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\\pr-ureg-docs\ofreg ni\NETWORK GROUP\Industry Performance &amp; Compliance\RIGS - GAS\2023 - 2028 GDN - RIGS - ALL\02 = Consultation\"/>
    </mc:Choice>
  </mc:AlternateContent>
  <xr:revisionPtr revIDLastSave="0" documentId="13_ncr:1_{E629E0A0-A9C8-49BB-B04C-F15C67C5836F}" xr6:coauthVersionLast="47" xr6:coauthVersionMax="47" xr10:uidLastSave="{00000000-0000-0000-0000-000000000000}"/>
  <workbookProtection lockStructure="1"/>
  <bookViews>
    <workbookView xWindow="28680" yWindow="-120" windowWidth="29040" windowHeight="15840" tabRatio="827" xr2:uid="{7D7051C4-BE9E-4D6D-AA4E-7FBD681028BC}"/>
  </bookViews>
  <sheets>
    <sheet name="Cover" sheetId="1" r:id="rId1"/>
    <sheet name="CORRECTIONS" sheetId="2" r:id="rId2"/>
    <sheet name="Index" sheetId="3" r:id="rId3"/>
    <sheet name="List of Tables" sheetId="5" r:id="rId4"/>
    <sheet name="Changes Log" sheetId="6" r:id="rId5"/>
    <sheet name="Universal Data" sheetId="7" r:id="rId6"/>
    <sheet name="1.1 Reconcile to Reg. Accounts" sheetId="12" r:id="rId7"/>
    <sheet name="2.2 Workload Summary" sheetId="15" r:id="rId8"/>
    <sheet name="2.1 Cost Summary" sheetId="14" r:id="rId9"/>
    <sheet name="2.3 Total Volumes" sheetId="102" r:id="rId10"/>
    <sheet name="2.4 Opex Cost Summary" sheetId="131" r:id="rId11"/>
    <sheet name="2.5 Capex Cost Summary" sheetId="130" r:id="rId12"/>
    <sheet name="3.1 Opex Summary" sheetId="18" r:id="rId13"/>
    <sheet name="3.2 Asset Management" sheetId="58" r:id="rId14"/>
    <sheet name="3.2 Operations Management" sheetId="78" r:id="rId15"/>
    <sheet name="3.2 Emergency Call Centre" sheetId="79" r:id="rId16"/>
    <sheet name="3.2 Customer Management" sheetId="80" r:id="rId17"/>
    <sheet name="3.2 System Control" sheetId="81" r:id="rId18"/>
    <sheet name="3.2 Emergency" sheetId="82" r:id="rId19"/>
    <sheet name="3.2 Metering" sheetId="83" r:id="rId20"/>
    <sheet name="3.2 PRE Repairs" sheetId="84" r:id="rId21"/>
    <sheet name="3.2 Maintenance" sheetId="85" r:id="rId22"/>
    <sheet name="3.2 Other Direct Activites" sheetId="86" r:id="rId23"/>
    <sheet name="3.2 IT &amp; Telecoms" sheetId="87" r:id="rId24"/>
    <sheet name="3.2 Property Management" sheetId="88" r:id="rId25"/>
    <sheet name="3.2 HR &amp; Non-op Training" sheetId="77" r:id="rId26"/>
    <sheet name="3.2 Audit, Finance &amp; Regulation" sheetId="89" r:id="rId27"/>
    <sheet name="3.2 Insurance" sheetId="90" r:id="rId28"/>
    <sheet name="3.2 Procurement" sheetId="91" r:id="rId29"/>
    <sheet name="3.2 CEO &amp; Group Management" sheetId="92" r:id="rId30"/>
    <sheet name="3.2 Stores &amp; Logistics" sheetId="93" r:id="rId31"/>
    <sheet name="3.2 AMD Owner Occupied" sheetId="94" r:id="rId32"/>
    <sheet name="3.2 AMD (Non-OO)" sheetId="95" r:id="rId33"/>
    <sheet name="3.2 Trainees &amp; Apprentices" sheetId="96" r:id="rId34"/>
    <sheet name="3.2 Non-Controllable Costs" sheetId="97" r:id="rId35"/>
    <sheet name="3.2 Supplier of Last Resort" sheetId="98" r:id="rId36"/>
    <sheet name="3.2 Energy Strategy" sheetId="99" r:id="rId37"/>
    <sheet name="3.2 Non Price Control Activity" sheetId="100" r:id="rId38"/>
    <sheet name="3.3 Business Support" sheetId="22" r:id="rId39"/>
    <sheet name="3.4 Int and Ext Contractors" sheetId="26" r:id="rId40"/>
    <sheet name="3.5 Group Transactions" sheetId="66" r:id="rId41"/>
    <sheet name="3.6 Maintenance Summary" sheetId="25" r:id="rId42"/>
    <sheet name="3.7 Maintenance 2023" sheetId="30" r:id="rId43"/>
    <sheet name="3.7 Maintenance 2024" sheetId="104" r:id="rId44"/>
    <sheet name="3.7 Maintenance 2025" sheetId="106" r:id="rId45"/>
    <sheet name="3.7 Maintenance 2026" sheetId="108" r:id="rId46"/>
    <sheet name="3.7 Maintenance 2027" sheetId="110" r:id="rId47"/>
    <sheet name="3.7 Maintenance 2028" sheetId="112" r:id="rId48"/>
    <sheet name="3.8 Metering Summary" sheetId="75" r:id="rId49"/>
    <sheet name="3.9 Metering 2023" sheetId="70" r:id="rId50"/>
    <sheet name="3.9 Metering 2024" sheetId="105" r:id="rId51"/>
    <sheet name="3.9 Metering 2025" sheetId="107" r:id="rId52"/>
    <sheet name="3.9 Metering 2026" sheetId="109" r:id="rId53"/>
    <sheet name="3.9 Metering 2027" sheetId="111" r:id="rId54"/>
    <sheet name="3.9 Metering 2028" sheetId="113" r:id="rId55"/>
    <sheet name="4.1 Capex Summary" sheetId="32" r:id="rId56"/>
    <sheet name="4.2 Capex Analysis" sheetId="33" r:id="rId57"/>
    <sheet name="4.3 Project List Summaries 2023" sheetId="59" r:id="rId58"/>
    <sheet name="4.3 Project List Summaries 2024" sheetId="118" r:id="rId59"/>
    <sheet name="4.3 Project List Summaries 2025" sheetId="117" r:id="rId60"/>
    <sheet name="4.3 Project List Summaries 2026" sheetId="116" r:id="rId61"/>
    <sheet name="4.3 Project List Summaries 2027" sheetId="115" r:id="rId62"/>
    <sheet name="4.3 Project List Summaries 2028" sheetId="114" r:id="rId63"/>
    <sheet name="4.4 District Governors Detail" sheetId="65" r:id="rId64"/>
    <sheet name="4.5 District Governors Summary" sheetId="37" r:id="rId65"/>
    <sheet name="4.6 Other Capex" sheetId="69" r:id="rId66"/>
    <sheet name="4.7 Capex Workload Summary" sheetId="124" r:id="rId67"/>
    <sheet name="4.8 Capex Workload 2023" sheetId="44" r:id="rId68"/>
    <sheet name="4.8 Capex Workload 2024" sheetId="129" r:id="rId69"/>
    <sheet name="4.8 Capex Workload 2025" sheetId="128" r:id="rId70"/>
    <sheet name="4.8 Capex Workload 2026" sheetId="127" r:id="rId71"/>
    <sheet name="4.8 Capex Workload 2027" sheetId="126" r:id="rId72"/>
    <sheet name="4.8 Capex Workload 2028" sheetId="125" r:id="rId73"/>
    <sheet name="4.9 Connections Profile" sheetId="45" r:id="rId74"/>
    <sheet name="4.10 Network Development" sheetId="103" r:id="rId75"/>
    <sheet name="5.1 Network Assets" sheetId="76" r:id="rId76"/>
    <sheet name="5.2 Metering Assets" sheetId="47" r:id="rId77"/>
    <sheet name="5.3 MEAV" sheetId="48" r:id="rId78"/>
    <sheet name="6.1 PREs Reports &amp; Repairs" sheetId="49" r:id="rId79"/>
    <sheet name="6.2 Environmental Impact" sheetId="50" r:id="rId80"/>
    <sheet name="6.3 Business Carbon Footprint" sheetId="51" r:id="rId81"/>
  </sheets>
  <definedNames>
    <definedName name="________hom1" localSheetId="10" hidden="1">{#N/A,#N/A,FALSE,"Assessment";#N/A,#N/A,FALSE,"Staffing";#N/A,#N/A,FALSE,"Hires";#N/A,#N/A,FALSE,"Assumptions"}</definedName>
    <definedName name="________hom1" localSheetId="11" hidden="1">{#N/A,#N/A,FALSE,"Assessment";#N/A,#N/A,FALSE,"Staffing";#N/A,#N/A,FALSE,"Hires";#N/A,#N/A,FALSE,"Assumptions"}</definedName>
    <definedName name="________hom1" localSheetId="49" hidden="1">{#N/A,#N/A,FALSE,"Assessment";#N/A,#N/A,FALSE,"Staffing";#N/A,#N/A,FALSE,"Hires";#N/A,#N/A,FALSE,"Assumptions"}</definedName>
    <definedName name="________hom1" localSheetId="50" hidden="1">{#N/A,#N/A,FALSE,"Assessment";#N/A,#N/A,FALSE,"Staffing";#N/A,#N/A,FALSE,"Hires";#N/A,#N/A,FALSE,"Assumptions"}</definedName>
    <definedName name="________hom1" localSheetId="51" hidden="1">{#N/A,#N/A,FALSE,"Assessment";#N/A,#N/A,FALSE,"Staffing";#N/A,#N/A,FALSE,"Hires";#N/A,#N/A,FALSE,"Assumptions"}</definedName>
    <definedName name="________hom1" localSheetId="52" hidden="1">{#N/A,#N/A,FALSE,"Assessment";#N/A,#N/A,FALSE,"Staffing";#N/A,#N/A,FALSE,"Hires";#N/A,#N/A,FALSE,"Assumptions"}</definedName>
    <definedName name="________hom1" localSheetId="53" hidden="1">{#N/A,#N/A,FALSE,"Assessment";#N/A,#N/A,FALSE,"Staffing";#N/A,#N/A,FALSE,"Hires";#N/A,#N/A,FALSE,"Assumptions"}</definedName>
    <definedName name="________hom1" localSheetId="54" hidden="1">{#N/A,#N/A,FALSE,"Assessment";#N/A,#N/A,FALSE,"Staffing";#N/A,#N/A,FALSE,"Hires";#N/A,#N/A,FALSE,"Assumptions"}</definedName>
    <definedName name="________hom1" hidden="1">{#N/A,#N/A,FALSE,"Assessment";#N/A,#N/A,FALSE,"Staffing";#N/A,#N/A,FALSE,"Hires";#N/A,#N/A,FALSE,"Assumptions"}</definedName>
    <definedName name="________k1" localSheetId="10" hidden="1">{#N/A,#N/A,FALSE,"Assessment";#N/A,#N/A,FALSE,"Staffing";#N/A,#N/A,FALSE,"Hires";#N/A,#N/A,FALSE,"Assumptions"}</definedName>
    <definedName name="________k1" localSheetId="11" hidden="1">{#N/A,#N/A,FALSE,"Assessment";#N/A,#N/A,FALSE,"Staffing";#N/A,#N/A,FALSE,"Hires";#N/A,#N/A,FALSE,"Assumptions"}</definedName>
    <definedName name="________k1" localSheetId="49" hidden="1">{#N/A,#N/A,FALSE,"Assessment";#N/A,#N/A,FALSE,"Staffing";#N/A,#N/A,FALSE,"Hires";#N/A,#N/A,FALSE,"Assumptions"}</definedName>
    <definedName name="________k1" localSheetId="50" hidden="1">{#N/A,#N/A,FALSE,"Assessment";#N/A,#N/A,FALSE,"Staffing";#N/A,#N/A,FALSE,"Hires";#N/A,#N/A,FALSE,"Assumptions"}</definedName>
    <definedName name="________k1" localSheetId="51" hidden="1">{#N/A,#N/A,FALSE,"Assessment";#N/A,#N/A,FALSE,"Staffing";#N/A,#N/A,FALSE,"Hires";#N/A,#N/A,FALSE,"Assumptions"}</definedName>
    <definedName name="________k1" localSheetId="52" hidden="1">{#N/A,#N/A,FALSE,"Assessment";#N/A,#N/A,FALSE,"Staffing";#N/A,#N/A,FALSE,"Hires";#N/A,#N/A,FALSE,"Assumptions"}</definedName>
    <definedName name="________k1" localSheetId="53" hidden="1">{#N/A,#N/A,FALSE,"Assessment";#N/A,#N/A,FALSE,"Staffing";#N/A,#N/A,FALSE,"Hires";#N/A,#N/A,FALSE,"Assumptions"}</definedName>
    <definedName name="________k1" localSheetId="54" hidden="1">{#N/A,#N/A,FALSE,"Assessment";#N/A,#N/A,FALSE,"Staffing";#N/A,#N/A,FALSE,"Hires";#N/A,#N/A,FALSE,"Assumptions"}</definedName>
    <definedName name="________k1" hidden="1">{#N/A,#N/A,FALSE,"Assessment";#N/A,#N/A,FALSE,"Staffing";#N/A,#N/A,FALSE,"Hires";#N/A,#N/A,FALSE,"Assumptions"}</definedName>
    <definedName name="________kk1" localSheetId="10" hidden="1">{#N/A,#N/A,FALSE,"Assessment";#N/A,#N/A,FALSE,"Staffing";#N/A,#N/A,FALSE,"Hires";#N/A,#N/A,FALSE,"Assumptions"}</definedName>
    <definedName name="________kk1" localSheetId="11" hidden="1">{#N/A,#N/A,FALSE,"Assessment";#N/A,#N/A,FALSE,"Staffing";#N/A,#N/A,FALSE,"Hires";#N/A,#N/A,FALSE,"Assumptions"}</definedName>
    <definedName name="________kk1" localSheetId="49" hidden="1">{#N/A,#N/A,FALSE,"Assessment";#N/A,#N/A,FALSE,"Staffing";#N/A,#N/A,FALSE,"Hires";#N/A,#N/A,FALSE,"Assumptions"}</definedName>
    <definedName name="________kk1" localSheetId="50" hidden="1">{#N/A,#N/A,FALSE,"Assessment";#N/A,#N/A,FALSE,"Staffing";#N/A,#N/A,FALSE,"Hires";#N/A,#N/A,FALSE,"Assumptions"}</definedName>
    <definedName name="________kk1" localSheetId="51" hidden="1">{#N/A,#N/A,FALSE,"Assessment";#N/A,#N/A,FALSE,"Staffing";#N/A,#N/A,FALSE,"Hires";#N/A,#N/A,FALSE,"Assumptions"}</definedName>
    <definedName name="________kk1" localSheetId="52" hidden="1">{#N/A,#N/A,FALSE,"Assessment";#N/A,#N/A,FALSE,"Staffing";#N/A,#N/A,FALSE,"Hires";#N/A,#N/A,FALSE,"Assumptions"}</definedName>
    <definedName name="________kk1" localSheetId="53" hidden="1">{#N/A,#N/A,FALSE,"Assessment";#N/A,#N/A,FALSE,"Staffing";#N/A,#N/A,FALSE,"Hires";#N/A,#N/A,FALSE,"Assumptions"}</definedName>
    <definedName name="________kk1" localSheetId="54" hidden="1">{#N/A,#N/A,FALSE,"Assessment";#N/A,#N/A,FALSE,"Staffing";#N/A,#N/A,FALSE,"Hires";#N/A,#N/A,FALSE,"Assumptions"}</definedName>
    <definedName name="________kk1" hidden="1">{#N/A,#N/A,FALSE,"Assessment";#N/A,#N/A,FALSE,"Staffing";#N/A,#N/A,FALSE,"Hires";#N/A,#N/A,FALSE,"Assumptions"}</definedName>
    <definedName name="________KKK1" localSheetId="10" hidden="1">{#N/A,#N/A,FALSE,"Assessment";#N/A,#N/A,FALSE,"Staffing";#N/A,#N/A,FALSE,"Hires";#N/A,#N/A,FALSE,"Assumptions"}</definedName>
    <definedName name="________KKK1" localSheetId="11" hidden="1">{#N/A,#N/A,FALSE,"Assessment";#N/A,#N/A,FALSE,"Staffing";#N/A,#N/A,FALSE,"Hires";#N/A,#N/A,FALSE,"Assumptions"}</definedName>
    <definedName name="________KKK1" localSheetId="49" hidden="1">{#N/A,#N/A,FALSE,"Assessment";#N/A,#N/A,FALSE,"Staffing";#N/A,#N/A,FALSE,"Hires";#N/A,#N/A,FALSE,"Assumptions"}</definedName>
    <definedName name="________KKK1" localSheetId="50" hidden="1">{#N/A,#N/A,FALSE,"Assessment";#N/A,#N/A,FALSE,"Staffing";#N/A,#N/A,FALSE,"Hires";#N/A,#N/A,FALSE,"Assumptions"}</definedName>
    <definedName name="________KKK1" localSheetId="51" hidden="1">{#N/A,#N/A,FALSE,"Assessment";#N/A,#N/A,FALSE,"Staffing";#N/A,#N/A,FALSE,"Hires";#N/A,#N/A,FALSE,"Assumptions"}</definedName>
    <definedName name="________KKK1" localSheetId="52" hidden="1">{#N/A,#N/A,FALSE,"Assessment";#N/A,#N/A,FALSE,"Staffing";#N/A,#N/A,FALSE,"Hires";#N/A,#N/A,FALSE,"Assumptions"}</definedName>
    <definedName name="________KKK1" localSheetId="53" hidden="1">{#N/A,#N/A,FALSE,"Assessment";#N/A,#N/A,FALSE,"Staffing";#N/A,#N/A,FALSE,"Hires";#N/A,#N/A,FALSE,"Assumptions"}</definedName>
    <definedName name="________KKK1" localSheetId="54" hidden="1">{#N/A,#N/A,FALSE,"Assessment";#N/A,#N/A,FALSE,"Staffing";#N/A,#N/A,FALSE,"Hires";#N/A,#N/A,FALSE,"Assumptions"}</definedName>
    <definedName name="________KKK1" hidden="1">{#N/A,#N/A,FALSE,"Assessment";#N/A,#N/A,FALSE,"Staffing";#N/A,#N/A,FALSE,"Hires";#N/A,#N/A,FALSE,"Assumptions"}</definedName>
    <definedName name="________w2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9" localSheetId="10" hidden="1">{"holdco",#N/A,FALSE,"Summary Financials";"holdco",#N/A,FALSE,"Summary Financials"}</definedName>
    <definedName name="________wr9" localSheetId="11" hidden="1">{"holdco",#N/A,FALSE,"Summary Financials";"holdco",#N/A,FALSE,"Summary Financials"}</definedName>
    <definedName name="________wr9" localSheetId="49" hidden="1">{"holdco",#N/A,FALSE,"Summary Financials";"holdco",#N/A,FALSE,"Summary Financials"}</definedName>
    <definedName name="________wr9" localSheetId="50" hidden="1">{"holdco",#N/A,FALSE,"Summary Financials";"holdco",#N/A,FALSE,"Summary Financials"}</definedName>
    <definedName name="________wr9" localSheetId="51" hidden="1">{"holdco",#N/A,FALSE,"Summary Financials";"holdco",#N/A,FALSE,"Summary Financials"}</definedName>
    <definedName name="________wr9" localSheetId="52" hidden="1">{"holdco",#N/A,FALSE,"Summary Financials";"holdco",#N/A,FALSE,"Summary Financials"}</definedName>
    <definedName name="________wr9" localSheetId="53" hidden="1">{"holdco",#N/A,FALSE,"Summary Financials";"holdco",#N/A,FALSE,"Summary Financials"}</definedName>
    <definedName name="________wr9" localSheetId="54" hidden="1">{"holdco",#N/A,FALSE,"Summary Financials";"holdco",#N/A,FALSE,"Summary Financials"}</definedName>
    <definedName name="________wr9" hidden="1">{"holdco",#N/A,FALSE,"Summary Financials";"holdco",#N/A,FALSE,"Summary Financials"}</definedName>
    <definedName name="________wrn1" localSheetId="10" hidden="1">{"holdco",#N/A,FALSE,"Summary Financials";"holdco",#N/A,FALSE,"Summary Financials"}</definedName>
    <definedName name="________wrn1" localSheetId="11" hidden="1">{"holdco",#N/A,FALSE,"Summary Financials";"holdco",#N/A,FALSE,"Summary Financials"}</definedName>
    <definedName name="________wrn1" localSheetId="49" hidden="1">{"holdco",#N/A,FALSE,"Summary Financials";"holdco",#N/A,FALSE,"Summary Financials"}</definedName>
    <definedName name="________wrn1" localSheetId="50" hidden="1">{"holdco",#N/A,FALSE,"Summary Financials";"holdco",#N/A,FALSE,"Summary Financials"}</definedName>
    <definedName name="________wrn1" localSheetId="51" hidden="1">{"holdco",#N/A,FALSE,"Summary Financials";"holdco",#N/A,FALSE,"Summary Financials"}</definedName>
    <definedName name="________wrn1" localSheetId="52" hidden="1">{"holdco",#N/A,FALSE,"Summary Financials";"holdco",#N/A,FALSE,"Summary Financials"}</definedName>
    <definedName name="________wrn1" localSheetId="53" hidden="1">{"holdco",#N/A,FALSE,"Summary Financials";"holdco",#N/A,FALSE,"Summary Financials"}</definedName>
    <definedName name="________wrn1" localSheetId="54" hidden="1">{"holdco",#N/A,FALSE,"Summary Financials";"holdco",#N/A,FALSE,"Summary Financials"}</definedName>
    <definedName name="________wrn1" hidden="1">{"holdco",#N/A,FALSE,"Summary Financials";"holdco",#N/A,FALSE,"Summary Financials"}</definedName>
    <definedName name="________wrn2" localSheetId="10" hidden="1">{"holdco",#N/A,FALSE,"Summary Financials";"holdco",#N/A,FALSE,"Summary Financials"}</definedName>
    <definedName name="________wrn2" localSheetId="11" hidden="1">{"holdco",#N/A,FALSE,"Summary Financials";"holdco",#N/A,FALSE,"Summary Financials"}</definedName>
    <definedName name="________wrn2" localSheetId="49" hidden="1">{"holdco",#N/A,FALSE,"Summary Financials";"holdco",#N/A,FALSE,"Summary Financials"}</definedName>
    <definedName name="________wrn2" localSheetId="50" hidden="1">{"holdco",#N/A,FALSE,"Summary Financials";"holdco",#N/A,FALSE,"Summary Financials"}</definedName>
    <definedName name="________wrn2" localSheetId="51" hidden="1">{"holdco",#N/A,FALSE,"Summary Financials";"holdco",#N/A,FALSE,"Summary Financials"}</definedName>
    <definedName name="________wrn2" localSheetId="52" hidden="1">{"holdco",#N/A,FALSE,"Summary Financials";"holdco",#N/A,FALSE,"Summary Financials"}</definedName>
    <definedName name="________wrn2" localSheetId="53" hidden="1">{"holdco",#N/A,FALSE,"Summary Financials";"holdco",#N/A,FALSE,"Summary Financials"}</definedName>
    <definedName name="________wrn2" localSheetId="54" hidden="1">{"holdco",#N/A,FALSE,"Summary Financials";"holdco",#N/A,FALSE,"Summary Financials"}</definedName>
    <definedName name="________wrn2" hidden="1">{"holdco",#N/A,FALSE,"Summary Financials";"holdco",#N/A,FALSE,"Summary Financials"}</definedName>
    <definedName name="________wrn3" localSheetId="10" hidden="1">{"holdco",#N/A,FALSE,"Summary Financials";"holdco",#N/A,FALSE,"Summary Financials"}</definedName>
    <definedName name="________wrn3" localSheetId="11" hidden="1">{"holdco",#N/A,FALSE,"Summary Financials";"holdco",#N/A,FALSE,"Summary Financials"}</definedName>
    <definedName name="________wrn3" localSheetId="49" hidden="1">{"holdco",#N/A,FALSE,"Summary Financials";"holdco",#N/A,FALSE,"Summary Financials"}</definedName>
    <definedName name="________wrn3" localSheetId="50" hidden="1">{"holdco",#N/A,FALSE,"Summary Financials";"holdco",#N/A,FALSE,"Summary Financials"}</definedName>
    <definedName name="________wrn3" localSheetId="51" hidden="1">{"holdco",#N/A,FALSE,"Summary Financials";"holdco",#N/A,FALSE,"Summary Financials"}</definedName>
    <definedName name="________wrn3" localSheetId="52" hidden="1">{"holdco",#N/A,FALSE,"Summary Financials";"holdco",#N/A,FALSE,"Summary Financials"}</definedName>
    <definedName name="________wrn3" localSheetId="53" hidden="1">{"holdco",#N/A,FALSE,"Summary Financials";"holdco",#N/A,FALSE,"Summary Financials"}</definedName>
    <definedName name="________wrn3" localSheetId="54" hidden="1">{"holdco",#N/A,FALSE,"Summary Financials";"holdco",#N/A,FALSE,"Summary Financials"}</definedName>
    <definedName name="________wrn3" hidden="1">{"holdco",#N/A,FALSE,"Summary Financials";"holdco",#N/A,FALSE,"Summary Financials"}</definedName>
    <definedName name="________wrn7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8" localSheetId="10" hidden="1">{"holdco",#N/A,FALSE,"Summary Financials";"holdco",#N/A,FALSE,"Summary Financials"}</definedName>
    <definedName name="________wrn8" localSheetId="11" hidden="1">{"holdco",#N/A,FALSE,"Summary Financials";"holdco",#N/A,FALSE,"Summary Financials"}</definedName>
    <definedName name="________wrn8" localSheetId="49" hidden="1">{"holdco",#N/A,FALSE,"Summary Financials";"holdco",#N/A,FALSE,"Summary Financials"}</definedName>
    <definedName name="________wrn8" localSheetId="50" hidden="1">{"holdco",#N/A,FALSE,"Summary Financials";"holdco",#N/A,FALSE,"Summary Financials"}</definedName>
    <definedName name="________wrn8" localSheetId="51" hidden="1">{"holdco",#N/A,FALSE,"Summary Financials";"holdco",#N/A,FALSE,"Summary Financials"}</definedName>
    <definedName name="________wrn8" localSheetId="52" hidden="1">{"holdco",#N/A,FALSE,"Summary Financials";"holdco",#N/A,FALSE,"Summary Financials"}</definedName>
    <definedName name="________wrn8" localSheetId="53" hidden="1">{"holdco",#N/A,FALSE,"Summary Financials";"holdco",#N/A,FALSE,"Summary Financials"}</definedName>
    <definedName name="________wrn8" localSheetId="54" hidden="1">{"holdco",#N/A,FALSE,"Summary Financials";"holdco",#N/A,FALSE,"Summary Financials"}</definedName>
    <definedName name="________wrn8" hidden="1">{"holdco",#N/A,FALSE,"Summary Financials";"holdco",#N/A,FALSE,"Summary Financials"}</definedName>
    <definedName name="_______bb2" localSheetId="10" hidden="1">{#N/A,#N/A,FALSE,"PRJCTED MNTHLY QTY's"}</definedName>
    <definedName name="_______bb2" localSheetId="11" hidden="1">{#N/A,#N/A,FALSE,"PRJCTED MNTHLY QTY's"}</definedName>
    <definedName name="_______bb2" localSheetId="49" hidden="1">{#N/A,#N/A,FALSE,"PRJCTED MNTHLY QTY's"}</definedName>
    <definedName name="_______bb2" localSheetId="50" hidden="1">{#N/A,#N/A,FALSE,"PRJCTED MNTHLY QTY's"}</definedName>
    <definedName name="_______bb2" localSheetId="51" hidden="1">{#N/A,#N/A,FALSE,"PRJCTED MNTHLY QTY's"}</definedName>
    <definedName name="_______bb2" localSheetId="52" hidden="1">{#N/A,#N/A,FALSE,"PRJCTED MNTHLY QTY's"}</definedName>
    <definedName name="_______bb2" localSheetId="53" hidden="1">{#N/A,#N/A,FALSE,"PRJCTED MNTHLY QTY's"}</definedName>
    <definedName name="_______bb2" localSheetId="54" hidden="1">{#N/A,#N/A,FALSE,"PRJCTED MNTHLY QTY's"}</definedName>
    <definedName name="_______bb2" hidden="1">{#N/A,#N/A,FALSE,"PRJCTED MNTHLY QTY's"}</definedName>
    <definedName name="_______Lee5" localSheetId="10" hidden="1">{#VALUE!,#N/A,FALSE,0}</definedName>
    <definedName name="_______Lee5" localSheetId="11" hidden="1">{#VALUE!,#N/A,FALSE,0}</definedName>
    <definedName name="_______Lee5" localSheetId="49" hidden="1">{#VALUE!,#N/A,FALSE,0}</definedName>
    <definedName name="_______Lee5" localSheetId="50" hidden="1">{#VALUE!,#N/A,FALSE,0}</definedName>
    <definedName name="_______Lee5" localSheetId="51" hidden="1">{#VALUE!,#N/A,FALSE,0}</definedName>
    <definedName name="_______Lee5" localSheetId="52" hidden="1">{#VALUE!,#N/A,FALSE,0}</definedName>
    <definedName name="_______Lee5" localSheetId="53" hidden="1">{#VALUE!,#N/A,FALSE,0}</definedName>
    <definedName name="_______Lee5" localSheetId="54" hidden="1">{#VALUE!,#N/A,FALSE,0}</definedName>
    <definedName name="_______Lee5" hidden="1">{#VALUE!,#N/A,FALSE,0}</definedName>
    <definedName name="______hom1" localSheetId="10" hidden="1">{#N/A,#N/A,FALSE,"Assessment";#N/A,#N/A,FALSE,"Staffing";#N/A,#N/A,FALSE,"Hires";#N/A,#N/A,FALSE,"Assumptions"}</definedName>
    <definedName name="______hom1" localSheetId="11" hidden="1">{#N/A,#N/A,FALSE,"Assessment";#N/A,#N/A,FALSE,"Staffing";#N/A,#N/A,FALSE,"Hires";#N/A,#N/A,FALSE,"Assumptions"}</definedName>
    <definedName name="______hom1" localSheetId="49" hidden="1">{#N/A,#N/A,FALSE,"Assessment";#N/A,#N/A,FALSE,"Staffing";#N/A,#N/A,FALSE,"Hires";#N/A,#N/A,FALSE,"Assumptions"}</definedName>
    <definedName name="______hom1" localSheetId="50" hidden="1">{#N/A,#N/A,FALSE,"Assessment";#N/A,#N/A,FALSE,"Staffing";#N/A,#N/A,FALSE,"Hires";#N/A,#N/A,FALSE,"Assumptions"}</definedName>
    <definedName name="______hom1" localSheetId="51" hidden="1">{#N/A,#N/A,FALSE,"Assessment";#N/A,#N/A,FALSE,"Staffing";#N/A,#N/A,FALSE,"Hires";#N/A,#N/A,FALSE,"Assumptions"}</definedName>
    <definedName name="______hom1" localSheetId="52" hidden="1">{#N/A,#N/A,FALSE,"Assessment";#N/A,#N/A,FALSE,"Staffing";#N/A,#N/A,FALSE,"Hires";#N/A,#N/A,FALSE,"Assumptions"}</definedName>
    <definedName name="______hom1" localSheetId="53" hidden="1">{#N/A,#N/A,FALSE,"Assessment";#N/A,#N/A,FALSE,"Staffing";#N/A,#N/A,FALSE,"Hires";#N/A,#N/A,FALSE,"Assumptions"}</definedName>
    <definedName name="______hom1" localSheetId="54" hidden="1">{#N/A,#N/A,FALSE,"Assessment";#N/A,#N/A,FALSE,"Staffing";#N/A,#N/A,FALSE,"Hires";#N/A,#N/A,FALSE,"Assumptions"}</definedName>
    <definedName name="______hom1" hidden="1">{#N/A,#N/A,FALSE,"Assessment";#N/A,#N/A,FALSE,"Staffing";#N/A,#N/A,FALSE,"Hires";#N/A,#N/A,FALSE,"Assumptions"}</definedName>
    <definedName name="______k1" localSheetId="10" hidden="1">{#N/A,#N/A,FALSE,"Assessment";#N/A,#N/A,FALSE,"Staffing";#N/A,#N/A,FALSE,"Hires";#N/A,#N/A,FALSE,"Assumptions"}</definedName>
    <definedName name="______k1" localSheetId="11" hidden="1">{#N/A,#N/A,FALSE,"Assessment";#N/A,#N/A,FALSE,"Staffing";#N/A,#N/A,FALSE,"Hires";#N/A,#N/A,FALSE,"Assumptions"}</definedName>
    <definedName name="______k1" localSheetId="49" hidden="1">{#N/A,#N/A,FALSE,"Assessment";#N/A,#N/A,FALSE,"Staffing";#N/A,#N/A,FALSE,"Hires";#N/A,#N/A,FALSE,"Assumptions"}</definedName>
    <definedName name="______k1" localSheetId="50" hidden="1">{#N/A,#N/A,FALSE,"Assessment";#N/A,#N/A,FALSE,"Staffing";#N/A,#N/A,FALSE,"Hires";#N/A,#N/A,FALSE,"Assumptions"}</definedName>
    <definedName name="______k1" localSheetId="51" hidden="1">{#N/A,#N/A,FALSE,"Assessment";#N/A,#N/A,FALSE,"Staffing";#N/A,#N/A,FALSE,"Hires";#N/A,#N/A,FALSE,"Assumptions"}</definedName>
    <definedName name="______k1" localSheetId="52" hidden="1">{#N/A,#N/A,FALSE,"Assessment";#N/A,#N/A,FALSE,"Staffing";#N/A,#N/A,FALSE,"Hires";#N/A,#N/A,FALSE,"Assumptions"}</definedName>
    <definedName name="______k1" localSheetId="53" hidden="1">{#N/A,#N/A,FALSE,"Assessment";#N/A,#N/A,FALSE,"Staffing";#N/A,#N/A,FALSE,"Hires";#N/A,#N/A,FALSE,"Assumptions"}</definedName>
    <definedName name="______k1" localSheetId="54" hidden="1">{#N/A,#N/A,FALSE,"Assessment";#N/A,#N/A,FALSE,"Staffing";#N/A,#N/A,FALSE,"Hires";#N/A,#N/A,FALSE,"Assumptions"}</definedName>
    <definedName name="______k1" hidden="1">{#N/A,#N/A,FALSE,"Assessment";#N/A,#N/A,FALSE,"Staffing";#N/A,#N/A,FALSE,"Hires";#N/A,#N/A,FALSE,"Assumptions"}</definedName>
    <definedName name="______kk1" localSheetId="10" hidden="1">{#N/A,#N/A,FALSE,"Assessment";#N/A,#N/A,FALSE,"Staffing";#N/A,#N/A,FALSE,"Hires";#N/A,#N/A,FALSE,"Assumptions"}</definedName>
    <definedName name="______kk1" localSheetId="11" hidden="1">{#N/A,#N/A,FALSE,"Assessment";#N/A,#N/A,FALSE,"Staffing";#N/A,#N/A,FALSE,"Hires";#N/A,#N/A,FALSE,"Assumptions"}</definedName>
    <definedName name="______kk1" localSheetId="49" hidden="1">{#N/A,#N/A,FALSE,"Assessment";#N/A,#N/A,FALSE,"Staffing";#N/A,#N/A,FALSE,"Hires";#N/A,#N/A,FALSE,"Assumptions"}</definedName>
    <definedName name="______kk1" localSheetId="50" hidden="1">{#N/A,#N/A,FALSE,"Assessment";#N/A,#N/A,FALSE,"Staffing";#N/A,#N/A,FALSE,"Hires";#N/A,#N/A,FALSE,"Assumptions"}</definedName>
    <definedName name="______kk1" localSheetId="51" hidden="1">{#N/A,#N/A,FALSE,"Assessment";#N/A,#N/A,FALSE,"Staffing";#N/A,#N/A,FALSE,"Hires";#N/A,#N/A,FALSE,"Assumptions"}</definedName>
    <definedName name="______kk1" localSheetId="52" hidden="1">{#N/A,#N/A,FALSE,"Assessment";#N/A,#N/A,FALSE,"Staffing";#N/A,#N/A,FALSE,"Hires";#N/A,#N/A,FALSE,"Assumptions"}</definedName>
    <definedName name="______kk1" localSheetId="53" hidden="1">{#N/A,#N/A,FALSE,"Assessment";#N/A,#N/A,FALSE,"Staffing";#N/A,#N/A,FALSE,"Hires";#N/A,#N/A,FALSE,"Assumptions"}</definedName>
    <definedName name="______kk1" localSheetId="54" hidden="1">{#N/A,#N/A,FALSE,"Assessment";#N/A,#N/A,FALSE,"Staffing";#N/A,#N/A,FALSE,"Hires";#N/A,#N/A,FALSE,"Assumptions"}</definedName>
    <definedName name="______kk1" hidden="1">{#N/A,#N/A,FALSE,"Assessment";#N/A,#N/A,FALSE,"Staffing";#N/A,#N/A,FALSE,"Hires";#N/A,#N/A,FALSE,"Assumptions"}</definedName>
    <definedName name="______KKK1" localSheetId="10" hidden="1">{#N/A,#N/A,FALSE,"Assessment";#N/A,#N/A,FALSE,"Staffing";#N/A,#N/A,FALSE,"Hires";#N/A,#N/A,FALSE,"Assumptions"}</definedName>
    <definedName name="______KKK1" localSheetId="11" hidden="1">{#N/A,#N/A,FALSE,"Assessment";#N/A,#N/A,FALSE,"Staffing";#N/A,#N/A,FALSE,"Hires";#N/A,#N/A,FALSE,"Assumptions"}</definedName>
    <definedName name="______KKK1" localSheetId="49" hidden="1">{#N/A,#N/A,FALSE,"Assessment";#N/A,#N/A,FALSE,"Staffing";#N/A,#N/A,FALSE,"Hires";#N/A,#N/A,FALSE,"Assumptions"}</definedName>
    <definedName name="______KKK1" localSheetId="50" hidden="1">{#N/A,#N/A,FALSE,"Assessment";#N/A,#N/A,FALSE,"Staffing";#N/A,#N/A,FALSE,"Hires";#N/A,#N/A,FALSE,"Assumptions"}</definedName>
    <definedName name="______KKK1" localSheetId="51" hidden="1">{#N/A,#N/A,FALSE,"Assessment";#N/A,#N/A,FALSE,"Staffing";#N/A,#N/A,FALSE,"Hires";#N/A,#N/A,FALSE,"Assumptions"}</definedName>
    <definedName name="______KKK1" localSheetId="52" hidden="1">{#N/A,#N/A,FALSE,"Assessment";#N/A,#N/A,FALSE,"Staffing";#N/A,#N/A,FALSE,"Hires";#N/A,#N/A,FALSE,"Assumptions"}</definedName>
    <definedName name="______KKK1" localSheetId="53" hidden="1">{#N/A,#N/A,FALSE,"Assessment";#N/A,#N/A,FALSE,"Staffing";#N/A,#N/A,FALSE,"Hires";#N/A,#N/A,FALSE,"Assumptions"}</definedName>
    <definedName name="______KKK1" localSheetId="54" hidden="1">{#N/A,#N/A,FALSE,"Assessment";#N/A,#N/A,FALSE,"Staffing";#N/A,#N/A,FALSE,"Hires";#N/A,#N/A,FALSE,"Assumptions"}</definedName>
    <definedName name="______KKK1" hidden="1">{#N/A,#N/A,FALSE,"Assessment";#N/A,#N/A,FALSE,"Staffing";#N/A,#N/A,FALSE,"Hires";#N/A,#N/A,FALSE,"Assumptions"}</definedName>
    <definedName name="______w2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9" localSheetId="10" hidden="1">{"holdco",#N/A,FALSE,"Summary Financials";"holdco",#N/A,FALSE,"Summary Financials"}</definedName>
    <definedName name="______wr9" localSheetId="11" hidden="1">{"holdco",#N/A,FALSE,"Summary Financials";"holdco",#N/A,FALSE,"Summary Financials"}</definedName>
    <definedName name="______wr9" localSheetId="49" hidden="1">{"holdco",#N/A,FALSE,"Summary Financials";"holdco",#N/A,FALSE,"Summary Financials"}</definedName>
    <definedName name="______wr9" localSheetId="50" hidden="1">{"holdco",#N/A,FALSE,"Summary Financials";"holdco",#N/A,FALSE,"Summary Financials"}</definedName>
    <definedName name="______wr9" localSheetId="51" hidden="1">{"holdco",#N/A,FALSE,"Summary Financials";"holdco",#N/A,FALSE,"Summary Financials"}</definedName>
    <definedName name="______wr9" localSheetId="52" hidden="1">{"holdco",#N/A,FALSE,"Summary Financials";"holdco",#N/A,FALSE,"Summary Financials"}</definedName>
    <definedName name="______wr9" localSheetId="53" hidden="1">{"holdco",#N/A,FALSE,"Summary Financials";"holdco",#N/A,FALSE,"Summary Financials"}</definedName>
    <definedName name="______wr9" localSheetId="54" hidden="1">{"holdco",#N/A,FALSE,"Summary Financials";"holdco",#N/A,FALSE,"Summary Financials"}</definedName>
    <definedName name="______wr9" hidden="1">{"holdco",#N/A,FALSE,"Summary Financials";"holdco",#N/A,FALSE,"Summary Financials"}</definedName>
    <definedName name="______wrn1" localSheetId="10" hidden="1">{"holdco",#N/A,FALSE,"Summary Financials";"holdco",#N/A,FALSE,"Summary Financials"}</definedName>
    <definedName name="______wrn1" localSheetId="11" hidden="1">{"holdco",#N/A,FALSE,"Summary Financials";"holdco",#N/A,FALSE,"Summary Financials"}</definedName>
    <definedName name="______wrn1" localSheetId="49" hidden="1">{"holdco",#N/A,FALSE,"Summary Financials";"holdco",#N/A,FALSE,"Summary Financials"}</definedName>
    <definedName name="______wrn1" localSheetId="50" hidden="1">{"holdco",#N/A,FALSE,"Summary Financials";"holdco",#N/A,FALSE,"Summary Financials"}</definedName>
    <definedName name="______wrn1" localSheetId="51" hidden="1">{"holdco",#N/A,FALSE,"Summary Financials";"holdco",#N/A,FALSE,"Summary Financials"}</definedName>
    <definedName name="______wrn1" localSheetId="52" hidden="1">{"holdco",#N/A,FALSE,"Summary Financials";"holdco",#N/A,FALSE,"Summary Financials"}</definedName>
    <definedName name="______wrn1" localSheetId="53" hidden="1">{"holdco",#N/A,FALSE,"Summary Financials";"holdco",#N/A,FALSE,"Summary Financials"}</definedName>
    <definedName name="______wrn1" localSheetId="54" hidden="1">{"holdco",#N/A,FALSE,"Summary Financials";"holdco",#N/A,FALSE,"Summary Financials"}</definedName>
    <definedName name="______wrn1" hidden="1">{"holdco",#N/A,FALSE,"Summary Financials";"holdco",#N/A,FALSE,"Summary Financials"}</definedName>
    <definedName name="______wrn2" localSheetId="10" hidden="1">{"holdco",#N/A,FALSE,"Summary Financials";"holdco",#N/A,FALSE,"Summary Financials"}</definedName>
    <definedName name="______wrn2" localSheetId="11" hidden="1">{"holdco",#N/A,FALSE,"Summary Financials";"holdco",#N/A,FALSE,"Summary Financials"}</definedName>
    <definedName name="______wrn2" localSheetId="49" hidden="1">{"holdco",#N/A,FALSE,"Summary Financials";"holdco",#N/A,FALSE,"Summary Financials"}</definedName>
    <definedName name="______wrn2" localSheetId="50" hidden="1">{"holdco",#N/A,FALSE,"Summary Financials";"holdco",#N/A,FALSE,"Summary Financials"}</definedName>
    <definedName name="______wrn2" localSheetId="51" hidden="1">{"holdco",#N/A,FALSE,"Summary Financials";"holdco",#N/A,FALSE,"Summary Financials"}</definedName>
    <definedName name="______wrn2" localSheetId="52" hidden="1">{"holdco",#N/A,FALSE,"Summary Financials";"holdco",#N/A,FALSE,"Summary Financials"}</definedName>
    <definedName name="______wrn2" localSheetId="53" hidden="1">{"holdco",#N/A,FALSE,"Summary Financials";"holdco",#N/A,FALSE,"Summary Financials"}</definedName>
    <definedName name="______wrn2" localSheetId="54" hidden="1">{"holdco",#N/A,FALSE,"Summary Financials";"holdco",#N/A,FALSE,"Summary Financials"}</definedName>
    <definedName name="______wrn2" hidden="1">{"holdco",#N/A,FALSE,"Summary Financials";"holdco",#N/A,FALSE,"Summary Financials"}</definedName>
    <definedName name="______wrn3" localSheetId="10" hidden="1">{"holdco",#N/A,FALSE,"Summary Financials";"holdco",#N/A,FALSE,"Summary Financials"}</definedName>
    <definedName name="______wrn3" localSheetId="11" hidden="1">{"holdco",#N/A,FALSE,"Summary Financials";"holdco",#N/A,FALSE,"Summary Financials"}</definedName>
    <definedName name="______wrn3" localSheetId="49" hidden="1">{"holdco",#N/A,FALSE,"Summary Financials";"holdco",#N/A,FALSE,"Summary Financials"}</definedName>
    <definedName name="______wrn3" localSheetId="50" hidden="1">{"holdco",#N/A,FALSE,"Summary Financials";"holdco",#N/A,FALSE,"Summary Financials"}</definedName>
    <definedName name="______wrn3" localSheetId="51" hidden="1">{"holdco",#N/A,FALSE,"Summary Financials";"holdco",#N/A,FALSE,"Summary Financials"}</definedName>
    <definedName name="______wrn3" localSheetId="52" hidden="1">{"holdco",#N/A,FALSE,"Summary Financials";"holdco",#N/A,FALSE,"Summary Financials"}</definedName>
    <definedName name="______wrn3" localSheetId="53" hidden="1">{"holdco",#N/A,FALSE,"Summary Financials";"holdco",#N/A,FALSE,"Summary Financials"}</definedName>
    <definedName name="______wrn3" localSheetId="54" hidden="1">{"holdco",#N/A,FALSE,"Summary Financials";"holdco",#N/A,FALSE,"Summary Financials"}</definedName>
    <definedName name="______wrn3" hidden="1">{"holdco",#N/A,FALSE,"Summary Financials";"holdco",#N/A,FALSE,"Summary Financials"}</definedName>
    <definedName name="______wrn7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8" localSheetId="10" hidden="1">{"holdco",#N/A,FALSE,"Summary Financials";"holdco",#N/A,FALSE,"Summary Financials"}</definedName>
    <definedName name="______wrn8" localSheetId="11" hidden="1">{"holdco",#N/A,FALSE,"Summary Financials";"holdco",#N/A,FALSE,"Summary Financials"}</definedName>
    <definedName name="______wrn8" localSheetId="49" hidden="1">{"holdco",#N/A,FALSE,"Summary Financials";"holdco",#N/A,FALSE,"Summary Financials"}</definedName>
    <definedName name="______wrn8" localSheetId="50" hidden="1">{"holdco",#N/A,FALSE,"Summary Financials";"holdco",#N/A,FALSE,"Summary Financials"}</definedName>
    <definedName name="______wrn8" localSheetId="51" hidden="1">{"holdco",#N/A,FALSE,"Summary Financials";"holdco",#N/A,FALSE,"Summary Financials"}</definedName>
    <definedName name="______wrn8" localSheetId="52" hidden="1">{"holdco",#N/A,FALSE,"Summary Financials";"holdco",#N/A,FALSE,"Summary Financials"}</definedName>
    <definedName name="______wrn8" localSheetId="53" hidden="1">{"holdco",#N/A,FALSE,"Summary Financials";"holdco",#N/A,FALSE,"Summary Financials"}</definedName>
    <definedName name="______wrn8" localSheetId="54" hidden="1">{"holdco",#N/A,FALSE,"Summary Financials";"holdco",#N/A,FALSE,"Summary Financials"}</definedName>
    <definedName name="______wrn8" hidden="1">{"holdco",#N/A,FALSE,"Summary Financials";"holdco",#N/A,FALSE,"Summary Financials"}</definedName>
    <definedName name="_____KKK1" localSheetId="10" hidden="1">{#N/A,#N/A,FALSE,"Assessment";#N/A,#N/A,FALSE,"Staffing";#N/A,#N/A,FALSE,"Hires";#N/A,#N/A,FALSE,"Assumptions"}</definedName>
    <definedName name="_____KKK1" localSheetId="11" hidden="1">{#N/A,#N/A,FALSE,"Assessment";#N/A,#N/A,FALSE,"Staffing";#N/A,#N/A,FALSE,"Hires";#N/A,#N/A,FALSE,"Assumptions"}</definedName>
    <definedName name="_____KKK1" localSheetId="49" hidden="1">{#N/A,#N/A,FALSE,"Assessment";#N/A,#N/A,FALSE,"Staffing";#N/A,#N/A,FALSE,"Hires";#N/A,#N/A,FALSE,"Assumptions"}</definedName>
    <definedName name="_____KKK1" localSheetId="50" hidden="1">{#N/A,#N/A,FALSE,"Assessment";#N/A,#N/A,FALSE,"Staffing";#N/A,#N/A,FALSE,"Hires";#N/A,#N/A,FALSE,"Assumptions"}</definedName>
    <definedName name="_____KKK1" localSheetId="51" hidden="1">{#N/A,#N/A,FALSE,"Assessment";#N/A,#N/A,FALSE,"Staffing";#N/A,#N/A,FALSE,"Hires";#N/A,#N/A,FALSE,"Assumptions"}</definedName>
    <definedName name="_____KKK1" localSheetId="52" hidden="1">{#N/A,#N/A,FALSE,"Assessment";#N/A,#N/A,FALSE,"Staffing";#N/A,#N/A,FALSE,"Hires";#N/A,#N/A,FALSE,"Assumptions"}</definedName>
    <definedName name="_____KKK1" localSheetId="53" hidden="1">{#N/A,#N/A,FALSE,"Assessment";#N/A,#N/A,FALSE,"Staffing";#N/A,#N/A,FALSE,"Hires";#N/A,#N/A,FALSE,"Assumptions"}</definedName>
    <definedName name="_____KKK1" localSheetId="54" hidden="1">{#N/A,#N/A,FALSE,"Assessment";#N/A,#N/A,FALSE,"Staffing";#N/A,#N/A,FALSE,"Hires";#N/A,#N/A,FALSE,"Assumptions"}</definedName>
    <definedName name="_____KKK1" hidden="1">{#N/A,#N/A,FALSE,"Assessment";#N/A,#N/A,FALSE,"Staffing";#N/A,#N/A,FALSE,"Hires";#N/A,#N/A,FALSE,"Assumptions"}</definedName>
    <definedName name="_____wrn1" localSheetId="10" hidden="1">{"holdco",#N/A,FALSE,"Summary Financials";"holdco",#N/A,FALSE,"Summary Financials"}</definedName>
    <definedName name="_____wrn1" localSheetId="11" hidden="1">{"holdco",#N/A,FALSE,"Summary Financials";"holdco",#N/A,FALSE,"Summary Financials"}</definedName>
    <definedName name="_____wrn1" localSheetId="49" hidden="1">{"holdco",#N/A,FALSE,"Summary Financials";"holdco",#N/A,FALSE,"Summary Financials"}</definedName>
    <definedName name="_____wrn1" localSheetId="50" hidden="1">{"holdco",#N/A,FALSE,"Summary Financials";"holdco",#N/A,FALSE,"Summary Financials"}</definedName>
    <definedName name="_____wrn1" localSheetId="51" hidden="1">{"holdco",#N/A,FALSE,"Summary Financials";"holdco",#N/A,FALSE,"Summary Financials"}</definedName>
    <definedName name="_____wrn1" localSheetId="52" hidden="1">{"holdco",#N/A,FALSE,"Summary Financials";"holdco",#N/A,FALSE,"Summary Financials"}</definedName>
    <definedName name="_____wrn1" localSheetId="53" hidden="1">{"holdco",#N/A,FALSE,"Summary Financials";"holdco",#N/A,FALSE,"Summary Financials"}</definedName>
    <definedName name="_____wrn1" localSheetId="54" hidden="1">{"holdco",#N/A,FALSE,"Summary Financials";"holdco",#N/A,FALSE,"Summary Financials"}</definedName>
    <definedName name="_____wrn1" hidden="1">{"holdco",#N/A,FALSE,"Summary Financials";"holdco",#N/A,FALSE,"Summary Financials"}</definedName>
    <definedName name="_____wrn2" localSheetId="10" hidden="1">{"holdco",#N/A,FALSE,"Summary Financials";"holdco",#N/A,FALSE,"Summary Financials"}</definedName>
    <definedName name="_____wrn2" localSheetId="11" hidden="1">{"holdco",#N/A,FALSE,"Summary Financials";"holdco",#N/A,FALSE,"Summary Financials"}</definedName>
    <definedName name="_____wrn2" localSheetId="49" hidden="1">{"holdco",#N/A,FALSE,"Summary Financials";"holdco",#N/A,FALSE,"Summary Financials"}</definedName>
    <definedName name="_____wrn2" localSheetId="50" hidden="1">{"holdco",#N/A,FALSE,"Summary Financials";"holdco",#N/A,FALSE,"Summary Financials"}</definedName>
    <definedName name="_____wrn2" localSheetId="51" hidden="1">{"holdco",#N/A,FALSE,"Summary Financials";"holdco",#N/A,FALSE,"Summary Financials"}</definedName>
    <definedName name="_____wrn2" localSheetId="52" hidden="1">{"holdco",#N/A,FALSE,"Summary Financials";"holdco",#N/A,FALSE,"Summary Financials"}</definedName>
    <definedName name="_____wrn2" localSheetId="53" hidden="1">{"holdco",#N/A,FALSE,"Summary Financials";"holdco",#N/A,FALSE,"Summary Financials"}</definedName>
    <definedName name="_____wrn2" localSheetId="54" hidden="1">{"holdco",#N/A,FALSE,"Summary Financials";"holdco",#N/A,FALSE,"Summary Financials"}</definedName>
    <definedName name="_____wrn2" hidden="1">{"holdco",#N/A,FALSE,"Summary Financials";"holdco",#N/A,FALSE,"Summary Financials"}</definedName>
    <definedName name="_____wrn3" localSheetId="10" hidden="1">{"holdco",#N/A,FALSE,"Summary Financials";"holdco",#N/A,FALSE,"Summary Financials"}</definedName>
    <definedName name="_____wrn3" localSheetId="11" hidden="1">{"holdco",#N/A,FALSE,"Summary Financials";"holdco",#N/A,FALSE,"Summary Financials"}</definedName>
    <definedName name="_____wrn3" localSheetId="49" hidden="1">{"holdco",#N/A,FALSE,"Summary Financials";"holdco",#N/A,FALSE,"Summary Financials"}</definedName>
    <definedName name="_____wrn3" localSheetId="50" hidden="1">{"holdco",#N/A,FALSE,"Summary Financials";"holdco",#N/A,FALSE,"Summary Financials"}</definedName>
    <definedName name="_____wrn3" localSheetId="51" hidden="1">{"holdco",#N/A,FALSE,"Summary Financials";"holdco",#N/A,FALSE,"Summary Financials"}</definedName>
    <definedName name="_____wrn3" localSheetId="52" hidden="1">{"holdco",#N/A,FALSE,"Summary Financials";"holdco",#N/A,FALSE,"Summary Financials"}</definedName>
    <definedName name="_____wrn3" localSheetId="53" hidden="1">{"holdco",#N/A,FALSE,"Summary Financials";"holdco",#N/A,FALSE,"Summary Financials"}</definedName>
    <definedName name="_____wrn3" localSheetId="54" hidden="1">{"holdco",#N/A,FALSE,"Summary Financials";"holdco",#N/A,FALSE,"Summary Financials"}</definedName>
    <definedName name="_____wrn3" hidden="1">{"holdco",#N/A,FALSE,"Summary Financials";"holdco",#N/A,FALSE,"Summary Financials"}</definedName>
    <definedName name="_____wrn7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8" localSheetId="10" hidden="1">{"holdco",#N/A,FALSE,"Summary Financials";"holdco",#N/A,FALSE,"Summary Financials"}</definedName>
    <definedName name="_____wrn8" localSheetId="11" hidden="1">{"holdco",#N/A,FALSE,"Summary Financials";"holdco",#N/A,FALSE,"Summary Financials"}</definedName>
    <definedName name="_____wrn8" localSheetId="49" hidden="1">{"holdco",#N/A,FALSE,"Summary Financials";"holdco",#N/A,FALSE,"Summary Financials"}</definedName>
    <definedName name="_____wrn8" localSheetId="50" hidden="1">{"holdco",#N/A,FALSE,"Summary Financials";"holdco",#N/A,FALSE,"Summary Financials"}</definedName>
    <definedName name="_____wrn8" localSheetId="51" hidden="1">{"holdco",#N/A,FALSE,"Summary Financials";"holdco",#N/A,FALSE,"Summary Financials"}</definedName>
    <definedName name="_____wrn8" localSheetId="52" hidden="1">{"holdco",#N/A,FALSE,"Summary Financials";"holdco",#N/A,FALSE,"Summary Financials"}</definedName>
    <definedName name="_____wrn8" localSheetId="53" hidden="1">{"holdco",#N/A,FALSE,"Summary Financials";"holdco",#N/A,FALSE,"Summary Financials"}</definedName>
    <definedName name="_____wrn8" localSheetId="54" hidden="1">{"holdco",#N/A,FALSE,"Summary Financials";"holdco",#N/A,FALSE,"Summary Financials"}</definedName>
    <definedName name="_____wrn8" hidden="1">{"holdco",#N/A,FALSE,"Summary Financials";"holdco",#N/A,FALSE,"Summary Financials"}</definedName>
    <definedName name="__123Graph_B" localSheetId="49" hidden="1">#REF!</definedName>
    <definedName name="__123Graph_B" localSheetId="50" hidden="1">#REF!</definedName>
    <definedName name="__123Graph_B" localSheetId="51" hidden="1">#REF!</definedName>
    <definedName name="__123Graph_B" localSheetId="52" hidden="1">#REF!</definedName>
    <definedName name="__123Graph_B" localSheetId="53" hidden="1">#REF!</definedName>
    <definedName name="__123Graph_B" localSheetId="54" hidden="1">#REF!</definedName>
    <definedName name="__123Graph_B" hidden="1">#REF!</definedName>
    <definedName name="__123Graph_C" localSheetId="49" hidden="1">#REF!</definedName>
    <definedName name="__123Graph_C" localSheetId="50" hidden="1">#REF!</definedName>
    <definedName name="__123Graph_C" localSheetId="51" hidden="1">#REF!</definedName>
    <definedName name="__123Graph_C" localSheetId="52" hidden="1">#REF!</definedName>
    <definedName name="__123Graph_C" localSheetId="53" hidden="1">#REF!</definedName>
    <definedName name="__123Graph_C" localSheetId="54" hidden="1">#REF!</definedName>
    <definedName name="__123Graph_C" hidden="1">#REF!</definedName>
    <definedName name="__123Graph_D" localSheetId="49" hidden="1">#REF!</definedName>
    <definedName name="__123Graph_D" localSheetId="50" hidden="1">#REF!</definedName>
    <definedName name="__123Graph_D" localSheetId="51" hidden="1">#REF!</definedName>
    <definedName name="__123Graph_D" localSheetId="52" hidden="1">#REF!</definedName>
    <definedName name="__123Graph_D" localSheetId="53" hidden="1">#REF!</definedName>
    <definedName name="__123Graph_D" localSheetId="54" hidden="1">#REF!</definedName>
    <definedName name="__123Graph_D" hidden="1">#REF!</definedName>
    <definedName name="__123Graph_X" localSheetId="49" hidden="1">#REF!</definedName>
    <definedName name="__123Graph_X" localSheetId="50" hidden="1">#REF!</definedName>
    <definedName name="__123Graph_X" localSheetId="51" hidden="1">#REF!</definedName>
    <definedName name="__123Graph_X" localSheetId="52" hidden="1">#REF!</definedName>
    <definedName name="__123Graph_X" localSheetId="53" hidden="1">#REF!</definedName>
    <definedName name="__123Graph_X" localSheetId="54" hidden="1">#REF!</definedName>
    <definedName name="__123Graph_X" hidden="1">#REF!</definedName>
    <definedName name="__FDS_HYPERLINK_TOGGLE_STATE__" hidden="1">"ON"</definedName>
    <definedName name="__hom1" localSheetId="10" hidden="1">{#N/A,#N/A,FALSE,"Assessment";#N/A,#N/A,FALSE,"Staffing";#N/A,#N/A,FALSE,"Hires";#N/A,#N/A,FALSE,"Assumptions"}</definedName>
    <definedName name="__hom1" localSheetId="11" hidden="1">{#N/A,#N/A,FALSE,"Assessment";#N/A,#N/A,FALSE,"Staffing";#N/A,#N/A,FALSE,"Hires";#N/A,#N/A,FALSE,"Assumptions"}</definedName>
    <definedName name="__hom1" localSheetId="49" hidden="1">{#N/A,#N/A,FALSE,"Assessment";#N/A,#N/A,FALSE,"Staffing";#N/A,#N/A,FALSE,"Hires";#N/A,#N/A,FALSE,"Assumptions"}</definedName>
    <definedName name="__hom1" localSheetId="50" hidden="1">{#N/A,#N/A,FALSE,"Assessment";#N/A,#N/A,FALSE,"Staffing";#N/A,#N/A,FALSE,"Hires";#N/A,#N/A,FALSE,"Assumptions"}</definedName>
    <definedName name="__hom1" localSheetId="51" hidden="1">{#N/A,#N/A,FALSE,"Assessment";#N/A,#N/A,FALSE,"Staffing";#N/A,#N/A,FALSE,"Hires";#N/A,#N/A,FALSE,"Assumptions"}</definedName>
    <definedName name="__hom1" localSheetId="52" hidden="1">{#N/A,#N/A,FALSE,"Assessment";#N/A,#N/A,FALSE,"Staffing";#N/A,#N/A,FALSE,"Hires";#N/A,#N/A,FALSE,"Assumptions"}</definedName>
    <definedName name="__hom1" localSheetId="53" hidden="1">{#N/A,#N/A,FALSE,"Assessment";#N/A,#N/A,FALSE,"Staffing";#N/A,#N/A,FALSE,"Hires";#N/A,#N/A,FALSE,"Assumptions"}</definedName>
    <definedName name="__hom1" localSheetId="54" hidden="1">{#N/A,#N/A,FALSE,"Assessment";#N/A,#N/A,FALSE,"Staffing";#N/A,#N/A,FALSE,"Hires";#N/A,#N/A,FALSE,"Assumptions"}</definedName>
    <definedName name="__hom1" hidden="1">{#N/A,#N/A,FALSE,"Assessment";#N/A,#N/A,FALSE,"Staffing";#N/A,#N/A,FALSE,"Hires";#N/A,#N/A,FALSE,"Assumptions"}</definedName>
    <definedName name="__IntlFixup" hidden="1">TRUE</definedName>
    <definedName name="__kk1" localSheetId="10" hidden="1">{#N/A,#N/A,FALSE,"Assessment";#N/A,#N/A,FALSE,"Staffing";#N/A,#N/A,FALSE,"Hires";#N/A,#N/A,FALSE,"Assumptions"}</definedName>
    <definedName name="__kk1" localSheetId="11" hidden="1">{#N/A,#N/A,FALSE,"Assessment";#N/A,#N/A,FALSE,"Staffing";#N/A,#N/A,FALSE,"Hires";#N/A,#N/A,FALSE,"Assumptions"}</definedName>
    <definedName name="__kk1" localSheetId="49" hidden="1">{#N/A,#N/A,FALSE,"Assessment";#N/A,#N/A,FALSE,"Staffing";#N/A,#N/A,FALSE,"Hires";#N/A,#N/A,FALSE,"Assumptions"}</definedName>
    <definedName name="__kk1" localSheetId="50" hidden="1">{#N/A,#N/A,FALSE,"Assessment";#N/A,#N/A,FALSE,"Staffing";#N/A,#N/A,FALSE,"Hires";#N/A,#N/A,FALSE,"Assumptions"}</definedName>
    <definedName name="__kk1" localSheetId="51" hidden="1">{#N/A,#N/A,FALSE,"Assessment";#N/A,#N/A,FALSE,"Staffing";#N/A,#N/A,FALSE,"Hires";#N/A,#N/A,FALSE,"Assumptions"}</definedName>
    <definedName name="__kk1" localSheetId="52" hidden="1">{#N/A,#N/A,FALSE,"Assessment";#N/A,#N/A,FALSE,"Staffing";#N/A,#N/A,FALSE,"Hires";#N/A,#N/A,FALSE,"Assumptions"}</definedName>
    <definedName name="__kk1" localSheetId="53" hidden="1">{#N/A,#N/A,FALSE,"Assessment";#N/A,#N/A,FALSE,"Staffing";#N/A,#N/A,FALSE,"Hires";#N/A,#N/A,FALSE,"Assumptions"}</definedName>
    <definedName name="__kk1" localSheetId="54" hidden="1">{#N/A,#N/A,FALSE,"Assessment";#N/A,#N/A,FALSE,"Staffing";#N/A,#N/A,FALSE,"Hires";#N/A,#N/A,FALSE,"Assumptions"}</definedName>
    <definedName name="__kk1" hidden="1">{#N/A,#N/A,FALSE,"Assessment";#N/A,#N/A,FALSE,"Staffing";#N/A,#N/A,FALSE,"Hires";#N/A,#N/A,FALSE,"Assumptions"}</definedName>
    <definedName name="__KKK1" localSheetId="10" hidden="1">{#N/A,#N/A,FALSE,"Assessment";#N/A,#N/A,FALSE,"Staffing";#N/A,#N/A,FALSE,"Hires";#N/A,#N/A,FALSE,"Assumptions"}</definedName>
    <definedName name="__KKK1" localSheetId="11" hidden="1">{#N/A,#N/A,FALSE,"Assessment";#N/A,#N/A,FALSE,"Staffing";#N/A,#N/A,FALSE,"Hires";#N/A,#N/A,FALSE,"Assumptions"}</definedName>
    <definedName name="__KKK1" localSheetId="49" hidden="1">{#N/A,#N/A,FALSE,"Assessment";#N/A,#N/A,FALSE,"Staffing";#N/A,#N/A,FALSE,"Hires";#N/A,#N/A,FALSE,"Assumptions"}</definedName>
    <definedName name="__KKK1" localSheetId="50" hidden="1">{#N/A,#N/A,FALSE,"Assessment";#N/A,#N/A,FALSE,"Staffing";#N/A,#N/A,FALSE,"Hires";#N/A,#N/A,FALSE,"Assumptions"}</definedName>
    <definedName name="__KKK1" localSheetId="51" hidden="1">{#N/A,#N/A,FALSE,"Assessment";#N/A,#N/A,FALSE,"Staffing";#N/A,#N/A,FALSE,"Hires";#N/A,#N/A,FALSE,"Assumptions"}</definedName>
    <definedName name="__KKK1" localSheetId="52" hidden="1">{#N/A,#N/A,FALSE,"Assessment";#N/A,#N/A,FALSE,"Staffing";#N/A,#N/A,FALSE,"Hires";#N/A,#N/A,FALSE,"Assumptions"}</definedName>
    <definedName name="__KKK1" localSheetId="53" hidden="1">{#N/A,#N/A,FALSE,"Assessment";#N/A,#N/A,FALSE,"Staffing";#N/A,#N/A,FALSE,"Hires";#N/A,#N/A,FALSE,"Assumptions"}</definedName>
    <definedName name="__KKK1" localSheetId="54" hidden="1">{#N/A,#N/A,FALSE,"Assessment";#N/A,#N/A,FALSE,"Staffing";#N/A,#N/A,FALSE,"Hires";#N/A,#N/A,FALSE,"Assumptions"}</definedName>
    <definedName name="__KKK1" hidden="1">{#N/A,#N/A,FALSE,"Assessment";#N/A,#N/A,FALSE,"Staffing";#N/A,#N/A,FALSE,"Hires";#N/A,#N/A,FALSE,"Assumptions"}</definedName>
    <definedName name="__wrn1" localSheetId="10" hidden="1">{"holdco",#N/A,FALSE,"Summary Financials";"holdco",#N/A,FALSE,"Summary Financials"}</definedName>
    <definedName name="__wrn1" localSheetId="11" hidden="1">{"holdco",#N/A,FALSE,"Summary Financials";"holdco",#N/A,FALSE,"Summary Financials"}</definedName>
    <definedName name="__wrn1" localSheetId="49" hidden="1">{"holdco",#N/A,FALSE,"Summary Financials";"holdco",#N/A,FALSE,"Summary Financials"}</definedName>
    <definedName name="__wrn1" localSheetId="50" hidden="1">{"holdco",#N/A,FALSE,"Summary Financials";"holdco",#N/A,FALSE,"Summary Financials"}</definedName>
    <definedName name="__wrn1" localSheetId="51" hidden="1">{"holdco",#N/A,FALSE,"Summary Financials";"holdco",#N/A,FALSE,"Summary Financials"}</definedName>
    <definedName name="__wrn1" localSheetId="52" hidden="1">{"holdco",#N/A,FALSE,"Summary Financials";"holdco",#N/A,FALSE,"Summary Financials"}</definedName>
    <definedName name="__wrn1" localSheetId="53" hidden="1">{"holdco",#N/A,FALSE,"Summary Financials";"holdco",#N/A,FALSE,"Summary Financials"}</definedName>
    <definedName name="__wrn1" localSheetId="54" hidden="1">{"holdco",#N/A,FALSE,"Summary Financials";"holdco",#N/A,FALSE,"Summary Financials"}</definedName>
    <definedName name="__wrn1" hidden="1">{"holdco",#N/A,FALSE,"Summary Financials";"holdco",#N/A,FALSE,"Summary Financials"}</definedName>
    <definedName name="__wrn2" localSheetId="10" hidden="1">{"holdco",#N/A,FALSE,"Summary Financials";"holdco",#N/A,FALSE,"Summary Financials"}</definedName>
    <definedName name="__wrn2" localSheetId="11" hidden="1">{"holdco",#N/A,FALSE,"Summary Financials";"holdco",#N/A,FALSE,"Summary Financials"}</definedName>
    <definedName name="__wrn2" localSheetId="49" hidden="1">{"holdco",#N/A,FALSE,"Summary Financials";"holdco",#N/A,FALSE,"Summary Financials"}</definedName>
    <definedName name="__wrn2" localSheetId="50" hidden="1">{"holdco",#N/A,FALSE,"Summary Financials";"holdco",#N/A,FALSE,"Summary Financials"}</definedName>
    <definedName name="__wrn2" localSheetId="51" hidden="1">{"holdco",#N/A,FALSE,"Summary Financials";"holdco",#N/A,FALSE,"Summary Financials"}</definedName>
    <definedName name="__wrn2" localSheetId="52" hidden="1">{"holdco",#N/A,FALSE,"Summary Financials";"holdco",#N/A,FALSE,"Summary Financials"}</definedName>
    <definedName name="__wrn2" localSheetId="53" hidden="1">{"holdco",#N/A,FALSE,"Summary Financials";"holdco",#N/A,FALSE,"Summary Financials"}</definedName>
    <definedName name="__wrn2" localSheetId="54" hidden="1">{"holdco",#N/A,FALSE,"Summary Financials";"holdco",#N/A,FALSE,"Summary Financials"}</definedName>
    <definedName name="__wrn2" hidden="1">{"holdco",#N/A,FALSE,"Summary Financials";"holdco",#N/A,FALSE,"Summary Financials"}</definedName>
    <definedName name="__wrn3" localSheetId="10" hidden="1">{"holdco",#N/A,FALSE,"Summary Financials";"holdco",#N/A,FALSE,"Summary Financials"}</definedName>
    <definedName name="__wrn3" localSheetId="11" hidden="1">{"holdco",#N/A,FALSE,"Summary Financials";"holdco",#N/A,FALSE,"Summary Financials"}</definedName>
    <definedName name="__wrn3" localSheetId="49" hidden="1">{"holdco",#N/A,FALSE,"Summary Financials";"holdco",#N/A,FALSE,"Summary Financials"}</definedName>
    <definedName name="__wrn3" localSheetId="50" hidden="1">{"holdco",#N/A,FALSE,"Summary Financials";"holdco",#N/A,FALSE,"Summary Financials"}</definedName>
    <definedName name="__wrn3" localSheetId="51" hidden="1">{"holdco",#N/A,FALSE,"Summary Financials";"holdco",#N/A,FALSE,"Summary Financials"}</definedName>
    <definedName name="__wrn3" localSheetId="52" hidden="1">{"holdco",#N/A,FALSE,"Summary Financials";"holdco",#N/A,FALSE,"Summary Financials"}</definedName>
    <definedName name="__wrn3" localSheetId="53" hidden="1">{"holdco",#N/A,FALSE,"Summary Financials";"holdco",#N/A,FALSE,"Summary Financials"}</definedName>
    <definedName name="__wrn3" localSheetId="54" hidden="1">{"holdco",#N/A,FALSE,"Summary Financials";"holdco",#N/A,FALSE,"Summary Financials"}</definedName>
    <definedName name="__wrn3" hidden="1">{"holdco",#N/A,FALSE,"Summary Financials";"holdco",#N/A,FALSE,"Summary Financials"}</definedName>
    <definedName name="__wrn7" localSheetId="1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1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49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0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1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3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localSheetId="54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8" localSheetId="10" hidden="1">{"holdco",#N/A,FALSE,"Summary Financials";"holdco",#N/A,FALSE,"Summary Financials"}</definedName>
    <definedName name="__wrn8" localSheetId="11" hidden="1">{"holdco",#N/A,FALSE,"Summary Financials";"holdco",#N/A,FALSE,"Summary Financials"}</definedName>
    <definedName name="__wrn8" localSheetId="49" hidden="1">{"holdco",#N/A,FALSE,"Summary Financials";"holdco",#N/A,FALSE,"Summary Financials"}</definedName>
    <definedName name="__wrn8" localSheetId="50" hidden="1">{"holdco",#N/A,FALSE,"Summary Financials";"holdco",#N/A,FALSE,"Summary Financials"}</definedName>
    <definedName name="__wrn8" localSheetId="51" hidden="1">{"holdco",#N/A,FALSE,"Summary Financials";"holdco",#N/A,FALSE,"Summary Financials"}</definedName>
    <definedName name="__wrn8" localSheetId="52" hidden="1">{"holdco",#N/A,FALSE,"Summary Financials";"holdco",#N/A,FALSE,"Summary Financials"}</definedName>
    <definedName name="__wrn8" localSheetId="53" hidden="1">{"holdco",#N/A,FALSE,"Summary Financials";"holdco",#N/A,FALSE,"Summary Financials"}</definedName>
    <definedName name="__wrn8" localSheetId="54" hidden="1">{"holdco",#N/A,FALSE,"Summary Financials";"holdco",#N/A,FALSE,"Summary Financials"}</definedName>
    <definedName name="__wrn8" hidden="1">{"holdco",#N/A,FALSE,"Summary Financials";"holdco",#N/A,FALSE,"Summary Financials"}</definedName>
    <definedName name="_139__123Graph_LBL_DCHART_3" localSheetId="49" hidden="1">#REF!</definedName>
    <definedName name="_139__123Graph_LBL_DCHART_3" localSheetId="50" hidden="1">#REF!</definedName>
    <definedName name="_139__123Graph_LBL_DCHART_3" localSheetId="51" hidden="1">#REF!</definedName>
    <definedName name="_139__123Graph_LBL_DCHART_3" localSheetId="52" hidden="1">#REF!</definedName>
    <definedName name="_139__123Graph_LBL_DCHART_3" localSheetId="53" hidden="1">#REF!</definedName>
    <definedName name="_139__123Graph_LBL_DCHART_3" localSheetId="54" hidden="1">#REF!</definedName>
    <definedName name="_139__123Graph_LBL_DCHART_3" hidden="1">#REF!</definedName>
    <definedName name="_142__123Graph_LBL_FCHART_1" localSheetId="49" hidden="1">#REF!</definedName>
    <definedName name="_142__123Graph_LBL_FCHART_1" localSheetId="50" hidden="1">#REF!</definedName>
    <definedName name="_142__123Graph_LBL_FCHART_1" localSheetId="51" hidden="1">#REF!</definedName>
    <definedName name="_142__123Graph_LBL_FCHART_1" localSheetId="52" hidden="1">#REF!</definedName>
    <definedName name="_142__123Graph_LBL_FCHART_1" localSheetId="53" hidden="1">#REF!</definedName>
    <definedName name="_142__123Graph_LBL_FCHART_1" localSheetId="54" hidden="1">#REF!</definedName>
    <definedName name="_142__123Graph_LBL_FCHART_1" hidden="1">#REF!</definedName>
    <definedName name="_143__123Graph_LBL_FCHART_3" localSheetId="49" hidden="1">#REF!</definedName>
    <definedName name="_143__123Graph_LBL_FCHART_3" localSheetId="50" hidden="1">#REF!</definedName>
    <definedName name="_143__123Graph_LBL_FCHART_3" localSheetId="51" hidden="1">#REF!</definedName>
    <definedName name="_143__123Graph_LBL_FCHART_3" localSheetId="52" hidden="1">#REF!</definedName>
    <definedName name="_143__123Graph_LBL_FCHART_3" localSheetId="53" hidden="1">#REF!</definedName>
    <definedName name="_143__123Graph_LBL_FCHART_3" localSheetId="54" hidden="1">#REF!</definedName>
    <definedName name="_143__123Graph_LBL_FCHART_3" hidden="1">#REF!</definedName>
    <definedName name="_33__123Graph_LBL_ECHART_3" localSheetId="49" hidden="1">#REF!</definedName>
    <definedName name="_33__123Graph_LBL_ECHART_3" localSheetId="50" hidden="1">#REF!</definedName>
    <definedName name="_33__123Graph_LBL_ECHART_3" localSheetId="51" hidden="1">#REF!</definedName>
    <definedName name="_33__123Graph_LBL_ECHART_3" localSheetId="52" hidden="1">#REF!</definedName>
    <definedName name="_33__123Graph_LBL_ECHART_3" localSheetId="53" hidden="1">#REF!</definedName>
    <definedName name="_33__123Graph_LBL_ECHART_3" localSheetId="54" hidden="1">#REF!</definedName>
    <definedName name="_33__123Graph_LBL_ECHART_3" hidden="1">#REF!</definedName>
    <definedName name="_34__123Graph_LBL_FCHART_1" localSheetId="49" hidden="1">#REF!</definedName>
    <definedName name="_34__123Graph_LBL_FCHART_1" localSheetId="50" hidden="1">#REF!</definedName>
    <definedName name="_34__123Graph_LBL_FCHART_1" localSheetId="51" hidden="1">#REF!</definedName>
    <definedName name="_34__123Graph_LBL_FCHART_1" localSheetId="52" hidden="1">#REF!</definedName>
    <definedName name="_34__123Graph_LBL_FCHART_1" localSheetId="53" hidden="1">#REF!</definedName>
    <definedName name="_34__123Graph_LBL_FCHART_1" localSheetId="54" hidden="1">#REF!</definedName>
    <definedName name="_34__123Graph_LBL_FCHART_1" hidden="1">#REF!</definedName>
    <definedName name="_35__123Graph_LBL_FCHART_3" localSheetId="49" hidden="1">#REF!</definedName>
    <definedName name="_35__123Graph_LBL_FCHART_3" localSheetId="50" hidden="1">#REF!</definedName>
    <definedName name="_35__123Graph_LBL_FCHART_3" localSheetId="51" hidden="1">#REF!</definedName>
    <definedName name="_35__123Graph_LBL_FCHART_3" localSheetId="52" hidden="1">#REF!</definedName>
    <definedName name="_35__123Graph_LBL_FCHART_3" localSheetId="53" hidden="1">#REF!</definedName>
    <definedName name="_35__123Graph_LBL_FCHART_3" localSheetId="54" hidden="1">#REF!</definedName>
    <definedName name="_35__123Graph_LBL_FCHART_3" hidden="1">#REF!</definedName>
    <definedName name="_49__123Graph_LBL_FCHART_1" localSheetId="49" hidden="1">#REF!</definedName>
    <definedName name="_49__123Graph_LBL_FCHART_1" localSheetId="50" hidden="1">#REF!</definedName>
    <definedName name="_49__123Graph_LBL_FCHART_1" localSheetId="51" hidden="1">#REF!</definedName>
    <definedName name="_49__123Graph_LBL_FCHART_1" localSheetId="52" hidden="1">#REF!</definedName>
    <definedName name="_49__123Graph_LBL_FCHART_1" localSheetId="53" hidden="1">#REF!</definedName>
    <definedName name="_49__123Graph_LBL_FCHART_1" localSheetId="54" hidden="1">#REF!</definedName>
    <definedName name="_49__123Graph_LBL_FCHART_1" hidden="1">#REF!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hidden="1">#REF!</definedName>
    <definedName name="_Key1" localSheetId="49" hidden="1">#REF!</definedName>
    <definedName name="_Key1" localSheetId="50" hidden="1">#REF!</definedName>
    <definedName name="_Key1" localSheetId="51" hidden="1">#REF!</definedName>
    <definedName name="_Key1" localSheetId="52" hidden="1">#REF!</definedName>
    <definedName name="_Key1" localSheetId="53" hidden="1">#REF!</definedName>
    <definedName name="_Key1" localSheetId="54" hidden="1">#REF!</definedName>
    <definedName name="_Key1" hidden="1">#REF!</definedName>
    <definedName name="_Key2" localSheetId="49" hidden="1">#REF!</definedName>
    <definedName name="_Key2" localSheetId="50" hidden="1">#REF!</definedName>
    <definedName name="_Key2" localSheetId="51" hidden="1">#REF!</definedName>
    <definedName name="_Key2" localSheetId="52" hidden="1">#REF!</definedName>
    <definedName name="_Key2" localSheetId="53" hidden="1">#REF!</definedName>
    <definedName name="_Key2" localSheetId="54" hidden="1">#REF!</definedName>
    <definedName name="_Key2" hidden="1">#REF!</definedName>
    <definedName name="_Order1" hidden="1">255</definedName>
    <definedName name="_Order2" hidden="1">0</definedName>
    <definedName name="_Sort" localSheetId="49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54" hidden="1">#REF!</definedName>
    <definedName name="_Sort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hidden="1">#REF!</definedName>
    <definedName name="AAA_duser" hidden="1">"OFF"</definedName>
    <definedName name="AAB_GSPPG" hidden="1">"AAB_Goldman Sachs PPG Chart Utilities 1.0g"</definedName>
    <definedName name="AccessDatabase" hidden="1">"C:\DATA\KEVIN\MODELS\Model 0218.mdb"</definedName>
    <definedName name="ACwvu.CapersView." localSheetId="49" hidden="1">#REF!</definedName>
    <definedName name="ACwvu.CapersView." localSheetId="50" hidden="1">#REF!</definedName>
    <definedName name="ACwvu.CapersView." localSheetId="51" hidden="1">#REF!</definedName>
    <definedName name="ACwvu.CapersView." localSheetId="52" hidden="1">#REF!</definedName>
    <definedName name="ACwvu.CapersView." localSheetId="53" hidden="1">#REF!</definedName>
    <definedName name="ACwvu.CapersView." localSheetId="54" hidden="1">#REF!</definedName>
    <definedName name="ACwvu.CapersView." hidden="1">#REF!</definedName>
    <definedName name="ACwvu.Japan_Capers_Ed_Pub." localSheetId="49" hidden="1">#REF!</definedName>
    <definedName name="ACwvu.Japan_Capers_Ed_Pub." localSheetId="50" hidden="1">#REF!</definedName>
    <definedName name="ACwvu.Japan_Capers_Ed_Pub." localSheetId="51" hidden="1">#REF!</definedName>
    <definedName name="ACwvu.Japan_Capers_Ed_Pub." localSheetId="52" hidden="1">#REF!</definedName>
    <definedName name="ACwvu.Japan_Capers_Ed_Pub." localSheetId="53" hidden="1">#REF!</definedName>
    <definedName name="ACwvu.Japan_Capers_Ed_Pub." localSheetId="54" hidden="1">#REF!</definedName>
    <definedName name="ACwvu.Japan_Capers_Ed_Pub." hidden="1">#REF!</definedName>
    <definedName name="ACwvu.KJP_CC." localSheetId="49" hidden="1">#REF!</definedName>
    <definedName name="ACwvu.KJP_CC." localSheetId="50" hidden="1">#REF!</definedName>
    <definedName name="ACwvu.KJP_CC." localSheetId="51" hidden="1">#REF!</definedName>
    <definedName name="ACwvu.KJP_CC." localSheetId="52" hidden="1">#REF!</definedName>
    <definedName name="ACwvu.KJP_CC." localSheetId="53" hidden="1">#REF!</definedName>
    <definedName name="ACwvu.KJP_CC." localSheetId="54" hidden="1">#REF!</definedName>
    <definedName name="ACwvu.KJP_CC." hidden="1">#REF!</definedName>
    <definedName name="BExEZ4HBCC06708765M8A06KCR7P" hidden="1">#N/A</definedName>
    <definedName name="BLPH1" localSheetId="49" hidden="1">#REF!</definedName>
    <definedName name="BLPH1" localSheetId="50" hidden="1">#REF!</definedName>
    <definedName name="BLPH1" localSheetId="51" hidden="1">#REF!</definedName>
    <definedName name="BLPH1" localSheetId="52" hidden="1">#REF!</definedName>
    <definedName name="BLPH1" localSheetId="53" hidden="1">#REF!</definedName>
    <definedName name="BLPH1" localSheetId="54" hidden="1">#REF!</definedName>
    <definedName name="BLPH1" hidden="1">#REF!</definedName>
    <definedName name="BLPH10" localSheetId="49" hidden="1">#REF!</definedName>
    <definedName name="BLPH10" localSheetId="50" hidden="1">#REF!</definedName>
    <definedName name="BLPH10" localSheetId="51" hidden="1">#REF!</definedName>
    <definedName name="BLPH10" localSheetId="52" hidden="1">#REF!</definedName>
    <definedName name="BLPH10" localSheetId="53" hidden="1">#REF!</definedName>
    <definedName name="BLPH10" localSheetId="54" hidden="1">#REF!</definedName>
    <definedName name="BLPH10" hidden="1">#REF!</definedName>
    <definedName name="BLPH100" localSheetId="49" hidden="1">#REF!</definedName>
    <definedName name="BLPH100" localSheetId="50" hidden="1">#REF!</definedName>
    <definedName name="BLPH100" localSheetId="51" hidden="1">#REF!</definedName>
    <definedName name="BLPH100" localSheetId="52" hidden="1">#REF!</definedName>
    <definedName name="BLPH100" localSheetId="53" hidden="1">#REF!</definedName>
    <definedName name="BLPH100" localSheetId="54" hidden="1">#REF!</definedName>
    <definedName name="BLPH100" hidden="1">#REF!</definedName>
    <definedName name="BLPH101" localSheetId="49" hidden="1">#REF!</definedName>
    <definedName name="BLPH101" localSheetId="50" hidden="1">#REF!</definedName>
    <definedName name="BLPH101" localSheetId="51" hidden="1">#REF!</definedName>
    <definedName name="BLPH101" localSheetId="52" hidden="1">#REF!</definedName>
    <definedName name="BLPH101" localSheetId="53" hidden="1">#REF!</definedName>
    <definedName name="BLPH101" localSheetId="54" hidden="1">#REF!</definedName>
    <definedName name="BLPH101" hidden="1">#REF!</definedName>
    <definedName name="BLPH102" localSheetId="49" hidden="1">#REF!</definedName>
    <definedName name="BLPH102" localSheetId="50" hidden="1">#REF!</definedName>
    <definedName name="BLPH102" localSheetId="51" hidden="1">#REF!</definedName>
    <definedName name="BLPH102" localSheetId="52" hidden="1">#REF!</definedName>
    <definedName name="BLPH102" localSheetId="53" hidden="1">#REF!</definedName>
    <definedName name="BLPH102" localSheetId="54" hidden="1">#REF!</definedName>
    <definedName name="BLPH102" hidden="1">#REF!</definedName>
    <definedName name="BLPH103" localSheetId="49" hidden="1">#REF!</definedName>
    <definedName name="BLPH103" localSheetId="50" hidden="1">#REF!</definedName>
    <definedName name="BLPH103" localSheetId="51" hidden="1">#REF!</definedName>
    <definedName name="BLPH103" localSheetId="52" hidden="1">#REF!</definedName>
    <definedName name="BLPH103" localSheetId="53" hidden="1">#REF!</definedName>
    <definedName name="BLPH103" localSheetId="54" hidden="1">#REF!</definedName>
    <definedName name="BLPH103" hidden="1">#REF!</definedName>
    <definedName name="BLPH104" localSheetId="49" hidden="1">#REF!</definedName>
    <definedName name="BLPH104" localSheetId="50" hidden="1">#REF!</definedName>
    <definedName name="BLPH104" localSheetId="51" hidden="1">#REF!</definedName>
    <definedName name="BLPH104" localSheetId="52" hidden="1">#REF!</definedName>
    <definedName name="BLPH104" localSheetId="53" hidden="1">#REF!</definedName>
    <definedName name="BLPH104" localSheetId="54" hidden="1">#REF!</definedName>
    <definedName name="BLPH104" hidden="1">#REF!</definedName>
    <definedName name="BLPH105" localSheetId="49" hidden="1">#REF!</definedName>
    <definedName name="BLPH105" localSheetId="50" hidden="1">#REF!</definedName>
    <definedName name="BLPH105" localSheetId="51" hidden="1">#REF!</definedName>
    <definedName name="BLPH105" localSheetId="52" hidden="1">#REF!</definedName>
    <definedName name="BLPH105" localSheetId="53" hidden="1">#REF!</definedName>
    <definedName name="BLPH105" localSheetId="54" hidden="1">#REF!</definedName>
    <definedName name="BLPH105" hidden="1">#REF!</definedName>
    <definedName name="BLPH106" localSheetId="49" hidden="1">#REF!</definedName>
    <definedName name="BLPH106" localSheetId="50" hidden="1">#REF!</definedName>
    <definedName name="BLPH106" localSheetId="51" hidden="1">#REF!</definedName>
    <definedName name="BLPH106" localSheetId="52" hidden="1">#REF!</definedName>
    <definedName name="BLPH106" localSheetId="53" hidden="1">#REF!</definedName>
    <definedName name="BLPH106" localSheetId="54" hidden="1">#REF!</definedName>
    <definedName name="BLPH106" hidden="1">#REF!</definedName>
    <definedName name="BLPH107" localSheetId="49" hidden="1">#REF!</definedName>
    <definedName name="BLPH107" localSheetId="50" hidden="1">#REF!</definedName>
    <definedName name="BLPH107" localSheetId="51" hidden="1">#REF!</definedName>
    <definedName name="BLPH107" localSheetId="52" hidden="1">#REF!</definedName>
    <definedName name="BLPH107" localSheetId="53" hidden="1">#REF!</definedName>
    <definedName name="BLPH107" localSheetId="54" hidden="1">#REF!</definedName>
    <definedName name="BLPH107" hidden="1">#REF!</definedName>
    <definedName name="BLPH108" localSheetId="49" hidden="1">#REF!</definedName>
    <definedName name="BLPH108" localSheetId="50" hidden="1">#REF!</definedName>
    <definedName name="BLPH108" localSheetId="51" hidden="1">#REF!</definedName>
    <definedName name="BLPH108" localSheetId="52" hidden="1">#REF!</definedName>
    <definedName name="BLPH108" localSheetId="53" hidden="1">#REF!</definedName>
    <definedName name="BLPH108" localSheetId="54" hidden="1">#REF!</definedName>
    <definedName name="BLPH108" hidden="1">#REF!</definedName>
    <definedName name="BLPH109" localSheetId="49" hidden="1">#REF!</definedName>
    <definedName name="BLPH109" localSheetId="50" hidden="1">#REF!</definedName>
    <definedName name="BLPH109" localSheetId="51" hidden="1">#REF!</definedName>
    <definedName name="BLPH109" localSheetId="52" hidden="1">#REF!</definedName>
    <definedName name="BLPH109" localSheetId="53" hidden="1">#REF!</definedName>
    <definedName name="BLPH109" localSheetId="54" hidden="1">#REF!</definedName>
    <definedName name="BLPH109" hidden="1">#REF!</definedName>
    <definedName name="BLPH11" localSheetId="49" hidden="1">#REF!</definedName>
    <definedName name="BLPH11" localSheetId="50" hidden="1">#REF!</definedName>
    <definedName name="BLPH11" localSheetId="51" hidden="1">#REF!</definedName>
    <definedName name="BLPH11" localSheetId="52" hidden="1">#REF!</definedName>
    <definedName name="BLPH11" localSheetId="53" hidden="1">#REF!</definedName>
    <definedName name="BLPH11" localSheetId="54" hidden="1">#REF!</definedName>
    <definedName name="BLPH11" hidden="1">#REF!</definedName>
    <definedName name="BLPH110" localSheetId="49" hidden="1">#REF!</definedName>
    <definedName name="BLPH110" localSheetId="50" hidden="1">#REF!</definedName>
    <definedName name="BLPH110" localSheetId="51" hidden="1">#REF!</definedName>
    <definedName name="BLPH110" localSheetId="52" hidden="1">#REF!</definedName>
    <definedName name="BLPH110" localSheetId="53" hidden="1">#REF!</definedName>
    <definedName name="BLPH110" localSheetId="54" hidden="1">#REF!</definedName>
    <definedName name="BLPH110" hidden="1">#REF!</definedName>
    <definedName name="BLPH111" localSheetId="49" hidden="1">#REF!</definedName>
    <definedName name="BLPH111" localSheetId="50" hidden="1">#REF!</definedName>
    <definedName name="BLPH111" localSheetId="51" hidden="1">#REF!</definedName>
    <definedName name="BLPH111" localSheetId="52" hidden="1">#REF!</definedName>
    <definedName name="BLPH111" localSheetId="53" hidden="1">#REF!</definedName>
    <definedName name="BLPH111" localSheetId="54" hidden="1">#REF!</definedName>
    <definedName name="BLPH111" hidden="1">#REF!</definedName>
    <definedName name="BLPH112" localSheetId="49" hidden="1">#REF!</definedName>
    <definedName name="BLPH112" localSheetId="50" hidden="1">#REF!</definedName>
    <definedName name="BLPH112" localSheetId="51" hidden="1">#REF!</definedName>
    <definedName name="BLPH112" localSheetId="52" hidden="1">#REF!</definedName>
    <definedName name="BLPH112" localSheetId="53" hidden="1">#REF!</definedName>
    <definedName name="BLPH112" localSheetId="54" hidden="1">#REF!</definedName>
    <definedName name="BLPH112" hidden="1">#REF!</definedName>
    <definedName name="BLPH113" localSheetId="49" hidden="1">#REF!</definedName>
    <definedName name="BLPH113" localSheetId="50" hidden="1">#REF!</definedName>
    <definedName name="BLPH113" localSheetId="51" hidden="1">#REF!</definedName>
    <definedName name="BLPH113" localSheetId="52" hidden="1">#REF!</definedName>
    <definedName name="BLPH113" localSheetId="53" hidden="1">#REF!</definedName>
    <definedName name="BLPH113" localSheetId="54" hidden="1">#REF!</definedName>
    <definedName name="BLPH113" hidden="1">#REF!</definedName>
    <definedName name="BLPH114" localSheetId="49" hidden="1">#REF!</definedName>
    <definedName name="BLPH114" localSheetId="50" hidden="1">#REF!</definedName>
    <definedName name="BLPH114" localSheetId="51" hidden="1">#REF!</definedName>
    <definedName name="BLPH114" localSheetId="52" hidden="1">#REF!</definedName>
    <definedName name="BLPH114" localSheetId="53" hidden="1">#REF!</definedName>
    <definedName name="BLPH114" localSheetId="54" hidden="1">#REF!</definedName>
    <definedName name="BLPH114" hidden="1">#REF!</definedName>
    <definedName name="BLPH115" localSheetId="49" hidden="1">#REF!</definedName>
    <definedName name="BLPH115" localSheetId="50" hidden="1">#REF!</definedName>
    <definedName name="BLPH115" localSheetId="51" hidden="1">#REF!</definedName>
    <definedName name="BLPH115" localSheetId="52" hidden="1">#REF!</definedName>
    <definedName name="BLPH115" localSheetId="53" hidden="1">#REF!</definedName>
    <definedName name="BLPH115" localSheetId="54" hidden="1">#REF!</definedName>
    <definedName name="BLPH115" hidden="1">#REF!</definedName>
    <definedName name="BLPH116" localSheetId="49" hidden="1">#REF!</definedName>
    <definedName name="BLPH116" localSheetId="50" hidden="1">#REF!</definedName>
    <definedName name="BLPH116" localSheetId="51" hidden="1">#REF!</definedName>
    <definedName name="BLPH116" localSheetId="52" hidden="1">#REF!</definedName>
    <definedName name="BLPH116" localSheetId="53" hidden="1">#REF!</definedName>
    <definedName name="BLPH116" localSheetId="54" hidden="1">#REF!</definedName>
    <definedName name="BLPH116" hidden="1">#REF!</definedName>
    <definedName name="BLPH117" localSheetId="49" hidden="1">#REF!</definedName>
    <definedName name="BLPH117" localSheetId="50" hidden="1">#REF!</definedName>
    <definedName name="BLPH117" localSheetId="51" hidden="1">#REF!</definedName>
    <definedName name="BLPH117" localSheetId="52" hidden="1">#REF!</definedName>
    <definedName name="BLPH117" localSheetId="53" hidden="1">#REF!</definedName>
    <definedName name="BLPH117" localSheetId="54" hidden="1">#REF!</definedName>
    <definedName name="BLPH117" hidden="1">#REF!</definedName>
    <definedName name="BLPH118" localSheetId="49" hidden="1">#REF!</definedName>
    <definedName name="BLPH118" localSheetId="50" hidden="1">#REF!</definedName>
    <definedName name="BLPH118" localSheetId="51" hidden="1">#REF!</definedName>
    <definedName name="BLPH118" localSheetId="52" hidden="1">#REF!</definedName>
    <definedName name="BLPH118" localSheetId="53" hidden="1">#REF!</definedName>
    <definedName name="BLPH118" localSheetId="54" hidden="1">#REF!</definedName>
    <definedName name="BLPH118" hidden="1">#REF!</definedName>
    <definedName name="BLPH119" localSheetId="49" hidden="1">#REF!</definedName>
    <definedName name="BLPH119" localSheetId="50" hidden="1">#REF!</definedName>
    <definedName name="BLPH119" localSheetId="51" hidden="1">#REF!</definedName>
    <definedName name="BLPH119" localSheetId="52" hidden="1">#REF!</definedName>
    <definedName name="BLPH119" localSheetId="53" hidden="1">#REF!</definedName>
    <definedName name="BLPH119" localSheetId="54" hidden="1">#REF!</definedName>
    <definedName name="BLPH119" hidden="1">#REF!</definedName>
    <definedName name="BLPH12" localSheetId="49" hidden="1">#REF!</definedName>
    <definedName name="BLPH12" localSheetId="50" hidden="1">#REF!</definedName>
    <definedName name="BLPH12" localSheetId="51" hidden="1">#REF!</definedName>
    <definedName name="BLPH12" localSheetId="52" hidden="1">#REF!</definedName>
    <definedName name="BLPH12" localSheetId="53" hidden="1">#REF!</definedName>
    <definedName name="BLPH12" localSheetId="54" hidden="1">#REF!</definedName>
    <definedName name="BLPH12" hidden="1">#REF!</definedName>
    <definedName name="BLPH120" localSheetId="49" hidden="1">#REF!</definedName>
    <definedName name="BLPH120" localSheetId="50" hidden="1">#REF!</definedName>
    <definedName name="BLPH120" localSheetId="51" hidden="1">#REF!</definedName>
    <definedName name="BLPH120" localSheetId="52" hidden="1">#REF!</definedName>
    <definedName name="BLPH120" localSheetId="53" hidden="1">#REF!</definedName>
    <definedName name="BLPH120" localSheetId="54" hidden="1">#REF!</definedName>
    <definedName name="BLPH120" hidden="1">#REF!</definedName>
    <definedName name="BLPH121" localSheetId="49" hidden="1">#REF!</definedName>
    <definedName name="BLPH121" localSheetId="50" hidden="1">#REF!</definedName>
    <definedName name="BLPH121" localSheetId="51" hidden="1">#REF!</definedName>
    <definedName name="BLPH121" localSheetId="52" hidden="1">#REF!</definedName>
    <definedName name="BLPH121" localSheetId="53" hidden="1">#REF!</definedName>
    <definedName name="BLPH121" localSheetId="54" hidden="1">#REF!</definedName>
    <definedName name="BLPH121" hidden="1">#REF!</definedName>
    <definedName name="BLPH122" localSheetId="49" hidden="1">#REF!</definedName>
    <definedName name="BLPH122" localSheetId="50" hidden="1">#REF!</definedName>
    <definedName name="BLPH122" localSheetId="51" hidden="1">#REF!</definedName>
    <definedName name="BLPH122" localSheetId="52" hidden="1">#REF!</definedName>
    <definedName name="BLPH122" localSheetId="53" hidden="1">#REF!</definedName>
    <definedName name="BLPH122" localSheetId="54" hidden="1">#REF!</definedName>
    <definedName name="BLPH122" hidden="1">#REF!</definedName>
    <definedName name="BLPH123" localSheetId="49" hidden="1">#REF!</definedName>
    <definedName name="BLPH123" localSheetId="50" hidden="1">#REF!</definedName>
    <definedName name="BLPH123" localSheetId="51" hidden="1">#REF!</definedName>
    <definedName name="BLPH123" localSheetId="52" hidden="1">#REF!</definedName>
    <definedName name="BLPH123" localSheetId="53" hidden="1">#REF!</definedName>
    <definedName name="BLPH123" localSheetId="54" hidden="1">#REF!</definedName>
    <definedName name="BLPH123" hidden="1">#REF!</definedName>
    <definedName name="BLPH124" localSheetId="49" hidden="1">#REF!</definedName>
    <definedName name="BLPH124" localSheetId="50" hidden="1">#REF!</definedName>
    <definedName name="BLPH124" localSheetId="51" hidden="1">#REF!</definedName>
    <definedName name="BLPH124" localSheetId="52" hidden="1">#REF!</definedName>
    <definedName name="BLPH124" localSheetId="53" hidden="1">#REF!</definedName>
    <definedName name="BLPH124" localSheetId="54" hidden="1">#REF!</definedName>
    <definedName name="BLPH124" hidden="1">#REF!</definedName>
    <definedName name="BLPH125" localSheetId="49" hidden="1">#REF!</definedName>
    <definedName name="BLPH125" localSheetId="50" hidden="1">#REF!</definedName>
    <definedName name="BLPH125" localSheetId="51" hidden="1">#REF!</definedName>
    <definedName name="BLPH125" localSheetId="52" hidden="1">#REF!</definedName>
    <definedName name="BLPH125" localSheetId="53" hidden="1">#REF!</definedName>
    <definedName name="BLPH125" localSheetId="54" hidden="1">#REF!</definedName>
    <definedName name="BLPH125" hidden="1">#REF!</definedName>
    <definedName name="BLPH126" localSheetId="49" hidden="1">#REF!</definedName>
    <definedName name="BLPH126" localSheetId="50" hidden="1">#REF!</definedName>
    <definedName name="BLPH126" localSheetId="51" hidden="1">#REF!</definedName>
    <definedName name="BLPH126" localSheetId="52" hidden="1">#REF!</definedName>
    <definedName name="BLPH126" localSheetId="53" hidden="1">#REF!</definedName>
    <definedName name="BLPH126" localSheetId="54" hidden="1">#REF!</definedName>
    <definedName name="BLPH126" hidden="1">#REF!</definedName>
    <definedName name="BLPH127" localSheetId="49" hidden="1">#REF!</definedName>
    <definedName name="BLPH127" localSheetId="50" hidden="1">#REF!</definedName>
    <definedName name="BLPH127" localSheetId="51" hidden="1">#REF!</definedName>
    <definedName name="BLPH127" localSheetId="52" hidden="1">#REF!</definedName>
    <definedName name="BLPH127" localSheetId="53" hidden="1">#REF!</definedName>
    <definedName name="BLPH127" localSheetId="54" hidden="1">#REF!</definedName>
    <definedName name="BLPH127" hidden="1">#REF!</definedName>
    <definedName name="BLPH128" localSheetId="49" hidden="1">#REF!</definedName>
    <definedName name="BLPH128" localSheetId="50" hidden="1">#REF!</definedName>
    <definedName name="BLPH128" localSheetId="51" hidden="1">#REF!</definedName>
    <definedName name="BLPH128" localSheetId="52" hidden="1">#REF!</definedName>
    <definedName name="BLPH128" localSheetId="53" hidden="1">#REF!</definedName>
    <definedName name="BLPH128" localSheetId="54" hidden="1">#REF!</definedName>
    <definedName name="BLPH128" hidden="1">#REF!</definedName>
    <definedName name="BLPH129" localSheetId="49" hidden="1">#REF!</definedName>
    <definedName name="BLPH129" localSheetId="50" hidden="1">#REF!</definedName>
    <definedName name="BLPH129" localSheetId="51" hidden="1">#REF!</definedName>
    <definedName name="BLPH129" localSheetId="52" hidden="1">#REF!</definedName>
    <definedName name="BLPH129" localSheetId="53" hidden="1">#REF!</definedName>
    <definedName name="BLPH129" localSheetId="54" hidden="1">#REF!</definedName>
    <definedName name="BLPH129" hidden="1">#REF!</definedName>
    <definedName name="BLPH13" localSheetId="49" hidden="1">#REF!</definedName>
    <definedName name="BLPH13" localSheetId="50" hidden="1">#REF!</definedName>
    <definedName name="BLPH13" localSheetId="51" hidden="1">#REF!</definedName>
    <definedName name="BLPH13" localSheetId="52" hidden="1">#REF!</definedName>
    <definedName name="BLPH13" localSheetId="53" hidden="1">#REF!</definedName>
    <definedName name="BLPH13" localSheetId="54" hidden="1">#REF!</definedName>
    <definedName name="BLPH13" hidden="1">#REF!</definedName>
    <definedName name="BLPH130" localSheetId="49" hidden="1">#REF!</definedName>
    <definedName name="BLPH130" localSheetId="50" hidden="1">#REF!</definedName>
    <definedName name="BLPH130" localSheetId="51" hidden="1">#REF!</definedName>
    <definedName name="BLPH130" localSheetId="52" hidden="1">#REF!</definedName>
    <definedName name="BLPH130" localSheetId="53" hidden="1">#REF!</definedName>
    <definedName name="BLPH130" localSheetId="54" hidden="1">#REF!</definedName>
    <definedName name="BLPH130" hidden="1">#REF!</definedName>
    <definedName name="BLPH131" localSheetId="49" hidden="1">#REF!</definedName>
    <definedName name="BLPH131" localSheetId="50" hidden="1">#REF!</definedName>
    <definedName name="BLPH131" localSheetId="51" hidden="1">#REF!</definedName>
    <definedName name="BLPH131" localSheetId="52" hidden="1">#REF!</definedName>
    <definedName name="BLPH131" localSheetId="53" hidden="1">#REF!</definedName>
    <definedName name="BLPH131" localSheetId="54" hidden="1">#REF!</definedName>
    <definedName name="BLPH131" hidden="1">#REF!</definedName>
    <definedName name="BLPH132" localSheetId="49" hidden="1">#REF!</definedName>
    <definedName name="BLPH132" localSheetId="50" hidden="1">#REF!</definedName>
    <definedName name="BLPH132" localSheetId="51" hidden="1">#REF!</definedName>
    <definedName name="BLPH132" localSheetId="52" hidden="1">#REF!</definedName>
    <definedName name="BLPH132" localSheetId="53" hidden="1">#REF!</definedName>
    <definedName name="BLPH132" localSheetId="54" hidden="1">#REF!</definedName>
    <definedName name="BLPH132" hidden="1">#REF!</definedName>
    <definedName name="BLPH133" localSheetId="49" hidden="1">#REF!</definedName>
    <definedName name="BLPH133" localSheetId="50" hidden="1">#REF!</definedName>
    <definedName name="BLPH133" localSheetId="51" hidden="1">#REF!</definedName>
    <definedName name="BLPH133" localSheetId="52" hidden="1">#REF!</definedName>
    <definedName name="BLPH133" localSheetId="53" hidden="1">#REF!</definedName>
    <definedName name="BLPH133" localSheetId="54" hidden="1">#REF!</definedName>
    <definedName name="BLPH133" hidden="1">#REF!</definedName>
    <definedName name="BLPH134" localSheetId="49" hidden="1">#REF!</definedName>
    <definedName name="BLPH134" localSheetId="50" hidden="1">#REF!</definedName>
    <definedName name="BLPH134" localSheetId="51" hidden="1">#REF!</definedName>
    <definedName name="BLPH134" localSheetId="52" hidden="1">#REF!</definedName>
    <definedName name="BLPH134" localSheetId="53" hidden="1">#REF!</definedName>
    <definedName name="BLPH134" localSheetId="54" hidden="1">#REF!</definedName>
    <definedName name="BLPH134" hidden="1">#REF!</definedName>
    <definedName name="BLPH135" localSheetId="49" hidden="1">#REF!</definedName>
    <definedName name="BLPH135" localSheetId="50" hidden="1">#REF!</definedName>
    <definedName name="BLPH135" localSheetId="51" hidden="1">#REF!</definedName>
    <definedName name="BLPH135" localSheetId="52" hidden="1">#REF!</definedName>
    <definedName name="BLPH135" localSheetId="53" hidden="1">#REF!</definedName>
    <definedName name="BLPH135" localSheetId="54" hidden="1">#REF!</definedName>
    <definedName name="BLPH135" hidden="1">#REF!</definedName>
    <definedName name="BLPH136" localSheetId="49" hidden="1">#REF!</definedName>
    <definedName name="BLPH136" localSheetId="50" hidden="1">#REF!</definedName>
    <definedName name="BLPH136" localSheetId="51" hidden="1">#REF!</definedName>
    <definedName name="BLPH136" localSheetId="52" hidden="1">#REF!</definedName>
    <definedName name="BLPH136" localSheetId="53" hidden="1">#REF!</definedName>
    <definedName name="BLPH136" localSheetId="54" hidden="1">#REF!</definedName>
    <definedName name="BLPH136" hidden="1">#REF!</definedName>
    <definedName name="BLPH137" localSheetId="49" hidden="1">#REF!</definedName>
    <definedName name="BLPH137" localSheetId="50" hidden="1">#REF!</definedName>
    <definedName name="BLPH137" localSheetId="51" hidden="1">#REF!</definedName>
    <definedName name="BLPH137" localSheetId="52" hidden="1">#REF!</definedName>
    <definedName name="BLPH137" localSheetId="53" hidden="1">#REF!</definedName>
    <definedName name="BLPH137" localSheetId="54" hidden="1">#REF!</definedName>
    <definedName name="BLPH137" hidden="1">#REF!</definedName>
    <definedName name="BLPH138" localSheetId="49" hidden="1">#REF!</definedName>
    <definedName name="BLPH138" localSheetId="50" hidden="1">#REF!</definedName>
    <definedName name="BLPH138" localSheetId="51" hidden="1">#REF!</definedName>
    <definedName name="BLPH138" localSheetId="52" hidden="1">#REF!</definedName>
    <definedName name="BLPH138" localSheetId="53" hidden="1">#REF!</definedName>
    <definedName name="BLPH138" localSheetId="54" hidden="1">#REF!</definedName>
    <definedName name="BLPH138" hidden="1">#REF!</definedName>
    <definedName name="BLPH139" localSheetId="49" hidden="1">#REF!</definedName>
    <definedName name="BLPH139" localSheetId="50" hidden="1">#REF!</definedName>
    <definedName name="BLPH139" localSheetId="51" hidden="1">#REF!</definedName>
    <definedName name="BLPH139" localSheetId="52" hidden="1">#REF!</definedName>
    <definedName name="BLPH139" localSheetId="53" hidden="1">#REF!</definedName>
    <definedName name="BLPH139" localSheetId="54" hidden="1">#REF!</definedName>
    <definedName name="BLPH139" hidden="1">#REF!</definedName>
    <definedName name="BLPH14" localSheetId="49" hidden="1">#REF!</definedName>
    <definedName name="BLPH14" localSheetId="50" hidden="1">#REF!</definedName>
    <definedName name="BLPH14" localSheetId="51" hidden="1">#REF!</definedName>
    <definedName name="BLPH14" localSheetId="52" hidden="1">#REF!</definedName>
    <definedName name="BLPH14" localSheetId="53" hidden="1">#REF!</definedName>
    <definedName name="BLPH14" localSheetId="54" hidden="1">#REF!</definedName>
    <definedName name="BLPH14" hidden="1">#REF!</definedName>
    <definedName name="BLPH140" localSheetId="49" hidden="1">#REF!</definedName>
    <definedName name="BLPH140" localSheetId="50" hidden="1">#REF!</definedName>
    <definedName name="BLPH140" localSheetId="51" hidden="1">#REF!</definedName>
    <definedName name="BLPH140" localSheetId="52" hidden="1">#REF!</definedName>
    <definedName name="BLPH140" localSheetId="53" hidden="1">#REF!</definedName>
    <definedName name="BLPH140" localSheetId="54" hidden="1">#REF!</definedName>
    <definedName name="BLPH140" hidden="1">#REF!</definedName>
    <definedName name="BLPH141" localSheetId="49" hidden="1">#REF!</definedName>
    <definedName name="BLPH141" localSheetId="50" hidden="1">#REF!</definedName>
    <definedName name="BLPH141" localSheetId="51" hidden="1">#REF!</definedName>
    <definedName name="BLPH141" localSheetId="52" hidden="1">#REF!</definedName>
    <definedName name="BLPH141" localSheetId="53" hidden="1">#REF!</definedName>
    <definedName name="BLPH141" localSheetId="54" hidden="1">#REF!</definedName>
    <definedName name="BLPH141" hidden="1">#REF!</definedName>
    <definedName name="BLPH142" localSheetId="49" hidden="1">#REF!</definedName>
    <definedName name="BLPH142" localSheetId="50" hidden="1">#REF!</definedName>
    <definedName name="BLPH142" localSheetId="51" hidden="1">#REF!</definedName>
    <definedName name="BLPH142" localSheetId="52" hidden="1">#REF!</definedName>
    <definedName name="BLPH142" localSheetId="53" hidden="1">#REF!</definedName>
    <definedName name="BLPH142" localSheetId="54" hidden="1">#REF!</definedName>
    <definedName name="BLPH142" hidden="1">#REF!</definedName>
    <definedName name="BLPH143" localSheetId="49" hidden="1">#REF!</definedName>
    <definedName name="BLPH143" localSheetId="50" hidden="1">#REF!</definedName>
    <definedName name="BLPH143" localSheetId="51" hidden="1">#REF!</definedName>
    <definedName name="BLPH143" localSheetId="52" hidden="1">#REF!</definedName>
    <definedName name="BLPH143" localSheetId="53" hidden="1">#REF!</definedName>
    <definedName name="BLPH143" localSheetId="54" hidden="1">#REF!</definedName>
    <definedName name="BLPH143" hidden="1">#REF!</definedName>
    <definedName name="BLPH144" localSheetId="49" hidden="1">#REF!</definedName>
    <definedName name="BLPH144" localSheetId="50" hidden="1">#REF!</definedName>
    <definedName name="BLPH144" localSheetId="51" hidden="1">#REF!</definedName>
    <definedName name="BLPH144" localSheetId="52" hidden="1">#REF!</definedName>
    <definedName name="BLPH144" localSheetId="53" hidden="1">#REF!</definedName>
    <definedName name="BLPH144" localSheetId="54" hidden="1">#REF!</definedName>
    <definedName name="BLPH144" hidden="1">#REF!</definedName>
    <definedName name="BLPH145" localSheetId="49" hidden="1">#REF!</definedName>
    <definedName name="BLPH145" localSheetId="50" hidden="1">#REF!</definedName>
    <definedName name="BLPH145" localSheetId="51" hidden="1">#REF!</definedName>
    <definedName name="BLPH145" localSheetId="52" hidden="1">#REF!</definedName>
    <definedName name="BLPH145" localSheetId="53" hidden="1">#REF!</definedName>
    <definedName name="BLPH145" localSheetId="54" hidden="1">#REF!</definedName>
    <definedName name="BLPH145" hidden="1">#REF!</definedName>
    <definedName name="BLPH146" localSheetId="49" hidden="1">#REF!</definedName>
    <definedName name="BLPH146" localSheetId="50" hidden="1">#REF!</definedName>
    <definedName name="BLPH146" localSheetId="51" hidden="1">#REF!</definedName>
    <definedName name="BLPH146" localSheetId="52" hidden="1">#REF!</definedName>
    <definedName name="BLPH146" localSheetId="53" hidden="1">#REF!</definedName>
    <definedName name="BLPH146" localSheetId="54" hidden="1">#REF!</definedName>
    <definedName name="BLPH146" hidden="1">#REF!</definedName>
    <definedName name="BLPH147" localSheetId="49" hidden="1">#REF!</definedName>
    <definedName name="BLPH147" localSheetId="50" hidden="1">#REF!</definedName>
    <definedName name="BLPH147" localSheetId="51" hidden="1">#REF!</definedName>
    <definedName name="BLPH147" localSheetId="52" hidden="1">#REF!</definedName>
    <definedName name="BLPH147" localSheetId="53" hidden="1">#REF!</definedName>
    <definedName name="BLPH147" localSheetId="54" hidden="1">#REF!</definedName>
    <definedName name="BLPH147" hidden="1">#REF!</definedName>
    <definedName name="BLPH148" localSheetId="49" hidden="1">#REF!</definedName>
    <definedName name="BLPH148" localSheetId="50" hidden="1">#REF!</definedName>
    <definedName name="BLPH148" localSheetId="51" hidden="1">#REF!</definedName>
    <definedName name="BLPH148" localSheetId="52" hidden="1">#REF!</definedName>
    <definedName name="BLPH148" localSheetId="53" hidden="1">#REF!</definedName>
    <definedName name="BLPH148" localSheetId="54" hidden="1">#REF!</definedName>
    <definedName name="BLPH148" hidden="1">#REF!</definedName>
    <definedName name="BLPH149" localSheetId="49" hidden="1">#REF!</definedName>
    <definedName name="BLPH149" localSheetId="50" hidden="1">#REF!</definedName>
    <definedName name="BLPH149" localSheetId="51" hidden="1">#REF!</definedName>
    <definedName name="BLPH149" localSheetId="52" hidden="1">#REF!</definedName>
    <definedName name="BLPH149" localSheetId="53" hidden="1">#REF!</definedName>
    <definedName name="BLPH149" localSheetId="54" hidden="1">#REF!</definedName>
    <definedName name="BLPH149" hidden="1">#REF!</definedName>
    <definedName name="BLPH15" localSheetId="49" hidden="1">#REF!</definedName>
    <definedName name="BLPH15" localSheetId="50" hidden="1">#REF!</definedName>
    <definedName name="BLPH15" localSheetId="51" hidden="1">#REF!</definedName>
    <definedName name="BLPH15" localSheetId="52" hidden="1">#REF!</definedName>
    <definedName name="BLPH15" localSheetId="53" hidden="1">#REF!</definedName>
    <definedName name="BLPH15" localSheetId="54" hidden="1">#REF!</definedName>
    <definedName name="BLPH15" hidden="1">#REF!</definedName>
    <definedName name="BLPH150" localSheetId="49" hidden="1">#REF!</definedName>
    <definedName name="BLPH150" localSheetId="50" hidden="1">#REF!</definedName>
    <definedName name="BLPH150" localSheetId="51" hidden="1">#REF!</definedName>
    <definedName name="BLPH150" localSheetId="52" hidden="1">#REF!</definedName>
    <definedName name="BLPH150" localSheetId="53" hidden="1">#REF!</definedName>
    <definedName name="BLPH150" localSheetId="54" hidden="1">#REF!</definedName>
    <definedName name="BLPH150" hidden="1">#REF!</definedName>
    <definedName name="BLPH151" localSheetId="49" hidden="1">#REF!</definedName>
    <definedName name="BLPH151" localSheetId="50" hidden="1">#REF!</definedName>
    <definedName name="BLPH151" localSheetId="51" hidden="1">#REF!</definedName>
    <definedName name="BLPH151" localSheetId="52" hidden="1">#REF!</definedName>
    <definedName name="BLPH151" localSheetId="53" hidden="1">#REF!</definedName>
    <definedName name="BLPH151" localSheetId="54" hidden="1">#REF!</definedName>
    <definedName name="BLPH151" hidden="1">#REF!</definedName>
    <definedName name="BLPH152" localSheetId="49" hidden="1">#REF!</definedName>
    <definedName name="BLPH152" localSheetId="50" hidden="1">#REF!</definedName>
    <definedName name="BLPH152" localSheetId="51" hidden="1">#REF!</definedName>
    <definedName name="BLPH152" localSheetId="52" hidden="1">#REF!</definedName>
    <definedName name="BLPH152" localSheetId="53" hidden="1">#REF!</definedName>
    <definedName name="BLPH152" localSheetId="54" hidden="1">#REF!</definedName>
    <definedName name="BLPH152" hidden="1">#REF!</definedName>
    <definedName name="BLPH153" localSheetId="49" hidden="1">#REF!</definedName>
    <definedName name="BLPH153" localSheetId="50" hidden="1">#REF!</definedName>
    <definedName name="BLPH153" localSheetId="51" hidden="1">#REF!</definedName>
    <definedName name="BLPH153" localSheetId="52" hidden="1">#REF!</definedName>
    <definedName name="BLPH153" localSheetId="53" hidden="1">#REF!</definedName>
    <definedName name="BLPH153" localSheetId="54" hidden="1">#REF!</definedName>
    <definedName name="BLPH153" hidden="1">#REF!</definedName>
    <definedName name="BLPH154" localSheetId="49" hidden="1">#REF!</definedName>
    <definedName name="BLPH154" localSheetId="50" hidden="1">#REF!</definedName>
    <definedName name="BLPH154" localSheetId="51" hidden="1">#REF!</definedName>
    <definedName name="BLPH154" localSheetId="52" hidden="1">#REF!</definedName>
    <definedName name="BLPH154" localSheetId="53" hidden="1">#REF!</definedName>
    <definedName name="BLPH154" localSheetId="54" hidden="1">#REF!</definedName>
    <definedName name="BLPH154" hidden="1">#REF!</definedName>
    <definedName name="BLPH155" localSheetId="49" hidden="1">#REF!</definedName>
    <definedName name="BLPH155" localSheetId="50" hidden="1">#REF!</definedName>
    <definedName name="BLPH155" localSheetId="51" hidden="1">#REF!</definedName>
    <definedName name="BLPH155" localSheetId="52" hidden="1">#REF!</definedName>
    <definedName name="BLPH155" localSheetId="53" hidden="1">#REF!</definedName>
    <definedName name="BLPH155" localSheetId="54" hidden="1">#REF!</definedName>
    <definedName name="BLPH155" hidden="1">#REF!</definedName>
    <definedName name="BLPH156" localSheetId="49" hidden="1">#REF!</definedName>
    <definedName name="BLPH156" localSheetId="50" hidden="1">#REF!</definedName>
    <definedName name="BLPH156" localSheetId="51" hidden="1">#REF!</definedName>
    <definedName name="BLPH156" localSheetId="52" hidden="1">#REF!</definedName>
    <definedName name="BLPH156" localSheetId="53" hidden="1">#REF!</definedName>
    <definedName name="BLPH156" localSheetId="54" hidden="1">#REF!</definedName>
    <definedName name="BLPH156" hidden="1">#REF!</definedName>
    <definedName name="BLPH157" localSheetId="49" hidden="1">#REF!</definedName>
    <definedName name="BLPH157" localSheetId="50" hidden="1">#REF!</definedName>
    <definedName name="BLPH157" localSheetId="51" hidden="1">#REF!</definedName>
    <definedName name="BLPH157" localSheetId="52" hidden="1">#REF!</definedName>
    <definedName name="BLPH157" localSheetId="53" hidden="1">#REF!</definedName>
    <definedName name="BLPH157" localSheetId="54" hidden="1">#REF!</definedName>
    <definedName name="BLPH157" hidden="1">#REF!</definedName>
    <definedName name="BLPH158" localSheetId="49" hidden="1">#REF!</definedName>
    <definedName name="BLPH158" localSheetId="50" hidden="1">#REF!</definedName>
    <definedName name="BLPH158" localSheetId="51" hidden="1">#REF!</definedName>
    <definedName name="BLPH158" localSheetId="52" hidden="1">#REF!</definedName>
    <definedName name="BLPH158" localSheetId="53" hidden="1">#REF!</definedName>
    <definedName name="BLPH158" localSheetId="54" hidden="1">#REF!</definedName>
    <definedName name="BLPH158" hidden="1">#REF!</definedName>
    <definedName name="BLPH159" localSheetId="49" hidden="1">#REF!</definedName>
    <definedName name="BLPH159" localSheetId="50" hidden="1">#REF!</definedName>
    <definedName name="BLPH159" localSheetId="51" hidden="1">#REF!</definedName>
    <definedName name="BLPH159" localSheetId="52" hidden="1">#REF!</definedName>
    <definedName name="BLPH159" localSheetId="53" hidden="1">#REF!</definedName>
    <definedName name="BLPH159" localSheetId="54" hidden="1">#REF!</definedName>
    <definedName name="BLPH159" hidden="1">#REF!</definedName>
    <definedName name="BLPH16" localSheetId="49" hidden="1">#REF!</definedName>
    <definedName name="BLPH16" localSheetId="50" hidden="1">#REF!</definedName>
    <definedName name="BLPH16" localSheetId="51" hidden="1">#REF!</definedName>
    <definedName name="BLPH16" localSheetId="52" hidden="1">#REF!</definedName>
    <definedName name="BLPH16" localSheetId="53" hidden="1">#REF!</definedName>
    <definedName name="BLPH16" localSheetId="54" hidden="1">#REF!</definedName>
    <definedName name="BLPH16" hidden="1">#REF!</definedName>
    <definedName name="BLPH160" localSheetId="49" hidden="1">#REF!</definedName>
    <definedName name="BLPH160" localSheetId="50" hidden="1">#REF!</definedName>
    <definedName name="BLPH160" localSheetId="51" hidden="1">#REF!</definedName>
    <definedName name="BLPH160" localSheetId="52" hidden="1">#REF!</definedName>
    <definedName name="BLPH160" localSheetId="53" hidden="1">#REF!</definedName>
    <definedName name="BLPH160" localSheetId="54" hidden="1">#REF!</definedName>
    <definedName name="BLPH160" hidden="1">#REF!</definedName>
    <definedName name="BLPH161" localSheetId="49" hidden="1">#REF!</definedName>
    <definedName name="BLPH161" localSheetId="50" hidden="1">#REF!</definedName>
    <definedName name="BLPH161" localSheetId="51" hidden="1">#REF!</definedName>
    <definedName name="BLPH161" localSheetId="52" hidden="1">#REF!</definedName>
    <definedName name="BLPH161" localSheetId="53" hidden="1">#REF!</definedName>
    <definedName name="BLPH161" localSheetId="54" hidden="1">#REF!</definedName>
    <definedName name="BLPH161" hidden="1">#REF!</definedName>
    <definedName name="BLPH162" localSheetId="49" hidden="1">#REF!</definedName>
    <definedName name="BLPH162" localSheetId="50" hidden="1">#REF!</definedName>
    <definedName name="BLPH162" localSheetId="51" hidden="1">#REF!</definedName>
    <definedName name="BLPH162" localSheetId="52" hidden="1">#REF!</definedName>
    <definedName name="BLPH162" localSheetId="53" hidden="1">#REF!</definedName>
    <definedName name="BLPH162" localSheetId="54" hidden="1">#REF!</definedName>
    <definedName name="BLPH162" hidden="1">#REF!</definedName>
    <definedName name="BLPH163" localSheetId="49" hidden="1">#REF!</definedName>
    <definedName name="BLPH163" localSheetId="50" hidden="1">#REF!</definedName>
    <definedName name="BLPH163" localSheetId="51" hidden="1">#REF!</definedName>
    <definedName name="BLPH163" localSheetId="52" hidden="1">#REF!</definedName>
    <definedName name="BLPH163" localSheetId="53" hidden="1">#REF!</definedName>
    <definedName name="BLPH163" localSheetId="54" hidden="1">#REF!</definedName>
    <definedName name="BLPH163" hidden="1">#REF!</definedName>
    <definedName name="BLPH164" localSheetId="49" hidden="1">#REF!</definedName>
    <definedName name="BLPH164" localSheetId="50" hidden="1">#REF!</definedName>
    <definedName name="BLPH164" localSheetId="51" hidden="1">#REF!</definedName>
    <definedName name="BLPH164" localSheetId="52" hidden="1">#REF!</definedName>
    <definedName name="BLPH164" localSheetId="53" hidden="1">#REF!</definedName>
    <definedName name="BLPH164" localSheetId="54" hidden="1">#REF!</definedName>
    <definedName name="BLPH164" hidden="1">#REF!</definedName>
    <definedName name="BLPH165" localSheetId="49" hidden="1">#REF!</definedName>
    <definedName name="BLPH165" localSheetId="50" hidden="1">#REF!</definedName>
    <definedName name="BLPH165" localSheetId="51" hidden="1">#REF!</definedName>
    <definedName name="BLPH165" localSheetId="52" hidden="1">#REF!</definedName>
    <definedName name="BLPH165" localSheetId="53" hidden="1">#REF!</definedName>
    <definedName name="BLPH165" localSheetId="54" hidden="1">#REF!</definedName>
    <definedName name="BLPH165" hidden="1">#REF!</definedName>
    <definedName name="BLPH166" localSheetId="49" hidden="1">#REF!</definedName>
    <definedName name="BLPH166" localSheetId="50" hidden="1">#REF!</definedName>
    <definedName name="BLPH166" localSheetId="51" hidden="1">#REF!</definedName>
    <definedName name="BLPH166" localSheetId="52" hidden="1">#REF!</definedName>
    <definedName name="BLPH166" localSheetId="53" hidden="1">#REF!</definedName>
    <definedName name="BLPH166" localSheetId="54" hidden="1">#REF!</definedName>
    <definedName name="BLPH166" hidden="1">#REF!</definedName>
    <definedName name="BLPH167" localSheetId="49" hidden="1">#REF!</definedName>
    <definedName name="BLPH167" localSheetId="50" hidden="1">#REF!</definedName>
    <definedName name="BLPH167" localSheetId="51" hidden="1">#REF!</definedName>
    <definedName name="BLPH167" localSheetId="52" hidden="1">#REF!</definedName>
    <definedName name="BLPH167" localSheetId="53" hidden="1">#REF!</definedName>
    <definedName name="BLPH167" localSheetId="54" hidden="1">#REF!</definedName>
    <definedName name="BLPH167" hidden="1">#REF!</definedName>
    <definedName name="BLPH168" localSheetId="49" hidden="1">#REF!</definedName>
    <definedName name="BLPH168" localSheetId="50" hidden="1">#REF!</definedName>
    <definedName name="BLPH168" localSheetId="51" hidden="1">#REF!</definedName>
    <definedName name="BLPH168" localSheetId="52" hidden="1">#REF!</definedName>
    <definedName name="BLPH168" localSheetId="53" hidden="1">#REF!</definedName>
    <definedName name="BLPH168" localSheetId="54" hidden="1">#REF!</definedName>
    <definedName name="BLPH168" hidden="1">#REF!</definedName>
    <definedName name="BLPH169" localSheetId="49" hidden="1">#REF!</definedName>
    <definedName name="BLPH169" localSheetId="50" hidden="1">#REF!</definedName>
    <definedName name="BLPH169" localSheetId="51" hidden="1">#REF!</definedName>
    <definedName name="BLPH169" localSheetId="52" hidden="1">#REF!</definedName>
    <definedName name="BLPH169" localSheetId="53" hidden="1">#REF!</definedName>
    <definedName name="BLPH169" localSheetId="54" hidden="1">#REF!</definedName>
    <definedName name="BLPH169" hidden="1">#REF!</definedName>
    <definedName name="BLPH17" localSheetId="49" hidden="1">#REF!</definedName>
    <definedName name="BLPH17" localSheetId="50" hidden="1">#REF!</definedName>
    <definedName name="BLPH17" localSheetId="51" hidden="1">#REF!</definedName>
    <definedName name="BLPH17" localSheetId="52" hidden="1">#REF!</definedName>
    <definedName name="BLPH17" localSheetId="53" hidden="1">#REF!</definedName>
    <definedName name="BLPH17" localSheetId="54" hidden="1">#REF!</definedName>
    <definedName name="BLPH17" hidden="1">#REF!</definedName>
    <definedName name="BLPH170" localSheetId="49" hidden="1">#REF!</definedName>
    <definedName name="BLPH170" localSheetId="50" hidden="1">#REF!</definedName>
    <definedName name="BLPH170" localSheetId="51" hidden="1">#REF!</definedName>
    <definedName name="BLPH170" localSheetId="52" hidden="1">#REF!</definedName>
    <definedName name="BLPH170" localSheetId="53" hidden="1">#REF!</definedName>
    <definedName name="BLPH170" localSheetId="54" hidden="1">#REF!</definedName>
    <definedName name="BLPH170" hidden="1">#REF!</definedName>
    <definedName name="BLPH171" localSheetId="49" hidden="1">#REF!</definedName>
    <definedName name="BLPH171" localSheetId="50" hidden="1">#REF!</definedName>
    <definedName name="BLPH171" localSheetId="51" hidden="1">#REF!</definedName>
    <definedName name="BLPH171" localSheetId="52" hidden="1">#REF!</definedName>
    <definedName name="BLPH171" localSheetId="53" hidden="1">#REF!</definedName>
    <definedName name="BLPH171" localSheetId="54" hidden="1">#REF!</definedName>
    <definedName name="BLPH171" hidden="1">#REF!</definedName>
    <definedName name="BLPH172" localSheetId="49" hidden="1">#REF!</definedName>
    <definedName name="BLPH172" localSheetId="50" hidden="1">#REF!</definedName>
    <definedName name="BLPH172" localSheetId="51" hidden="1">#REF!</definedName>
    <definedName name="BLPH172" localSheetId="52" hidden="1">#REF!</definedName>
    <definedName name="BLPH172" localSheetId="53" hidden="1">#REF!</definedName>
    <definedName name="BLPH172" localSheetId="54" hidden="1">#REF!</definedName>
    <definedName name="BLPH172" hidden="1">#REF!</definedName>
    <definedName name="BLPH173" localSheetId="49" hidden="1">#REF!</definedName>
    <definedName name="BLPH173" localSheetId="50" hidden="1">#REF!</definedName>
    <definedName name="BLPH173" localSheetId="51" hidden="1">#REF!</definedName>
    <definedName name="BLPH173" localSheetId="52" hidden="1">#REF!</definedName>
    <definedName name="BLPH173" localSheetId="53" hidden="1">#REF!</definedName>
    <definedName name="BLPH173" localSheetId="54" hidden="1">#REF!</definedName>
    <definedName name="BLPH173" hidden="1">#REF!</definedName>
    <definedName name="BLPH174" localSheetId="49" hidden="1">#REF!</definedName>
    <definedName name="BLPH174" localSheetId="50" hidden="1">#REF!</definedName>
    <definedName name="BLPH174" localSheetId="51" hidden="1">#REF!</definedName>
    <definedName name="BLPH174" localSheetId="52" hidden="1">#REF!</definedName>
    <definedName name="BLPH174" localSheetId="53" hidden="1">#REF!</definedName>
    <definedName name="BLPH174" localSheetId="54" hidden="1">#REF!</definedName>
    <definedName name="BLPH174" hidden="1">#REF!</definedName>
    <definedName name="BLPH175" localSheetId="49" hidden="1">#REF!</definedName>
    <definedName name="BLPH175" localSheetId="50" hidden="1">#REF!</definedName>
    <definedName name="BLPH175" localSheetId="51" hidden="1">#REF!</definedName>
    <definedName name="BLPH175" localSheetId="52" hidden="1">#REF!</definedName>
    <definedName name="BLPH175" localSheetId="53" hidden="1">#REF!</definedName>
    <definedName name="BLPH175" localSheetId="54" hidden="1">#REF!</definedName>
    <definedName name="BLPH175" hidden="1">#REF!</definedName>
    <definedName name="BLPH176" localSheetId="49" hidden="1">#REF!</definedName>
    <definedName name="BLPH176" localSheetId="50" hidden="1">#REF!</definedName>
    <definedName name="BLPH176" localSheetId="51" hidden="1">#REF!</definedName>
    <definedName name="BLPH176" localSheetId="52" hidden="1">#REF!</definedName>
    <definedName name="BLPH176" localSheetId="53" hidden="1">#REF!</definedName>
    <definedName name="BLPH176" localSheetId="54" hidden="1">#REF!</definedName>
    <definedName name="BLPH176" hidden="1">#REF!</definedName>
    <definedName name="BLPH177" localSheetId="49" hidden="1">#REF!</definedName>
    <definedName name="BLPH177" localSheetId="50" hidden="1">#REF!</definedName>
    <definedName name="BLPH177" localSheetId="51" hidden="1">#REF!</definedName>
    <definedName name="BLPH177" localSheetId="52" hidden="1">#REF!</definedName>
    <definedName name="BLPH177" localSheetId="53" hidden="1">#REF!</definedName>
    <definedName name="BLPH177" localSheetId="54" hidden="1">#REF!</definedName>
    <definedName name="BLPH177" hidden="1">#REF!</definedName>
    <definedName name="BLPH178" localSheetId="49" hidden="1">#REF!</definedName>
    <definedName name="BLPH178" localSheetId="50" hidden="1">#REF!</definedName>
    <definedName name="BLPH178" localSheetId="51" hidden="1">#REF!</definedName>
    <definedName name="BLPH178" localSheetId="52" hidden="1">#REF!</definedName>
    <definedName name="BLPH178" localSheetId="53" hidden="1">#REF!</definedName>
    <definedName name="BLPH178" localSheetId="54" hidden="1">#REF!</definedName>
    <definedName name="BLPH178" hidden="1">#REF!</definedName>
    <definedName name="BLPH179" localSheetId="49" hidden="1">#REF!</definedName>
    <definedName name="BLPH179" localSheetId="50" hidden="1">#REF!</definedName>
    <definedName name="BLPH179" localSheetId="51" hidden="1">#REF!</definedName>
    <definedName name="BLPH179" localSheetId="52" hidden="1">#REF!</definedName>
    <definedName name="BLPH179" localSheetId="53" hidden="1">#REF!</definedName>
    <definedName name="BLPH179" localSheetId="54" hidden="1">#REF!</definedName>
    <definedName name="BLPH179" hidden="1">#REF!</definedName>
    <definedName name="BLPH18" localSheetId="49" hidden="1">#REF!</definedName>
    <definedName name="BLPH18" localSheetId="50" hidden="1">#REF!</definedName>
    <definedName name="BLPH18" localSheetId="51" hidden="1">#REF!</definedName>
    <definedName name="BLPH18" localSheetId="52" hidden="1">#REF!</definedName>
    <definedName name="BLPH18" localSheetId="53" hidden="1">#REF!</definedName>
    <definedName name="BLPH18" localSheetId="54" hidden="1">#REF!</definedName>
    <definedName name="BLPH18" hidden="1">#REF!</definedName>
    <definedName name="BLPH180" localSheetId="49" hidden="1">#REF!</definedName>
    <definedName name="BLPH180" localSheetId="50" hidden="1">#REF!</definedName>
    <definedName name="BLPH180" localSheetId="51" hidden="1">#REF!</definedName>
    <definedName name="BLPH180" localSheetId="52" hidden="1">#REF!</definedName>
    <definedName name="BLPH180" localSheetId="53" hidden="1">#REF!</definedName>
    <definedName name="BLPH180" localSheetId="54" hidden="1">#REF!</definedName>
    <definedName name="BLPH180" hidden="1">#REF!</definedName>
    <definedName name="BLPH181" localSheetId="49" hidden="1">#REF!</definedName>
    <definedName name="BLPH181" localSheetId="50" hidden="1">#REF!</definedName>
    <definedName name="BLPH181" localSheetId="51" hidden="1">#REF!</definedName>
    <definedName name="BLPH181" localSheetId="52" hidden="1">#REF!</definedName>
    <definedName name="BLPH181" localSheetId="53" hidden="1">#REF!</definedName>
    <definedName name="BLPH181" localSheetId="54" hidden="1">#REF!</definedName>
    <definedName name="BLPH181" hidden="1">#REF!</definedName>
    <definedName name="BLPH182" localSheetId="49" hidden="1">#REF!</definedName>
    <definedName name="BLPH182" localSheetId="50" hidden="1">#REF!</definedName>
    <definedName name="BLPH182" localSheetId="51" hidden="1">#REF!</definedName>
    <definedName name="BLPH182" localSheetId="52" hidden="1">#REF!</definedName>
    <definedName name="BLPH182" localSheetId="53" hidden="1">#REF!</definedName>
    <definedName name="BLPH182" localSheetId="54" hidden="1">#REF!</definedName>
    <definedName name="BLPH182" hidden="1">#REF!</definedName>
    <definedName name="BLPH183" localSheetId="49" hidden="1">#REF!</definedName>
    <definedName name="BLPH183" localSheetId="50" hidden="1">#REF!</definedName>
    <definedName name="BLPH183" localSheetId="51" hidden="1">#REF!</definedName>
    <definedName name="BLPH183" localSheetId="52" hidden="1">#REF!</definedName>
    <definedName name="BLPH183" localSheetId="53" hidden="1">#REF!</definedName>
    <definedName name="BLPH183" localSheetId="54" hidden="1">#REF!</definedName>
    <definedName name="BLPH183" hidden="1">#REF!</definedName>
    <definedName name="BLPH184" localSheetId="49" hidden="1">#REF!</definedName>
    <definedName name="BLPH184" localSheetId="50" hidden="1">#REF!</definedName>
    <definedName name="BLPH184" localSheetId="51" hidden="1">#REF!</definedName>
    <definedName name="BLPH184" localSheetId="52" hidden="1">#REF!</definedName>
    <definedName name="BLPH184" localSheetId="53" hidden="1">#REF!</definedName>
    <definedName name="BLPH184" localSheetId="54" hidden="1">#REF!</definedName>
    <definedName name="BLPH184" hidden="1">#REF!</definedName>
    <definedName name="BLPH185" localSheetId="49" hidden="1">#REF!</definedName>
    <definedName name="BLPH185" localSheetId="50" hidden="1">#REF!</definedName>
    <definedName name="BLPH185" localSheetId="51" hidden="1">#REF!</definedName>
    <definedName name="BLPH185" localSheetId="52" hidden="1">#REF!</definedName>
    <definedName name="BLPH185" localSheetId="53" hidden="1">#REF!</definedName>
    <definedName name="BLPH185" localSheetId="54" hidden="1">#REF!</definedName>
    <definedName name="BLPH185" hidden="1">#REF!</definedName>
    <definedName name="BLPH186" localSheetId="49" hidden="1">#REF!</definedName>
    <definedName name="BLPH186" localSheetId="50" hidden="1">#REF!</definedName>
    <definedName name="BLPH186" localSheetId="51" hidden="1">#REF!</definedName>
    <definedName name="BLPH186" localSheetId="52" hidden="1">#REF!</definedName>
    <definedName name="BLPH186" localSheetId="53" hidden="1">#REF!</definedName>
    <definedName name="BLPH186" localSheetId="54" hidden="1">#REF!</definedName>
    <definedName name="BLPH186" hidden="1">#REF!</definedName>
    <definedName name="BLPH187" localSheetId="49" hidden="1">#REF!</definedName>
    <definedName name="BLPH187" localSheetId="50" hidden="1">#REF!</definedName>
    <definedName name="BLPH187" localSheetId="51" hidden="1">#REF!</definedName>
    <definedName name="BLPH187" localSheetId="52" hidden="1">#REF!</definedName>
    <definedName name="BLPH187" localSheetId="53" hidden="1">#REF!</definedName>
    <definedName name="BLPH187" localSheetId="54" hidden="1">#REF!</definedName>
    <definedName name="BLPH187" hidden="1">#REF!</definedName>
    <definedName name="BLPH188" localSheetId="49" hidden="1">#REF!</definedName>
    <definedName name="BLPH188" localSheetId="50" hidden="1">#REF!</definedName>
    <definedName name="BLPH188" localSheetId="51" hidden="1">#REF!</definedName>
    <definedName name="BLPH188" localSheetId="52" hidden="1">#REF!</definedName>
    <definedName name="BLPH188" localSheetId="53" hidden="1">#REF!</definedName>
    <definedName name="BLPH188" localSheetId="54" hidden="1">#REF!</definedName>
    <definedName name="BLPH188" hidden="1">#REF!</definedName>
    <definedName name="BLPH189" localSheetId="49" hidden="1">#REF!</definedName>
    <definedName name="BLPH189" localSheetId="50" hidden="1">#REF!</definedName>
    <definedName name="BLPH189" localSheetId="51" hidden="1">#REF!</definedName>
    <definedName name="BLPH189" localSheetId="52" hidden="1">#REF!</definedName>
    <definedName name="BLPH189" localSheetId="53" hidden="1">#REF!</definedName>
    <definedName name="BLPH189" localSheetId="54" hidden="1">#REF!</definedName>
    <definedName name="BLPH189" hidden="1">#REF!</definedName>
    <definedName name="BLPH19" localSheetId="49" hidden="1">#REF!</definedName>
    <definedName name="BLPH19" localSheetId="50" hidden="1">#REF!</definedName>
    <definedName name="BLPH19" localSheetId="51" hidden="1">#REF!</definedName>
    <definedName name="BLPH19" localSheetId="52" hidden="1">#REF!</definedName>
    <definedName name="BLPH19" localSheetId="53" hidden="1">#REF!</definedName>
    <definedName name="BLPH19" localSheetId="54" hidden="1">#REF!</definedName>
    <definedName name="BLPH19" hidden="1">#REF!</definedName>
    <definedName name="BLPH190" localSheetId="49" hidden="1">#REF!</definedName>
    <definedName name="BLPH190" localSheetId="50" hidden="1">#REF!</definedName>
    <definedName name="BLPH190" localSheetId="51" hidden="1">#REF!</definedName>
    <definedName name="BLPH190" localSheetId="52" hidden="1">#REF!</definedName>
    <definedName name="BLPH190" localSheetId="53" hidden="1">#REF!</definedName>
    <definedName name="BLPH190" localSheetId="54" hidden="1">#REF!</definedName>
    <definedName name="BLPH190" hidden="1">#REF!</definedName>
    <definedName name="BLPH191" localSheetId="49" hidden="1">#REF!</definedName>
    <definedName name="BLPH191" localSheetId="50" hidden="1">#REF!</definedName>
    <definedName name="BLPH191" localSheetId="51" hidden="1">#REF!</definedName>
    <definedName name="BLPH191" localSheetId="52" hidden="1">#REF!</definedName>
    <definedName name="BLPH191" localSheetId="53" hidden="1">#REF!</definedName>
    <definedName name="BLPH191" localSheetId="54" hidden="1">#REF!</definedName>
    <definedName name="BLPH191" hidden="1">#REF!</definedName>
    <definedName name="BLPH192" localSheetId="49" hidden="1">#REF!</definedName>
    <definedName name="BLPH192" localSheetId="50" hidden="1">#REF!</definedName>
    <definedName name="BLPH192" localSheetId="51" hidden="1">#REF!</definedName>
    <definedName name="BLPH192" localSheetId="52" hidden="1">#REF!</definedName>
    <definedName name="BLPH192" localSheetId="53" hidden="1">#REF!</definedName>
    <definedName name="BLPH192" localSheetId="54" hidden="1">#REF!</definedName>
    <definedName name="BLPH192" hidden="1">#REF!</definedName>
    <definedName name="BLPH193" localSheetId="49" hidden="1">#REF!</definedName>
    <definedName name="BLPH193" localSheetId="50" hidden="1">#REF!</definedName>
    <definedName name="BLPH193" localSheetId="51" hidden="1">#REF!</definedName>
    <definedName name="BLPH193" localSheetId="52" hidden="1">#REF!</definedName>
    <definedName name="BLPH193" localSheetId="53" hidden="1">#REF!</definedName>
    <definedName name="BLPH193" localSheetId="54" hidden="1">#REF!</definedName>
    <definedName name="BLPH193" hidden="1">#REF!</definedName>
    <definedName name="BLPH194" localSheetId="49" hidden="1">#REF!</definedName>
    <definedName name="BLPH194" localSheetId="50" hidden="1">#REF!</definedName>
    <definedName name="BLPH194" localSheetId="51" hidden="1">#REF!</definedName>
    <definedName name="BLPH194" localSheetId="52" hidden="1">#REF!</definedName>
    <definedName name="BLPH194" localSheetId="53" hidden="1">#REF!</definedName>
    <definedName name="BLPH194" localSheetId="54" hidden="1">#REF!</definedName>
    <definedName name="BLPH194" hidden="1">#REF!</definedName>
    <definedName name="BLPH195" localSheetId="49" hidden="1">#REF!</definedName>
    <definedName name="BLPH195" localSheetId="50" hidden="1">#REF!</definedName>
    <definedName name="BLPH195" localSheetId="51" hidden="1">#REF!</definedName>
    <definedName name="BLPH195" localSheetId="52" hidden="1">#REF!</definedName>
    <definedName name="BLPH195" localSheetId="53" hidden="1">#REF!</definedName>
    <definedName name="BLPH195" localSheetId="54" hidden="1">#REF!</definedName>
    <definedName name="BLPH195" hidden="1">#REF!</definedName>
    <definedName name="BLPH196" localSheetId="49" hidden="1">#REF!</definedName>
    <definedName name="BLPH196" localSheetId="50" hidden="1">#REF!</definedName>
    <definedName name="BLPH196" localSheetId="51" hidden="1">#REF!</definedName>
    <definedName name="BLPH196" localSheetId="52" hidden="1">#REF!</definedName>
    <definedName name="BLPH196" localSheetId="53" hidden="1">#REF!</definedName>
    <definedName name="BLPH196" localSheetId="54" hidden="1">#REF!</definedName>
    <definedName name="BLPH196" hidden="1">#REF!</definedName>
    <definedName name="BLPH197" localSheetId="49" hidden="1">#REF!</definedName>
    <definedName name="BLPH197" localSheetId="50" hidden="1">#REF!</definedName>
    <definedName name="BLPH197" localSheetId="51" hidden="1">#REF!</definedName>
    <definedName name="BLPH197" localSheetId="52" hidden="1">#REF!</definedName>
    <definedName name="BLPH197" localSheetId="53" hidden="1">#REF!</definedName>
    <definedName name="BLPH197" localSheetId="54" hidden="1">#REF!</definedName>
    <definedName name="BLPH197" hidden="1">#REF!</definedName>
    <definedName name="BLPH198" localSheetId="49" hidden="1">#REF!</definedName>
    <definedName name="BLPH198" localSheetId="50" hidden="1">#REF!</definedName>
    <definedName name="BLPH198" localSheetId="51" hidden="1">#REF!</definedName>
    <definedName name="BLPH198" localSheetId="52" hidden="1">#REF!</definedName>
    <definedName name="BLPH198" localSheetId="53" hidden="1">#REF!</definedName>
    <definedName name="BLPH198" localSheetId="54" hidden="1">#REF!</definedName>
    <definedName name="BLPH198" hidden="1">#REF!</definedName>
    <definedName name="BLPH199" localSheetId="49" hidden="1">#REF!</definedName>
    <definedName name="BLPH199" localSheetId="50" hidden="1">#REF!</definedName>
    <definedName name="BLPH199" localSheetId="51" hidden="1">#REF!</definedName>
    <definedName name="BLPH199" localSheetId="52" hidden="1">#REF!</definedName>
    <definedName name="BLPH199" localSheetId="53" hidden="1">#REF!</definedName>
    <definedName name="BLPH199" localSheetId="54" hidden="1">#REF!</definedName>
    <definedName name="BLPH199" hidden="1">#REF!</definedName>
    <definedName name="BLPH2" localSheetId="49" hidden="1">#REF!</definedName>
    <definedName name="BLPH2" localSheetId="50" hidden="1">#REF!</definedName>
    <definedName name="BLPH2" localSheetId="51" hidden="1">#REF!</definedName>
    <definedName name="BLPH2" localSheetId="52" hidden="1">#REF!</definedName>
    <definedName name="BLPH2" localSheetId="53" hidden="1">#REF!</definedName>
    <definedName name="BLPH2" localSheetId="54" hidden="1">#REF!</definedName>
    <definedName name="BLPH2" hidden="1">#REF!</definedName>
    <definedName name="BLPH20" localSheetId="49" hidden="1">#REF!</definedName>
    <definedName name="BLPH20" localSheetId="50" hidden="1">#REF!</definedName>
    <definedName name="BLPH20" localSheetId="51" hidden="1">#REF!</definedName>
    <definedName name="BLPH20" localSheetId="52" hidden="1">#REF!</definedName>
    <definedName name="BLPH20" localSheetId="53" hidden="1">#REF!</definedName>
    <definedName name="BLPH20" localSheetId="54" hidden="1">#REF!</definedName>
    <definedName name="BLPH20" hidden="1">#REF!</definedName>
    <definedName name="BLPH200" localSheetId="49" hidden="1">#REF!</definedName>
    <definedName name="BLPH200" localSheetId="50" hidden="1">#REF!</definedName>
    <definedName name="BLPH200" localSheetId="51" hidden="1">#REF!</definedName>
    <definedName name="BLPH200" localSheetId="52" hidden="1">#REF!</definedName>
    <definedName name="BLPH200" localSheetId="53" hidden="1">#REF!</definedName>
    <definedName name="BLPH200" localSheetId="54" hidden="1">#REF!</definedName>
    <definedName name="BLPH200" hidden="1">#REF!</definedName>
    <definedName name="BLPH201" localSheetId="49" hidden="1">#REF!</definedName>
    <definedName name="BLPH201" localSheetId="50" hidden="1">#REF!</definedName>
    <definedName name="BLPH201" localSheetId="51" hidden="1">#REF!</definedName>
    <definedName name="BLPH201" localSheetId="52" hidden="1">#REF!</definedName>
    <definedName name="BLPH201" localSheetId="53" hidden="1">#REF!</definedName>
    <definedName name="BLPH201" localSheetId="54" hidden="1">#REF!</definedName>
    <definedName name="BLPH201" hidden="1">#REF!</definedName>
    <definedName name="BLPH202" localSheetId="49" hidden="1">#REF!</definedName>
    <definedName name="BLPH202" localSheetId="50" hidden="1">#REF!</definedName>
    <definedName name="BLPH202" localSheetId="51" hidden="1">#REF!</definedName>
    <definedName name="BLPH202" localSheetId="52" hidden="1">#REF!</definedName>
    <definedName name="BLPH202" localSheetId="53" hidden="1">#REF!</definedName>
    <definedName name="BLPH202" localSheetId="54" hidden="1">#REF!</definedName>
    <definedName name="BLPH202" hidden="1">#REF!</definedName>
    <definedName name="BLPH203" localSheetId="49" hidden="1">#REF!</definedName>
    <definedName name="BLPH203" localSheetId="50" hidden="1">#REF!</definedName>
    <definedName name="BLPH203" localSheetId="51" hidden="1">#REF!</definedName>
    <definedName name="BLPH203" localSheetId="52" hidden="1">#REF!</definedName>
    <definedName name="BLPH203" localSheetId="53" hidden="1">#REF!</definedName>
    <definedName name="BLPH203" localSheetId="54" hidden="1">#REF!</definedName>
    <definedName name="BLPH203" hidden="1">#REF!</definedName>
    <definedName name="BLPH204" localSheetId="49" hidden="1">#REF!</definedName>
    <definedName name="BLPH204" localSheetId="50" hidden="1">#REF!</definedName>
    <definedName name="BLPH204" localSheetId="51" hidden="1">#REF!</definedName>
    <definedName name="BLPH204" localSheetId="52" hidden="1">#REF!</definedName>
    <definedName name="BLPH204" localSheetId="53" hidden="1">#REF!</definedName>
    <definedName name="BLPH204" localSheetId="54" hidden="1">#REF!</definedName>
    <definedName name="BLPH204" hidden="1">#REF!</definedName>
    <definedName name="BLPH205" localSheetId="49" hidden="1">#REF!</definedName>
    <definedName name="BLPH205" localSheetId="50" hidden="1">#REF!</definedName>
    <definedName name="BLPH205" localSheetId="51" hidden="1">#REF!</definedName>
    <definedName name="BLPH205" localSheetId="52" hidden="1">#REF!</definedName>
    <definedName name="BLPH205" localSheetId="53" hidden="1">#REF!</definedName>
    <definedName name="BLPH205" localSheetId="54" hidden="1">#REF!</definedName>
    <definedName name="BLPH205" hidden="1">#REF!</definedName>
    <definedName name="BLPH206" localSheetId="49" hidden="1">#REF!</definedName>
    <definedName name="BLPH206" localSheetId="50" hidden="1">#REF!</definedName>
    <definedName name="BLPH206" localSheetId="51" hidden="1">#REF!</definedName>
    <definedName name="BLPH206" localSheetId="52" hidden="1">#REF!</definedName>
    <definedName name="BLPH206" localSheetId="53" hidden="1">#REF!</definedName>
    <definedName name="BLPH206" localSheetId="54" hidden="1">#REF!</definedName>
    <definedName name="BLPH206" hidden="1">#REF!</definedName>
    <definedName name="BLPH207" localSheetId="49" hidden="1">#REF!</definedName>
    <definedName name="BLPH207" localSheetId="50" hidden="1">#REF!</definedName>
    <definedName name="BLPH207" localSheetId="51" hidden="1">#REF!</definedName>
    <definedName name="BLPH207" localSheetId="52" hidden="1">#REF!</definedName>
    <definedName name="BLPH207" localSheetId="53" hidden="1">#REF!</definedName>
    <definedName name="BLPH207" localSheetId="54" hidden="1">#REF!</definedName>
    <definedName name="BLPH207" hidden="1">#REF!</definedName>
    <definedName name="BLPH208" localSheetId="49" hidden="1">#REF!</definedName>
    <definedName name="BLPH208" localSheetId="50" hidden="1">#REF!</definedName>
    <definedName name="BLPH208" localSheetId="51" hidden="1">#REF!</definedName>
    <definedName name="BLPH208" localSheetId="52" hidden="1">#REF!</definedName>
    <definedName name="BLPH208" localSheetId="53" hidden="1">#REF!</definedName>
    <definedName name="BLPH208" localSheetId="54" hidden="1">#REF!</definedName>
    <definedName name="BLPH208" hidden="1">#REF!</definedName>
    <definedName name="BLPH209" localSheetId="49" hidden="1">#REF!</definedName>
    <definedName name="BLPH209" localSheetId="50" hidden="1">#REF!</definedName>
    <definedName name="BLPH209" localSheetId="51" hidden="1">#REF!</definedName>
    <definedName name="BLPH209" localSheetId="52" hidden="1">#REF!</definedName>
    <definedName name="BLPH209" localSheetId="53" hidden="1">#REF!</definedName>
    <definedName name="BLPH209" localSheetId="54" hidden="1">#REF!</definedName>
    <definedName name="BLPH209" hidden="1">#REF!</definedName>
    <definedName name="BLPH21" localSheetId="49" hidden="1">#REF!</definedName>
    <definedName name="BLPH21" localSheetId="50" hidden="1">#REF!</definedName>
    <definedName name="BLPH21" localSheetId="51" hidden="1">#REF!</definedName>
    <definedName name="BLPH21" localSheetId="52" hidden="1">#REF!</definedName>
    <definedName name="BLPH21" localSheetId="53" hidden="1">#REF!</definedName>
    <definedName name="BLPH21" localSheetId="54" hidden="1">#REF!</definedName>
    <definedName name="BLPH21" hidden="1">#REF!</definedName>
    <definedName name="BLPH210" localSheetId="49" hidden="1">#REF!</definedName>
    <definedName name="BLPH210" localSheetId="50" hidden="1">#REF!</definedName>
    <definedName name="BLPH210" localSheetId="51" hidden="1">#REF!</definedName>
    <definedName name="BLPH210" localSheetId="52" hidden="1">#REF!</definedName>
    <definedName name="BLPH210" localSheetId="53" hidden="1">#REF!</definedName>
    <definedName name="BLPH210" localSheetId="54" hidden="1">#REF!</definedName>
    <definedName name="BLPH210" hidden="1">#REF!</definedName>
    <definedName name="BLPH211" localSheetId="49" hidden="1">#REF!</definedName>
    <definedName name="BLPH211" localSheetId="50" hidden="1">#REF!</definedName>
    <definedName name="BLPH211" localSheetId="51" hidden="1">#REF!</definedName>
    <definedName name="BLPH211" localSheetId="52" hidden="1">#REF!</definedName>
    <definedName name="BLPH211" localSheetId="53" hidden="1">#REF!</definedName>
    <definedName name="BLPH211" localSheetId="54" hidden="1">#REF!</definedName>
    <definedName name="BLPH211" hidden="1">#REF!</definedName>
    <definedName name="BLPH212" localSheetId="49" hidden="1">#REF!</definedName>
    <definedName name="BLPH212" localSheetId="50" hidden="1">#REF!</definedName>
    <definedName name="BLPH212" localSheetId="51" hidden="1">#REF!</definedName>
    <definedName name="BLPH212" localSheetId="52" hidden="1">#REF!</definedName>
    <definedName name="BLPH212" localSheetId="53" hidden="1">#REF!</definedName>
    <definedName name="BLPH212" localSheetId="54" hidden="1">#REF!</definedName>
    <definedName name="BLPH212" hidden="1">#REF!</definedName>
    <definedName name="BLPH213" localSheetId="49" hidden="1">#REF!</definedName>
    <definedName name="BLPH213" localSheetId="50" hidden="1">#REF!</definedName>
    <definedName name="BLPH213" localSheetId="51" hidden="1">#REF!</definedName>
    <definedName name="BLPH213" localSheetId="52" hidden="1">#REF!</definedName>
    <definedName name="BLPH213" localSheetId="53" hidden="1">#REF!</definedName>
    <definedName name="BLPH213" localSheetId="54" hidden="1">#REF!</definedName>
    <definedName name="BLPH213" hidden="1">#REF!</definedName>
    <definedName name="BLPH214" localSheetId="49" hidden="1">#REF!</definedName>
    <definedName name="BLPH214" localSheetId="50" hidden="1">#REF!</definedName>
    <definedName name="BLPH214" localSheetId="51" hidden="1">#REF!</definedName>
    <definedName name="BLPH214" localSheetId="52" hidden="1">#REF!</definedName>
    <definedName name="BLPH214" localSheetId="53" hidden="1">#REF!</definedName>
    <definedName name="BLPH214" localSheetId="54" hidden="1">#REF!</definedName>
    <definedName name="BLPH214" hidden="1">#REF!</definedName>
    <definedName name="BLPH215" localSheetId="49" hidden="1">#REF!</definedName>
    <definedName name="BLPH215" localSheetId="50" hidden="1">#REF!</definedName>
    <definedName name="BLPH215" localSheetId="51" hidden="1">#REF!</definedName>
    <definedName name="BLPH215" localSheetId="52" hidden="1">#REF!</definedName>
    <definedName name="BLPH215" localSheetId="53" hidden="1">#REF!</definedName>
    <definedName name="BLPH215" localSheetId="54" hidden="1">#REF!</definedName>
    <definedName name="BLPH215" hidden="1">#REF!</definedName>
    <definedName name="BLPH216" localSheetId="49" hidden="1">#REF!</definedName>
    <definedName name="BLPH216" localSheetId="50" hidden="1">#REF!</definedName>
    <definedName name="BLPH216" localSheetId="51" hidden="1">#REF!</definedName>
    <definedName name="BLPH216" localSheetId="52" hidden="1">#REF!</definedName>
    <definedName name="BLPH216" localSheetId="53" hidden="1">#REF!</definedName>
    <definedName name="BLPH216" localSheetId="54" hidden="1">#REF!</definedName>
    <definedName name="BLPH216" hidden="1">#REF!</definedName>
    <definedName name="BLPH217" localSheetId="49" hidden="1">#REF!</definedName>
    <definedName name="BLPH217" localSheetId="50" hidden="1">#REF!</definedName>
    <definedName name="BLPH217" localSheetId="51" hidden="1">#REF!</definedName>
    <definedName name="BLPH217" localSheetId="52" hidden="1">#REF!</definedName>
    <definedName name="BLPH217" localSheetId="53" hidden="1">#REF!</definedName>
    <definedName name="BLPH217" localSheetId="54" hidden="1">#REF!</definedName>
    <definedName name="BLPH217" hidden="1">#REF!</definedName>
    <definedName name="BLPH218" localSheetId="49" hidden="1">#REF!</definedName>
    <definedName name="BLPH218" localSheetId="50" hidden="1">#REF!</definedName>
    <definedName name="BLPH218" localSheetId="51" hidden="1">#REF!</definedName>
    <definedName name="BLPH218" localSheetId="52" hidden="1">#REF!</definedName>
    <definedName name="BLPH218" localSheetId="53" hidden="1">#REF!</definedName>
    <definedName name="BLPH218" localSheetId="54" hidden="1">#REF!</definedName>
    <definedName name="BLPH218" hidden="1">#REF!</definedName>
    <definedName name="BLPH219" localSheetId="49" hidden="1">#REF!</definedName>
    <definedName name="BLPH219" localSheetId="50" hidden="1">#REF!</definedName>
    <definedName name="BLPH219" localSheetId="51" hidden="1">#REF!</definedName>
    <definedName name="BLPH219" localSheetId="52" hidden="1">#REF!</definedName>
    <definedName name="BLPH219" localSheetId="53" hidden="1">#REF!</definedName>
    <definedName name="BLPH219" localSheetId="54" hidden="1">#REF!</definedName>
    <definedName name="BLPH219" hidden="1">#REF!</definedName>
    <definedName name="BLPH22" localSheetId="49" hidden="1">#REF!</definedName>
    <definedName name="BLPH22" localSheetId="50" hidden="1">#REF!</definedName>
    <definedName name="BLPH22" localSheetId="51" hidden="1">#REF!</definedName>
    <definedName name="BLPH22" localSheetId="52" hidden="1">#REF!</definedName>
    <definedName name="BLPH22" localSheetId="53" hidden="1">#REF!</definedName>
    <definedName name="BLPH22" localSheetId="54" hidden="1">#REF!</definedName>
    <definedName name="BLPH22" hidden="1">#REF!</definedName>
    <definedName name="BLPH220" localSheetId="49" hidden="1">#REF!</definedName>
    <definedName name="BLPH220" localSheetId="50" hidden="1">#REF!</definedName>
    <definedName name="BLPH220" localSheetId="51" hidden="1">#REF!</definedName>
    <definedName name="BLPH220" localSheetId="52" hidden="1">#REF!</definedName>
    <definedName name="BLPH220" localSheetId="53" hidden="1">#REF!</definedName>
    <definedName name="BLPH220" localSheetId="54" hidden="1">#REF!</definedName>
    <definedName name="BLPH220" hidden="1">#REF!</definedName>
    <definedName name="BLPH221" localSheetId="49" hidden="1">#REF!</definedName>
    <definedName name="BLPH221" localSheetId="50" hidden="1">#REF!</definedName>
    <definedName name="BLPH221" localSheetId="51" hidden="1">#REF!</definedName>
    <definedName name="BLPH221" localSheetId="52" hidden="1">#REF!</definedName>
    <definedName name="BLPH221" localSheetId="53" hidden="1">#REF!</definedName>
    <definedName name="BLPH221" localSheetId="54" hidden="1">#REF!</definedName>
    <definedName name="BLPH221" hidden="1">#REF!</definedName>
    <definedName name="BLPH222" localSheetId="49" hidden="1">#REF!</definedName>
    <definedName name="BLPH222" localSheetId="50" hidden="1">#REF!</definedName>
    <definedName name="BLPH222" localSheetId="51" hidden="1">#REF!</definedName>
    <definedName name="BLPH222" localSheetId="52" hidden="1">#REF!</definedName>
    <definedName name="BLPH222" localSheetId="53" hidden="1">#REF!</definedName>
    <definedName name="BLPH222" localSheetId="54" hidden="1">#REF!</definedName>
    <definedName name="BLPH222" hidden="1">#REF!</definedName>
    <definedName name="BLPH223" localSheetId="49" hidden="1">#REF!</definedName>
    <definedName name="BLPH223" localSheetId="50" hidden="1">#REF!</definedName>
    <definedName name="BLPH223" localSheetId="51" hidden="1">#REF!</definedName>
    <definedName name="BLPH223" localSheetId="52" hidden="1">#REF!</definedName>
    <definedName name="BLPH223" localSheetId="53" hidden="1">#REF!</definedName>
    <definedName name="BLPH223" localSheetId="54" hidden="1">#REF!</definedName>
    <definedName name="BLPH223" hidden="1">#REF!</definedName>
    <definedName name="BLPH224" localSheetId="49" hidden="1">#REF!</definedName>
    <definedName name="BLPH224" localSheetId="50" hidden="1">#REF!</definedName>
    <definedName name="BLPH224" localSheetId="51" hidden="1">#REF!</definedName>
    <definedName name="BLPH224" localSheetId="52" hidden="1">#REF!</definedName>
    <definedName name="BLPH224" localSheetId="53" hidden="1">#REF!</definedName>
    <definedName name="BLPH224" localSheetId="54" hidden="1">#REF!</definedName>
    <definedName name="BLPH224" hidden="1">#REF!</definedName>
    <definedName name="BLPH225" localSheetId="49" hidden="1">#REF!</definedName>
    <definedName name="BLPH225" localSheetId="50" hidden="1">#REF!</definedName>
    <definedName name="BLPH225" localSheetId="51" hidden="1">#REF!</definedName>
    <definedName name="BLPH225" localSheetId="52" hidden="1">#REF!</definedName>
    <definedName name="BLPH225" localSheetId="53" hidden="1">#REF!</definedName>
    <definedName name="BLPH225" localSheetId="54" hidden="1">#REF!</definedName>
    <definedName name="BLPH225" hidden="1">#REF!</definedName>
    <definedName name="BLPH226" localSheetId="49" hidden="1">#REF!</definedName>
    <definedName name="BLPH226" localSheetId="50" hidden="1">#REF!</definedName>
    <definedName name="BLPH226" localSheetId="51" hidden="1">#REF!</definedName>
    <definedName name="BLPH226" localSheetId="52" hidden="1">#REF!</definedName>
    <definedName name="BLPH226" localSheetId="53" hidden="1">#REF!</definedName>
    <definedName name="BLPH226" localSheetId="54" hidden="1">#REF!</definedName>
    <definedName name="BLPH226" hidden="1">#REF!</definedName>
    <definedName name="BLPH227" localSheetId="49" hidden="1">#REF!</definedName>
    <definedName name="BLPH227" localSheetId="50" hidden="1">#REF!</definedName>
    <definedName name="BLPH227" localSheetId="51" hidden="1">#REF!</definedName>
    <definedName name="BLPH227" localSheetId="52" hidden="1">#REF!</definedName>
    <definedName name="BLPH227" localSheetId="53" hidden="1">#REF!</definedName>
    <definedName name="BLPH227" localSheetId="54" hidden="1">#REF!</definedName>
    <definedName name="BLPH227" hidden="1">#REF!</definedName>
    <definedName name="BLPH228" localSheetId="49" hidden="1">#REF!</definedName>
    <definedName name="BLPH228" localSheetId="50" hidden="1">#REF!</definedName>
    <definedName name="BLPH228" localSheetId="51" hidden="1">#REF!</definedName>
    <definedName name="BLPH228" localSheetId="52" hidden="1">#REF!</definedName>
    <definedName name="BLPH228" localSheetId="53" hidden="1">#REF!</definedName>
    <definedName name="BLPH228" localSheetId="54" hidden="1">#REF!</definedName>
    <definedName name="BLPH228" hidden="1">#REF!</definedName>
    <definedName name="BLPH229" localSheetId="49" hidden="1">#REF!</definedName>
    <definedName name="BLPH229" localSheetId="50" hidden="1">#REF!</definedName>
    <definedName name="BLPH229" localSheetId="51" hidden="1">#REF!</definedName>
    <definedName name="BLPH229" localSheetId="52" hidden="1">#REF!</definedName>
    <definedName name="BLPH229" localSheetId="53" hidden="1">#REF!</definedName>
    <definedName name="BLPH229" localSheetId="54" hidden="1">#REF!</definedName>
    <definedName name="BLPH229" hidden="1">#REF!</definedName>
    <definedName name="BLPH23" localSheetId="49" hidden="1">#REF!</definedName>
    <definedName name="BLPH23" localSheetId="50" hidden="1">#REF!</definedName>
    <definedName name="BLPH23" localSheetId="51" hidden="1">#REF!</definedName>
    <definedName name="BLPH23" localSheetId="52" hidden="1">#REF!</definedName>
    <definedName name="BLPH23" localSheetId="53" hidden="1">#REF!</definedName>
    <definedName name="BLPH23" localSheetId="54" hidden="1">#REF!</definedName>
    <definedName name="BLPH23" hidden="1">#REF!</definedName>
    <definedName name="BLPH230" localSheetId="49" hidden="1">#REF!</definedName>
    <definedName name="BLPH230" localSheetId="50" hidden="1">#REF!</definedName>
    <definedName name="BLPH230" localSheetId="51" hidden="1">#REF!</definedName>
    <definedName name="BLPH230" localSheetId="52" hidden="1">#REF!</definedName>
    <definedName name="BLPH230" localSheetId="53" hidden="1">#REF!</definedName>
    <definedName name="BLPH230" localSheetId="54" hidden="1">#REF!</definedName>
    <definedName name="BLPH230" hidden="1">#REF!</definedName>
    <definedName name="BLPH231" localSheetId="49" hidden="1">#REF!</definedName>
    <definedName name="BLPH231" localSheetId="50" hidden="1">#REF!</definedName>
    <definedName name="BLPH231" localSheetId="51" hidden="1">#REF!</definedName>
    <definedName name="BLPH231" localSheetId="52" hidden="1">#REF!</definedName>
    <definedName name="BLPH231" localSheetId="53" hidden="1">#REF!</definedName>
    <definedName name="BLPH231" localSheetId="54" hidden="1">#REF!</definedName>
    <definedName name="BLPH231" hidden="1">#REF!</definedName>
    <definedName name="BLPH232" localSheetId="49" hidden="1">#REF!</definedName>
    <definedName name="BLPH232" localSheetId="50" hidden="1">#REF!</definedName>
    <definedName name="BLPH232" localSheetId="51" hidden="1">#REF!</definedName>
    <definedName name="BLPH232" localSheetId="52" hidden="1">#REF!</definedName>
    <definedName name="BLPH232" localSheetId="53" hidden="1">#REF!</definedName>
    <definedName name="BLPH232" localSheetId="54" hidden="1">#REF!</definedName>
    <definedName name="BLPH232" hidden="1">#REF!</definedName>
    <definedName name="BLPH233" localSheetId="49" hidden="1">#REF!</definedName>
    <definedName name="BLPH233" localSheetId="50" hidden="1">#REF!</definedName>
    <definedName name="BLPH233" localSheetId="51" hidden="1">#REF!</definedName>
    <definedName name="BLPH233" localSheetId="52" hidden="1">#REF!</definedName>
    <definedName name="BLPH233" localSheetId="53" hidden="1">#REF!</definedName>
    <definedName name="BLPH233" localSheetId="54" hidden="1">#REF!</definedName>
    <definedName name="BLPH233" hidden="1">#REF!</definedName>
    <definedName name="BLPH234" localSheetId="49" hidden="1">#REF!</definedName>
    <definedName name="BLPH234" localSheetId="50" hidden="1">#REF!</definedName>
    <definedName name="BLPH234" localSheetId="51" hidden="1">#REF!</definedName>
    <definedName name="BLPH234" localSheetId="52" hidden="1">#REF!</definedName>
    <definedName name="BLPH234" localSheetId="53" hidden="1">#REF!</definedName>
    <definedName name="BLPH234" localSheetId="54" hidden="1">#REF!</definedName>
    <definedName name="BLPH234" hidden="1">#REF!</definedName>
    <definedName name="BLPH235" localSheetId="49" hidden="1">#REF!</definedName>
    <definedName name="BLPH235" localSheetId="50" hidden="1">#REF!</definedName>
    <definedName name="BLPH235" localSheetId="51" hidden="1">#REF!</definedName>
    <definedName name="BLPH235" localSheetId="52" hidden="1">#REF!</definedName>
    <definedName name="BLPH235" localSheetId="53" hidden="1">#REF!</definedName>
    <definedName name="BLPH235" localSheetId="54" hidden="1">#REF!</definedName>
    <definedName name="BLPH235" hidden="1">#REF!</definedName>
    <definedName name="BLPH236" localSheetId="49" hidden="1">#REF!</definedName>
    <definedName name="BLPH236" localSheetId="50" hidden="1">#REF!</definedName>
    <definedName name="BLPH236" localSheetId="51" hidden="1">#REF!</definedName>
    <definedName name="BLPH236" localSheetId="52" hidden="1">#REF!</definedName>
    <definedName name="BLPH236" localSheetId="53" hidden="1">#REF!</definedName>
    <definedName name="BLPH236" localSheetId="54" hidden="1">#REF!</definedName>
    <definedName name="BLPH236" hidden="1">#REF!</definedName>
    <definedName name="BLPH237" localSheetId="49" hidden="1">#REF!</definedName>
    <definedName name="BLPH237" localSheetId="50" hidden="1">#REF!</definedName>
    <definedName name="BLPH237" localSheetId="51" hidden="1">#REF!</definedName>
    <definedName name="BLPH237" localSheetId="52" hidden="1">#REF!</definedName>
    <definedName name="BLPH237" localSheetId="53" hidden="1">#REF!</definedName>
    <definedName name="BLPH237" localSheetId="54" hidden="1">#REF!</definedName>
    <definedName name="BLPH237" hidden="1">#REF!</definedName>
    <definedName name="BLPH238" localSheetId="49" hidden="1">#REF!</definedName>
    <definedName name="BLPH238" localSheetId="50" hidden="1">#REF!</definedName>
    <definedName name="BLPH238" localSheetId="51" hidden="1">#REF!</definedName>
    <definedName name="BLPH238" localSheetId="52" hidden="1">#REF!</definedName>
    <definedName name="BLPH238" localSheetId="53" hidden="1">#REF!</definedName>
    <definedName name="BLPH238" localSheetId="54" hidden="1">#REF!</definedName>
    <definedName name="BLPH238" hidden="1">#REF!</definedName>
    <definedName name="BLPH239" localSheetId="49" hidden="1">#REF!</definedName>
    <definedName name="BLPH239" localSheetId="50" hidden="1">#REF!</definedName>
    <definedName name="BLPH239" localSheetId="51" hidden="1">#REF!</definedName>
    <definedName name="BLPH239" localSheetId="52" hidden="1">#REF!</definedName>
    <definedName name="BLPH239" localSheetId="53" hidden="1">#REF!</definedName>
    <definedName name="BLPH239" localSheetId="54" hidden="1">#REF!</definedName>
    <definedName name="BLPH239" hidden="1">#REF!</definedName>
    <definedName name="BLPH24" localSheetId="49" hidden="1">#REF!</definedName>
    <definedName name="BLPH24" localSheetId="50" hidden="1">#REF!</definedName>
    <definedName name="BLPH24" localSheetId="51" hidden="1">#REF!</definedName>
    <definedName name="BLPH24" localSheetId="52" hidden="1">#REF!</definedName>
    <definedName name="BLPH24" localSheetId="53" hidden="1">#REF!</definedName>
    <definedName name="BLPH24" localSheetId="54" hidden="1">#REF!</definedName>
    <definedName name="BLPH24" hidden="1">#REF!</definedName>
    <definedName name="BLPH240" localSheetId="49" hidden="1">#REF!</definedName>
    <definedName name="BLPH240" localSheetId="50" hidden="1">#REF!</definedName>
    <definedName name="BLPH240" localSheetId="51" hidden="1">#REF!</definedName>
    <definedName name="BLPH240" localSheetId="52" hidden="1">#REF!</definedName>
    <definedName name="BLPH240" localSheetId="53" hidden="1">#REF!</definedName>
    <definedName name="BLPH240" localSheetId="54" hidden="1">#REF!</definedName>
    <definedName name="BLPH240" hidden="1">#REF!</definedName>
    <definedName name="BLPH241" localSheetId="49" hidden="1">#REF!</definedName>
    <definedName name="BLPH241" localSheetId="50" hidden="1">#REF!</definedName>
    <definedName name="BLPH241" localSheetId="51" hidden="1">#REF!</definedName>
    <definedName name="BLPH241" localSheetId="52" hidden="1">#REF!</definedName>
    <definedName name="BLPH241" localSheetId="53" hidden="1">#REF!</definedName>
    <definedName name="BLPH241" localSheetId="54" hidden="1">#REF!</definedName>
    <definedName name="BLPH241" hidden="1">#REF!</definedName>
    <definedName name="BLPH242" localSheetId="49" hidden="1">#REF!</definedName>
    <definedName name="BLPH242" localSheetId="50" hidden="1">#REF!</definedName>
    <definedName name="BLPH242" localSheetId="51" hidden="1">#REF!</definedName>
    <definedName name="BLPH242" localSheetId="52" hidden="1">#REF!</definedName>
    <definedName name="BLPH242" localSheetId="53" hidden="1">#REF!</definedName>
    <definedName name="BLPH242" localSheetId="54" hidden="1">#REF!</definedName>
    <definedName name="BLPH242" hidden="1">#REF!</definedName>
    <definedName name="BLPH243" localSheetId="49" hidden="1">#REF!</definedName>
    <definedName name="BLPH243" localSheetId="50" hidden="1">#REF!</definedName>
    <definedName name="BLPH243" localSheetId="51" hidden="1">#REF!</definedName>
    <definedName name="BLPH243" localSheetId="52" hidden="1">#REF!</definedName>
    <definedName name="BLPH243" localSheetId="53" hidden="1">#REF!</definedName>
    <definedName name="BLPH243" localSheetId="54" hidden="1">#REF!</definedName>
    <definedName name="BLPH243" hidden="1">#REF!</definedName>
    <definedName name="BLPH244" localSheetId="49" hidden="1">#REF!</definedName>
    <definedName name="BLPH244" localSheetId="50" hidden="1">#REF!</definedName>
    <definedName name="BLPH244" localSheetId="51" hidden="1">#REF!</definedName>
    <definedName name="BLPH244" localSheetId="52" hidden="1">#REF!</definedName>
    <definedName name="BLPH244" localSheetId="53" hidden="1">#REF!</definedName>
    <definedName name="BLPH244" localSheetId="54" hidden="1">#REF!</definedName>
    <definedName name="BLPH244" hidden="1">#REF!</definedName>
    <definedName name="BLPH245" localSheetId="49" hidden="1">#REF!</definedName>
    <definedName name="BLPH245" localSheetId="50" hidden="1">#REF!</definedName>
    <definedName name="BLPH245" localSheetId="51" hidden="1">#REF!</definedName>
    <definedName name="BLPH245" localSheetId="52" hidden="1">#REF!</definedName>
    <definedName name="BLPH245" localSheetId="53" hidden="1">#REF!</definedName>
    <definedName name="BLPH245" localSheetId="54" hidden="1">#REF!</definedName>
    <definedName name="BLPH245" hidden="1">#REF!</definedName>
    <definedName name="BLPH246" localSheetId="49" hidden="1">#REF!</definedName>
    <definedName name="BLPH246" localSheetId="50" hidden="1">#REF!</definedName>
    <definedName name="BLPH246" localSheetId="51" hidden="1">#REF!</definedName>
    <definedName name="BLPH246" localSheetId="52" hidden="1">#REF!</definedName>
    <definedName name="BLPH246" localSheetId="53" hidden="1">#REF!</definedName>
    <definedName name="BLPH246" localSheetId="54" hidden="1">#REF!</definedName>
    <definedName name="BLPH246" hidden="1">#REF!</definedName>
    <definedName name="BLPH247" localSheetId="49" hidden="1">#REF!</definedName>
    <definedName name="BLPH247" localSheetId="50" hidden="1">#REF!</definedName>
    <definedName name="BLPH247" localSheetId="51" hidden="1">#REF!</definedName>
    <definedName name="BLPH247" localSheetId="52" hidden="1">#REF!</definedName>
    <definedName name="BLPH247" localSheetId="53" hidden="1">#REF!</definedName>
    <definedName name="BLPH247" localSheetId="54" hidden="1">#REF!</definedName>
    <definedName name="BLPH247" hidden="1">#REF!</definedName>
    <definedName name="BLPH248" localSheetId="49" hidden="1">#REF!</definedName>
    <definedName name="BLPH248" localSheetId="50" hidden="1">#REF!</definedName>
    <definedName name="BLPH248" localSheetId="51" hidden="1">#REF!</definedName>
    <definedName name="BLPH248" localSheetId="52" hidden="1">#REF!</definedName>
    <definedName name="BLPH248" localSheetId="53" hidden="1">#REF!</definedName>
    <definedName name="BLPH248" localSheetId="54" hidden="1">#REF!</definedName>
    <definedName name="BLPH248" hidden="1">#REF!</definedName>
    <definedName name="BLPH249" localSheetId="49" hidden="1">#REF!</definedName>
    <definedName name="BLPH249" localSheetId="50" hidden="1">#REF!</definedName>
    <definedName name="BLPH249" localSheetId="51" hidden="1">#REF!</definedName>
    <definedName name="BLPH249" localSheetId="52" hidden="1">#REF!</definedName>
    <definedName name="BLPH249" localSheetId="53" hidden="1">#REF!</definedName>
    <definedName name="BLPH249" localSheetId="54" hidden="1">#REF!</definedName>
    <definedName name="BLPH249" hidden="1">#REF!</definedName>
    <definedName name="BLPH25" localSheetId="49" hidden="1">#REF!</definedName>
    <definedName name="BLPH25" localSheetId="50" hidden="1">#REF!</definedName>
    <definedName name="BLPH25" localSheetId="51" hidden="1">#REF!</definedName>
    <definedName name="BLPH25" localSheetId="52" hidden="1">#REF!</definedName>
    <definedName name="BLPH25" localSheetId="53" hidden="1">#REF!</definedName>
    <definedName name="BLPH25" localSheetId="54" hidden="1">#REF!</definedName>
    <definedName name="BLPH25" hidden="1">#REF!</definedName>
    <definedName name="BLPH250" localSheetId="49" hidden="1">#REF!</definedName>
    <definedName name="BLPH250" localSheetId="50" hidden="1">#REF!</definedName>
    <definedName name="BLPH250" localSheetId="51" hidden="1">#REF!</definedName>
    <definedName name="BLPH250" localSheetId="52" hidden="1">#REF!</definedName>
    <definedName name="BLPH250" localSheetId="53" hidden="1">#REF!</definedName>
    <definedName name="BLPH250" localSheetId="54" hidden="1">#REF!</definedName>
    <definedName name="BLPH250" hidden="1">#REF!</definedName>
    <definedName name="BLPH251" localSheetId="49" hidden="1">#REF!</definedName>
    <definedName name="BLPH251" localSheetId="50" hidden="1">#REF!</definedName>
    <definedName name="BLPH251" localSheetId="51" hidden="1">#REF!</definedName>
    <definedName name="BLPH251" localSheetId="52" hidden="1">#REF!</definedName>
    <definedName name="BLPH251" localSheetId="53" hidden="1">#REF!</definedName>
    <definedName name="BLPH251" localSheetId="54" hidden="1">#REF!</definedName>
    <definedName name="BLPH251" hidden="1">#REF!</definedName>
    <definedName name="BLPH252" localSheetId="49" hidden="1">#REF!</definedName>
    <definedName name="BLPH252" localSheetId="50" hidden="1">#REF!</definedName>
    <definedName name="BLPH252" localSheetId="51" hidden="1">#REF!</definedName>
    <definedName name="BLPH252" localSheetId="52" hidden="1">#REF!</definedName>
    <definedName name="BLPH252" localSheetId="53" hidden="1">#REF!</definedName>
    <definedName name="BLPH252" localSheetId="54" hidden="1">#REF!</definedName>
    <definedName name="BLPH252" hidden="1">#REF!</definedName>
    <definedName name="BLPH253" localSheetId="49" hidden="1">#REF!</definedName>
    <definedName name="BLPH253" localSheetId="50" hidden="1">#REF!</definedName>
    <definedName name="BLPH253" localSheetId="51" hidden="1">#REF!</definedName>
    <definedName name="BLPH253" localSheetId="52" hidden="1">#REF!</definedName>
    <definedName name="BLPH253" localSheetId="53" hidden="1">#REF!</definedName>
    <definedName name="BLPH253" localSheetId="54" hidden="1">#REF!</definedName>
    <definedName name="BLPH253" hidden="1">#REF!</definedName>
    <definedName name="BLPH254" localSheetId="49" hidden="1">#REF!</definedName>
    <definedName name="BLPH254" localSheetId="50" hidden="1">#REF!</definedName>
    <definedName name="BLPH254" localSheetId="51" hidden="1">#REF!</definedName>
    <definedName name="BLPH254" localSheetId="52" hidden="1">#REF!</definedName>
    <definedName name="BLPH254" localSheetId="53" hidden="1">#REF!</definedName>
    <definedName name="BLPH254" localSheetId="54" hidden="1">#REF!</definedName>
    <definedName name="BLPH254" hidden="1">#REF!</definedName>
    <definedName name="BLPH255" localSheetId="49" hidden="1">#REF!</definedName>
    <definedName name="BLPH255" localSheetId="50" hidden="1">#REF!</definedName>
    <definedName name="BLPH255" localSheetId="51" hidden="1">#REF!</definedName>
    <definedName name="BLPH255" localSheetId="52" hidden="1">#REF!</definedName>
    <definedName name="BLPH255" localSheetId="53" hidden="1">#REF!</definedName>
    <definedName name="BLPH255" localSheetId="54" hidden="1">#REF!</definedName>
    <definedName name="BLPH255" hidden="1">#REF!</definedName>
    <definedName name="BLPH256" localSheetId="49" hidden="1">#REF!</definedName>
    <definedName name="BLPH256" localSheetId="50" hidden="1">#REF!</definedName>
    <definedName name="BLPH256" localSheetId="51" hidden="1">#REF!</definedName>
    <definedName name="BLPH256" localSheetId="52" hidden="1">#REF!</definedName>
    <definedName name="BLPH256" localSheetId="53" hidden="1">#REF!</definedName>
    <definedName name="BLPH256" localSheetId="54" hidden="1">#REF!</definedName>
    <definedName name="BLPH256" hidden="1">#REF!</definedName>
    <definedName name="BLPH257" localSheetId="49" hidden="1">#REF!</definedName>
    <definedName name="BLPH257" localSheetId="50" hidden="1">#REF!</definedName>
    <definedName name="BLPH257" localSheetId="51" hidden="1">#REF!</definedName>
    <definedName name="BLPH257" localSheetId="52" hidden="1">#REF!</definedName>
    <definedName name="BLPH257" localSheetId="53" hidden="1">#REF!</definedName>
    <definedName name="BLPH257" localSheetId="54" hidden="1">#REF!</definedName>
    <definedName name="BLPH257" hidden="1">#REF!</definedName>
    <definedName name="BLPH258" localSheetId="49" hidden="1">#REF!</definedName>
    <definedName name="BLPH258" localSheetId="50" hidden="1">#REF!</definedName>
    <definedName name="BLPH258" localSheetId="51" hidden="1">#REF!</definedName>
    <definedName name="BLPH258" localSheetId="52" hidden="1">#REF!</definedName>
    <definedName name="BLPH258" localSheetId="53" hidden="1">#REF!</definedName>
    <definedName name="BLPH258" localSheetId="54" hidden="1">#REF!</definedName>
    <definedName name="BLPH258" hidden="1">#REF!</definedName>
    <definedName name="BLPH259" localSheetId="49" hidden="1">#REF!</definedName>
    <definedName name="BLPH259" localSheetId="50" hidden="1">#REF!</definedName>
    <definedName name="BLPH259" localSheetId="51" hidden="1">#REF!</definedName>
    <definedName name="BLPH259" localSheetId="52" hidden="1">#REF!</definedName>
    <definedName name="BLPH259" localSheetId="53" hidden="1">#REF!</definedName>
    <definedName name="BLPH259" localSheetId="54" hidden="1">#REF!</definedName>
    <definedName name="BLPH259" hidden="1">#REF!</definedName>
    <definedName name="BLPH26" localSheetId="49" hidden="1">#REF!</definedName>
    <definedName name="BLPH26" localSheetId="50" hidden="1">#REF!</definedName>
    <definedName name="BLPH26" localSheetId="51" hidden="1">#REF!</definedName>
    <definedName name="BLPH26" localSheetId="52" hidden="1">#REF!</definedName>
    <definedName name="BLPH26" localSheetId="53" hidden="1">#REF!</definedName>
    <definedName name="BLPH26" localSheetId="54" hidden="1">#REF!</definedName>
    <definedName name="BLPH26" hidden="1">#REF!</definedName>
    <definedName name="BLPH260" localSheetId="49" hidden="1">#REF!</definedName>
    <definedName name="BLPH260" localSheetId="50" hidden="1">#REF!</definedName>
    <definedName name="BLPH260" localSheetId="51" hidden="1">#REF!</definedName>
    <definedName name="BLPH260" localSheetId="52" hidden="1">#REF!</definedName>
    <definedName name="BLPH260" localSheetId="53" hidden="1">#REF!</definedName>
    <definedName name="BLPH260" localSheetId="54" hidden="1">#REF!</definedName>
    <definedName name="BLPH260" hidden="1">#REF!</definedName>
    <definedName name="BLPH261" localSheetId="49" hidden="1">#REF!</definedName>
    <definedName name="BLPH261" localSheetId="50" hidden="1">#REF!</definedName>
    <definedName name="BLPH261" localSheetId="51" hidden="1">#REF!</definedName>
    <definedName name="BLPH261" localSheetId="52" hidden="1">#REF!</definedName>
    <definedName name="BLPH261" localSheetId="53" hidden="1">#REF!</definedName>
    <definedName name="BLPH261" localSheetId="54" hidden="1">#REF!</definedName>
    <definedName name="BLPH261" hidden="1">#REF!</definedName>
    <definedName name="BLPH262" localSheetId="49" hidden="1">#REF!</definedName>
    <definedName name="BLPH262" localSheetId="50" hidden="1">#REF!</definedName>
    <definedName name="BLPH262" localSheetId="51" hidden="1">#REF!</definedName>
    <definedName name="BLPH262" localSheetId="52" hidden="1">#REF!</definedName>
    <definedName name="BLPH262" localSheetId="53" hidden="1">#REF!</definedName>
    <definedName name="BLPH262" localSheetId="54" hidden="1">#REF!</definedName>
    <definedName name="BLPH262" hidden="1">#REF!</definedName>
    <definedName name="BLPH263" localSheetId="49" hidden="1">#REF!</definedName>
    <definedName name="BLPH263" localSheetId="50" hidden="1">#REF!</definedName>
    <definedName name="BLPH263" localSheetId="51" hidden="1">#REF!</definedName>
    <definedName name="BLPH263" localSheetId="52" hidden="1">#REF!</definedName>
    <definedName name="BLPH263" localSheetId="53" hidden="1">#REF!</definedName>
    <definedName name="BLPH263" localSheetId="54" hidden="1">#REF!</definedName>
    <definedName name="BLPH263" hidden="1">#REF!</definedName>
    <definedName name="BLPH264" localSheetId="49" hidden="1">#REF!</definedName>
    <definedName name="BLPH264" localSheetId="50" hidden="1">#REF!</definedName>
    <definedName name="BLPH264" localSheetId="51" hidden="1">#REF!</definedName>
    <definedName name="BLPH264" localSheetId="52" hidden="1">#REF!</definedName>
    <definedName name="BLPH264" localSheetId="53" hidden="1">#REF!</definedName>
    <definedName name="BLPH264" localSheetId="54" hidden="1">#REF!</definedName>
    <definedName name="BLPH264" hidden="1">#REF!</definedName>
    <definedName name="BLPH265" localSheetId="49" hidden="1">#REF!</definedName>
    <definedName name="BLPH265" localSheetId="50" hidden="1">#REF!</definedName>
    <definedName name="BLPH265" localSheetId="51" hidden="1">#REF!</definedName>
    <definedName name="BLPH265" localSheetId="52" hidden="1">#REF!</definedName>
    <definedName name="BLPH265" localSheetId="53" hidden="1">#REF!</definedName>
    <definedName name="BLPH265" localSheetId="54" hidden="1">#REF!</definedName>
    <definedName name="BLPH265" hidden="1">#REF!</definedName>
    <definedName name="BLPH266" localSheetId="49" hidden="1">#REF!</definedName>
    <definedName name="BLPH266" localSheetId="50" hidden="1">#REF!</definedName>
    <definedName name="BLPH266" localSheetId="51" hidden="1">#REF!</definedName>
    <definedName name="BLPH266" localSheetId="52" hidden="1">#REF!</definedName>
    <definedName name="BLPH266" localSheetId="53" hidden="1">#REF!</definedName>
    <definedName name="BLPH266" localSheetId="54" hidden="1">#REF!</definedName>
    <definedName name="BLPH266" hidden="1">#REF!</definedName>
    <definedName name="BLPH267" localSheetId="49" hidden="1">#REF!</definedName>
    <definedName name="BLPH267" localSheetId="50" hidden="1">#REF!</definedName>
    <definedName name="BLPH267" localSheetId="51" hidden="1">#REF!</definedName>
    <definedName name="BLPH267" localSheetId="52" hidden="1">#REF!</definedName>
    <definedName name="BLPH267" localSheetId="53" hidden="1">#REF!</definedName>
    <definedName name="BLPH267" localSheetId="54" hidden="1">#REF!</definedName>
    <definedName name="BLPH267" hidden="1">#REF!</definedName>
    <definedName name="BLPH268" localSheetId="49" hidden="1">#REF!</definedName>
    <definedName name="BLPH268" localSheetId="50" hidden="1">#REF!</definedName>
    <definedName name="BLPH268" localSheetId="51" hidden="1">#REF!</definedName>
    <definedName name="BLPH268" localSheetId="52" hidden="1">#REF!</definedName>
    <definedName name="BLPH268" localSheetId="53" hidden="1">#REF!</definedName>
    <definedName name="BLPH268" localSheetId="54" hidden="1">#REF!</definedName>
    <definedName name="BLPH268" hidden="1">#REF!</definedName>
    <definedName name="BLPH269" localSheetId="49" hidden="1">#REF!</definedName>
    <definedName name="BLPH269" localSheetId="50" hidden="1">#REF!</definedName>
    <definedName name="BLPH269" localSheetId="51" hidden="1">#REF!</definedName>
    <definedName name="BLPH269" localSheetId="52" hidden="1">#REF!</definedName>
    <definedName name="BLPH269" localSheetId="53" hidden="1">#REF!</definedName>
    <definedName name="BLPH269" localSheetId="54" hidden="1">#REF!</definedName>
    <definedName name="BLPH269" hidden="1">#REF!</definedName>
    <definedName name="BLPH27" localSheetId="49" hidden="1">#REF!</definedName>
    <definedName name="BLPH27" localSheetId="50" hidden="1">#REF!</definedName>
    <definedName name="BLPH27" localSheetId="51" hidden="1">#REF!</definedName>
    <definedName name="BLPH27" localSheetId="52" hidden="1">#REF!</definedName>
    <definedName name="BLPH27" localSheetId="53" hidden="1">#REF!</definedName>
    <definedName name="BLPH27" localSheetId="54" hidden="1">#REF!</definedName>
    <definedName name="BLPH27" hidden="1">#REF!</definedName>
    <definedName name="BLPH270" localSheetId="49" hidden="1">#REF!</definedName>
    <definedName name="BLPH270" localSheetId="50" hidden="1">#REF!</definedName>
    <definedName name="BLPH270" localSheetId="51" hidden="1">#REF!</definedName>
    <definedName name="BLPH270" localSheetId="52" hidden="1">#REF!</definedName>
    <definedName name="BLPH270" localSheetId="53" hidden="1">#REF!</definedName>
    <definedName name="BLPH270" localSheetId="54" hidden="1">#REF!</definedName>
    <definedName name="BLPH270" hidden="1">#REF!</definedName>
    <definedName name="BLPH271" localSheetId="49" hidden="1">#REF!</definedName>
    <definedName name="BLPH271" localSheetId="50" hidden="1">#REF!</definedName>
    <definedName name="BLPH271" localSheetId="51" hidden="1">#REF!</definedName>
    <definedName name="BLPH271" localSheetId="52" hidden="1">#REF!</definedName>
    <definedName name="BLPH271" localSheetId="53" hidden="1">#REF!</definedName>
    <definedName name="BLPH271" localSheetId="54" hidden="1">#REF!</definedName>
    <definedName name="BLPH271" hidden="1">#REF!</definedName>
    <definedName name="BLPH272" localSheetId="49" hidden="1">#REF!</definedName>
    <definedName name="BLPH272" localSheetId="50" hidden="1">#REF!</definedName>
    <definedName name="BLPH272" localSheetId="51" hidden="1">#REF!</definedName>
    <definedName name="BLPH272" localSheetId="52" hidden="1">#REF!</definedName>
    <definedName name="BLPH272" localSheetId="53" hidden="1">#REF!</definedName>
    <definedName name="BLPH272" localSheetId="54" hidden="1">#REF!</definedName>
    <definedName name="BLPH272" hidden="1">#REF!</definedName>
    <definedName name="BLPH273" localSheetId="49" hidden="1">#REF!</definedName>
    <definedName name="BLPH273" localSheetId="50" hidden="1">#REF!</definedName>
    <definedName name="BLPH273" localSheetId="51" hidden="1">#REF!</definedName>
    <definedName name="BLPH273" localSheetId="52" hidden="1">#REF!</definedName>
    <definedName name="BLPH273" localSheetId="53" hidden="1">#REF!</definedName>
    <definedName name="BLPH273" localSheetId="54" hidden="1">#REF!</definedName>
    <definedName name="BLPH273" hidden="1">#REF!</definedName>
    <definedName name="BLPH274" localSheetId="49" hidden="1">#REF!</definedName>
    <definedName name="BLPH274" localSheetId="50" hidden="1">#REF!</definedName>
    <definedName name="BLPH274" localSheetId="51" hidden="1">#REF!</definedName>
    <definedName name="BLPH274" localSheetId="52" hidden="1">#REF!</definedName>
    <definedName name="BLPH274" localSheetId="53" hidden="1">#REF!</definedName>
    <definedName name="BLPH274" localSheetId="54" hidden="1">#REF!</definedName>
    <definedName name="BLPH274" hidden="1">#REF!</definedName>
    <definedName name="BLPH275" localSheetId="49" hidden="1">#REF!</definedName>
    <definedName name="BLPH275" localSheetId="50" hidden="1">#REF!</definedName>
    <definedName name="BLPH275" localSheetId="51" hidden="1">#REF!</definedName>
    <definedName name="BLPH275" localSheetId="52" hidden="1">#REF!</definedName>
    <definedName name="BLPH275" localSheetId="53" hidden="1">#REF!</definedName>
    <definedName name="BLPH275" localSheetId="54" hidden="1">#REF!</definedName>
    <definedName name="BLPH275" hidden="1">#REF!</definedName>
    <definedName name="BLPH276" localSheetId="49" hidden="1">#REF!</definedName>
    <definedName name="BLPH276" localSheetId="50" hidden="1">#REF!</definedName>
    <definedName name="BLPH276" localSheetId="51" hidden="1">#REF!</definedName>
    <definedName name="BLPH276" localSheetId="52" hidden="1">#REF!</definedName>
    <definedName name="BLPH276" localSheetId="53" hidden="1">#REF!</definedName>
    <definedName name="BLPH276" localSheetId="54" hidden="1">#REF!</definedName>
    <definedName name="BLPH276" hidden="1">#REF!</definedName>
    <definedName name="BLPH277" localSheetId="49" hidden="1">#REF!</definedName>
    <definedName name="BLPH277" localSheetId="50" hidden="1">#REF!</definedName>
    <definedName name="BLPH277" localSheetId="51" hidden="1">#REF!</definedName>
    <definedName name="BLPH277" localSheetId="52" hidden="1">#REF!</definedName>
    <definedName name="BLPH277" localSheetId="53" hidden="1">#REF!</definedName>
    <definedName name="BLPH277" localSheetId="54" hidden="1">#REF!</definedName>
    <definedName name="BLPH277" hidden="1">#REF!</definedName>
    <definedName name="BLPH278" localSheetId="49" hidden="1">#REF!</definedName>
    <definedName name="BLPH278" localSheetId="50" hidden="1">#REF!</definedName>
    <definedName name="BLPH278" localSheetId="51" hidden="1">#REF!</definedName>
    <definedName name="BLPH278" localSheetId="52" hidden="1">#REF!</definedName>
    <definedName name="BLPH278" localSheetId="53" hidden="1">#REF!</definedName>
    <definedName name="BLPH278" localSheetId="54" hidden="1">#REF!</definedName>
    <definedName name="BLPH278" hidden="1">#REF!</definedName>
    <definedName name="BLPH279" localSheetId="49" hidden="1">#REF!</definedName>
    <definedName name="BLPH279" localSheetId="50" hidden="1">#REF!</definedName>
    <definedName name="BLPH279" localSheetId="51" hidden="1">#REF!</definedName>
    <definedName name="BLPH279" localSheetId="52" hidden="1">#REF!</definedName>
    <definedName name="BLPH279" localSheetId="53" hidden="1">#REF!</definedName>
    <definedName name="BLPH279" localSheetId="54" hidden="1">#REF!</definedName>
    <definedName name="BLPH279" hidden="1">#REF!</definedName>
    <definedName name="BLPH28" localSheetId="49" hidden="1">#REF!</definedName>
    <definedName name="BLPH28" localSheetId="50" hidden="1">#REF!</definedName>
    <definedName name="BLPH28" localSheetId="51" hidden="1">#REF!</definedName>
    <definedName name="BLPH28" localSheetId="52" hidden="1">#REF!</definedName>
    <definedName name="BLPH28" localSheetId="53" hidden="1">#REF!</definedName>
    <definedName name="BLPH28" localSheetId="54" hidden="1">#REF!</definedName>
    <definedName name="BLPH28" hidden="1">#REF!</definedName>
    <definedName name="BLPH280" localSheetId="49" hidden="1">#REF!</definedName>
    <definedName name="BLPH280" localSheetId="50" hidden="1">#REF!</definedName>
    <definedName name="BLPH280" localSheetId="51" hidden="1">#REF!</definedName>
    <definedName name="BLPH280" localSheetId="52" hidden="1">#REF!</definedName>
    <definedName name="BLPH280" localSheetId="53" hidden="1">#REF!</definedName>
    <definedName name="BLPH280" localSheetId="54" hidden="1">#REF!</definedName>
    <definedName name="BLPH280" hidden="1">#REF!</definedName>
    <definedName name="BLPH281" localSheetId="49" hidden="1">#REF!</definedName>
    <definedName name="BLPH281" localSheetId="50" hidden="1">#REF!</definedName>
    <definedName name="BLPH281" localSheetId="51" hidden="1">#REF!</definedName>
    <definedName name="BLPH281" localSheetId="52" hidden="1">#REF!</definedName>
    <definedName name="BLPH281" localSheetId="53" hidden="1">#REF!</definedName>
    <definedName name="BLPH281" localSheetId="54" hidden="1">#REF!</definedName>
    <definedName name="BLPH281" hidden="1">#REF!</definedName>
    <definedName name="BLPH282" localSheetId="49" hidden="1">#REF!</definedName>
    <definedName name="BLPH282" localSheetId="50" hidden="1">#REF!</definedName>
    <definedName name="BLPH282" localSheetId="51" hidden="1">#REF!</definedName>
    <definedName name="BLPH282" localSheetId="52" hidden="1">#REF!</definedName>
    <definedName name="BLPH282" localSheetId="53" hidden="1">#REF!</definedName>
    <definedName name="BLPH282" localSheetId="54" hidden="1">#REF!</definedName>
    <definedName name="BLPH282" hidden="1">#REF!</definedName>
    <definedName name="BLPH283" localSheetId="49" hidden="1">#REF!</definedName>
    <definedName name="BLPH283" localSheetId="50" hidden="1">#REF!</definedName>
    <definedName name="BLPH283" localSheetId="51" hidden="1">#REF!</definedName>
    <definedName name="BLPH283" localSheetId="52" hidden="1">#REF!</definedName>
    <definedName name="BLPH283" localSheetId="53" hidden="1">#REF!</definedName>
    <definedName name="BLPH283" localSheetId="54" hidden="1">#REF!</definedName>
    <definedName name="BLPH283" hidden="1">#REF!</definedName>
    <definedName name="BLPH284" localSheetId="49" hidden="1">#REF!</definedName>
    <definedName name="BLPH284" localSheetId="50" hidden="1">#REF!</definedName>
    <definedName name="BLPH284" localSheetId="51" hidden="1">#REF!</definedName>
    <definedName name="BLPH284" localSheetId="52" hidden="1">#REF!</definedName>
    <definedName name="BLPH284" localSheetId="53" hidden="1">#REF!</definedName>
    <definedName name="BLPH284" localSheetId="54" hidden="1">#REF!</definedName>
    <definedName name="BLPH284" hidden="1">#REF!</definedName>
    <definedName name="BLPH285" localSheetId="49" hidden="1">#REF!</definedName>
    <definedName name="BLPH285" localSheetId="50" hidden="1">#REF!</definedName>
    <definedName name="BLPH285" localSheetId="51" hidden="1">#REF!</definedName>
    <definedName name="BLPH285" localSheetId="52" hidden="1">#REF!</definedName>
    <definedName name="BLPH285" localSheetId="53" hidden="1">#REF!</definedName>
    <definedName name="BLPH285" localSheetId="54" hidden="1">#REF!</definedName>
    <definedName name="BLPH285" hidden="1">#REF!</definedName>
    <definedName name="BLPH286" localSheetId="49" hidden="1">#REF!</definedName>
    <definedName name="BLPH286" localSheetId="50" hidden="1">#REF!</definedName>
    <definedName name="BLPH286" localSheetId="51" hidden="1">#REF!</definedName>
    <definedName name="BLPH286" localSheetId="52" hidden="1">#REF!</definedName>
    <definedName name="BLPH286" localSheetId="53" hidden="1">#REF!</definedName>
    <definedName name="BLPH286" localSheetId="54" hidden="1">#REF!</definedName>
    <definedName name="BLPH286" hidden="1">#REF!</definedName>
    <definedName name="BLPH287" localSheetId="49" hidden="1">#REF!</definedName>
    <definedName name="BLPH287" localSheetId="50" hidden="1">#REF!</definedName>
    <definedName name="BLPH287" localSheetId="51" hidden="1">#REF!</definedName>
    <definedName name="BLPH287" localSheetId="52" hidden="1">#REF!</definedName>
    <definedName name="BLPH287" localSheetId="53" hidden="1">#REF!</definedName>
    <definedName name="BLPH287" localSheetId="54" hidden="1">#REF!</definedName>
    <definedName name="BLPH287" hidden="1">#REF!</definedName>
    <definedName name="BLPH288" localSheetId="49" hidden="1">#REF!</definedName>
    <definedName name="BLPH288" localSheetId="50" hidden="1">#REF!</definedName>
    <definedName name="BLPH288" localSheetId="51" hidden="1">#REF!</definedName>
    <definedName name="BLPH288" localSheetId="52" hidden="1">#REF!</definedName>
    <definedName name="BLPH288" localSheetId="53" hidden="1">#REF!</definedName>
    <definedName name="BLPH288" localSheetId="54" hidden="1">#REF!</definedName>
    <definedName name="BLPH288" hidden="1">#REF!</definedName>
    <definedName name="BLPH289" localSheetId="49" hidden="1">#REF!</definedName>
    <definedName name="BLPH289" localSheetId="50" hidden="1">#REF!</definedName>
    <definedName name="BLPH289" localSheetId="51" hidden="1">#REF!</definedName>
    <definedName name="BLPH289" localSheetId="52" hidden="1">#REF!</definedName>
    <definedName name="BLPH289" localSheetId="53" hidden="1">#REF!</definedName>
    <definedName name="BLPH289" localSheetId="54" hidden="1">#REF!</definedName>
    <definedName name="BLPH289" hidden="1">#REF!</definedName>
    <definedName name="BLPH29" localSheetId="49" hidden="1">#REF!</definedName>
    <definedName name="BLPH29" localSheetId="50" hidden="1">#REF!</definedName>
    <definedName name="BLPH29" localSheetId="51" hidden="1">#REF!</definedName>
    <definedName name="BLPH29" localSheetId="52" hidden="1">#REF!</definedName>
    <definedName name="BLPH29" localSheetId="53" hidden="1">#REF!</definedName>
    <definedName name="BLPH29" localSheetId="54" hidden="1">#REF!</definedName>
    <definedName name="BLPH29" hidden="1">#REF!</definedName>
    <definedName name="BLPH290" localSheetId="49" hidden="1">#REF!</definedName>
    <definedName name="BLPH290" localSheetId="50" hidden="1">#REF!</definedName>
    <definedName name="BLPH290" localSheetId="51" hidden="1">#REF!</definedName>
    <definedName name="BLPH290" localSheetId="52" hidden="1">#REF!</definedName>
    <definedName name="BLPH290" localSheetId="53" hidden="1">#REF!</definedName>
    <definedName name="BLPH290" localSheetId="54" hidden="1">#REF!</definedName>
    <definedName name="BLPH290" hidden="1">#REF!</definedName>
    <definedName name="BLPH291" localSheetId="49" hidden="1">#REF!</definedName>
    <definedName name="BLPH291" localSheetId="50" hidden="1">#REF!</definedName>
    <definedName name="BLPH291" localSheetId="51" hidden="1">#REF!</definedName>
    <definedName name="BLPH291" localSheetId="52" hidden="1">#REF!</definedName>
    <definedName name="BLPH291" localSheetId="53" hidden="1">#REF!</definedName>
    <definedName name="BLPH291" localSheetId="54" hidden="1">#REF!</definedName>
    <definedName name="BLPH291" hidden="1">#REF!</definedName>
    <definedName name="BLPH292" localSheetId="49" hidden="1">#REF!</definedName>
    <definedName name="BLPH292" localSheetId="50" hidden="1">#REF!</definedName>
    <definedName name="BLPH292" localSheetId="51" hidden="1">#REF!</definedName>
    <definedName name="BLPH292" localSheetId="52" hidden="1">#REF!</definedName>
    <definedName name="BLPH292" localSheetId="53" hidden="1">#REF!</definedName>
    <definedName name="BLPH292" localSheetId="54" hidden="1">#REF!</definedName>
    <definedName name="BLPH292" hidden="1">#REF!</definedName>
    <definedName name="BLPH293" localSheetId="49" hidden="1">#REF!</definedName>
    <definedName name="BLPH293" localSheetId="50" hidden="1">#REF!</definedName>
    <definedName name="BLPH293" localSheetId="51" hidden="1">#REF!</definedName>
    <definedName name="BLPH293" localSheetId="52" hidden="1">#REF!</definedName>
    <definedName name="BLPH293" localSheetId="53" hidden="1">#REF!</definedName>
    <definedName name="BLPH293" localSheetId="54" hidden="1">#REF!</definedName>
    <definedName name="BLPH293" hidden="1">#REF!</definedName>
    <definedName name="BLPH294" localSheetId="49" hidden="1">#REF!</definedName>
    <definedName name="BLPH294" localSheetId="50" hidden="1">#REF!</definedName>
    <definedName name="BLPH294" localSheetId="51" hidden="1">#REF!</definedName>
    <definedName name="BLPH294" localSheetId="52" hidden="1">#REF!</definedName>
    <definedName name="BLPH294" localSheetId="53" hidden="1">#REF!</definedName>
    <definedName name="BLPH294" localSheetId="54" hidden="1">#REF!</definedName>
    <definedName name="BLPH294" hidden="1">#REF!</definedName>
    <definedName name="BLPH295" localSheetId="49" hidden="1">#REF!</definedName>
    <definedName name="BLPH295" localSheetId="50" hidden="1">#REF!</definedName>
    <definedName name="BLPH295" localSheetId="51" hidden="1">#REF!</definedName>
    <definedName name="BLPH295" localSheetId="52" hidden="1">#REF!</definedName>
    <definedName name="BLPH295" localSheetId="53" hidden="1">#REF!</definedName>
    <definedName name="BLPH295" localSheetId="54" hidden="1">#REF!</definedName>
    <definedName name="BLPH295" hidden="1">#REF!</definedName>
    <definedName name="BLPH296" localSheetId="49" hidden="1">#REF!</definedName>
    <definedName name="BLPH296" localSheetId="50" hidden="1">#REF!</definedName>
    <definedName name="BLPH296" localSheetId="51" hidden="1">#REF!</definedName>
    <definedName name="BLPH296" localSheetId="52" hidden="1">#REF!</definedName>
    <definedName name="BLPH296" localSheetId="53" hidden="1">#REF!</definedName>
    <definedName name="BLPH296" localSheetId="54" hidden="1">#REF!</definedName>
    <definedName name="BLPH296" hidden="1">#REF!</definedName>
    <definedName name="BLPH297" localSheetId="49" hidden="1">#REF!</definedName>
    <definedName name="BLPH297" localSheetId="50" hidden="1">#REF!</definedName>
    <definedName name="BLPH297" localSheetId="51" hidden="1">#REF!</definedName>
    <definedName name="BLPH297" localSheetId="52" hidden="1">#REF!</definedName>
    <definedName name="BLPH297" localSheetId="53" hidden="1">#REF!</definedName>
    <definedName name="BLPH297" localSheetId="54" hidden="1">#REF!</definedName>
    <definedName name="BLPH297" hidden="1">#REF!</definedName>
    <definedName name="BLPH298" localSheetId="49" hidden="1">#REF!</definedName>
    <definedName name="BLPH298" localSheetId="50" hidden="1">#REF!</definedName>
    <definedName name="BLPH298" localSheetId="51" hidden="1">#REF!</definedName>
    <definedName name="BLPH298" localSheetId="52" hidden="1">#REF!</definedName>
    <definedName name="BLPH298" localSheetId="53" hidden="1">#REF!</definedName>
    <definedName name="BLPH298" localSheetId="54" hidden="1">#REF!</definedName>
    <definedName name="BLPH298" hidden="1">#REF!</definedName>
    <definedName name="BLPH299" localSheetId="49" hidden="1">#REF!</definedName>
    <definedName name="BLPH299" localSheetId="50" hidden="1">#REF!</definedName>
    <definedName name="BLPH299" localSheetId="51" hidden="1">#REF!</definedName>
    <definedName name="BLPH299" localSheetId="52" hidden="1">#REF!</definedName>
    <definedName name="BLPH299" localSheetId="53" hidden="1">#REF!</definedName>
    <definedName name="BLPH299" localSheetId="54" hidden="1">#REF!</definedName>
    <definedName name="BLPH299" hidden="1">#REF!</definedName>
    <definedName name="BLPH3" localSheetId="49" hidden="1">#REF!</definedName>
    <definedName name="BLPH3" localSheetId="50" hidden="1">#REF!</definedName>
    <definedName name="BLPH3" localSheetId="51" hidden="1">#REF!</definedName>
    <definedName name="BLPH3" localSheetId="52" hidden="1">#REF!</definedName>
    <definedName name="BLPH3" localSheetId="53" hidden="1">#REF!</definedName>
    <definedName name="BLPH3" localSheetId="54" hidden="1">#REF!</definedName>
    <definedName name="BLPH3" hidden="1">#REF!</definedName>
    <definedName name="BLPH30" localSheetId="49" hidden="1">#REF!</definedName>
    <definedName name="BLPH30" localSheetId="50" hidden="1">#REF!</definedName>
    <definedName name="BLPH30" localSheetId="51" hidden="1">#REF!</definedName>
    <definedName name="BLPH30" localSheetId="52" hidden="1">#REF!</definedName>
    <definedName name="BLPH30" localSheetId="53" hidden="1">#REF!</definedName>
    <definedName name="BLPH30" localSheetId="54" hidden="1">#REF!</definedName>
    <definedName name="BLPH30" hidden="1">#REF!</definedName>
    <definedName name="BLPH300" localSheetId="49" hidden="1">#REF!</definedName>
    <definedName name="BLPH300" localSheetId="50" hidden="1">#REF!</definedName>
    <definedName name="BLPH300" localSheetId="51" hidden="1">#REF!</definedName>
    <definedName name="BLPH300" localSheetId="52" hidden="1">#REF!</definedName>
    <definedName name="BLPH300" localSheetId="53" hidden="1">#REF!</definedName>
    <definedName name="BLPH300" localSheetId="54" hidden="1">#REF!</definedName>
    <definedName name="BLPH300" hidden="1">#REF!</definedName>
    <definedName name="BLPH301" localSheetId="49" hidden="1">#REF!</definedName>
    <definedName name="BLPH301" localSheetId="50" hidden="1">#REF!</definedName>
    <definedName name="BLPH301" localSheetId="51" hidden="1">#REF!</definedName>
    <definedName name="BLPH301" localSheetId="52" hidden="1">#REF!</definedName>
    <definedName name="BLPH301" localSheetId="53" hidden="1">#REF!</definedName>
    <definedName name="BLPH301" localSheetId="54" hidden="1">#REF!</definedName>
    <definedName name="BLPH301" hidden="1">#REF!</definedName>
    <definedName name="BLPH302" localSheetId="49" hidden="1">#REF!</definedName>
    <definedName name="BLPH302" localSheetId="50" hidden="1">#REF!</definedName>
    <definedName name="BLPH302" localSheetId="51" hidden="1">#REF!</definedName>
    <definedName name="BLPH302" localSheetId="52" hidden="1">#REF!</definedName>
    <definedName name="BLPH302" localSheetId="53" hidden="1">#REF!</definedName>
    <definedName name="BLPH302" localSheetId="54" hidden="1">#REF!</definedName>
    <definedName name="BLPH302" hidden="1">#REF!</definedName>
    <definedName name="BLPH303" localSheetId="49" hidden="1">#REF!</definedName>
    <definedName name="BLPH303" localSheetId="50" hidden="1">#REF!</definedName>
    <definedName name="BLPH303" localSheetId="51" hidden="1">#REF!</definedName>
    <definedName name="BLPH303" localSheetId="52" hidden="1">#REF!</definedName>
    <definedName name="BLPH303" localSheetId="53" hidden="1">#REF!</definedName>
    <definedName name="BLPH303" localSheetId="54" hidden="1">#REF!</definedName>
    <definedName name="BLPH303" hidden="1">#REF!</definedName>
    <definedName name="BLPH304" localSheetId="49" hidden="1">#REF!</definedName>
    <definedName name="BLPH304" localSheetId="50" hidden="1">#REF!</definedName>
    <definedName name="BLPH304" localSheetId="51" hidden="1">#REF!</definedName>
    <definedName name="BLPH304" localSheetId="52" hidden="1">#REF!</definedName>
    <definedName name="BLPH304" localSheetId="53" hidden="1">#REF!</definedName>
    <definedName name="BLPH304" localSheetId="54" hidden="1">#REF!</definedName>
    <definedName name="BLPH304" hidden="1">#REF!</definedName>
    <definedName name="BLPH305" localSheetId="49" hidden="1">#REF!</definedName>
    <definedName name="BLPH305" localSheetId="50" hidden="1">#REF!</definedName>
    <definedName name="BLPH305" localSheetId="51" hidden="1">#REF!</definedName>
    <definedName name="BLPH305" localSheetId="52" hidden="1">#REF!</definedName>
    <definedName name="BLPH305" localSheetId="53" hidden="1">#REF!</definedName>
    <definedName name="BLPH305" localSheetId="54" hidden="1">#REF!</definedName>
    <definedName name="BLPH305" hidden="1">#REF!</definedName>
    <definedName name="BLPH306" localSheetId="49" hidden="1">#REF!</definedName>
    <definedName name="BLPH306" localSheetId="50" hidden="1">#REF!</definedName>
    <definedName name="BLPH306" localSheetId="51" hidden="1">#REF!</definedName>
    <definedName name="BLPH306" localSheetId="52" hidden="1">#REF!</definedName>
    <definedName name="BLPH306" localSheetId="53" hidden="1">#REF!</definedName>
    <definedName name="BLPH306" localSheetId="54" hidden="1">#REF!</definedName>
    <definedName name="BLPH306" hidden="1">#REF!</definedName>
    <definedName name="BLPH307" localSheetId="49" hidden="1">#REF!</definedName>
    <definedName name="BLPH307" localSheetId="50" hidden="1">#REF!</definedName>
    <definedName name="BLPH307" localSheetId="51" hidden="1">#REF!</definedName>
    <definedName name="BLPH307" localSheetId="52" hidden="1">#REF!</definedName>
    <definedName name="BLPH307" localSheetId="53" hidden="1">#REF!</definedName>
    <definedName name="BLPH307" localSheetId="54" hidden="1">#REF!</definedName>
    <definedName name="BLPH307" hidden="1">#REF!</definedName>
    <definedName name="BLPH308" localSheetId="49" hidden="1">#REF!</definedName>
    <definedName name="BLPH308" localSheetId="50" hidden="1">#REF!</definedName>
    <definedName name="BLPH308" localSheetId="51" hidden="1">#REF!</definedName>
    <definedName name="BLPH308" localSheetId="52" hidden="1">#REF!</definedName>
    <definedName name="BLPH308" localSheetId="53" hidden="1">#REF!</definedName>
    <definedName name="BLPH308" localSheetId="54" hidden="1">#REF!</definedName>
    <definedName name="BLPH308" hidden="1">#REF!</definedName>
    <definedName name="BLPH309" localSheetId="49" hidden="1">#REF!</definedName>
    <definedName name="BLPH309" localSheetId="50" hidden="1">#REF!</definedName>
    <definedName name="BLPH309" localSheetId="51" hidden="1">#REF!</definedName>
    <definedName name="BLPH309" localSheetId="52" hidden="1">#REF!</definedName>
    <definedName name="BLPH309" localSheetId="53" hidden="1">#REF!</definedName>
    <definedName name="BLPH309" localSheetId="54" hidden="1">#REF!</definedName>
    <definedName name="BLPH309" hidden="1">#REF!</definedName>
    <definedName name="BLPH31" localSheetId="49" hidden="1">#REF!</definedName>
    <definedName name="BLPH31" localSheetId="50" hidden="1">#REF!</definedName>
    <definedName name="BLPH31" localSheetId="51" hidden="1">#REF!</definedName>
    <definedName name="BLPH31" localSheetId="52" hidden="1">#REF!</definedName>
    <definedName name="BLPH31" localSheetId="53" hidden="1">#REF!</definedName>
    <definedName name="BLPH31" localSheetId="54" hidden="1">#REF!</definedName>
    <definedName name="BLPH31" hidden="1">#REF!</definedName>
    <definedName name="BLPH310" localSheetId="49" hidden="1">#REF!</definedName>
    <definedName name="BLPH310" localSheetId="50" hidden="1">#REF!</definedName>
    <definedName name="BLPH310" localSheetId="51" hidden="1">#REF!</definedName>
    <definedName name="BLPH310" localSheetId="52" hidden="1">#REF!</definedName>
    <definedName name="BLPH310" localSheetId="53" hidden="1">#REF!</definedName>
    <definedName name="BLPH310" localSheetId="54" hidden="1">#REF!</definedName>
    <definedName name="BLPH310" hidden="1">#REF!</definedName>
    <definedName name="BLPH311" localSheetId="49" hidden="1">#REF!</definedName>
    <definedName name="BLPH311" localSheetId="50" hidden="1">#REF!</definedName>
    <definedName name="BLPH311" localSheetId="51" hidden="1">#REF!</definedName>
    <definedName name="BLPH311" localSheetId="52" hidden="1">#REF!</definedName>
    <definedName name="BLPH311" localSheetId="53" hidden="1">#REF!</definedName>
    <definedName name="BLPH311" localSheetId="54" hidden="1">#REF!</definedName>
    <definedName name="BLPH311" hidden="1">#REF!</definedName>
    <definedName name="BLPH312" localSheetId="49" hidden="1">#REF!</definedName>
    <definedName name="BLPH312" localSheetId="50" hidden="1">#REF!</definedName>
    <definedName name="BLPH312" localSheetId="51" hidden="1">#REF!</definedName>
    <definedName name="BLPH312" localSheetId="52" hidden="1">#REF!</definedName>
    <definedName name="BLPH312" localSheetId="53" hidden="1">#REF!</definedName>
    <definedName name="BLPH312" localSheetId="54" hidden="1">#REF!</definedName>
    <definedName name="BLPH312" hidden="1">#REF!</definedName>
    <definedName name="BLPH313" localSheetId="49" hidden="1">#REF!</definedName>
    <definedName name="BLPH313" localSheetId="50" hidden="1">#REF!</definedName>
    <definedName name="BLPH313" localSheetId="51" hidden="1">#REF!</definedName>
    <definedName name="BLPH313" localSheetId="52" hidden="1">#REF!</definedName>
    <definedName name="BLPH313" localSheetId="53" hidden="1">#REF!</definedName>
    <definedName name="BLPH313" localSheetId="54" hidden="1">#REF!</definedName>
    <definedName name="BLPH313" hidden="1">#REF!</definedName>
    <definedName name="BLPH314" localSheetId="49" hidden="1">#REF!</definedName>
    <definedName name="BLPH314" localSheetId="50" hidden="1">#REF!</definedName>
    <definedName name="BLPH314" localSheetId="51" hidden="1">#REF!</definedName>
    <definedName name="BLPH314" localSheetId="52" hidden="1">#REF!</definedName>
    <definedName name="BLPH314" localSheetId="53" hidden="1">#REF!</definedName>
    <definedName name="BLPH314" localSheetId="54" hidden="1">#REF!</definedName>
    <definedName name="BLPH314" hidden="1">#REF!</definedName>
    <definedName name="BLPH315" localSheetId="49" hidden="1">#REF!</definedName>
    <definedName name="BLPH315" localSheetId="50" hidden="1">#REF!</definedName>
    <definedName name="BLPH315" localSheetId="51" hidden="1">#REF!</definedName>
    <definedName name="BLPH315" localSheetId="52" hidden="1">#REF!</definedName>
    <definedName name="BLPH315" localSheetId="53" hidden="1">#REF!</definedName>
    <definedName name="BLPH315" localSheetId="54" hidden="1">#REF!</definedName>
    <definedName name="BLPH315" hidden="1">#REF!</definedName>
    <definedName name="BLPH316" localSheetId="49" hidden="1">#REF!</definedName>
    <definedName name="BLPH316" localSheetId="50" hidden="1">#REF!</definedName>
    <definedName name="BLPH316" localSheetId="51" hidden="1">#REF!</definedName>
    <definedName name="BLPH316" localSheetId="52" hidden="1">#REF!</definedName>
    <definedName name="BLPH316" localSheetId="53" hidden="1">#REF!</definedName>
    <definedName name="BLPH316" localSheetId="54" hidden="1">#REF!</definedName>
    <definedName name="BLPH316" hidden="1">#REF!</definedName>
    <definedName name="BLPH317" localSheetId="49" hidden="1">#REF!</definedName>
    <definedName name="BLPH317" localSheetId="50" hidden="1">#REF!</definedName>
    <definedName name="BLPH317" localSheetId="51" hidden="1">#REF!</definedName>
    <definedName name="BLPH317" localSheetId="52" hidden="1">#REF!</definedName>
    <definedName name="BLPH317" localSheetId="53" hidden="1">#REF!</definedName>
    <definedName name="BLPH317" localSheetId="54" hidden="1">#REF!</definedName>
    <definedName name="BLPH317" hidden="1">#REF!</definedName>
    <definedName name="BLPH318" localSheetId="49" hidden="1">#REF!</definedName>
    <definedName name="BLPH318" localSheetId="50" hidden="1">#REF!</definedName>
    <definedName name="BLPH318" localSheetId="51" hidden="1">#REF!</definedName>
    <definedName name="BLPH318" localSheetId="52" hidden="1">#REF!</definedName>
    <definedName name="BLPH318" localSheetId="53" hidden="1">#REF!</definedName>
    <definedName name="BLPH318" localSheetId="54" hidden="1">#REF!</definedName>
    <definedName name="BLPH318" hidden="1">#REF!</definedName>
    <definedName name="BLPH319" localSheetId="49" hidden="1">#REF!</definedName>
    <definedName name="BLPH319" localSheetId="50" hidden="1">#REF!</definedName>
    <definedName name="BLPH319" localSheetId="51" hidden="1">#REF!</definedName>
    <definedName name="BLPH319" localSheetId="52" hidden="1">#REF!</definedName>
    <definedName name="BLPH319" localSheetId="53" hidden="1">#REF!</definedName>
    <definedName name="BLPH319" localSheetId="54" hidden="1">#REF!</definedName>
    <definedName name="BLPH319" hidden="1">#REF!</definedName>
    <definedName name="BLPH32" localSheetId="49" hidden="1">#REF!</definedName>
    <definedName name="BLPH32" localSheetId="50" hidden="1">#REF!</definedName>
    <definedName name="BLPH32" localSheetId="51" hidden="1">#REF!</definedName>
    <definedName name="BLPH32" localSheetId="52" hidden="1">#REF!</definedName>
    <definedName name="BLPH32" localSheetId="53" hidden="1">#REF!</definedName>
    <definedName name="BLPH32" localSheetId="54" hidden="1">#REF!</definedName>
    <definedName name="BLPH32" hidden="1">#REF!</definedName>
    <definedName name="BLPH320" localSheetId="49" hidden="1">#REF!</definedName>
    <definedName name="BLPH320" localSheetId="50" hidden="1">#REF!</definedName>
    <definedName name="BLPH320" localSheetId="51" hidden="1">#REF!</definedName>
    <definedName name="BLPH320" localSheetId="52" hidden="1">#REF!</definedName>
    <definedName name="BLPH320" localSheetId="53" hidden="1">#REF!</definedName>
    <definedName name="BLPH320" localSheetId="54" hidden="1">#REF!</definedName>
    <definedName name="BLPH320" hidden="1">#REF!</definedName>
    <definedName name="BLPH321" localSheetId="49" hidden="1">#REF!</definedName>
    <definedName name="BLPH321" localSheetId="50" hidden="1">#REF!</definedName>
    <definedName name="BLPH321" localSheetId="51" hidden="1">#REF!</definedName>
    <definedName name="BLPH321" localSheetId="52" hidden="1">#REF!</definedName>
    <definedName name="BLPH321" localSheetId="53" hidden="1">#REF!</definedName>
    <definedName name="BLPH321" localSheetId="54" hidden="1">#REF!</definedName>
    <definedName name="BLPH321" hidden="1">#REF!</definedName>
    <definedName name="BLPH322" localSheetId="49" hidden="1">#REF!</definedName>
    <definedName name="BLPH322" localSheetId="50" hidden="1">#REF!</definedName>
    <definedName name="BLPH322" localSheetId="51" hidden="1">#REF!</definedName>
    <definedName name="BLPH322" localSheetId="52" hidden="1">#REF!</definedName>
    <definedName name="BLPH322" localSheetId="53" hidden="1">#REF!</definedName>
    <definedName name="BLPH322" localSheetId="54" hidden="1">#REF!</definedName>
    <definedName name="BLPH322" hidden="1">#REF!</definedName>
    <definedName name="BLPH323" localSheetId="49" hidden="1">#REF!</definedName>
    <definedName name="BLPH323" localSheetId="50" hidden="1">#REF!</definedName>
    <definedName name="BLPH323" localSheetId="51" hidden="1">#REF!</definedName>
    <definedName name="BLPH323" localSheetId="52" hidden="1">#REF!</definedName>
    <definedName name="BLPH323" localSheetId="53" hidden="1">#REF!</definedName>
    <definedName name="BLPH323" localSheetId="54" hidden="1">#REF!</definedName>
    <definedName name="BLPH323" hidden="1">#REF!</definedName>
    <definedName name="BLPH324" localSheetId="49" hidden="1">#REF!</definedName>
    <definedName name="BLPH324" localSheetId="50" hidden="1">#REF!</definedName>
    <definedName name="BLPH324" localSheetId="51" hidden="1">#REF!</definedName>
    <definedName name="BLPH324" localSheetId="52" hidden="1">#REF!</definedName>
    <definedName name="BLPH324" localSheetId="53" hidden="1">#REF!</definedName>
    <definedName name="BLPH324" localSheetId="54" hidden="1">#REF!</definedName>
    <definedName name="BLPH324" hidden="1">#REF!</definedName>
    <definedName name="BLPH325" localSheetId="49" hidden="1">#REF!</definedName>
    <definedName name="BLPH325" localSheetId="50" hidden="1">#REF!</definedName>
    <definedName name="BLPH325" localSheetId="51" hidden="1">#REF!</definedName>
    <definedName name="BLPH325" localSheetId="52" hidden="1">#REF!</definedName>
    <definedName name="BLPH325" localSheetId="53" hidden="1">#REF!</definedName>
    <definedName name="BLPH325" localSheetId="54" hidden="1">#REF!</definedName>
    <definedName name="BLPH325" hidden="1">#REF!</definedName>
    <definedName name="BLPH326" localSheetId="49" hidden="1">#REF!</definedName>
    <definedName name="BLPH326" localSheetId="50" hidden="1">#REF!</definedName>
    <definedName name="BLPH326" localSheetId="51" hidden="1">#REF!</definedName>
    <definedName name="BLPH326" localSheetId="52" hidden="1">#REF!</definedName>
    <definedName name="BLPH326" localSheetId="53" hidden="1">#REF!</definedName>
    <definedName name="BLPH326" localSheetId="54" hidden="1">#REF!</definedName>
    <definedName name="BLPH326" hidden="1">#REF!</definedName>
    <definedName name="BLPH327" localSheetId="49" hidden="1">#REF!</definedName>
    <definedName name="BLPH327" localSheetId="50" hidden="1">#REF!</definedName>
    <definedName name="BLPH327" localSheetId="51" hidden="1">#REF!</definedName>
    <definedName name="BLPH327" localSheetId="52" hidden="1">#REF!</definedName>
    <definedName name="BLPH327" localSheetId="53" hidden="1">#REF!</definedName>
    <definedName name="BLPH327" localSheetId="54" hidden="1">#REF!</definedName>
    <definedName name="BLPH327" hidden="1">#REF!</definedName>
    <definedName name="BLPH328" localSheetId="49" hidden="1">#REF!</definedName>
    <definedName name="BLPH328" localSheetId="50" hidden="1">#REF!</definedName>
    <definedName name="BLPH328" localSheetId="51" hidden="1">#REF!</definedName>
    <definedName name="BLPH328" localSheetId="52" hidden="1">#REF!</definedName>
    <definedName name="BLPH328" localSheetId="53" hidden="1">#REF!</definedName>
    <definedName name="BLPH328" localSheetId="54" hidden="1">#REF!</definedName>
    <definedName name="BLPH328" hidden="1">#REF!</definedName>
    <definedName name="BLPH329" localSheetId="49" hidden="1">#REF!</definedName>
    <definedName name="BLPH329" localSheetId="50" hidden="1">#REF!</definedName>
    <definedName name="BLPH329" localSheetId="51" hidden="1">#REF!</definedName>
    <definedName name="BLPH329" localSheetId="52" hidden="1">#REF!</definedName>
    <definedName name="BLPH329" localSheetId="53" hidden="1">#REF!</definedName>
    <definedName name="BLPH329" localSheetId="54" hidden="1">#REF!</definedName>
    <definedName name="BLPH329" hidden="1">#REF!</definedName>
    <definedName name="BLPH33" localSheetId="49" hidden="1">#REF!</definedName>
    <definedName name="BLPH33" localSheetId="50" hidden="1">#REF!</definedName>
    <definedName name="BLPH33" localSheetId="51" hidden="1">#REF!</definedName>
    <definedName name="BLPH33" localSheetId="52" hidden="1">#REF!</definedName>
    <definedName name="BLPH33" localSheetId="53" hidden="1">#REF!</definedName>
    <definedName name="BLPH33" localSheetId="54" hidden="1">#REF!</definedName>
    <definedName name="BLPH33" hidden="1">#REF!</definedName>
    <definedName name="BLPH330" localSheetId="49" hidden="1">#REF!</definedName>
    <definedName name="BLPH330" localSheetId="50" hidden="1">#REF!</definedName>
    <definedName name="BLPH330" localSheetId="51" hidden="1">#REF!</definedName>
    <definedName name="BLPH330" localSheetId="52" hidden="1">#REF!</definedName>
    <definedName name="BLPH330" localSheetId="53" hidden="1">#REF!</definedName>
    <definedName name="BLPH330" localSheetId="54" hidden="1">#REF!</definedName>
    <definedName name="BLPH330" hidden="1">#REF!</definedName>
    <definedName name="BLPH331" localSheetId="49" hidden="1">#REF!</definedName>
    <definedName name="BLPH331" localSheetId="50" hidden="1">#REF!</definedName>
    <definedName name="BLPH331" localSheetId="51" hidden="1">#REF!</definedName>
    <definedName name="BLPH331" localSheetId="52" hidden="1">#REF!</definedName>
    <definedName name="BLPH331" localSheetId="53" hidden="1">#REF!</definedName>
    <definedName name="BLPH331" localSheetId="54" hidden="1">#REF!</definedName>
    <definedName name="BLPH331" hidden="1">#REF!</definedName>
    <definedName name="BLPH332" localSheetId="49" hidden="1">#REF!</definedName>
    <definedName name="BLPH332" localSheetId="50" hidden="1">#REF!</definedName>
    <definedName name="BLPH332" localSheetId="51" hidden="1">#REF!</definedName>
    <definedName name="BLPH332" localSheetId="52" hidden="1">#REF!</definedName>
    <definedName name="BLPH332" localSheetId="53" hidden="1">#REF!</definedName>
    <definedName name="BLPH332" localSheetId="54" hidden="1">#REF!</definedName>
    <definedName name="BLPH332" hidden="1">#REF!</definedName>
    <definedName name="BLPH333" localSheetId="49" hidden="1">#REF!</definedName>
    <definedName name="BLPH333" localSheetId="50" hidden="1">#REF!</definedName>
    <definedName name="BLPH333" localSheetId="51" hidden="1">#REF!</definedName>
    <definedName name="BLPH333" localSheetId="52" hidden="1">#REF!</definedName>
    <definedName name="BLPH333" localSheetId="53" hidden="1">#REF!</definedName>
    <definedName name="BLPH333" localSheetId="54" hidden="1">#REF!</definedName>
    <definedName name="BLPH333" hidden="1">#REF!</definedName>
    <definedName name="BLPH334" localSheetId="49" hidden="1">#REF!</definedName>
    <definedName name="BLPH334" localSheetId="50" hidden="1">#REF!</definedName>
    <definedName name="BLPH334" localSheetId="51" hidden="1">#REF!</definedName>
    <definedName name="BLPH334" localSheetId="52" hidden="1">#REF!</definedName>
    <definedName name="BLPH334" localSheetId="53" hidden="1">#REF!</definedName>
    <definedName name="BLPH334" localSheetId="54" hidden="1">#REF!</definedName>
    <definedName name="BLPH334" hidden="1">#REF!</definedName>
    <definedName name="BLPH335" localSheetId="49" hidden="1">#REF!</definedName>
    <definedName name="BLPH335" localSheetId="50" hidden="1">#REF!</definedName>
    <definedName name="BLPH335" localSheetId="51" hidden="1">#REF!</definedName>
    <definedName name="BLPH335" localSheetId="52" hidden="1">#REF!</definedName>
    <definedName name="BLPH335" localSheetId="53" hidden="1">#REF!</definedName>
    <definedName name="BLPH335" localSheetId="54" hidden="1">#REF!</definedName>
    <definedName name="BLPH335" hidden="1">#REF!</definedName>
    <definedName name="BLPH336" localSheetId="49" hidden="1">#REF!</definedName>
    <definedName name="BLPH336" localSheetId="50" hidden="1">#REF!</definedName>
    <definedName name="BLPH336" localSheetId="51" hidden="1">#REF!</definedName>
    <definedName name="BLPH336" localSheetId="52" hidden="1">#REF!</definedName>
    <definedName name="BLPH336" localSheetId="53" hidden="1">#REF!</definedName>
    <definedName name="BLPH336" localSheetId="54" hidden="1">#REF!</definedName>
    <definedName name="BLPH336" hidden="1">#REF!</definedName>
    <definedName name="BLPH337" localSheetId="49" hidden="1">#REF!</definedName>
    <definedName name="BLPH337" localSheetId="50" hidden="1">#REF!</definedName>
    <definedName name="BLPH337" localSheetId="51" hidden="1">#REF!</definedName>
    <definedName name="BLPH337" localSheetId="52" hidden="1">#REF!</definedName>
    <definedName name="BLPH337" localSheetId="53" hidden="1">#REF!</definedName>
    <definedName name="BLPH337" localSheetId="54" hidden="1">#REF!</definedName>
    <definedName name="BLPH337" hidden="1">#REF!</definedName>
    <definedName name="BLPH338" localSheetId="49" hidden="1">#REF!</definedName>
    <definedName name="BLPH338" localSheetId="50" hidden="1">#REF!</definedName>
    <definedName name="BLPH338" localSheetId="51" hidden="1">#REF!</definedName>
    <definedName name="BLPH338" localSheetId="52" hidden="1">#REF!</definedName>
    <definedName name="BLPH338" localSheetId="53" hidden="1">#REF!</definedName>
    <definedName name="BLPH338" localSheetId="54" hidden="1">#REF!</definedName>
    <definedName name="BLPH338" hidden="1">#REF!</definedName>
    <definedName name="BLPH339" localSheetId="49" hidden="1">#REF!</definedName>
    <definedName name="BLPH339" localSheetId="50" hidden="1">#REF!</definedName>
    <definedName name="BLPH339" localSheetId="51" hidden="1">#REF!</definedName>
    <definedName name="BLPH339" localSheetId="52" hidden="1">#REF!</definedName>
    <definedName name="BLPH339" localSheetId="53" hidden="1">#REF!</definedName>
    <definedName name="BLPH339" localSheetId="54" hidden="1">#REF!</definedName>
    <definedName name="BLPH339" hidden="1">#REF!</definedName>
    <definedName name="BLPH34" localSheetId="49" hidden="1">#REF!</definedName>
    <definedName name="BLPH34" localSheetId="50" hidden="1">#REF!</definedName>
    <definedName name="BLPH34" localSheetId="51" hidden="1">#REF!</definedName>
    <definedName name="BLPH34" localSheetId="52" hidden="1">#REF!</definedName>
    <definedName name="BLPH34" localSheetId="53" hidden="1">#REF!</definedName>
    <definedName name="BLPH34" localSheetId="54" hidden="1">#REF!</definedName>
    <definedName name="BLPH34" hidden="1">#REF!</definedName>
    <definedName name="BLPH340" localSheetId="49" hidden="1">#REF!</definedName>
    <definedName name="BLPH340" localSheetId="50" hidden="1">#REF!</definedName>
    <definedName name="BLPH340" localSheetId="51" hidden="1">#REF!</definedName>
    <definedName name="BLPH340" localSheetId="52" hidden="1">#REF!</definedName>
    <definedName name="BLPH340" localSheetId="53" hidden="1">#REF!</definedName>
    <definedName name="BLPH340" localSheetId="54" hidden="1">#REF!</definedName>
    <definedName name="BLPH340" hidden="1">#REF!</definedName>
    <definedName name="BLPH341" localSheetId="49" hidden="1">#REF!</definedName>
    <definedName name="BLPH341" localSheetId="50" hidden="1">#REF!</definedName>
    <definedName name="BLPH341" localSheetId="51" hidden="1">#REF!</definedName>
    <definedName name="BLPH341" localSheetId="52" hidden="1">#REF!</definedName>
    <definedName name="BLPH341" localSheetId="53" hidden="1">#REF!</definedName>
    <definedName name="BLPH341" localSheetId="54" hidden="1">#REF!</definedName>
    <definedName name="BLPH341" hidden="1">#REF!</definedName>
    <definedName name="BLPH342" localSheetId="49" hidden="1">#REF!</definedName>
    <definedName name="BLPH342" localSheetId="50" hidden="1">#REF!</definedName>
    <definedName name="BLPH342" localSheetId="51" hidden="1">#REF!</definedName>
    <definedName name="BLPH342" localSheetId="52" hidden="1">#REF!</definedName>
    <definedName name="BLPH342" localSheetId="53" hidden="1">#REF!</definedName>
    <definedName name="BLPH342" localSheetId="54" hidden="1">#REF!</definedName>
    <definedName name="BLPH342" hidden="1">#REF!</definedName>
    <definedName name="BLPH343" localSheetId="49" hidden="1">#REF!</definedName>
    <definedName name="BLPH343" localSheetId="50" hidden="1">#REF!</definedName>
    <definedName name="BLPH343" localSheetId="51" hidden="1">#REF!</definedName>
    <definedName name="BLPH343" localSheetId="52" hidden="1">#REF!</definedName>
    <definedName name="BLPH343" localSheetId="53" hidden="1">#REF!</definedName>
    <definedName name="BLPH343" localSheetId="54" hidden="1">#REF!</definedName>
    <definedName name="BLPH343" hidden="1">#REF!</definedName>
    <definedName name="BLPH344" localSheetId="49" hidden="1">#REF!</definedName>
    <definedName name="BLPH344" localSheetId="50" hidden="1">#REF!</definedName>
    <definedName name="BLPH344" localSheetId="51" hidden="1">#REF!</definedName>
    <definedName name="BLPH344" localSheetId="52" hidden="1">#REF!</definedName>
    <definedName name="BLPH344" localSheetId="53" hidden="1">#REF!</definedName>
    <definedName name="BLPH344" localSheetId="54" hidden="1">#REF!</definedName>
    <definedName name="BLPH344" hidden="1">#REF!</definedName>
    <definedName name="BLPH345" localSheetId="49" hidden="1">#REF!</definedName>
    <definedName name="BLPH345" localSheetId="50" hidden="1">#REF!</definedName>
    <definedName name="BLPH345" localSheetId="51" hidden="1">#REF!</definedName>
    <definedName name="BLPH345" localSheetId="52" hidden="1">#REF!</definedName>
    <definedName name="BLPH345" localSheetId="53" hidden="1">#REF!</definedName>
    <definedName name="BLPH345" localSheetId="54" hidden="1">#REF!</definedName>
    <definedName name="BLPH345" hidden="1">#REF!</definedName>
    <definedName name="BLPH346" localSheetId="49" hidden="1">#REF!</definedName>
    <definedName name="BLPH346" localSheetId="50" hidden="1">#REF!</definedName>
    <definedName name="BLPH346" localSheetId="51" hidden="1">#REF!</definedName>
    <definedName name="BLPH346" localSheetId="52" hidden="1">#REF!</definedName>
    <definedName name="BLPH346" localSheetId="53" hidden="1">#REF!</definedName>
    <definedName name="BLPH346" localSheetId="54" hidden="1">#REF!</definedName>
    <definedName name="BLPH346" hidden="1">#REF!</definedName>
    <definedName name="BLPH347" localSheetId="49" hidden="1">#REF!</definedName>
    <definedName name="BLPH347" localSheetId="50" hidden="1">#REF!</definedName>
    <definedName name="BLPH347" localSheetId="51" hidden="1">#REF!</definedName>
    <definedName name="BLPH347" localSheetId="52" hidden="1">#REF!</definedName>
    <definedName name="BLPH347" localSheetId="53" hidden="1">#REF!</definedName>
    <definedName name="BLPH347" localSheetId="54" hidden="1">#REF!</definedName>
    <definedName name="BLPH347" hidden="1">#REF!</definedName>
    <definedName name="BLPH348" localSheetId="49" hidden="1">#REF!</definedName>
    <definedName name="BLPH348" localSheetId="50" hidden="1">#REF!</definedName>
    <definedName name="BLPH348" localSheetId="51" hidden="1">#REF!</definedName>
    <definedName name="BLPH348" localSheetId="52" hidden="1">#REF!</definedName>
    <definedName name="BLPH348" localSheetId="53" hidden="1">#REF!</definedName>
    <definedName name="BLPH348" localSheetId="54" hidden="1">#REF!</definedName>
    <definedName name="BLPH348" hidden="1">#REF!</definedName>
    <definedName name="BLPH349" localSheetId="49" hidden="1">#REF!</definedName>
    <definedName name="BLPH349" localSheetId="50" hidden="1">#REF!</definedName>
    <definedName name="BLPH349" localSheetId="51" hidden="1">#REF!</definedName>
    <definedName name="BLPH349" localSheetId="52" hidden="1">#REF!</definedName>
    <definedName name="BLPH349" localSheetId="53" hidden="1">#REF!</definedName>
    <definedName name="BLPH349" localSheetId="54" hidden="1">#REF!</definedName>
    <definedName name="BLPH349" hidden="1">#REF!</definedName>
    <definedName name="BLPH35" localSheetId="49" hidden="1">#REF!</definedName>
    <definedName name="BLPH35" localSheetId="50" hidden="1">#REF!</definedName>
    <definedName name="BLPH35" localSheetId="51" hidden="1">#REF!</definedName>
    <definedName name="BLPH35" localSheetId="52" hidden="1">#REF!</definedName>
    <definedName name="BLPH35" localSheetId="53" hidden="1">#REF!</definedName>
    <definedName name="BLPH35" localSheetId="54" hidden="1">#REF!</definedName>
    <definedName name="BLPH35" hidden="1">#REF!</definedName>
    <definedName name="BLPH350" localSheetId="49" hidden="1">#REF!</definedName>
    <definedName name="BLPH350" localSheetId="50" hidden="1">#REF!</definedName>
    <definedName name="BLPH350" localSheetId="51" hidden="1">#REF!</definedName>
    <definedName name="BLPH350" localSheetId="52" hidden="1">#REF!</definedName>
    <definedName name="BLPH350" localSheetId="53" hidden="1">#REF!</definedName>
    <definedName name="BLPH350" localSheetId="54" hidden="1">#REF!</definedName>
    <definedName name="BLPH350" hidden="1">#REF!</definedName>
    <definedName name="BLPH351" localSheetId="49" hidden="1">#REF!</definedName>
    <definedName name="BLPH351" localSheetId="50" hidden="1">#REF!</definedName>
    <definedName name="BLPH351" localSheetId="51" hidden="1">#REF!</definedName>
    <definedName name="BLPH351" localSheetId="52" hidden="1">#REF!</definedName>
    <definedName name="BLPH351" localSheetId="53" hidden="1">#REF!</definedName>
    <definedName name="BLPH351" localSheetId="54" hidden="1">#REF!</definedName>
    <definedName name="BLPH351" hidden="1">#REF!</definedName>
    <definedName name="BLPH352" localSheetId="49" hidden="1">#REF!</definedName>
    <definedName name="BLPH352" localSheetId="50" hidden="1">#REF!</definedName>
    <definedName name="BLPH352" localSheetId="51" hidden="1">#REF!</definedName>
    <definedName name="BLPH352" localSheetId="52" hidden="1">#REF!</definedName>
    <definedName name="BLPH352" localSheetId="53" hidden="1">#REF!</definedName>
    <definedName name="BLPH352" localSheetId="54" hidden="1">#REF!</definedName>
    <definedName name="BLPH352" hidden="1">#REF!</definedName>
    <definedName name="BLPH353" localSheetId="49" hidden="1">#REF!</definedName>
    <definedName name="BLPH353" localSheetId="50" hidden="1">#REF!</definedName>
    <definedName name="BLPH353" localSheetId="51" hidden="1">#REF!</definedName>
    <definedName name="BLPH353" localSheetId="52" hidden="1">#REF!</definedName>
    <definedName name="BLPH353" localSheetId="53" hidden="1">#REF!</definedName>
    <definedName name="BLPH353" localSheetId="54" hidden="1">#REF!</definedName>
    <definedName name="BLPH353" hidden="1">#REF!</definedName>
    <definedName name="BLPH354" localSheetId="49" hidden="1">#REF!</definedName>
    <definedName name="BLPH354" localSheetId="50" hidden="1">#REF!</definedName>
    <definedName name="BLPH354" localSheetId="51" hidden="1">#REF!</definedName>
    <definedName name="BLPH354" localSheetId="52" hidden="1">#REF!</definedName>
    <definedName name="BLPH354" localSheetId="53" hidden="1">#REF!</definedName>
    <definedName name="BLPH354" localSheetId="54" hidden="1">#REF!</definedName>
    <definedName name="BLPH354" hidden="1">#REF!</definedName>
    <definedName name="BLPH355" localSheetId="49" hidden="1">#REF!</definedName>
    <definedName name="BLPH355" localSheetId="50" hidden="1">#REF!</definedName>
    <definedName name="BLPH355" localSheetId="51" hidden="1">#REF!</definedName>
    <definedName name="BLPH355" localSheetId="52" hidden="1">#REF!</definedName>
    <definedName name="BLPH355" localSheetId="53" hidden="1">#REF!</definedName>
    <definedName name="BLPH355" localSheetId="54" hidden="1">#REF!</definedName>
    <definedName name="BLPH355" hidden="1">#REF!</definedName>
    <definedName name="BLPH356" localSheetId="49" hidden="1">#REF!</definedName>
    <definedName name="BLPH356" localSheetId="50" hidden="1">#REF!</definedName>
    <definedName name="BLPH356" localSheetId="51" hidden="1">#REF!</definedName>
    <definedName name="BLPH356" localSheetId="52" hidden="1">#REF!</definedName>
    <definedName name="BLPH356" localSheetId="53" hidden="1">#REF!</definedName>
    <definedName name="BLPH356" localSheetId="54" hidden="1">#REF!</definedName>
    <definedName name="BLPH356" hidden="1">#REF!</definedName>
    <definedName name="BLPH357" localSheetId="49" hidden="1">#REF!</definedName>
    <definedName name="BLPH357" localSheetId="50" hidden="1">#REF!</definedName>
    <definedName name="BLPH357" localSheetId="51" hidden="1">#REF!</definedName>
    <definedName name="BLPH357" localSheetId="52" hidden="1">#REF!</definedName>
    <definedName name="BLPH357" localSheetId="53" hidden="1">#REF!</definedName>
    <definedName name="BLPH357" localSheetId="54" hidden="1">#REF!</definedName>
    <definedName name="BLPH357" hidden="1">#REF!</definedName>
    <definedName name="BLPH358" localSheetId="49" hidden="1">#REF!</definedName>
    <definedName name="BLPH358" localSheetId="50" hidden="1">#REF!</definedName>
    <definedName name="BLPH358" localSheetId="51" hidden="1">#REF!</definedName>
    <definedName name="BLPH358" localSheetId="52" hidden="1">#REF!</definedName>
    <definedName name="BLPH358" localSheetId="53" hidden="1">#REF!</definedName>
    <definedName name="BLPH358" localSheetId="54" hidden="1">#REF!</definedName>
    <definedName name="BLPH358" hidden="1">#REF!</definedName>
    <definedName name="BLPH359" localSheetId="49" hidden="1">#REF!</definedName>
    <definedName name="BLPH359" localSheetId="50" hidden="1">#REF!</definedName>
    <definedName name="BLPH359" localSheetId="51" hidden="1">#REF!</definedName>
    <definedName name="BLPH359" localSheetId="52" hidden="1">#REF!</definedName>
    <definedName name="BLPH359" localSheetId="53" hidden="1">#REF!</definedName>
    <definedName name="BLPH359" localSheetId="54" hidden="1">#REF!</definedName>
    <definedName name="BLPH359" hidden="1">#REF!</definedName>
    <definedName name="BLPH36" localSheetId="49" hidden="1">#REF!</definedName>
    <definedName name="BLPH36" localSheetId="50" hidden="1">#REF!</definedName>
    <definedName name="BLPH36" localSheetId="51" hidden="1">#REF!</definedName>
    <definedName name="BLPH36" localSheetId="52" hidden="1">#REF!</definedName>
    <definedName name="BLPH36" localSheetId="53" hidden="1">#REF!</definedName>
    <definedName name="BLPH36" localSheetId="54" hidden="1">#REF!</definedName>
    <definedName name="BLPH36" hidden="1">#REF!</definedName>
    <definedName name="BLPH37" localSheetId="49" hidden="1">#REF!</definedName>
    <definedName name="BLPH37" localSheetId="50" hidden="1">#REF!</definedName>
    <definedName name="BLPH37" localSheetId="51" hidden="1">#REF!</definedName>
    <definedName name="BLPH37" localSheetId="52" hidden="1">#REF!</definedName>
    <definedName name="BLPH37" localSheetId="53" hidden="1">#REF!</definedName>
    <definedName name="BLPH37" localSheetId="54" hidden="1">#REF!</definedName>
    <definedName name="BLPH37" hidden="1">#REF!</definedName>
    <definedName name="BLPH38" localSheetId="49" hidden="1">#REF!</definedName>
    <definedName name="BLPH38" localSheetId="50" hidden="1">#REF!</definedName>
    <definedName name="BLPH38" localSheetId="51" hidden="1">#REF!</definedName>
    <definedName name="BLPH38" localSheetId="52" hidden="1">#REF!</definedName>
    <definedName name="BLPH38" localSheetId="53" hidden="1">#REF!</definedName>
    <definedName name="BLPH38" localSheetId="54" hidden="1">#REF!</definedName>
    <definedName name="BLPH38" hidden="1">#REF!</definedName>
    <definedName name="BLPH39" localSheetId="49" hidden="1">#REF!</definedName>
    <definedName name="BLPH39" localSheetId="50" hidden="1">#REF!</definedName>
    <definedName name="BLPH39" localSheetId="51" hidden="1">#REF!</definedName>
    <definedName name="BLPH39" localSheetId="52" hidden="1">#REF!</definedName>
    <definedName name="BLPH39" localSheetId="53" hidden="1">#REF!</definedName>
    <definedName name="BLPH39" localSheetId="54" hidden="1">#REF!</definedName>
    <definedName name="BLPH39" hidden="1">#REF!</definedName>
    <definedName name="BLPH4" localSheetId="49" hidden="1">#REF!</definedName>
    <definedName name="BLPH4" localSheetId="50" hidden="1">#REF!</definedName>
    <definedName name="BLPH4" localSheetId="51" hidden="1">#REF!</definedName>
    <definedName name="BLPH4" localSheetId="52" hidden="1">#REF!</definedName>
    <definedName name="BLPH4" localSheetId="53" hidden="1">#REF!</definedName>
    <definedName name="BLPH4" localSheetId="54" hidden="1">#REF!</definedName>
    <definedName name="BLPH4" hidden="1">#REF!</definedName>
    <definedName name="BLPH40" localSheetId="49" hidden="1">#REF!</definedName>
    <definedName name="BLPH40" localSheetId="50" hidden="1">#REF!</definedName>
    <definedName name="BLPH40" localSheetId="51" hidden="1">#REF!</definedName>
    <definedName name="BLPH40" localSheetId="52" hidden="1">#REF!</definedName>
    <definedName name="BLPH40" localSheetId="53" hidden="1">#REF!</definedName>
    <definedName name="BLPH40" localSheetId="54" hidden="1">#REF!</definedName>
    <definedName name="BLPH40" hidden="1">#REF!</definedName>
    <definedName name="BLPH41" localSheetId="49" hidden="1">#REF!</definedName>
    <definedName name="BLPH41" localSheetId="50" hidden="1">#REF!</definedName>
    <definedName name="BLPH41" localSheetId="51" hidden="1">#REF!</definedName>
    <definedName name="BLPH41" localSheetId="52" hidden="1">#REF!</definedName>
    <definedName name="BLPH41" localSheetId="53" hidden="1">#REF!</definedName>
    <definedName name="BLPH41" localSheetId="54" hidden="1">#REF!</definedName>
    <definedName name="BLPH41" hidden="1">#REF!</definedName>
    <definedName name="BLPH42" localSheetId="49" hidden="1">#REF!</definedName>
    <definedName name="BLPH42" localSheetId="50" hidden="1">#REF!</definedName>
    <definedName name="BLPH42" localSheetId="51" hidden="1">#REF!</definedName>
    <definedName name="BLPH42" localSheetId="52" hidden="1">#REF!</definedName>
    <definedName name="BLPH42" localSheetId="53" hidden="1">#REF!</definedName>
    <definedName name="BLPH42" localSheetId="54" hidden="1">#REF!</definedName>
    <definedName name="BLPH42" hidden="1">#REF!</definedName>
    <definedName name="BLPH43" localSheetId="49" hidden="1">#REF!</definedName>
    <definedName name="BLPH43" localSheetId="50" hidden="1">#REF!</definedName>
    <definedName name="BLPH43" localSheetId="51" hidden="1">#REF!</definedName>
    <definedName name="BLPH43" localSheetId="52" hidden="1">#REF!</definedName>
    <definedName name="BLPH43" localSheetId="53" hidden="1">#REF!</definedName>
    <definedName name="BLPH43" localSheetId="54" hidden="1">#REF!</definedName>
    <definedName name="BLPH43" hidden="1">#REF!</definedName>
    <definedName name="BLPH44" localSheetId="49" hidden="1">#REF!</definedName>
    <definedName name="BLPH44" localSheetId="50" hidden="1">#REF!</definedName>
    <definedName name="BLPH44" localSheetId="51" hidden="1">#REF!</definedName>
    <definedName name="BLPH44" localSheetId="52" hidden="1">#REF!</definedName>
    <definedName name="BLPH44" localSheetId="53" hidden="1">#REF!</definedName>
    <definedName name="BLPH44" localSheetId="54" hidden="1">#REF!</definedName>
    <definedName name="BLPH44" hidden="1">#REF!</definedName>
    <definedName name="BLPH45" localSheetId="49" hidden="1">#REF!</definedName>
    <definedName name="BLPH45" localSheetId="50" hidden="1">#REF!</definedName>
    <definedName name="BLPH45" localSheetId="51" hidden="1">#REF!</definedName>
    <definedName name="BLPH45" localSheetId="52" hidden="1">#REF!</definedName>
    <definedName name="BLPH45" localSheetId="53" hidden="1">#REF!</definedName>
    <definedName name="BLPH45" localSheetId="54" hidden="1">#REF!</definedName>
    <definedName name="BLPH45" hidden="1">#REF!</definedName>
    <definedName name="BLPH46" localSheetId="49" hidden="1">#REF!</definedName>
    <definedName name="BLPH46" localSheetId="50" hidden="1">#REF!</definedName>
    <definedName name="BLPH46" localSheetId="51" hidden="1">#REF!</definedName>
    <definedName name="BLPH46" localSheetId="52" hidden="1">#REF!</definedName>
    <definedName name="BLPH46" localSheetId="53" hidden="1">#REF!</definedName>
    <definedName name="BLPH46" localSheetId="54" hidden="1">#REF!</definedName>
    <definedName name="BLPH46" hidden="1">#REF!</definedName>
    <definedName name="BLPH47" localSheetId="49" hidden="1">#REF!</definedName>
    <definedName name="BLPH47" localSheetId="50" hidden="1">#REF!</definedName>
    <definedName name="BLPH47" localSheetId="51" hidden="1">#REF!</definedName>
    <definedName name="BLPH47" localSheetId="52" hidden="1">#REF!</definedName>
    <definedName name="BLPH47" localSheetId="53" hidden="1">#REF!</definedName>
    <definedName name="BLPH47" localSheetId="54" hidden="1">#REF!</definedName>
    <definedName name="BLPH47" hidden="1">#REF!</definedName>
    <definedName name="BLPH48" localSheetId="49" hidden="1">#REF!</definedName>
    <definedName name="BLPH48" localSheetId="50" hidden="1">#REF!</definedName>
    <definedName name="BLPH48" localSheetId="51" hidden="1">#REF!</definedName>
    <definedName name="BLPH48" localSheetId="52" hidden="1">#REF!</definedName>
    <definedName name="BLPH48" localSheetId="53" hidden="1">#REF!</definedName>
    <definedName name="BLPH48" localSheetId="54" hidden="1">#REF!</definedName>
    <definedName name="BLPH48" hidden="1">#REF!</definedName>
    <definedName name="BLPH49" localSheetId="49" hidden="1">#REF!</definedName>
    <definedName name="BLPH49" localSheetId="50" hidden="1">#REF!</definedName>
    <definedName name="BLPH49" localSheetId="51" hidden="1">#REF!</definedName>
    <definedName name="BLPH49" localSheetId="52" hidden="1">#REF!</definedName>
    <definedName name="BLPH49" localSheetId="53" hidden="1">#REF!</definedName>
    <definedName name="BLPH49" localSheetId="54" hidden="1">#REF!</definedName>
    <definedName name="BLPH49" hidden="1">#REF!</definedName>
    <definedName name="BLPH5" localSheetId="49" hidden="1">#REF!</definedName>
    <definedName name="BLPH5" localSheetId="50" hidden="1">#REF!</definedName>
    <definedName name="BLPH5" localSheetId="51" hidden="1">#REF!</definedName>
    <definedName name="BLPH5" localSheetId="52" hidden="1">#REF!</definedName>
    <definedName name="BLPH5" localSheetId="53" hidden="1">#REF!</definedName>
    <definedName name="BLPH5" localSheetId="54" hidden="1">#REF!</definedName>
    <definedName name="BLPH5" hidden="1">#REF!</definedName>
    <definedName name="BLPH50" localSheetId="49" hidden="1">#REF!</definedName>
    <definedName name="BLPH50" localSheetId="50" hidden="1">#REF!</definedName>
    <definedName name="BLPH50" localSheetId="51" hidden="1">#REF!</definedName>
    <definedName name="BLPH50" localSheetId="52" hidden="1">#REF!</definedName>
    <definedName name="BLPH50" localSheetId="53" hidden="1">#REF!</definedName>
    <definedName name="BLPH50" localSheetId="54" hidden="1">#REF!</definedName>
    <definedName name="BLPH50" hidden="1">#REF!</definedName>
    <definedName name="BLPH51" localSheetId="49" hidden="1">#REF!</definedName>
    <definedName name="BLPH51" localSheetId="50" hidden="1">#REF!</definedName>
    <definedName name="BLPH51" localSheetId="51" hidden="1">#REF!</definedName>
    <definedName name="BLPH51" localSheetId="52" hidden="1">#REF!</definedName>
    <definedName name="BLPH51" localSheetId="53" hidden="1">#REF!</definedName>
    <definedName name="BLPH51" localSheetId="54" hidden="1">#REF!</definedName>
    <definedName name="BLPH51" hidden="1">#REF!</definedName>
    <definedName name="BLPH52" localSheetId="49" hidden="1">#REF!</definedName>
    <definedName name="BLPH52" localSheetId="50" hidden="1">#REF!</definedName>
    <definedName name="BLPH52" localSheetId="51" hidden="1">#REF!</definedName>
    <definedName name="BLPH52" localSheetId="52" hidden="1">#REF!</definedName>
    <definedName name="BLPH52" localSheetId="53" hidden="1">#REF!</definedName>
    <definedName name="BLPH52" localSheetId="54" hidden="1">#REF!</definedName>
    <definedName name="BLPH52" hidden="1">#REF!</definedName>
    <definedName name="BLPH53" localSheetId="49" hidden="1">#REF!</definedName>
    <definedName name="BLPH53" localSheetId="50" hidden="1">#REF!</definedName>
    <definedName name="BLPH53" localSheetId="51" hidden="1">#REF!</definedName>
    <definedName name="BLPH53" localSheetId="52" hidden="1">#REF!</definedName>
    <definedName name="BLPH53" localSheetId="53" hidden="1">#REF!</definedName>
    <definedName name="BLPH53" localSheetId="54" hidden="1">#REF!</definedName>
    <definedName name="BLPH53" hidden="1">#REF!</definedName>
    <definedName name="BLPH54" localSheetId="49" hidden="1">#REF!</definedName>
    <definedName name="BLPH54" localSheetId="50" hidden="1">#REF!</definedName>
    <definedName name="BLPH54" localSheetId="51" hidden="1">#REF!</definedName>
    <definedName name="BLPH54" localSheetId="52" hidden="1">#REF!</definedName>
    <definedName name="BLPH54" localSheetId="53" hidden="1">#REF!</definedName>
    <definedName name="BLPH54" localSheetId="54" hidden="1">#REF!</definedName>
    <definedName name="BLPH54" hidden="1">#REF!</definedName>
    <definedName name="BLPH55" localSheetId="49" hidden="1">#REF!</definedName>
    <definedName name="BLPH55" localSheetId="50" hidden="1">#REF!</definedName>
    <definedName name="BLPH55" localSheetId="51" hidden="1">#REF!</definedName>
    <definedName name="BLPH55" localSheetId="52" hidden="1">#REF!</definedName>
    <definedName name="BLPH55" localSheetId="53" hidden="1">#REF!</definedName>
    <definedName name="BLPH55" localSheetId="54" hidden="1">#REF!</definedName>
    <definedName name="BLPH55" hidden="1">#REF!</definedName>
    <definedName name="BLPH56" localSheetId="49" hidden="1">#REF!</definedName>
    <definedName name="BLPH56" localSheetId="50" hidden="1">#REF!</definedName>
    <definedName name="BLPH56" localSheetId="51" hidden="1">#REF!</definedName>
    <definedName name="BLPH56" localSheetId="52" hidden="1">#REF!</definedName>
    <definedName name="BLPH56" localSheetId="53" hidden="1">#REF!</definedName>
    <definedName name="BLPH56" localSheetId="54" hidden="1">#REF!</definedName>
    <definedName name="BLPH56" hidden="1">#REF!</definedName>
    <definedName name="BLPH57" localSheetId="49" hidden="1">#REF!</definedName>
    <definedName name="BLPH57" localSheetId="50" hidden="1">#REF!</definedName>
    <definedName name="BLPH57" localSheetId="51" hidden="1">#REF!</definedName>
    <definedName name="BLPH57" localSheetId="52" hidden="1">#REF!</definedName>
    <definedName name="BLPH57" localSheetId="53" hidden="1">#REF!</definedName>
    <definedName name="BLPH57" localSheetId="54" hidden="1">#REF!</definedName>
    <definedName name="BLPH57" hidden="1">#REF!</definedName>
    <definedName name="BLPH58" localSheetId="49" hidden="1">#REF!</definedName>
    <definedName name="BLPH58" localSheetId="50" hidden="1">#REF!</definedName>
    <definedName name="BLPH58" localSheetId="51" hidden="1">#REF!</definedName>
    <definedName name="BLPH58" localSheetId="52" hidden="1">#REF!</definedName>
    <definedName name="BLPH58" localSheetId="53" hidden="1">#REF!</definedName>
    <definedName name="BLPH58" localSheetId="54" hidden="1">#REF!</definedName>
    <definedName name="BLPH58" hidden="1">#REF!</definedName>
    <definedName name="BLPH59" localSheetId="49" hidden="1">#REF!</definedName>
    <definedName name="BLPH59" localSheetId="50" hidden="1">#REF!</definedName>
    <definedName name="BLPH59" localSheetId="51" hidden="1">#REF!</definedName>
    <definedName name="BLPH59" localSheetId="52" hidden="1">#REF!</definedName>
    <definedName name="BLPH59" localSheetId="53" hidden="1">#REF!</definedName>
    <definedName name="BLPH59" localSheetId="54" hidden="1">#REF!</definedName>
    <definedName name="BLPH59" hidden="1">#REF!</definedName>
    <definedName name="BLPH6" localSheetId="49" hidden="1">#REF!</definedName>
    <definedName name="BLPH6" localSheetId="50" hidden="1">#REF!</definedName>
    <definedName name="BLPH6" localSheetId="51" hidden="1">#REF!</definedName>
    <definedName name="BLPH6" localSheetId="52" hidden="1">#REF!</definedName>
    <definedName name="BLPH6" localSheetId="53" hidden="1">#REF!</definedName>
    <definedName name="BLPH6" localSheetId="54" hidden="1">#REF!</definedName>
    <definedName name="BLPH6" hidden="1">#REF!</definedName>
    <definedName name="BLPH60" localSheetId="49" hidden="1">#REF!</definedName>
    <definedName name="BLPH60" localSheetId="50" hidden="1">#REF!</definedName>
    <definedName name="BLPH60" localSheetId="51" hidden="1">#REF!</definedName>
    <definedName name="BLPH60" localSheetId="52" hidden="1">#REF!</definedName>
    <definedName name="BLPH60" localSheetId="53" hidden="1">#REF!</definedName>
    <definedName name="BLPH60" localSheetId="54" hidden="1">#REF!</definedName>
    <definedName name="BLPH60" hidden="1">#REF!</definedName>
    <definedName name="BLPH61" localSheetId="49" hidden="1">#REF!</definedName>
    <definedName name="BLPH61" localSheetId="50" hidden="1">#REF!</definedName>
    <definedName name="BLPH61" localSheetId="51" hidden="1">#REF!</definedName>
    <definedName name="BLPH61" localSheetId="52" hidden="1">#REF!</definedName>
    <definedName name="BLPH61" localSheetId="53" hidden="1">#REF!</definedName>
    <definedName name="BLPH61" localSheetId="54" hidden="1">#REF!</definedName>
    <definedName name="BLPH61" hidden="1">#REF!</definedName>
    <definedName name="BLPH62" localSheetId="49" hidden="1">#REF!</definedName>
    <definedName name="BLPH62" localSheetId="50" hidden="1">#REF!</definedName>
    <definedName name="BLPH62" localSheetId="51" hidden="1">#REF!</definedName>
    <definedName name="BLPH62" localSheetId="52" hidden="1">#REF!</definedName>
    <definedName name="BLPH62" localSheetId="53" hidden="1">#REF!</definedName>
    <definedName name="BLPH62" localSheetId="54" hidden="1">#REF!</definedName>
    <definedName name="BLPH62" hidden="1">#REF!</definedName>
    <definedName name="BLPH63" localSheetId="49" hidden="1">#REF!</definedName>
    <definedName name="BLPH63" localSheetId="50" hidden="1">#REF!</definedName>
    <definedName name="BLPH63" localSheetId="51" hidden="1">#REF!</definedName>
    <definedName name="BLPH63" localSheetId="52" hidden="1">#REF!</definedName>
    <definedName name="BLPH63" localSheetId="53" hidden="1">#REF!</definedName>
    <definedName name="BLPH63" localSheetId="54" hidden="1">#REF!</definedName>
    <definedName name="BLPH63" hidden="1">#REF!</definedName>
    <definedName name="BLPH64" localSheetId="49" hidden="1">#REF!</definedName>
    <definedName name="BLPH64" localSheetId="50" hidden="1">#REF!</definedName>
    <definedName name="BLPH64" localSheetId="51" hidden="1">#REF!</definedName>
    <definedName name="BLPH64" localSheetId="52" hidden="1">#REF!</definedName>
    <definedName name="BLPH64" localSheetId="53" hidden="1">#REF!</definedName>
    <definedName name="BLPH64" localSheetId="54" hidden="1">#REF!</definedName>
    <definedName name="BLPH64" hidden="1">#REF!</definedName>
    <definedName name="BLPH65" localSheetId="49" hidden="1">#REF!</definedName>
    <definedName name="BLPH65" localSheetId="50" hidden="1">#REF!</definedName>
    <definedName name="BLPH65" localSheetId="51" hidden="1">#REF!</definedName>
    <definedName name="BLPH65" localSheetId="52" hidden="1">#REF!</definedName>
    <definedName name="BLPH65" localSheetId="53" hidden="1">#REF!</definedName>
    <definedName name="BLPH65" localSheetId="54" hidden="1">#REF!</definedName>
    <definedName name="BLPH65" hidden="1">#REF!</definedName>
    <definedName name="BLPH66" localSheetId="49" hidden="1">#REF!</definedName>
    <definedName name="BLPH66" localSheetId="50" hidden="1">#REF!</definedName>
    <definedName name="BLPH66" localSheetId="51" hidden="1">#REF!</definedName>
    <definedName name="BLPH66" localSheetId="52" hidden="1">#REF!</definedName>
    <definedName name="BLPH66" localSheetId="53" hidden="1">#REF!</definedName>
    <definedName name="BLPH66" localSheetId="54" hidden="1">#REF!</definedName>
    <definedName name="BLPH66" hidden="1">#REF!</definedName>
    <definedName name="BLPH67" localSheetId="49" hidden="1">#REF!</definedName>
    <definedName name="BLPH67" localSheetId="50" hidden="1">#REF!</definedName>
    <definedName name="BLPH67" localSheetId="51" hidden="1">#REF!</definedName>
    <definedName name="BLPH67" localSheetId="52" hidden="1">#REF!</definedName>
    <definedName name="BLPH67" localSheetId="53" hidden="1">#REF!</definedName>
    <definedName name="BLPH67" localSheetId="54" hidden="1">#REF!</definedName>
    <definedName name="BLPH67" hidden="1">#REF!</definedName>
    <definedName name="BLPH68" localSheetId="49" hidden="1">#REF!</definedName>
    <definedName name="BLPH68" localSheetId="50" hidden="1">#REF!</definedName>
    <definedName name="BLPH68" localSheetId="51" hidden="1">#REF!</definedName>
    <definedName name="BLPH68" localSheetId="52" hidden="1">#REF!</definedName>
    <definedName name="BLPH68" localSheetId="53" hidden="1">#REF!</definedName>
    <definedName name="BLPH68" localSheetId="54" hidden="1">#REF!</definedName>
    <definedName name="BLPH68" hidden="1">#REF!</definedName>
    <definedName name="BLPH69" localSheetId="49" hidden="1">#REF!</definedName>
    <definedName name="BLPH69" localSheetId="50" hidden="1">#REF!</definedName>
    <definedName name="BLPH69" localSheetId="51" hidden="1">#REF!</definedName>
    <definedName name="BLPH69" localSheetId="52" hidden="1">#REF!</definedName>
    <definedName name="BLPH69" localSheetId="53" hidden="1">#REF!</definedName>
    <definedName name="BLPH69" localSheetId="54" hidden="1">#REF!</definedName>
    <definedName name="BLPH69" hidden="1">#REF!</definedName>
    <definedName name="BLPH7" localSheetId="49" hidden="1">#REF!</definedName>
    <definedName name="BLPH7" localSheetId="50" hidden="1">#REF!</definedName>
    <definedName name="BLPH7" localSheetId="51" hidden="1">#REF!</definedName>
    <definedName name="BLPH7" localSheetId="52" hidden="1">#REF!</definedName>
    <definedName name="BLPH7" localSheetId="53" hidden="1">#REF!</definedName>
    <definedName name="BLPH7" localSheetId="54" hidden="1">#REF!</definedName>
    <definedName name="BLPH7" hidden="1">#REF!</definedName>
    <definedName name="BLPH70" localSheetId="49" hidden="1">#REF!</definedName>
    <definedName name="BLPH70" localSheetId="50" hidden="1">#REF!</definedName>
    <definedName name="BLPH70" localSheetId="51" hidden="1">#REF!</definedName>
    <definedName name="BLPH70" localSheetId="52" hidden="1">#REF!</definedName>
    <definedName name="BLPH70" localSheetId="53" hidden="1">#REF!</definedName>
    <definedName name="BLPH70" localSheetId="54" hidden="1">#REF!</definedName>
    <definedName name="BLPH70" hidden="1">#REF!</definedName>
    <definedName name="BLPH71" localSheetId="49" hidden="1">#REF!</definedName>
    <definedName name="BLPH71" localSheetId="50" hidden="1">#REF!</definedName>
    <definedName name="BLPH71" localSheetId="51" hidden="1">#REF!</definedName>
    <definedName name="BLPH71" localSheetId="52" hidden="1">#REF!</definedName>
    <definedName name="BLPH71" localSheetId="53" hidden="1">#REF!</definedName>
    <definedName name="BLPH71" localSheetId="54" hidden="1">#REF!</definedName>
    <definedName name="BLPH71" hidden="1">#REF!</definedName>
    <definedName name="BLPH72" localSheetId="49" hidden="1">#REF!</definedName>
    <definedName name="BLPH72" localSheetId="50" hidden="1">#REF!</definedName>
    <definedName name="BLPH72" localSheetId="51" hidden="1">#REF!</definedName>
    <definedName name="BLPH72" localSheetId="52" hidden="1">#REF!</definedName>
    <definedName name="BLPH72" localSheetId="53" hidden="1">#REF!</definedName>
    <definedName name="BLPH72" localSheetId="54" hidden="1">#REF!</definedName>
    <definedName name="BLPH72" hidden="1">#REF!</definedName>
    <definedName name="BLPH73" localSheetId="49" hidden="1">#REF!</definedName>
    <definedName name="BLPH73" localSheetId="50" hidden="1">#REF!</definedName>
    <definedName name="BLPH73" localSheetId="51" hidden="1">#REF!</definedName>
    <definedName name="BLPH73" localSheetId="52" hidden="1">#REF!</definedName>
    <definedName name="BLPH73" localSheetId="53" hidden="1">#REF!</definedName>
    <definedName name="BLPH73" localSheetId="54" hidden="1">#REF!</definedName>
    <definedName name="BLPH73" hidden="1">#REF!</definedName>
    <definedName name="BLPH74" localSheetId="49" hidden="1">#REF!</definedName>
    <definedName name="BLPH74" localSheetId="50" hidden="1">#REF!</definedName>
    <definedName name="BLPH74" localSheetId="51" hidden="1">#REF!</definedName>
    <definedName name="BLPH74" localSheetId="52" hidden="1">#REF!</definedName>
    <definedName name="BLPH74" localSheetId="53" hidden="1">#REF!</definedName>
    <definedName name="BLPH74" localSheetId="54" hidden="1">#REF!</definedName>
    <definedName name="BLPH74" hidden="1">#REF!</definedName>
    <definedName name="BLPH75" localSheetId="49" hidden="1">#REF!</definedName>
    <definedName name="BLPH75" localSheetId="50" hidden="1">#REF!</definedName>
    <definedName name="BLPH75" localSheetId="51" hidden="1">#REF!</definedName>
    <definedName name="BLPH75" localSheetId="52" hidden="1">#REF!</definedName>
    <definedName name="BLPH75" localSheetId="53" hidden="1">#REF!</definedName>
    <definedName name="BLPH75" localSheetId="54" hidden="1">#REF!</definedName>
    <definedName name="BLPH75" hidden="1">#REF!</definedName>
    <definedName name="BLPH76" localSheetId="49" hidden="1">#REF!</definedName>
    <definedName name="BLPH76" localSheetId="50" hidden="1">#REF!</definedName>
    <definedName name="BLPH76" localSheetId="51" hidden="1">#REF!</definedName>
    <definedName name="BLPH76" localSheetId="52" hidden="1">#REF!</definedName>
    <definedName name="BLPH76" localSheetId="53" hidden="1">#REF!</definedName>
    <definedName name="BLPH76" localSheetId="54" hidden="1">#REF!</definedName>
    <definedName name="BLPH76" hidden="1">#REF!</definedName>
    <definedName name="BLPH77" localSheetId="49" hidden="1">#REF!</definedName>
    <definedName name="BLPH77" localSheetId="50" hidden="1">#REF!</definedName>
    <definedName name="BLPH77" localSheetId="51" hidden="1">#REF!</definedName>
    <definedName name="BLPH77" localSheetId="52" hidden="1">#REF!</definedName>
    <definedName name="BLPH77" localSheetId="53" hidden="1">#REF!</definedName>
    <definedName name="BLPH77" localSheetId="54" hidden="1">#REF!</definedName>
    <definedName name="BLPH77" hidden="1">#REF!</definedName>
    <definedName name="BLPH78" localSheetId="49" hidden="1">#REF!</definedName>
    <definedName name="BLPH78" localSheetId="50" hidden="1">#REF!</definedName>
    <definedName name="BLPH78" localSheetId="51" hidden="1">#REF!</definedName>
    <definedName name="BLPH78" localSheetId="52" hidden="1">#REF!</definedName>
    <definedName name="BLPH78" localSheetId="53" hidden="1">#REF!</definedName>
    <definedName name="BLPH78" localSheetId="54" hidden="1">#REF!</definedName>
    <definedName name="BLPH78" hidden="1">#REF!</definedName>
    <definedName name="BLPH79" localSheetId="49" hidden="1">#REF!</definedName>
    <definedName name="BLPH79" localSheetId="50" hidden="1">#REF!</definedName>
    <definedName name="BLPH79" localSheetId="51" hidden="1">#REF!</definedName>
    <definedName name="BLPH79" localSheetId="52" hidden="1">#REF!</definedName>
    <definedName name="BLPH79" localSheetId="53" hidden="1">#REF!</definedName>
    <definedName name="BLPH79" localSheetId="54" hidden="1">#REF!</definedName>
    <definedName name="BLPH79" hidden="1">#REF!</definedName>
    <definedName name="BLPH8" localSheetId="49" hidden="1">#REF!</definedName>
    <definedName name="BLPH8" localSheetId="50" hidden="1">#REF!</definedName>
    <definedName name="BLPH8" localSheetId="51" hidden="1">#REF!</definedName>
    <definedName name="BLPH8" localSheetId="52" hidden="1">#REF!</definedName>
    <definedName name="BLPH8" localSheetId="53" hidden="1">#REF!</definedName>
    <definedName name="BLPH8" localSheetId="54" hidden="1">#REF!</definedName>
    <definedName name="BLPH8" hidden="1">#REF!</definedName>
    <definedName name="BLPH80" localSheetId="49" hidden="1">#REF!</definedName>
    <definedName name="BLPH80" localSheetId="50" hidden="1">#REF!</definedName>
    <definedName name="BLPH80" localSheetId="51" hidden="1">#REF!</definedName>
    <definedName name="BLPH80" localSheetId="52" hidden="1">#REF!</definedName>
    <definedName name="BLPH80" localSheetId="53" hidden="1">#REF!</definedName>
    <definedName name="BLPH80" localSheetId="54" hidden="1">#REF!</definedName>
    <definedName name="BLPH80" hidden="1">#REF!</definedName>
    <definedName name="BLPH81" localSheetId="49" hidden="1">#REF!</definedName>
    <definedName name="BLPH81" localSheetId="50" hidden="1">#REF!</definedName>
    <definedName name="BLPH81" localSheetId="51" hidden="1">#REF!</definedName>
    <definedName name="BLPH81" localSheetId="52" hidden="1">#REF!</definedName>
    <definedName name="BLPH81" localSheetId="53" hidden="1">#REF!</definedName>
    <definedName name="BLPH81" localSheetId="54" hidden="1">#REF!</definedName>
    <definedName name="BLPH81" hidden="1">#REF!</definedName>
    <definedName name="BLPH82" localSheetId="49" hidden="1">#REF!</definedName>
    <definedName name="BLPH82" localSheetId="50" hidden="1">#REF!</definedName>
    <definedName name="BLPH82" localSheetId="51" hidden="1">#REF!</definedName>
    <definedName name="BLPH82" localSheetId="52" hidden="1">#REF!</definedName>
    <definedName name="BLPH82" localSheetId="53" hidden="1">#REF!</definedName>
    <definedName name="BLPH82" localSheetId="54" hidden="1">#REF!</definedName>
    <definedName name="BLPH82" hidden="1">#REF!</definedName>
    <definedName name="BLPH83" localSheetId="49" hidden="1">#REF!</definedName>
    <definedName name="BLPH83" localSheetId="50" hidden="1">#REF!</definedName>
    <definedName name="BLPH83" localSheetId="51" hidden="1">#REF!</definedName>
    <definedName name="BLPH83" localSheetId="52" hidden="1">#REF!</definedName>
    <definedName name="BLPH83" localSheetId="53" hidden="1">#REF!</definedName>
    <definedName name="BLPH83" localSheetId="54" hidden="1">#REF!</definedName>
    <definedName name="BLPH83" hidden="1">#REF!</definedName>
    <definedName name="BLPH84" localSheetId="49" hidden="1">#REF!</definedName>
    <definedName name="BLPH84" localSheetId="50" hidden="1">#REF!</definedName>
    <definedName name="BLPH84" localSheetId="51" hidden="1">#REF!</definedName>
    <definedName name="BLPH84" localSheetId="52" hidden="1">#REF!</definedName>
    <definedName name="BLPH84" localSheetId="53" hidden="1">#REF!</definedName>
    <definedName name="BLPH84" localSheetId="54" hidden="1">#REF!</definedName>
    <definedName name="BLPH84" hidden="1">#REF!</definedName>
    <definedName name="BLPH85" localSheetId="49" hidden="1">#REF!</definedName>
    <definedName name="BLPH85" localSheetId="50" hidden="1">#REF!</definedName>
    <definedName name="BLPH85" localSheetId="51" hidden="1">#REF!</definedName>
    <definedName name="BLPH85" localSheetId="52" hidden="1">#REF!</definedName>
    <definedName name="BLPH85" localSheetId="53" hidden="1">#REF!</definedName>
    <definedName name="BLPH85" localSheetId="54" hidden="1">#REF!</definedName>
    <definedName name="BLPH85" hidden="1">#REF!</definedName>
    <definedName name="BLPH86" localSheetId="49" hidden="1">#REF!</definedName>
    <definedName name="BLPH86" localSheetId="50" hidden="1">#REF!</definedName>
    <definedName name="BLPH86" localSheetId="51" hidden="1">#REF!</definedName>
    <definedName name="BLPH86" localSheetId="52" hidden="1">#REF!</definedName>
    <definedName name="BLPH86" localSheetId="53" hidden="1">#REF!</definedName>
    <definedName name="BLPH86" localSheetId="54" hidden="1">#REF!</definedName>
    <definedName name="BLPH86" hidden="1">#REF!</definedName>
    <definedName name="BLPH87" localSheetId="49" hidden="1">#REF!</definedName>
    <definedName name="BLPH87" localSheetId="50" hidden="1">#REF!</definedName>
    <definedName name="BLPH87" localSheetId="51" hidden="1">#REF!</definedName>
    <definedName name="BLPH87" localSheetId="52" hidden="1">#REF!</definedName>
    <definedName name="BLPH87" localSheetId="53" hidden="1">#REF!</definedName>
    <definedName name="BLPH87" localSheetId="54" hidden="1">#REF!</definedName>
    <definedName name="BLPH87" hidden="1">#REF!</definedName>
    <definedName name="BLPH88" localSheetId="49" hidden="1">#REF!</definedName>
    <definedName name="BLPH88" localSheetId="50" hidden="1">#REF!</definedName>
    <definedName name="BLPH88" localSheetId="51" hidden="1">#REF!</definedName>
    <definedName name="BLPH88" localSheetId="52" hidden="1">#REF!</definedName>
    <definedName name="BLPH88" localSheetId="53" hidden="1">#REF!</definedName>
    <definedName name="BLPH88" localSheetId="54" hidden="1">#REF!</definedName>
    <definedName name="BLPH88" hidden="1">#REF!</definedName>
    <definedName name="BLPH89" localSheetId="49" hidden="1">#REF!</definedName>
    <definedName name="BLPH89" localSheetId="50" hidden="1">#REF!</definedName>
    <definedName name="BLPH89" localSheetId="51" hidden="1">#REF!</definedName>
    <definedName name="BLPH89" localSheetId="52" hidden="1">#REF!</definedName>
    <definedName name="BLPH89" localSheetId="53" hidden="1">#REF!</definedName>
    <definedName name="BLPH89" localSheetId="54" hidden="1">#REF!</definedName>
    <definedName name="BLPH89" hidden="1">#REF!</definedName>
    <definedName name="BLPH9" localSheetId="49" hidden="1">#REF!</definedName>
    <definedName name="BLPH9" localSheetId="50" hidden="1">#REF!</definedName>
    <definedName name="BLPH9" localSheetId="51" hidden="1">#REF!</definedName>
    <definedName name="BLPH9" localSheetId="52" hidden="1">#REF!</definedName>
    <definedName name="BLPH9" localSheetId="53" hidden="1">#REF!</definedName>
    <definedName name="BLPH9" localSheetId="54" hidden="1">#REF!</definedName>
    <definedName name="BLPH9" hidden="1">#REF!</definedName>
    <definedName name="BLPH90" localSheetId="49" hidden="1">#REF!</definedName>
    <definedName name="BLPH90" localSheetId="50" hidden="1">#REF!</definedName>
    <definedName name="BLPH90" localSheetId="51" hidden="1">#REF!</definedName>
    <definedName name="BLPH90" localSheetId="52" hidden="1">#REF!</definedName>
    <definedName name="BLPH90" localSheetId="53" hidden="1">#REF!</definedName>
    <definedName name="BLPH90" localSheetId="54" hidden="1">#REF!</definedName>
    <definedName name="BLPH90" hidden="1">#REF!</definedName>
    <definedName name="BLPH91" localSheetId="49" hidden="1">#REF!</definedName>
    <definedName name="BLPH91" localSheetId="50" hidden="1">#REF!</definedName>
    <definedName name="BLPH91" localSheetId="51" hidden="1">#REF!</definedName>
    <definedName name="BLPH91" localSheetId="52" hidden="1">#REF!</definedName>
    <definedName name="BLPH91" localSheetId="53" hidden="1">#REF!</definedName>
    <definedName name="BLPH91" localSheetId="54" hidden="1">#REF!</definedName>
    <definedName name="BLPH91" hidden="1">#REF!</definedName>
    <definedName name="BLPH92" localSheetId="49" hidden="1">#REF!</definedName>
    <definedName name="BLPH92" localSheetId="50" hidden="1">#REF!</definedName>
    <definedName name="BLPH92" localSheetId="51" hidden="1">#REF!</definedName>
    <definedName name="BLPH92" localSheetId="52" hidden="1">#REF!</definedName>
    <definedName name="BLPH92" localSheetId="53" hidden="1">#REF!</definedName>
    <definedName name="BLPH92" localSheetId="54" hidden="1">#REF!</definedName>
    <definedName name="BLPH92" hidden="1">#REF!</definedName>
    <definedName name="BLPH93" localSheetId="49" hidden="1">#REF!</definedName>
    <definedName name="BLPH93" localSheetId="50" hidden="1">#REF!</definedName>
    <definedName name="BLPH93" localSheetId="51" hidden="1">#REF!</definedName>
    <definedName name="BLPH93" localSheetId="52" hidden="1">#REF!</definedName>
    <definedName name="BLPH93" localSheetId="53" hidden="1">#REF!</definedName>
    <definedName name="BLPH93" localSheetId="54" hidden="1">#REF!</definedName>
    <definedName name="BLPH93" hidden="1">#REF!</definedName>
    <definedName name="BLPH94" localSheetId="49" hidden="1">#REF!</definedName>
    <definedName name="BLPH94" localSheetId="50" hidden="1">#REF!</definedName>
    <definedName name="BLPH94" localSheetId="51" hidden="1">#REF!</definedName>
    <definedName name="BLPH94" localSheetId="52" hidden="1">#REF!</definedName>
    <definedName name="BLPH94" localSheetId="53" hidden="1">#REF!</definedName>
    <definedName name="BLPH94" localSheetId="54" hidden="1">#REF!</definedName>
    <definedName name="BLPH94" hidden="1">#REF!</definedName>
    <definedName name="BLPH95" localSheetId="49" hidden="1">#REF!</definedName>
    <definedName name="BLPH95" localSheetId="50" hidden="1">#REF!</definedName>
    <definedName name="BLPH95" localSheetId="51" hidden="1">#REF!</definedName>
    <definedName name="BLPH95" localSheetId="52" hidden="1">#REF!</definedName>
    <definedName name="BLPH95" localSheetId="53" hidden="1">#REF!</definedName>
    <definedName name="BLPH95" localSheetId="54" hidden="1">#REF!</definedName>
    <definedName name="BLPH95" hidden="1">#REF!</definedName>
    <definedName name="BLPH96" localSheetId="49" hidden="1">#REF!</definedName>
    <definedName name="BLPH96" localSheetId="50" hidden="1">#REF!</definedName>
    <definedName name="BLPH96" localSheetId="51" hidden="1">#REF!</definedName>
    <definedName name="BLPH96" localSheetId="52" hidden="1">#REF!</definedName>
    <definedName name="BLPH96" localSheetId="53" hidden="1">#REF!</definedName>
    <definedName name="BLPH96" localSheetId="54" hidden="1">#REF!</definedName>
    <definedName name="BLPH96" hidden="1">#REF!</definedName>
    <definedName name="BLPH97" localSheetId="49" hidden="1">#REF!</definedName>
    <definedName name="BLPH97" localSheetId="50" hidden="1">#REF!</definedName>
    <definedName name="BLPH97" localSheetId="51" hidden="1">#REF!</definedName>
    <definedName name="BLPH97" localSheetId="52" hidden="1">#REF!</definedName>
    <definedName name="BLPH97" localSheetId="53" hidden="1">#REF!</definedName>
    <definedName name="BLPH97" localSheetId="54" hidden="1">#REF!</definedName>
    <definedName name="BLPH97" hidden="1">#REF!</definedName>
    <definedName name="BLPH98" localSheetId="49" hidden="1">#REF!</definedName>
    <definedName name="BLPH98" localSheetId="50" hidden="1">#REF!</definedName>
    <definedName name="BLPH98" localSheetId="51" hidden="1">#REF!</definedName>
    <definedName name="BLPH98" localSheetId="52" hidden="1">#REF!</definedName>
    <definedName name="BLPH98" localSheetId="53" hidden="1">#REF!</definedName>
    <definedName name="BLPH98" localSheetId="54" hidden="1">#REF!</definedName>
    <definedName name="BLPH98" hidden="1">#REF!</definedName>
    <definedName name="BLPH99" localSheetId="49" hidden="1">#REF!</definedName>
    <definedName name="BLPH99" localSheetId="50" hidden="1">#REF!</definedName>
    <definedName name="BLPH99" localSheetId="51" hidden="1">#REF!</definedName>
    <definedName name="BLPH99" localSheetId="52" hidden="1">#REF!</definedName>
    <definedName name="BLPH99" localSheetId="53" hidden="1">#REF!</definedName>
    <definedName name="BLPH99" localSheetId="54" hidden="1">#REF!</definedName>
    <definedName name="BLPH99" hidden="1">#REF!</definedName>
    <definedName name="Cwvu.CapersView." localSheetId="49" hidden="1">#REF!</definedName>
    <definedName name="Cwvu.CapersView." localSheetId="50" hidden="1">#REF!</definedName>
    <definedName name="Cwvu.CapersView." localSheetId="51" hidden="1">#REF!</definedName>
    <definedName name="Cwvu.CapersView." localSheetId="52" hidden="1">#REF!</definedName>
    <definedName name="Cwvu.CapersView." localSheetId="53" hidden="1">#REF!</definedName>
    <definedName name="Cwvu.CapersView." localSheetId="54" hidden="1">#REF!</definedName>
    <definedName name="Cwvu.CapersView." hidden="1">#REF!</definedName>
    <definedName name="Cwvu.Japan_Capers_Ed_Pub." localSheetId="49" hidden="1">#REF!</definedName>
    <definedName name="Cwvu.Japan_Capers_Ed_Pub." localSheetId="50" hidden="1">#REF!</definedName>
    <definedName name="Cwvu.Japan_Capers_Ed_Pub." localSheetId="51" hidden="1">#REF!</definedName>
    <definedName name="Cwvu.Japan_Capers_Ed_Pub." localSheetId="52" hidden="1">#REF!</definedName>
    <definedName name="Cwvu.Japan_Capers_Ed_Pub." localSheetId="53" hidden="1">#REF!</definedName>
    <definedName name="Cwvu.Japan_Capers_Ed_Pub." localSheetId="54" hidden="1">#REF!</definedName>
    <definedName name="Cwvu.Japan_Capers_Ed_Pub." hidden="1">#REF!</definedName>
    <definedName name="gwge" localSheetId="49" hidden="1">#REF!</definedName>
    <definedName name="gwge" localSheetId="50" hidden="1">#REF!</definedName>
    <definedName name="gwge" localSheetId="51" hidden="1">#REF!</definedName>
    <definedName name="gwge" localSheetId="52" hidden="1">#REF!</definedName>
    <definedName name="gwge" localSheetId="53" hidden="1">#REF!</definedName>
    <definedName name="gwge" localSheetId="54" hidden="1">#REF!</definedName>
    <definedName name="gwge" hidden="1">#REF!</definedName>
    <definedName name="HTML_CodePage" hidden="1">1252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ListOffset" hidden="1">1</definedName>
    <definedName name="Pal_Workbook_GUID" hidden="1">"LJ9YVKRJVQ1A1KNUG7XIT5A9"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wvu.CapersView." localSheetId="49" hidden="1">#REF!</definedName>
    <definedName name="Rwvu.CapersView." localSheetId="50" hidden="1">#REF!</definedName>
    <definedName name="Rwvu.CapersView." localSheetId="51" hidden="1">#REF!</definedName>
    <definedName name="Rwvu.CapersView." localSheetId="52" hidden="1">#REF!</definedName>
    <definedName name="Rwvu.CapersView." localSheetId="53" hidden="1">#REF!</definedName>
    <definedName name="Rwvu.CapersView." localSheetId="54" hidden="1">#REF!</definedName>
    <definedName name="Rwvu.CapersView." hidden="1">#REF!</definedName>
    <definedName name="Rwvu.Japan_Capers_Ed_Pub." localSheetId="49" hidden="1">#REF!</definedName>
    <definedName name="Rwvu.Japan_Capers_Ed_Pub." localSheetId="50" hidden="1">#REF!</definedName>
    <definedName name="Rwvu.Japan_Capers_Ed_Pub." localSheetId="51" hidden="1">#REF!</definedName>
    <definedName name="Rwvu.Japan_Capers_Ed_Pub." localSheetId="52" hidden="1">#REF!</definedName>
    <definedName name="Rwvu.Japan_Capers_Ed_Pub." localSheetId="53" hidden="1">#REF!</definedName>
    <definedName name="Rwvu.Japan_Capers_Ed_Pub." localSheetId="54" hidden="1">#REF!</definedName>
    <definedName name="Rwvu.Japan_Capers_Ed_Pub." hidden="1">#REF!</definedName>
    <definedName name="Rwvu.KJP_CC." localSheetId="49" hidden="1">#REF!</definedName>
    <definedName name="Rwvu.KJP_CC." localSheetId="50" hidden="1">#REF!</definedName>
    <definedName name="Rwvu.KJP_CC." localSheetId="51" hidden="1">#REF!</definedName>
    <definedName name="Rwvu.KJP_CC." localSheetId="52" hidden="1">#REF!</definedName>
    <definedName name="Rwvu.KJP_CC." localSheetId="53" hidden="1">#REF!</definedName>
    <definedName name="Rwvu.KJP_CC." localSheetId="54" hidden="1">#REF!</definedName>
    <definedName name="Rwvu.KJP_CC." hidden="1">#REF!</definedName>
    <definedName name="SAPBEXhrIndnt" hidden="1">"Wide"</definedName>
    <definedName name="SAPBEXrevision" hidden="1">1</definedName>
    <definedName name="SAPBEXsysID" hidden="1">"BWP"</definedName>
    <definedName name="SAPBEXwbID" hidden="1">"3M0Y5JZ0K259IJHR15SO2N9QE"</definedName>
    <definedName name="SAPsysID" hidden="1">"708C5W7SBKP804JT78WJ0JNKI"</definedName>
    <definedName name="SAPwbID" hidden="1">"ARS"</definedName>
    <definedName name="Swvu.CapersView." localSheetId="49" hidden="1">#REF!</definedName>
    <definedName name="Swvu.CapersView." localSheetId="50" hidden="1">#REF!</definedName>
    <definedName name="Swvu.CapersView." localSheetId="51" hidden="1">#REF!</definedName>
    <definedName name="Swvu.CapersView." localSheetId="52" hidden="1">#REF!</definedName>
    <definedName name="Swvu.CapersView." localSheetId="53" hidden="1">#REF!</definedName>
    <definedName name="Swvu.CapersView." localSheetId="54" hidden="1">#REF!</definedName>
    <definedName name="Swvu.CapersView." hidden="1">#REF!</definedName>
    <definedName name="Swvu.Japan_Capers_Ed_Pub." localSheetId="49" hidden="1">#REF!</definedName>
    <definedName name="Swvu.Japan_Capers_Ed_Pub." localSheetId="50" hidden="1">#REF!</definedName>
    <definedName name="Swvu.Japan_Capers_Ed_Pub." localSheetId="51" hidden="1">#REF!</definedName>
    <definedName name="Swvu.Japan_Capers_Ed_Pub." localSheetId="52" hidden="1">#REF!</definedName>
    <definedName name="Swvu.Japan_Capers_Ed_Pub." localSheetId="53" hidden="1">#REF!</definedName>
    <definedName name="Swvu.Japan_Capers_Ed_Pub." localSheetId="54" hidden="1">#REF!</definedName>
    <definedName name="Swvu.Japan_Capers_Ed_Pub." hidden="1">#REF!</definedName>
    <definedName name="Swvu.KJP_CC." localSheetId="49" hidden="1">#REF!</definedName>
    <definedName name="Swvu.KJP_CC." localSheetId="50" hidden="1">#REF!</definedName>
    <definedName name="Swvu.KJP_CC." localSheetId="51" hidden="1">#REF!</definedName>
    <definedName name="Swvu.KJP_CC." localSheetId="52" hidden="1">#REF!</definedName>
    <definedName name="Swvu.KJP_CC." localSheetId="53" hidden="1">#REF!</definedName>
    <definedName name="Swvu.KJP_CC." localSheetId="54" hidden="1">#REF!</definedName>
    <definedName name="Swvu.KJP_CC." hidden="1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Z_9A428CE1_B4D9_11D0_A8AA_0000C071AEE7_.wvu.Cols" localSheetId="49" hidden="1">#REF!,#REF!</definedName>
    <definedName name="Z_9A428CE1_B4D9_11D0_A8AA_0000C071AEE7_.wvu.Cols" localSheetId="50" hidden="1">#REF!,#REF!</definedName>
    <definedName name="Z_9A428CE1_B4D9_11D0_A8AA_0000C071AEE7_.wvu.Cols" localSheetId="51" hidden="1">#REF!,#REF!</definedName>
    <definedName name="Z_9A428CE1_B4D9_11D0_A8AA_0000C071AEE7_.wvu.Cols" localSheetId="52" hidden="1">#REF!,#REF!</definedName>
    <definedName name="Z_9A428CE1_B4D9_11D0_A8AA_0000C071AEE7_.wvu.Cols" localSheetId="53" hidden="1">#REF!,#REF!</definedName>
    <definedName name="Z_9A428CE1_B4D9_11D0_A8AA_0000C071AEE7_.wvu.Cols" localSheetId="54" hidden="1">#REF!,#REF!</definedName>
    <definedName name="Z_9A428CE1_B4D9_11D0_A8AA_0000C071AEE7_.wvu.Cols" hidden="1">#REF!,#REF!</definedName>
    <definedName name="Z_9A428CE1_B4D9_11D0_A8AA_0000C071AEE7_.wvu.PrintArea" localSheetId="49" hidden="1">#REF!</definedName>
    <definedName name="Z_9A428CE1_B4D9_11D0_A8AA_0000C071AEE7_.wvu.PrintArea" localSheetId="50" hidden="1">#REF!</definedName>
    <definedName name="Z_9A428CE1_B4D9_11D0_A8AA_0000C071AEE7_.wvu.PrintArea" localSheetId="51" hidden="1">#REF!</definedName>
    <definedName name="Z_9A428CE1_B4D9_11D0_A8AA_0000C071AEE7_.wvu.PrintArea" localSheetId="52" hidden="1">#REF!</definedName>
    <definedName name="Z_9A428CE1_B4D9_11D0_A8AA_0000C071AEE7_.wvu.PrintArea" localSheetId="53" hidden="1">#REF!</definedName>
    <definedName name="Z_9A428CE1_B4D9_11D0_A8AA_0000C071AEE7_.wvu.PrintArea" localSheetId="54" hidden="1">#REF!</definedName>
    <definedName name="Z_9A428CE1_B4D9_11D0_A8AA_0000C071AEE7_.wvu.PrintArea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6" i="50" l="1"/>
  <c r="I66" i="50"/>
  <c r="H66" i="50"/>
  <c r="G66" i="50"/>
  <c r="F66" i="50"/>
  <c r="E66" i="50"/>
  <c r="H281" i="15"/>
  <c r="G281" i="15"/>
  <c r="F281" i="15"/>
  <c r="E281" i="15"/>
  <c r="D281" i="15"/>
  <c r="C281" i="15"/>
  <c r="H280" i="15"/>
  <c r="G280" i="15"/>
  <c r="F280" i="15"/>
  <c r="E280" i="15"/>
  <c r="D280" i="15"/>
  <c r="C280" i="15"/>
  <c r="E133" i="102" l="1"/>
  <c r="I15" i="49" l="1"/>
  <c r="H15" i="49"/>
  <c r="G15" i="49"/>
  <c r="F15" i="49"/>
  <c r="E15" i="49"/>
  <c r="D15" i="49"/>
  <c r="I12" i="49"/>
  <c r="H12" i="49"/>
  <c r="G12" i="49"/>
  <c r="F12" i="49"/>
  <c r="E12" i="49"/>
  <c r="D12" i="49"/>
  <c r="C12" i="49"/>
  <c r="C11" i="49"/>
  <c r="C44" i="48"/>
  <c r="A61" i="33"/>
  <c r="D16" i="49" l="1"/>
  <c r="AJ68" i="59"/>
  <c r="Q28" i="59"/>
  <c r="W28" i="59"/>
  <c r="D48" i="58"/>
  <c r="D49" i="58"/>
  <c r="I31" i="85" l="1"/>
  <c r="H31" i="85"/>
  <c r="G31" i="85"/>
  <c r="F31" i="85"/>
  <c r="E31" i="85"/>
  <c r="D31" i="85"/>
  <c r="I31" i="83"/>
  <c r="H31" i="83"/>
  <c r="G31" i="83"/>
  <c r="F31" i="83"/>
  <c r="E31" i="83"/>
  <c r="D31" i="83"/>
  <c r="A1" i="100" l="1"/>
  <c r="A1" i="99"/>
  <c r="A1" i="98"/>
  <c r="A1" i="97"/>
  <c r="A1" i="96"/>
  <c r="A1" i="95"/>
  <c r="A1" i="94"/>
  <c r="A1" i="93"/>
  <c r="A1" i="92"/>
  <c r="A1" i="91"/>
  <c r="A1" i="90"/>
  <c r="A1" i="89"/>
  <c r="A4" i="89"/>
  <c r="A1" i="77"/>
  <c r="A1" i="88"/>
  <c r="A1" i="87"/>
  <c r="A1" i="86"/>
  <c r="A1" i="85"/>
  <c r="A1" i="84"/>
  <c r="A1" i="83"/>
  <c r="A1" i="82"/>
  <c r="A1" i="81"/>
  <c r="A1" i="80"/>
  <c r="A1" i="79"/>
  <c r="A1" i="78"/>
  <c r="D57" i="18"/>
  <c r="B47" i="5"/>
  <c r="B46" i="5"/>
  <c r="B45" i="5"/>
  <c r="B44" i="5"/>
  <c r="B43" i="5"/>
  <c r="B42" i="5"/>
  <c r="B40" i="5"/>
  <c r="B39" i="5"/>
  <c r="B38" i="5"/>
  <c r="B37" i="5"/>
  <c r="B36" i="5"/>
  <c r="B35" i="5"/>
  <c r="A1" i="131"/>
  <c r="H45" i="14"/>
  <c r="G45" i="14"/>
  <c r="F45" i="14"/>
  <c r="E45" i="14"/>
  <c r="D45" i="14"/>
  <c r="C45" i="14"/>
  <c r="H44" i="14"/>
  <c r="G44" i="14"/>
  <c r="F44" i="14"/>
  <c r="E44" i="14"/>
  <c r="D44" i="14"/>
  <c r="C44" i="14"/>
  <c r="C74" i="131" l="1"/>
  <c r="C42" i="131"/>
  <c r="C170" i="131" l="1"/>
  <c r="C138" i="131"/>
  <c r="C106" i="131"/>
  <c r="I7" i="131"/>
  <c r="I30" i="131" s="1"/>
  <c r="H7" i="131"/>
  <c r="H35" i="131" s="1"/>
  <c r="H163" i="131" s="1"/>
  <c r="H195" i="131" s="1"/>
  <c r="G7" i="131"/>
  <c r="F7" i="131"/>
  <c r="E7" i="131"/>
  <c r="E31" i="131" s="1"/>
  <c r="D7" i="131"/>
  <c r="D32" i="131" s="1"/>
  <c r="I35" i="131"/>
  <c r="I163" i="131" s="1"/>
  <c r="I195" i="131" s="1"/>
  <c r="G35" i="131"/>
  <c r="F35" i="131"/>
  <c r="I32" i="131"/>
  <c r="G32" i="131"/>
  <c r="F32" i="131"/>
  <c r="F160" i="131" s="1"/>
  <c r="F192" i="131" s="1"/>
  <c r="E32" i="131"/>
  <c r="H31" i="131"/>
  <c r="G31" i="131"/>
  <c r="F31" i="131"/>
  <c r="G30" i="131"/>
  <c r="F30" i="131"/>
  <c r="E30" i="131"/>
  <c r="I29" i="131"/>
  <c r="H29" i="131"/>
  <c r="G29" i="131"/>
  <c r="F29" i="131"/>
  <c r="E29" i="131"/>
  <c r="I28" i="131"/>
  <c r="G28" i="131"/>
  <c r="F28" i="131"/>
  <c r="E28" i="131"/>
  <c r="I27" i="131"/>
  <c r="G27" i="131"/>
  <c r="F27" i="131"/>
  <c r="I26" i="131"/>
  <c r="G26" i="131"/>
  <c r="F26" i="131"/>
  <c r="I25" i="131"/>
  <c r="H25" i="131"/>
  <c r="G25" i="131"/>
  <c r="F25" i="131"/>
  <c r="E25" i="131"/>
  <c r="I24" i="131"/>
  <c r="G24" i="131"/>
  <c r="F24" i="131"/>
  <c r="E24" i="131"/>
  <c r="I23" i="131"/>
  <c r="H23" i="131"/>
  <c r="G23" i="131"/>
  <c r="F23" i="131"/>
  <c r="E23" i="131"/>
  <c r="I22" i="131"/>
  <c r="G22" i="131"/>
  <c r="F22" i="131"/>
  <c r="E22" i="131"/>
  <c r="I21" i="131"/>
  <c r="H21" i="131"/>
  <c r="G21" i="131"/>
  <c r="F21" i="131"/>
  <c r="E21" i="131"/>
  <c r="I20" i="131"/>
  <c r="G20" i="131"/>
  <c r="F20" i="131"/>
  <c r="E20" i="131"/>
  <c r="I19" i="131"/>
  <c r="G19" i="131"/>
  <c r="F19" i="131"/>
  <c r="E19" i="131"/>
  <c r="I15" i="131"/>
  <c r="H15" i="131"/>
  <c r="G15" i="131"/>
  <c r="F15" i="131"/>
  <c r="E15" i="131"/>
  <c r="I14" i="131"/>
  <c r="G14" i="131"/>
  <c r="F14" i="131"/>
  <c r="E14" i="131"/>
  <c r="I13" i="131"/>
  <c r="H13" i="131"/>
  <c r="G13" i="131"/>
  <c r="F13" i="131"/>
  <c r="E13" i="131"/>
  <c r="I12" i="131"/>
  <c r="G12" i="131"/>
  <c r="F12" i="131"/>
  <c r="E12" i="131"/>
  <c r="I11" i="131"/>
  <c r="I139" i="131" s="1"/>
  <c r="I171" i="131" s="1"/>
  <c r="G11" i="131"/>
  <c r="F11" i="131"/>
  <c r="E11" i="131"/>
  <c r="I10" i="131"/>
  <c r="G10" i="131"/>
  <c r="F10" i="131"/>
  <c r="E10" i="131"/>
  <c r="C196" i="131"/>
  <c r="C195" i="131"/>
  <c r="C194" i="131"/>
  <c r="C193" i="131"/>
  <c r="C192" i="131"/>
  <c r="C191" i="131"/>
  <c r="C190" i="131"/>
  <c r="C189" i="131"/>
  <c r="C188" i="131"/>
  <c r="C187" i="131"/>
  <c r="C186" i="131"/>
  <c r="C185" i="131"/>
  <c r="C184" i="131"/>
  <c r="C183" i="131"/>
  <c r="C182" i="131"/>
  <c r="C181" i="131"/>
  <c r="C180" i="131"/>
  <c r="C179" i="131"/>
  <c r="C178" i="131"/>
  <c r="C177" i="131"/>
  <c r="C176" i="131"/>
  <c r="C175" i="131"/>
  <c r="C174" i="131"/>
  <c r="C173" i="131"/>
  <c r="C172" i="131"/>
  <c r="C171" i="131"/>
  <c r="C164" i="131"/>
  <c r="C163" i="131"/>
  <c r="C162" i="131"/>
  <c r="C161" i="131"/>
  <c r="C160" i="131"/>
  <c r="C159" i="131"/>
  <c r="C158" i="131"/>
  <c r="C157" i="131"/>
  <c r="C156" i="131"/>
  <c r="C155" i="131"/>
  <c r="C154" i="131"/>
  <c r="C153" i="131"/>
  <c r="C152" i="131"/>
  <c r="C151" i="131"/>
  <c r="C150" i="131"/>
  <c r="C149" i="131"/>
  <c r="C148" i="131"/>
  <c r="C147" i="131"/>
  <c r="C146" i="131"/>
  <c r="C145" i="131"/>
  <c r="C144" i="131"/>
  <c r="C143" i="131"/>
  <c r="C142" i="131"/>
  <c r="C141" i="131"/>
  <c r="C140" i="131"/>
  <c r="C139" i="131"/>
  <c r="C132" i="131"/>
  <c r="I131" i="131"/>
  <c r="H131" i="131"/>
  <c r="G131" i="131"/>
  <c r="F131" i="131"/>
  <c r="E131" i="131"/>
  <c r="D131" i="131"/>
  <c r="C131" i="131"/>
  <c r="C130" i="131"/>
  <c r="I129" i="131"/>
  <c r="H129" i="131"/>
  <c r="G129" i="131"/>
  <c r="F129" i="131"/>
  <c r="E129" i="131"/>
  <c r="D129" i="131"/>
  <c r="C129" i="131"/>
  <c r="I128" i="131"/>
  <c r="H128" i="131"/>
  <c r="G128" i="131"/>
  <c r="F128" i="131"/>
  <c r="E128" i="131"/>
  <c r="D128" i="131"/>
  <c r="C128" i="131"/>
  <c r="I127" i="131"/>
  <c r="H127" i="131"/>
  <c r="G127" i="131"/>
  <c r="F127" i="131"/>
  <c r="E127" i="131"/>
  <c r="D127" i="131"/>
  <c r="C127" i="131"/>
  <c r="I126" i="131"/>
  <c r="H126" i="131"/>
  <c r="G126" i="131"/>
  <c r="F126" i="131"/>
  <c r="E126" i="131"/>
  <c r="D126" i="131"/>
  <c r="C126" i="131"/>
  <c r="I125" i="131"/>
  <c r="H125" i="131"/>
  <c r="G125" i="131"/>
  <c r="F125" i="131"/>
  <c r="E125" i="131"/>
  <c r="D125" i="131"/>
  <c r="C125" i="131"/>
  <c r="I124" i="131"/>
  <c r="H124" i="131"/>
  <c r="G124" i="131"/>
  <c r="F124" i="131"/>
  <c r="E124" i="131"/>
  <c r="D124" i="131"/>
  <c r="C124" i="131"/>
  <c r="I123" i="131"/>
  <c r="H123" i="131"/>
  <c r="G123" i="131"/>
  <c r="F123" i="131"/>
  <c r="E123" i="131"/>
  <c r="D123" i="131"/>
  <c r="C123" i="131"/>
  <c r="I122" i="131"/>
  <c r="H122" i="131"/>
  <c r="G122" i="131"/>
  <c r="F122" i="131"/>
  <c r="E122" i="131"/>
  <c r="D122" i="131"/>
  <c r="C122" i="131"/>
  <c r="I121" i="131"/>
  <c r="H121" i="131"/>
  <c r="G121" i="131"/>
  <c r="F121" i="131"/>
  <c r="E121" i="131"/>
  <c r="D121" i="131"/>
  <c r="C121" i="131"/>
  <c r="I120" i="131"/>
  <c r="H120" i="131"/>
  <c r="G120" i="131"/>
  <c r="F120" i="131"/>
  <c r="E120" i="131"/>
  <c r="D120" i="131"/>
  <c r="C120" i="131"/>
  <c r="I119" i="131"/>
  <c r="H119" i="131"/>
  <c r="G119" i="131"/>
  <c r="F119" i="131"/>
  <c r="E119" i="131"/>
  <c r="D119" i="131"/>
  <c r="C119" i="131"/>
  <c r="I118" i="131"/>
  <c r="H118" i="131"/>
  <c r="G118" i="131"/>
  <c r="F118" i="131"/>
  <c r="E118" i="131"/>
  <c r="D118" i="131"/>
  <c r="C118" i="131"/>
  <c r="I117" i="131"/>
  <c r="H117" i="131"/>
  <c r="G117" i="131"/>
  <c r="F117" i="131"/>
  <c r="E117" i="131"/>
  <c r="D117" i="131"/>
  <c r="C117" i="131"/>
  <c r="I116" i="131"/>
  <c r="H116" i="131"/>
  <c r="G116" i="131"/>
  <c r="F116" i="131"/>
  <c r="E116" i="131"/>
  <c r="D116" i="131"/>
  <c r="C116" i="131"/>
  <c r="I115" i="131"/>
  <c r="H115" i="131"/>
  <c r="G115" i="131"/>
  <c r="F115" i="131"/>
  <c r="E115" i="131"/>
  <c r="D115" i="131"/>
  <c r="C115" i="131"/>
  <c r="I114" i="131"/>
  <c r="H114" i="131"/>
  <c r="G114" i="131"/>
  <c r="F114" i="131"/>
  <c r="E114" i="131"/>
  <c r="D114" i="131"/>
  <c r="C114" i="131"/>
  <c r="I113" i="131"/>
  <c r="H113" i="131"/>
  <c r="G113" i="131"/>
  <c r="F113" i="131"/>
  <c r="E113" i="131"/>
  <c r="D113" i="131"/>
  <c r="C113" i="131"/>
  <c r="I112" i="131"/>
  <c r="H112" i="131"/>
  <c r="G112" i="131"/>
  <c r="F112" i="131"/>
  <c r="E112" i="131"/>
  <c r="D112" i="131"/>
  <c r="C112" i="131"/>
  <c r="I111" i="131"/>
  <c r="H111" i="131"/>
  <c r="G111" i="131"/>
  <c r="F111" i="131"/>
  <c r="E111" i="131"/>
  <c r="D111" i="131"/>
  <c r="C111" i="131"/>
  <c r="I110" i="131"/>
  <c r="H110" i="131"/>
  <c r="G110" i="131"/>
  <c r="F110" i="131"/>
  <c r="E110" i="131"/>
  <c r="D110" i="131"/>
  <c r="C110" i="131"/>
  <c r="I109" i="131"/>
  <c r="H109" i="131"/>
  <c r="G109" i="131"/>
  <c r="F109" i="131"/>
  <c r="E109" i="131"/>
  <c r="D109" i="131"/>
  <c r="C109" i="131"/>
  <c r="I108" i="131"/>
  <c r="H108" i="131"/>
  <c r="G108" i="131"/>
  <c r="F108" i="131"/>
  <c r="E108" i="131"/>
  <c r="D108" i="131"/>
  <c r="C108" i="131"/>
  <c r="I107" i="131"/>
  <c r="H107" i="131"/>
  <c r="G107" i="131"/>
  <c r="F107" i="131"/>
  <c r="E107" i="131"/>
  <c r="D107" i="131"/>
  <c r="C107" i="131"/>
  <c r="I106" i="131"/>
  <c r="H106" i="131"/>
  <c r="G106" i="131"/>
  <c r="F106" i="131"/>
  <c r="E106" i="131"/>
  <c r="D106" i="131"/>
  <c r="F100" i="131"/>
  <c r="C100" i="131"/>
  <c r="C99" i="131"/>
  <c r="I98" i="131"/>
  <c r="I100" i="131" s="1"/>
  <c r="H98" i="131"/>
  <c r="H100" i="131" s="1"/>
  <c r="G98" i="131"/>
  <c r="G100" i="131" s="1"/>
  <c r="F98" i="131"/>
  <c r="E98" i="131"/>
  <c r="E100" i="131" s="1"/>
  <c r="D98" i="131"/>
  <c r="D100" i="131" s="1"/>
  <c r="C98" i="131"/>
  <c r="C97" i="131"/>
  <c r="C96" i="131"/>
  <c r="C95" i="131"/>
  <c r="C94" i="131"/>
  <c r="C93" i="131"/>
  <c r="C92" i="131"/>
  <c r="C91" i="131"/>
  <c r="C90" i="131"/>
  <c r="C89" i="131"/>
  <c r="C88" i="131"/>
  <c r="C87" i="131"/>
  <c r="C86" i="131"/>
  <c r="C85" i="131"/>
  <c r="C84" i="131"/>
  <c r="C83" i="131"/>
  <c r="C82" i="131"/>
  <c r="C81" i="131"/>
  <c r="C80" i="131"/>
  <c r="C79" i="131"/>
  <c r="C78" i="131"/>
  <c r="C77" i="131"/>
  <c r="C76" i="131"/>
  <c r="C75" i="131"/>
  <c r="C68" i="131"/>
  <c r="C67" i="131"/>
  <c r="I66" i="131"/>
  <c r="I68" i="131" s="1"/>
  <c r="H66" i="131"/>
  <c r="H68" i="131" s="1"/>
  <c r="G66" i="131"/>
  <c r="G68" i="131" s="1"/>
  <c r="F66" i="131"/>
  <c r="F68" i="131" s="1"/>
  <c r="E66" i="131"/>
  <c r="E68" i="131" s="1"/>
  <c r="D66" i="131"/>
  <c r="D68" i="131" s="1"/>
  <c r="C66" i="131"/>
  <c r="C65" i="131"/>
  <c r="C64" i="131"/>
  <c r="C63" i="131"/>
  <c r="C62" i="131"/>
  <c r="C61" i="131"/>
  <c r="C60" i="131"/>
  <c r="C59" i="131"/>
  <c r="C58" i="131"/>
  <c r="C57" i="131"/>
  <c r="C56" i="131"/>
  <c r="C55" i="131"/>
  <c r="C54" i="131"/>
  <c r="C53" i="131"/>
  <c r="C52" i="131"/>
  <c r="C51" i="131"/>
  <c r="C50" i="131"/>
  <c r="C49" i="131"/>
  <c r="C48" i="131"/>
  <c r="C47" i="131"/>
  <c r="C46" i="131"/>
  <c r="C45" i="131"/>
  <c r="C44" i="131"/>
  <c r="C43" i="131"/>
  <c r="C36" i="131"/>
  <c r="C35" i="131"/>
  <c r="C34" i="131"/>
  <c r="C33" i="131"/>
  <c r="C32" i="131"/>
  <c r="C31" i="131"/>
  <c r="C30" i="131"/>
  <c r="C29" i="131"/>
  <c r="C28" i="131"/>
  <c r="C27" i="131"/>
  <c r="G154" i="131"/>
  <c r="G186" i="131" s="1"/>
  <c r="C26" i="131"/>
  <c r="G153" i="131"/>
  <c r="G185" i="131" s="1"/>
  <c r="C25" i="131"/>
  <c r="C24" i="131"/>
  <c r="C23" i="131"/>
  <c r="C22" i="131"/>
  <c r="C21" i="131"/>
  <c r="C20" i="131"/>
  <c r="C19" i="131"/>
  <c r="C18" i="131"/>
  <c r="C17" i="131"/>
  <c r="C16" i="131"/>
  <c r="C15" i="131"/>
  <c r="C14" i="131"/>
  <c r="C13" i="131"/>
  <c r="C12" i="131"/>
  <c r="C11" i="131"/>
  <c r="G138" i="131"/>
  <c r="G170" i="131" s="1"/>
  <c r="I157" i="131"/>
  <c r="I189" i="131" s="1"/>
  <c r="A4" i="131"/>
  <c r="A34" i="5" s="1"/>
  <c r="H49" i="14"/>
  <c r="G49" i="14"/>
  <c r="F49" i="14"/>
  <c r="E49" i="14"/>
  <c r="D49" i="14"/>
  <c r="C49" i="14"/>
  <c r="D15" i="131" l="1"/>
  <c r="D160" i="131"/>
  <c r="D192" i="131" s="1"/>
  <c r="I147" i="131"/>
  <c r="I179" i="131" s="1"/>
  <c r="I140" i="131"/>
  <c r="I172" i="131" s="1"/>
  <c r="I155" i="131"/>
  <c r="I187" i="131" s="1"/>
  <c r="I148" i="131"/>
  <c r="I180" i="131" s="1"/>
  <c r="F152" i="131"/>
  <c r="F184" i="131" s="1"/>
  <c r="D143" i="131"/>
  <c r="D175" i="131" s="1"/>
  <c r="F148" i="131"/>
  <c r="F180" i="131" s="1"/>
  <c r="I156" i="131"/>
  <c r="I188" i="131" s="1"/>
  <c r="F140" i="131"/>
  <c r="F172" i="131" s="1"/>
  <c r="H12" i="131"/>
  <c r="H20" i="131"/>
  <c r="E27" i="131"/>
  <c r="H28" i="131"/>
  <c r="I31" i="131"/>
  <c r="H22" i="131"/>
  <c r="H150" i="131" s="1"/>
  <c r="H182" i="131" s="1"/>
  <c r="H30" i="131"/>
  <c r="H158" i="131" s="1"/>
  <c r="H190" i="131" s="1"/>
  <c r="H14" i="131"/>
  <c r="H142" i="131" s="1"/>
  <c r="H174" i="131" s="1"/>
  <c r="H11" i="131"/>
  <c r="H19" i="131"/>
  <c r="E26" i="131"/>
  <c r="H27" i="131"/>
  <c r="E35" i="131"/>
  <c r="H24" i="131"/>
  <c r="H152" i="131" s="1"/>
  <c r="H184" i="131" s="1"/>
  <c r="H32" i="131"/>
  <c r="H10" i="131"/>
  <c r="H138" i="131" s="1"/>
  <c r="H170" i="131" s="1"/>
  <c r="H26" i="131"/>
  <c r="H154" i="131" s="1"/>
  <c r="H186" i="131" s="1"/>
  <c r="D23" i="131"/>
  <c r="D151" i="131" s="1"/>
  <c r="D183" i="131" s="1"/>
  <c r="D11" i="131"/>
  <c r="D139" i="131" s="1"/>
  <c r="D171" i="131" s="1"/>
  <c r="D31" i="131"/>
  <c r="D159" i="131" s="1"/>
  <c r="D191" i="131" s="1"/>
  <c r="D27" i="131"/>
  <c r="D155" i="131" s="1"/>
  <c r="D187" i="131" s="1"/>
  <c r="D19" i="131"/>
  <c r="D10" i="131"/>
  <c r="D14" i="131"/>
  <c r="D142" i="131" s="1"/>
  <c r="D174" i="131" s="1"/>
  <c r="D22" i="131"/>
  <c r="D150" i="131" s="1"/>
  <c r="D182" i="131" s="1"/>
  <c r="D26" i="131"/>
  <c r="D154" i="131" s="1"/>
  <c r="D186" i="131" s="1"/>
  <c r="D30" i="131"/>
  <c r="D158" i="131" s="1"/>
  <c r="D190" i="131" s="1"/>
  <c r="D35" i="131"/>
  <c r="D163" i="131" s="1"/>
  <c r="D195" i="131" s="1"/>
  <c r="D13" i="131"/>
  <c r="D141" i="131" s="1"/>
  <c r="D173" i="131" s="1"/>
  <c r="D21" i="131"/>
  <c r="D149" i="131" s="1"/>
  <c r="D181" i="131" s="1"/>
  <c r="D25" i="131"/>
  <c r="D153" i="131" s="1"/>
  <c r="D185" i="131" s="1"/>
  <c r="D29" i="131"/>
  <c r="D157" i="131" s="1"/>
  <c r="D189" i="131" s="1"/>
  <c r="D12" i="131"/>
  <c r="D140" i="131" s="1"/>
  <c r="D172" i="131" s="1"/>
  <c r="D20" i="131"/>
  <c r="D148" i="131" s="1"/>
  <c r="D180" i="131" s="1"/>
  <c r="D24" i="131"/>
  <c r="D152" i="131" s="1"/>
  <c r="D184" i="131" s="1"/>
  <c r="D28" i="131"/>
  <c r="D156" i="131" s="1"/>
  <c r="D188" i="131" s="1"/>
  <c r="E160" i="131"/>
  <c r="E192" i="131" s="1"/>
  <c r="G163" i="131"/>
  <c r="G195" i="131" s="1"/>
  <c r="D130" i="131"/>
  <c r="D132" i="131" s="1"/>
  <c r="G130" i="131"/>
  <c r="G132" i="131" s="1"/>
  <c r="H130" i="131"/>
  <c r="H132" i="131" s="1"/>
  <c r="D138" i="131"/>
  <c r="D170" i="131" s="1"/>
  <c r="I143" i="131"/>
  <c r="I175" i="131" s="1"/>
  <c r="G141" i="131"/>
  <c r="G173" i="131" s="1"/>
  <c r="G149" i="131"/>
  <c r="G181" i="131" s="1"/>
  <c r="I159" i="131"/>
  <c r="I191" i="131" s="1"/>
  <c r="F156" i="131"/>
  <c r="F188" i="131" s="1"/>
  <c r="I151" i="131"/>
  <c r="I183" i="131" s="1"/>
  <c r="F158" i="131"/>
  <c r="F190" i="131" s="1"/>
  <c r="G157" i="131"/>
  <c r="G189" i="131" s="1"/>
  <c r="F142" i="131"/>
  <c r="F174" i="131" s="1"/>
  <c r="F150" i="131"/>
  <c r="F182" i="131" s="1"/>
  <c r="E152" i="131"/>
  <c r="E184" i="131" s="1"/>
  <c r="E153" i="131"/>
  <c r="E185" i="131" s="1"/>
  <c r="E154" i="131"/>
  <c r="E186" i="131" s="1"/>
  <c r="E156" i="131"/>
  <c r="E188" i="131" s="1"/>
  <c r="E148" i="131"/>
  <c r="E180" i="131" s="1"/>
  <c r="E140" i="131"/>
  <c r="E172" i="131" s="1"/>
  <c r="E158" i="131"/>
  <c r="E190" i="131" s="1"/>
  <c r="E150" i="131"/>
  <c r="E182" i="131" s="1"/>
  <c r="E142" i="131"/>
  <c r="E174" i="131" s="1"/>
  <c r="F130" i="131"/>
  <c r="F132" i="131" s="1"/>
  <c r="F154" i="131"/>
  <c r="F186" i="131" s="1"/>
  <c r="F163" i="131"/>
  <c r="F195" i="131" s="1"/>
  <c r="F155" i="131"/>
  <c r="F187" i="131" s="1"/>
  <c r="F147" i="131"/>
  <c r="F179" i="131" s="1"/>
  <c r="F139" i="131"/>
  <c r="F171" i="131" s="1"/>
  <c r="F157" i="131"/>
  <c r="F189" i="131" s="1"/>
  <c r="F149" i="131"/>
  <c r="F181" i="131" s="1"/>
  <c r="F141" i="131"/>
  <c r="F173" i="131" s="1"/>
  <c r="F159" i="131"/>
  <c r="F191" i="131" s="1"/>
  <c r="F151" i="131"/>
  <c r="F183" i="131" s="1"/>
  <c r="F143" i="131"/>
  <c r="F175" i="131" s="1"/>
  <c r="E139" i="131"/>
  <c r="E171" i="131" s="1"/>
  <c r="E141" i="131"/>
  <c r="E173" i="131" s="1"/>
  <c r="E143" i="131"/>
  <c r="E175" i="131" s="1"/>
  <c r="E147" i="131"/>
  <c r="E179" i="131" s="1"/>
  <c r="E149" i="131"/>
  <c r="E181" i="131" s="1"/>
  <c r="E151" i="131"/>
  <c r="E183" i="131" s="1"/>
  <c r="F153" i="131"/>
  <c r="F185" i="131" s="1"/>
  <c r="E155" i="131"/>
  <c r="E187" i="131" s="1"/>
  <c r="E157" i="131"/>
  <c r="E189" i="131" s="1"/>
  <c r="E159" i="131"/>
  <c r="E191" i="131" s="1"/>
  <c r="E163" i="131"/>
  <c r="E195" i="131" s="1"/>
  <c r="H160" i="131"/>
  <c r="H192" i="131" s="1"/>
  <c r="H139" i="131"/>
  <c r="H171" i="131" s="1"/>
  <c r="G143" i="131"/>
  <c r="G175" i="131" s="1"/>
  <c r="H147" i="131"/>
  <c r="H179" i="131" s="1"/>
  <c r="G151" i="131"/>
  <c r="G183" i="131" s="1"/>
  <c r="H155" i="131"/>
  <c r="H187" i="131" s="1"/>
  <c r="G159" i="131"/>
  <c r="G191" i="131" s="1"/>
  <c r="E130" i="131"/>
  <c r="E132" i="131" s="1"/>
  <c r="H156" i="131"/>
  <c r="H188" i="131" s="1"/>
  <c r="H148" i="131"/>
  <c r="H180" i="131" s="1"/>
  <c r="H140" i="131"/>
  <c r="H172" i="131" s="1"/>
  <c r="H157" i="131"/>
  <c r="H189" i="131" s="1"/>
  <c r="H149" i="131"/>
  <c r="H181" i="131" s="1"/>
  <c r="H141" i="131"/>
  <c r="H173" i="131" s="1"/>
  <c r="H159" i="131"/>
  <c r="H191" i="131" s="1"/>
  <c r="H151" i="131"/>
  <c r="H183" i="131" s="1"/>
  <c r="H143" i="131"/>
  <c r="H175" i="131" s="1"/>
  <c r="H153" i="131"/>
  <c r="H185" i="131" s="1"/>
  <c r="I153" i="131"/>
  <c r="I185" i="131" s="1"/>
  <c r="I130" i="131"/>
  <c r="I132" i="131" s="1"/>
  <c r="G152" i="131"/>
  <c r="G184" i="131" s="1"/>
  <c r="I154" i="131"/>
  <c r="I186" i="131" s="1"/>
  <c r="G160" i="131"/>
  <c r="G192" i="131" s="1"/>
  <c r="G142" i="131"/>
  <c r="G174" i="131" s="1"/>
  <c r="D147" i="131"/>
  <c r="D179" i="131" s="1"/>
  <c r="G150" i="131"/>
  <c r="G182" i="131" s="1"/>
  <c r="I152" i="131"/>
  <c r="I184" i="131" s="1"/>
  <c r="G158" i="131"/>
  <c r="G190" i="131" s="1"/>
  <c r="I160" i="131"/>
  <c r="I192" i="131" s="1"/>
  <c r="G140" i="131"/>
  <c r="G172" i="131" s="1"/>
  <c r="I142" i="131"/>
  <c r="I174" i="131" s="1"/>
  <c r="G148" i="131"/>
  <c r="G180" i="131" s="1"/>
  <c r="I150" i="131"/>
  <c r="I182" i="131" s="1"/>
  <c r="G156" i="131"/>
  <c r="G188" i="131" s="1"/>
  <c r="I158" i="131"/>
  <c r="I190" i="131" s="1"/>
  <c r="G139" i="131"/>
  <c r="G171" i="131" s="1"/>
  <c r="I141" i="131"/>
  <c r="I173" i="131" s="1"/>
  <c r="G147" i="131"/>
  <c r="G179" i="131" s="1"/>
  <c r="I149" i="131"/>
  <c r="I181" i="131" s="1"/>
  <c r="G155" i="131"/>
  <c r="G187" i="131" s="1"/>
  <c r="B69" i="14"/>
  <c r="B67" i="14"/>
  <c r="B66" i="14"/>
  <c r="B65" i="14"/>
  <c r="B62" i="14"/>
  <c r="B61" i="14"/>
  <c r="B60" i="14"/>
  <c r="B44" i="14"/>
  <c r="I138" i="131" l="1"/>
  <c r="E138" i="131"/>
  <c r="F138" i="131"/>
  <c r="K152" i="130"/>
  <c r="J152" i="130"/>
  <c r="I152" i="130"/>
  <c r="H152" i="130"/>
  <c r="G152" i="130"/>
  <c r="F152" i="130"/>
  <c r="K151" i="130"/>
  <c r="J151" i="130"/>
  <c r="I151" i="130"/>
  <c r="H151" i="130"/>
  <c r="G151" i="130"/>
  <c r="F151" i="130"/>
  <c r="K150" i="130"/>
  <c r="J150" i="130"/>
  <c r="I150" i="130"/>
  <c r="H150" i="130"/>
  <c r="G150" i="130"/>
  <c r="F150" i="130"/>
  <c r="K149" i="130"/>
  <c r="J149" i="130"/>
  <c r="I149" i="130"/>
  <c r="H149" i="130"/>
  <c r="G149" i="130"/>
  <c r="F149" i="130"/>
  <c r="K148" i="130"/>
  <c r="J148" i="130"/>
  <c r="I148" i="130"/>
  <c r="H148" i="130"/>
  <c r="G148" i="130"/>
  <c r="F148" i="130"/>
  <c r="K140" i="130"/>
  <c r="J140" i="130"/>
  <c r="I140" i="130"/>
  <c r="H140" i="130"/>
  <c r="G140" i="130"/>
  <c r="F140" i="130"/>
  <c r="K139" i="130"/>
  <c r="J139" i="130"/>
  <c r="I139" i="130"/>
  <c r="H139" i="130"/>
  <c r="G139" i="130"/>
  <c r="F139" i="130"/>
  <c r="K138" i="130"/>
  <c r="J138" i="130"/>
  <c r="I138" i="130"/>
  <c r="H138" i="130"/>
  <c r="G138" i="130"/>
  <c r="F138" i="130"/>
  <c r="K137" i="130"/>
  <c r="J137" i="130"/>
  <c r="I137" i="130"/>
  <c r="H137" i="130"/>
  <c r="G137" i="130"/>
  <c r="F137" i="130"/>
  <c r="K136" i="130"/>
  <c r="J136" i="130"/>
  <c r="I136" i="130"/>
  <c r="H136" i="130"/>
  <c r="G136" i="130"/>
  <c r="F136" i="130"/>
  <c r="K135" i="130"/>
  <c r="J135" i="130"/>
  <c r="I135" i="130"/>
  <c r="H135" i="130"/>
  <c r="G135" i="130"/>
  <c r="F135" i="130"/>
  <c r="K134" i="130"/>
  <c r="J134" i="130"/>
  <c r="I134" i="130"/>
  <c r="H134" i="130"/>
  <c r="G134" i="130"/>
  <c r="F134" i="130"/>
  <c r="K133" i="130"/>
  <c r="J133" i="130"/>
  <c r="I133" i="130"/>
  <c r="H133" i="130"/>
  <c r="G133" i="130"/>
  <c r="F133" i="130"/>
  <c r="K132" i="130"/>
  <c r="J132" i="130"/>
  <c r="I132" i="130"/>
  <c r="H132" i="130"/>
  <c r="G132" i="130"/>
  <c r="F132" i="130"/>
  <c r="K131" i="130"/>
  <c r="J131" i="130"/>
  <c r="I131" i="130"/>
  <c r="H131" i="130"/>
  <c r="G131" i="130"/>
  <c r="F131" i="130"/>
  <c r="K130" i="130"/>
  <c r="J130" i="130"/>
  <c r="I130" i="130"/>
  <c r="H130" i="130"/>
  <c r="G130" i="130"/>
  <c r="F130" i="130"/>
  <c r="K129" i="130"/>
  <c r="J129" i="130"/>
  <c r="I129" i="130"/>
  <c r="H129" i="130"/>
  <c r="G129" i="130"/>
  <c r="F129" i="130"/>
  <c r="K128" i="130"/>
  <c r="J128" i="130"/>
  <c r="I128" i="130"/>
  <c r="H128" i="130"/>
  <c r="G128" i="130"/>
  <c r="F128" i="130"/>
  <c r="I39" i="130"/>
  <c r="G39" i="130"/>
  <c r="G38" i="130"/>
  <c r="I36" i="130"/>
  <c r="J35" i="130"/>
  <c r="I35" i="130"/>
  <c r="G35" i="130"/>
  <c r="H34" i="130"/>
  <c r="G34" i="130"/>
  <c r="I32" i="130"/>
  <c r="J31" i="130"/>
  <c r="I31" i="130"/>
  <c r="G31" i="130"/>
  <c r="H30" i="130"/>
  <c r="G30" i="130"/>
  <c r="I28" i="130"/>
  <c r="I27" i="130"/>
  <c r="H27" i="130"/>
  <c r="G26" i="130"/>
  <c r="J25" i="130"/>
  <c r="G22" i="130"/>
  <c r="F22" i="130"/>
  <c r="J21" i="130"/>
  <c r="J20" i="130"/>
  <c r="H20" i="130"/>
  <c r="I19" i="130"/>
  <c r="H19" i="130"/>
  <c r="G18" i="130"/>
  <c r="F18" i="130"/>
  <c r="J17" i="130"/>
  <c r="J16" i="130"/>
  <c r="H16" i="130"/>
  <c r="I15" i="130"/>
  <c r="H15" i="130"/>
  <c r="F15" i="130"/>
  <c r="G14" i="130"/>
  <c r="F14" i="130"/>
  <c r="J13" i="130"/>
  <c r="J12" i="130"/>
  <c r="H12" i="130"/>
  <c r="I11" i="130"/>
  <c r="H11" i="130"/>
  <c r="G10" i="130"/>
  <c r="F10" i="130"/>
  <c r="K7" i="130"/>
  <c r="K26" i="130" s="1"/>
  <c r="J7" i="130"/>
  <c r="J41" i="130" s="1"/>
  <c r="I7" i="130"/>
  <c r="I25" i="130" s="1"/>
  <c r="H7" i="130"/>
  <c r="G7" i="130"/>
  <c r="G28" i="130" s="1"/>
  <c r="F7" i="130"/>
  <c r="F39" i="130" s="1"/>
  <c r="C24" i="14"/>
  <c r="A1" i="130"/>
  <c r="F11" i="130" l="1"/>
  <c r="F19" i="130"/>
  <c r="F26" i="130"/>
  <c r="F27" i="130"/>
  <c r="F170" i="131"/>
  <c r="I170" i="131"/>
  <c r="E170" i="131"/>
  <c r="H28" i="130"/>
  <c r="G11" i="130"/>
  <c r="I12" i="130"/>
  <c r="K13" i="130"/>
  <c r="K170" i="130" s="1"/>
  <c r="K209" i="130" s="1"/>
  <c r="G15" i="130"/>
  <c r="I16" i="130"/>
  <c r="K17" i="130"/>
  <c r="G19" i="130"/>
  <c r="I20" i="130"/>
  <c r="K21" i="130"/>
  <c r="K25" i="130"/>
  <c r="G27" i="130"/>
  <c r="J28" i="130"/>
  <c r="F30" i="130"/>
  <c r="H31" i="130"/>
  <c r="J32" i="130"/>
  <c r="F34" i="130"/>
  <c r="H35" i="130"/>
  <c r="J36" i="130"/>
  <c r="F38" i="130"/>
  <c r="H39" i="130"/>
  <c r="K29" i="130"/>
  <c r="K41" i="130"/>
  <c r="K36" i="130"/>
  <c r="F37" i="130"/>
  <c r="H38" i="130"/>
  <c r="J39" i="130"/>
  <c r="F41" i="130"/>
  <c r="K37" i="130"/>
  <c r="K28" i="130"/>
  <c r="H10" i="130"/>
  <c r="H167" i="130" s="1"/>
  <c r="J11" i="130"/>
  <c r="F13" i="130"/>
  <c r="H14" i="130"/>
  <c r="J15" i="130"/>
  <c r="F17" i="130"/>
  <c r="F174" i="130" s="1"/>
  <c r="F213" i="130" s="1"/>
  <c r="H18" i="130"/>
  <c r="J19" i="130"/>
  <c r="F21" i="130"/>
  <c r="H22" i="130"/>
  <c r="F25" i="130"/>
  <c r="H26" i="130"/>
  <c r="J27" i="130"/>
  <c r="G29" i="130"/>
  <c r="I30" i="130"/>
  <c r="K31" i="130"/>
  <c r="G33" i="130"/>
  <c r="I34" i="130"/>
  <c r="K35" i="130"/>
  <c r="G37" i="130"/>
  <c r="I38" i="130"/>
  <c r="K39" i="130"/>
  <c r="G41" i="130"/>
  <c r="K32" i="130"/>
  <c r="K12" i="130"/>
  <c r="K16" i="130"/>
  <c r="F29" i="130"/>
  <c r="F33" i="130"/>
  <c r="I10" i="130"/>
  <c r="K11" i="130"/>
  <c r="G13" i="130"/>
  <c r="I14" i="130"/>
  <c r="K15" i="130"/>
  <c r="G17" i="130"/>
  <c r="G174" i="130" s="1"/>
  <c r="G213" i="130" s="1"/>
  <c r="I18" i="130"/>
  <c r="K19" i="130"/>
  <c r="G21" i="130"/>
  <c r="I22" i="130"/>
  <c r="G25" i="130"/>
  <c r="I26" i="130"/>
  <c r="K27" i="130"/>
  <c r="H29" i="130"/>
  <c r="J30" i="130"/>
  <c r="F32" i="130"/>
  <c r="H33" i="130"/>
  <c r="J34" i="130"/>
  <c r="F36" i="130"/>
  <c r="H37" i="130"/>
  <c r="J38" i="130"/>
  <c r="H41" i="130"/>
  <c r="K33" i="130"/>
  <c r="K20" i="130"/>
  <c r="J10" i="130"/>
  <c r="F12" i="130"/>
  <c r="H13" i="130"/>
  <c r="J14" i="130"/>
  <c r="F16" i="130"/>
  <c r="H17" i="130"/>
  <c r="J18" i="130"/>
  <c r="F20" i="130"/>
  <c r="H21" i="130"/>
  <c r="J22" i="130"/>
  <c r="H25" i="130"/>
  <c r="J26" i="130"/>
  <c r="F28" i="130"/>
  <c r="I29" i="130"/>
  <c r="K30" i="130"/>
  <c r="G32" i="130"/>
  <c r="I33" i="130"/>
  <c r="K34" i="130"/>
  <c r="G36" i="130"/>
  <c r="I37" i="130"/>
  <c r="K38" i="130"/>
  <c r="I41" i="130"/>
  <c r="K10" i="130"/>
  <c r="G12" i="130"/>
  <c r="I13" i="130"/>
  <c r="K14" i="130"/>
  <c r="G16" i="130"/>
  <c r="I17" i="130"/>
  <c r="K18" i="130"/>
  <c r="G20" i="130"/>
  <c r="I21" i="130"/>
  <c r="K22" i="130"/>
  <c r="J29" i="130"/>
  <c r="F31" i="130"/>
  <c r="H32" i="130"/>
  <c r="J33" i="130"/>
  <c r="F35" i="130"/>
  <c r="H36" i="130"/>
  <c r="J37" i="130"/>
  <c r="E239" i="130"/>
  <c r="E237" i="130"/>
  <c r="E236" i="130"/>
  <c r="E235" i="130"/>
  <c r="E234" i="130"/>
  <c r="E233" i="130"/>
  <c r="E232" i="130"/>
  <c r="E231" i="130"/>
  <c r="E230" i="130"/>
  <c r="E229" i="130"/>
  <c r="E228" i="130"/>
  <c r="E227" i="130"/>
  <c r="E226" i="130"/>
  <c r="E225" i="130"/>
  <c r="E224" i="130"/>
  <c r="E223" i="130"/>
  <c r="E222" i="130"/>
  <c r="E221" i="130"/>
  <c r="E220" i="130"/>
  <c r="E219" i="130"/>
  <c r="E218" i="130"/>
  <c r="E217" i="130"/>
  <c r="E216" i="130"/>
  <c r="E215" i="130"/>
  <c r="E214" i="130"/>
  <c r="E213" i="130"/>
  <c r="E212" i="130"/>
  <c r="E211" i="130"/>
  <c r="E210" i="130"/>
  <c r="E209" i="130"/>
  <c r="E208" i="130"/>
  <c r="E207" i="130"/>
  <c r="E206" i="130"/>
  <c r="E200" i="130"/>
  <c r="E198" i="130"/>
  <c r="E197" i="130"/>
  <c r="E196" i="130"/>
  <c r="E195" i="130"/>
  <c r="E194" i="130"/>
  <c r="E193" i="130"/>
  <c r="E192" i="130"/>
  <c r="E191" i="130"/>
  <c r="E190" i="130"/>
  <c r="E189" i="130"/>
  <c r="E188" i="130"/>
  <c r="E187" i="130"/>
  <c r="E186" i="130"/>
  <c r="E185" i="130"/>
  <c r="E184" i="130"/>
  <c r="E183" i="130"/>
  <c r="E182" i="130"/>
  <c r="E181" i="130"/>
  <c r="E180" i="130"/>
  <c r="E179" i="130"/>
  <c r="E178" i="130"/>
  <c r="E177" i="130"/>
  <c r="E176" i="130"/>
  <c r="E175" i="130"/>
  <c r="E174" i="130"/>
  <c r="E173" i="130"/>
  <c r="E172" i="130"/>
  <c r="E171" i="130"/>
  <c r="E170" i="130"/>
  <c r="E169" i="130"/>
  <c r="E168" i="130"/>
  <c r="E167" i="130"/>
  <c r="E161" i="130"/>
  <c r="K159" i="130"/>
  <c r="J159" i="130"/>
  <c r="I159" i="130"/>
  <c r="H159" i="130"/>
  <c r="G159" i="130"/>
  <c r="F159" i="130"/>
  <c r="E159" i="130"/>
  <c r="K158" i="130"/>
  <c r="J158" i="130"/>
  <c r="I158" i="130"/>
  <c r="H158" i="130"/>
  <c r="G158" i="130"/>
  <c r="F158" i="130"/>
  <c r="E158" i="130"/>
  <c r="K157" i="130"/>
  <c r="J157" i="130"/>
  <c r="I157" i="130"/>
  <c r="H157" i="130"/>
  <c r="G157" i="130"/>
  <c r="F157" i="130"/>
  <c r="E157" i="130"/>
  <c r="K156" i="130"/>
  <c r="K195" i="130" s="1"/>
  <c r="K234" i="130" s="1"/>
  <c r="J156" i="130"/>
  <c r="I156" i="130"/>
  <c r="H156" i="130"/>
  <c r="G156" i="130"/>
  <c r="F156" i="130"/>
  <c r="E156" i="130"/>
  <c r="K155" i="130"/>
  <c r="J155" i="130"/>
  <c r="J194" i="130" s="1"/>
  <c r="J233" i="130" s="1"/>
  <c r="I155" i="130"/>
  <c r="H155" i="130"/>
  <c r="G155" i="130"/>
  <c r="F155" i="130"/>
  <c r="E155" i="130"/>
  <c r="K154" i="130"/>
  <c r="J154" i="130"/>
  <c r="I154" i="130"/>
  <c r="I193" i="130" s="1"/>
  <c r="I232" i="130" s="1"/>
  <c r="H154" i="130"/>
  <c r="G154" i="130"/>
  <c r="F154" i="130"/>
  <c r="E154" i="130"/>
  <c r="K153" i="130"/>
  <c r="J153" i="130"/>
  <c r="I153" i="130"/>
  <c r="H153" i="130"/>
  <c r="G153" i="130"/>
  <c r="F153" i="130"/>
  <c r="E153" i="130"/>
  <c r="G191" i="130"/>
  <c r="G230" i="130" s="1"/>
  <c r="E152" i="130"/>
  <c r="E151" i="130"/>
  <c r="E150" i="130"/>
  <c r="E149" i="130"/>
  <c r="E148" i="130"/>
  <c r="K147" i="130"/>
  <c r="J147" i="130"/>
  <c r="J186" i="130" s="1"/>
  <c r="J225" i="130" s="1"/>
  <c r="I147" i="130"/>
  <c r="H147" i="130"/>
  <c r="G147" i="130"/>
  <c r="F147" i="130"/>
  <c r="E147" i="130"/>
  <c r="K146" i="130"/>
  <c r="J146" i="130"/>
  <c r="I146" i="130"/>
  <c r="I185" i="130" s="1"/>
  <c r="I224" i="130" s="1"/>
  <c r="H146" i="130"/>
  <c r="G146" i="130"/>
  <c r="F146" i="130"/>
  <c r="E146" i="130"/>
  <c r="K145" i="130"/>
  <c r="J145" i="130"/>
  <c r="I145" i="130"/>
  <c r="H145" i="130"/>
  <c r="H184" i="130" s="1"/>
  <c r="H223" i="130" s="1"/>
  <c r="G145" i="130"/>
  <c r="F145" i="130"/>
  <c r="E145" i="130"/>
  <c r="K144" i="130"/>
  <c r="J144" i="130"/>
  <c r="I144" i="130"/>
  <c r="H144" i="130"/>
  <c r="G144" i="130"/>
  <c r="G183" i="130" s="1"/>
  <c r="G222" i="130" s="1"/>
  <c r="F144" i="130"/>
  <c r="E144" i="130"/>
  <c r="K143" i="130"/>
  <c r="J143" i="130"/>
  <c r="I143" i="130"/>
  <c r="H143" i="130"/>
  <c r="G143" i="130"/>
  <c r="F143" i="130"/>
  <c r="E143" i="130"/>
  <c r="K142" i="130"/>
  <c r="J142" i="130"/>
  <c r="I142" i="130"/>
  <c r="H142" i="130"/>
  <c r="G142" i="130"/>
  <c r="F142" i="130"/>
  <c r="E142" i="130"/>
  <c r="K141" i="130"/>
  <c r="J141" i="130"/>
  <c r="I141" i="130"/>
  <c r="H141" i="130"/>
  <c r="G141" i="130"/>
  <c r="F141" i="130"/>
  <c r="E141" i="130"/>
  <c r="K179" i="130"/>
  <c r="K218" i="130" s="1"/>
  <c r="E140" i="130"/>
  <c r="E139" i="130"/>
  <c r="I177" i="130"/>
  <c r="I216" i="130" s="1"/>
  <c r="E138" i="130"/>
  <c r="H176" i="130"/>
  <c r="H215" i="130" s="1"/>
  <c r="E137" i="130"/>
  <c r="G175" i="130"/>
  <c r="G214" i="130" s="1"/>
  <c r="E136" i="130"/>
  <c r="E135" i="130"/>
  <c r="E134" i="130"/>
  <c r="E133" i="130"/>
  <c r="K171" i="130"/>
  <c r="K210" i="130" s="1"/>
  <c r="E132" i="130"/>
  <c r="J170" i="130"/>
  <c r="J209" i="130" s="1"/>
  <c r="E131" i="130"/>
  <c r="E130" i="130"/>
  <c r="E129" i="130"/>
  <c r="G167" i="130"/>
  <c r="F167" i="130"/>
  <c r="E128" i="130"/>
  <c r="K121" i="130"/>
  <c r="J121" i="130"/>
  <c r="I121" i="130"/>
  <c r="H121" i="130"/>
  <c r="G121" i="130"/>
  <c r="F121" i="130"/>
  <c r="E121" i="130"/>
  <c r="E119" i="130"/>
  <c r="E118" i="130"/>
  <c r="E117" i="130"/>
  <c r="E116" i="130"/>
  <c r="E115" i="130"/>
  <c r="E114" i="130"/>
  <c r="E113" i="130"/>
  <c r="E112" i="130"/>
  <c r="E111" i="130"/>
  <c r="E110" i="130"/>
  <c r="E109" i="130"/>
  <c r="E108" i="130"/>
  <c r="E107" i="130"/>
  <c r="E106" i="130"/>
  <c r="E105" i="130"/>
  <c r="E104" i="130"/>
  <c r="E103" i="130"/>
  <c r="E102" i="130"/>
  <c r="E101" i="130"/>
  <c r="E100" i="130"/>
  <c r="E99" i="130"/>
  <c r="E98" i="130"/>
  <c r="E97" i="130"/>
  <c r="E96" i="130"/>
  <c r="E95" i="130"/>
  <c r="E94" i="130"/>
  <c r="E93" i="130"/>
  <c r="E92" i="130"/>
  <c r="E91" i="130"/>
  <c r="E90" i="130"/>
  <c r="E89" i="130"/>
  <c r="E88" i="130"/>
  <c r="K82" i="130"/>
  <c r="J82" i="130"/>
  <c r="I82" i="130"/>
  <c r="H82" i="130"/>
  <c r="G82" i="130"/>
  <c r="F82" i="130"/>
  <c r="E82" i="130"/>
  <c r="E80" i="130"/>
  <c r="E79" i="130"/>
  <c r="E78" i="130"/>
  <c r="E77" i="130"/>
  <c r="E76" i="130"/>
  <c r="E75" i="130"/>
  <c r="E74" i="130"/>
  <c r="E73" i="130"/>
  <c r="E72" i="130"/>
  <c r="E71" i="130"/>
  <c r="E70" i="130"/>
  <c r="E69" i="130"/>
  <c r="E68" i="130"/>
  <c r="E67" i="130"/>
  <c r="E66" i="130"/>
  <c r="E65" i="130"/>
  <c r="E64" i="130"/>
  <c r="E63" i="130"/>
  <c r="E62" i="130"/>
  <c r="E61" i="130"/>
  <c r="E60" i="130"/>
  <c r="E59" i="130"/>
  <c r="E58" i="130"/>
  <c r="E57" i="130"/>
  <c r="E56" i="130"/>
  <c r="E55" i="130"/>
  <c r="E54" i="130"/>
  <c r="E53" i="130"/>
  <c r="E52" i="130"/>
  <c r="E51" i="130"/>
  <c r="E50" i="130"/>
  <c r="E49" i="130"/>
  <c r="E43" i="130"/>
  <c r="G198" i="130"/>
  <c r="G237" i="130" s="1"/>
  <c r="E41" i="130"/>
  <c r="E40" i="130"/>
  <c r="E39" i="130"/>
  <c r="E38" i="130"/>
  <c r="K194" i="130"/>
  <c r="K233" i="130" s="1"/>
  <c r="E37" i="130"/>
  <c r="J193" i="130"/>
  <c r="J232" i="130" s="1"/>
  <c r="E36" i="130"/>
  <c r="I192" i="130"/>
  <c r="I231" i="130" s="1"/>
  <c r="E35" i="130"/>
  <c r="J191" i="130"/>
  <c r="J230" i="130" s="1"/>
  <c r="E34" i="130"/>
  <c r="G190" i="130"/>
  <c r="G229" i="130" s="1"/>
  <c r="E33" i="130"/>
  <c r="H189" i="130"/>
  <c r="H228" i="130" s="1"/>
  <c r="E32" i="130"/>
  <c r="E31" i="130"/>
  <c r="K187" i="130"/>
  <c r="K226" i="130" s="1"/>
  <c r="E30" i="130"/>
  <c r="K186" i="130"/>
  <c r="K225" i="130" s="1"/>
  <c r="E29" i="130"/>
  <c r="J185" i="130"/>
  <c r="J224" i="130" s="1"/>
  <c r="E28" i="130"/>
  <c r="I184" i="130"/>
  <c r="I223" i="130" s="1"/>
  <c r="E27" i="130"/>
  <c r="J183" i="130"/>
  <c r="J222" i="130" s="1"/>
  <c r="E26" i="130"/>
  <c r="G182" i="130"/>
  <c r="G221" i="130" s="1"/>
  <c r="E25" i="130"/>
  <c r="E24" i="130"/>
  <c r="E23" i="130"/>
  <c r="F179" i="130"/>
  <c r="F218" i="130" s="1"/>
  <c r="E22" i="130"/>
  <c r="K178" i="130"/>
  <c r="K217" i="130" s="1"/>
  <c r="J178" i="130"/>
  <c r="J217" i="130" s="1"/>
  <c r="E21" i="130"/>
  <c r="J177" i="130"/>
  <c r="J216" i="130" s="1"/>
  <c r="E20" i="130"/>
  <c r="K176" i="130"/>
  <c r="K215" i="130" s="1"/>
  <c r="I176" i="130"/>
  <c r="I215" i="130" s="1"/>
  <c r="E19" i="130"/>
  <c r="E18" i="130"/>
  <c r="I174" i="130"/>
  <c r="I213" i="130" s="1"/>
  <c r="E17" i="130"/>
  <c r="E16" i="130"/>
  <c r="E15" i="130"/>
  <c r="F171" i="130"/>
  <c r="F210" i="130" s="1"/>
  <c r="E14" i="130"/>
  <c r="E13" i="130"/>
  <c r="J169" i="130"/>
  <c r="J208" i="130" s="1"/>
  <c r="I169" i="130"/>
  <c r="I208" i="130" s="1"/>
  <c r="E12" i="130"/>
  <c r="K168" i="130"/>
  <c r="K207" i="130" s="1"/>
  <c r="I168" i="130"/>
  <c r="I207" i="130" s="1"/>
  <c r="E11" i="130"/>
  <c r="K196" i="130"/>
  <c r="K235" i="130" s="1"/>
  <c r="J195" i="130"/>
  <c r="J234" i="130" s="1"/>
  <c r="I194" i="130"/>
  <c r="I233" i="130" s="1"/>
  <c r="H175" i="130"/>
  <c r="H214" i="130" s="1"/>
  <c r="G192" i="130"/>
  <c r="G231" i="130" s="1"/>
  <c r="A4" i="130"/>
  <c r="A41" i="5" s="1"/>
  <c r="K796" i="76"/>
  <c r="J796" i="76"/>
  <c r="I796" i="76"/>
  <c r="H796" i="76"/>
  <c r="B281" i="5"/>
  <c r="B279" i="5"/>
  <c r="B278" i="5"/>
  <c r="B277" i="5"/>
  <c r="B275" i="5"/>
  <c r="B274" i="5"/>
  <c r="B272" i="5"/>
  <c r="B271" i="5"/>
  <c r="B270" i="5"/>
  <c r="B269" i="5"/>
  <c r="B268" i="5"/>
  <c r="B267" i="5"/>
  <c r="B265" i="5"/>
  <c r="B264" i="5"/>
  <c r="B262" i="5"/>
  <c r="B261" i="5"/>
  <c r="B260" i="5"/>
  <c r="B259" i="5"/>
  <c r="B258" i="5"/>
  <c r="B256" i="5"/>
  <c r="B255" i="5"/>
  <c r="B253" i="5"/>
  <c r="B252" i="5"/>
  <c r="B251" i="5"/>
  <c r="B250" i="5"/>
  <c r="B248" i="5"/>
  <c r="B246" i="5"/>
  <c r="B244" i="5"/>
  <c r="B242" i="5"/>
  <c r="B240" i="5"/>
  <c r="B238" i="5"/>
  <c r="B236" i="5"/>
  <c r="B234" i="5"/>
  <c r="B233" i="5"/>
  <c r="B232" i="5"/>
  <c r="B231" i="5"/>
  <c r="B229" i="5"/>
  <c r="B227" i="5"/>
  <c r="B225" i="5"/>
  <c r="B224" i="5"/>
  <c r="B223" i="5"/>
  <c r="B222" i="5"/>
  <c r="B220" i="5"/>
  <c r="B219" i="5"/>
  <c r="B218" i="5"/>
  <c r="B217" i="5"/>
  <c r="B215" i="5"/>
  <c r="B214" i="5"/>
  <c r="B213" i="5"/>
  <c r="B212" i="5"/>
  <c r="B210" i="5"/>
  <c r="B209" i="5"/>
  <c r="B208" i="5"/>
  <c r="B207" i="5"/>
  <c r="B205" i="5"/>
  <c r="B204" i="5"/>
  <c r="B203" i="5"/>
  <c r="B202" i="5"/>
  <c r="B200" i="5"/>
  <c r="B199" i="5"/>
  <c r="B198" i="5"/>
  <c r="B197" i="5"/>
  <c r="B195" i="5"/>
  <c r="B194" i="5"/>
  <c r="B193" i="5"/>
  <c r="B192" i="5"/>
  <c r="B191" i="5"/>
  <c r="B190" i="5"/>
  <c r="B188" i="5"/>
  <c r="B187" i="5"/>
  <c r="B186" i="5"/>
  <c r="B185" i="5"/>
  <c r="B184" i="5"/>
  <c r="B183" i="5"/>
  <c r="A179" i="5"/>
  <c r="B181" i="5"/>
  <c r="B180" i="5"/>
  <c r="B178" i="5"/>
  <c r="B177" i="5"/>
  <c r="B175" i="5"/>
  <c r="B174" i="5"/>
  <c r="B172" i="5"/>
  <c r="B171" i="5"/>
  <c r="B169" i="5"/>
  <c r="B168" i="5"/>
  <c r="B166" i="5"/>
  <c r="B165" i="5"/>
  <c r="B163" i="5"/>
  <c r="B162" i="5"/>
  <c r="B160" i="5"/>
  <c r="B159" i="5"/>
  <c r="B157" i="5"/>
  <c r="B156" i="5"/>
  <c r="B154" i="5"/>
  <c r="B153" i="5"/>
  <c r="B151" i="5"/>
  <c r="B150" i="5"/>
  <c r="B148" i="5"/>
  <c r="B147" i="5"/>
  <c r="B145" i="5"/>
  <c r="B144" i="5"/>
  <c r="B142" i="5"/>
  <c r="B141" i="5"/>
  <c r="B139" i="5"/>
  <c r="B137" i="5"/>
  <c r="B135" i="5"/>
  <c r="B134" i="5"/>
  <c r="B133" i="5"/>
  <c r="B132" i="5"/>
  <c r="B131" i="5"/>
  <c r="B129" i="5"/>
  <c r="B128" i="5"/>
  <c r="B126" i="5"/>
  <c r="B125" i="5"/>
  <c r="B123" i="5"/>
  <c r="B122" i="5"/>
  <c r="B120" i="5"/>
  <c r="B119" i="5"/>
  <c r="B117" i="5"/>
  <c r="B116" i="5"/>
  <c r="B114" i="5"/>
  <c r="B113" i="5"/>
  <c r="B111" i="5"/>
  <c r="B110" i="5"/>
  <c r="B108" i="5"/>
  <c r="B107" i="5"/>
  <c r="B105" i="5"/>
  <c r="B104" i="5"/>
  <c r="B102" i="5"/>
  <c r="B101" i="5"/>
  <c r="B99" i="5"/>
  <c r="B98" i="5"/>
  <c r="B96" i="5"/>
  <c r="B95" i="5"/>
  <c r="B93" i="5"/>
  <c r="B92" i="5"/>
  <c r="B90" i="5"/>
  <c r="B89" i="5"/>
  <c r="B87" i="5"/>
  <c r="B86" i="5"/>
  <c r="B84" i="5"/>
  <c r="B83" i="5"/>
  <c r="B80" i="5"/>
  <c r="B81" i="5"/>
  <c r="B78" i="5"/>
  <c r="B77" i="5"/>
  <c r="B75" i="5"/>
  <c r="B74" i="5"/>
  <c r="B72" i="5"/>
  <c r="B71" i="5"/>
  <c r="B69" i="5"/>
  <c r="B68" i="5"/>
  <c r="B66" i="5"/>
  <c r="B65" i="5"/>
  <c r="B63" i="5"/>
  <c r="B62" i="5"/>
  <c r="B60" i="5"/>
  <c r="B59" i="5"/>
  <c r="B57" i="5"/>
  <c r="B56" i="5"/>
  <c r="B54" i="5"/>
  <c r="B53" i="5"/>
  <c r="B52" i="5"/>
  <c r="B51" i="5"/>
  <c r="B50" i="5"/>
  <c r="B49" i="5"/>
  <c r="B33" i="5"/>
  <c r="B32" i="5"/>
  <c r="B31" i="5"/>
  <c r="B30" i="5"/>
  <c r="B29" i="5"/>
  <c r="B28" i="5"/>
  <c r="B27" i="5"/>
  <c r="B26" i="5"/>
  <c r="B25" i="5"/>
  <c r="B23" i="5"/>
  <c r="B22" i="5"/>
  <c r="B21" i="5"/>
  <c r="B20" i="5"/>
  <c r="B19" i="5"/>
  <c r="B18" i="5"/>
  <c r="B16" i="5"/>
  <c r="B15" i="5"/>
  <c r="B14" i="5"/>
  <c r="B13" i="5"/>
  <c r="B12" i="5"/>
  <c r="B10" i="5"/>
  <c r="B8" i="5"/>
  <c r="B7" i="5"/>
  <c r="A4" i="5"/>
  <c r="A4" i="3"/>
  <c r="F182" i="130" l="1"/>
  <c r="F221" i="130" s="1"/>
  <c r="F206" i="130"/>
  <c r="H206" i="130"/>
  <c r="G206" i="130"/>
  <c r="J161" i="130"/>
  <c r="I198" i="130"/>
  <c r="I237" i="130" s="1"/>
  <c r="F189" i="130"/>
  <c r="F228" i="130" s="1"/>
  <c r="H191" i="130"/>
  <c r="H230" i="130" s="1"/>
  <c r="G196" i="130"/>
  <c r="G235" i="130" s="1"/>
  <c r="K161" i="130"/>
  <c r="F191" i="130"/>
  <c r="F230" i="130" s="1"/>
  <c r="F183" i="130"/>
  <c r="F222" i="130" s="1"/>
  <c r="F175" i="130"/>
  <c r="F214" i="130" s="1"/>
  <c r="F192" i="130"/>
  <c r="F231" i="130" s="1"/>
  <c r="F184" i="130"/>
  <c r="F223" i="130" s="1"/>
  <c r="F176" i="130"/>
  <c r="F215" i="130" s="1"/>
  <c r="F168" i="130"/>
  <c r="F207" i="130" s="1"/>
  <c r="F193" i="130"/>
  <c r="F232" i="130" s="1"/>
  <c r="F185" i="130"/>
  <c r="F224" i="130" s="1"/>
  <c r="F177" i="130"/>
  <c r="F216" i="130" s="1"/>
  <c r="F169" i="130"/>
  <c r="F208" i="130" s="1"/>
  <c r="F194" i="130"/>
  <c r="F233" i="130" s="1"/>
  <c r="F186" i="130"/>
  <c r="F225" i="130" s="1"/>
  <c r="F178" i="130"/>
  <c r="F217" i="130" s="1"/>
  <c r="F170" i="130"/>
  <c r="F209" i="130" s="1"/>
  <c r="F196" i="130"/>
  <c r="F235" i="130" s="1"/>
  <c r="F188" i="130"/>
  <c r="F227" i="130" s="1"/>
  <c r="F172" i="130"/>
  <c r="F211" i="130" s="1"/>
  <c r="J167" i="130"/>
  <c r="I182" i="130"/>
  <c r="I221" i="130" s="1"/>
  <c r="K184" i="130"/>
  <c r="K223" i="130" s="1"/>
  <c r="F187" i="130"/>
  <c r="F226" i="130" s="1"/>
  <c r="F190" i="130"/>
  <c r="F229" i="130" s="1"/>
  <c r="H192" i="130"/>
  <c r="H231" i="130" s="1"/>
  <c r="F161" i="130"/>
  <c r="G172" i="130"/>
  <c r="G211" i="130" s="1"/>
  <c r="F173" i="130"/>
  <c r="F212" i="130" s="1"/>
  <c r="G161" i="130"/>
  <c r="H193" i="130"/>
  <c r="H232" i="130" s="1"/>
  <c r="H185" i="130"/>
  <c r="H224" i="130" s="1"/>
  <c r="H177" i="130"/>
  <c r="H216" i="130" s="1"/>
  <c r="H169" i="130"/>
  <c r="H208" i="130" s="1"/>
  <c r="H194" i="130"/>
  <c r="H233" i="130" s="1"/>
  <c r="H186" i="130"/>
  <c r="H225" i="130" s="1"/>
  <c r="H178" i="130"/>
  <c r="H217" i="130" s="1"/>
  <c r="H170" i="130"/>
  <c r="H209" i="130" s="1"/>
  <c r="H195" i="130"/>
  <c r="H234" i="130" s="1"/>
  <c r="H187" i="130"/>
  <c r="H226" i="130" s="1"/>
  <c r="H179" i="130"/>
  <c r="H218" i="130" s="1"/>
  <c r="H171" i="130"/>
  <c r="H210" i="130" s="1"/>
  <c r="H196" i="130"/>
  <c r="H235" i="130" s="1"/>
  <c r="H188" i="130"/>
  <c r="H227" i="130" s="1"/>
  <c r="H172" i="130"/>
  <c r="H211" i="130" s="1"/>
  <c r="H198" i="130"/>
  <c r="H237" i="130" s="1"/>
  <c r="H190" i="130"/>
  <c r="H229" i="130" s="1"/>
  <c r="H182" i="130"/>
  <c r="H221" i="130" s="1"/>
  <c r="H174" i="130"/>
  <c r="H213" i="130" s="1"/>
  <c r="H168" i="130"/>
  <c r="H207" i="130" s="1"/>
  <c r="H173" i="130"/>
  <c r="H212" i="130" s="1"/>
  <c r="J175" i="130"/>
  <c r="J214" i="130" s="1"/>
  <c r="I190" i="130"/>
  <c r="I229" i="130" s="1"/>
  <c r="K192" i="130"/>
  <c r="K231" i="130" s="1"/>
  <c r="F195" i="130"/>
  <c r="F234" i="130" s="1"/>
  <c r="F198" i="130"/>
  <c r="F237" i="130" s="1"/>
  <c r="H161" i="130"/>
  <c r="H183" i="130"/>
  <c r="H222" i="130" s="1"/>
  <c r="G188" i="130"/>
  <c r="G227" i="130" s="1"/>
  <c r="I161" i="130"/>
  <c r="I167" i="130"/>
  <c r="J168" i="130"/>
  <c r="J207" i="130" s="1"/>
  <c r="K169" i="130"/>
  <c r="K208" i="130" s="1"/>
  <c r="G173" i="130"/>
  <c r="G212" i="130" s="1"/>
  <c r="I175" i="130"/>
  <c r="I214" i="130" s="1"/>
  <c r="J176" i="130"/>
  <c r="J215" i="130" s="1"/>
  <c r="K177" i="130"/>
  <c r="K216" i="130" s="1"/>
  <c r="I183" i="130"/>
  <c r="I222" i="130" s="1"/>
  <c r="J184" i="130"/>
  <c r="J223" i="130" s="1"/>
  <c r="K185" i="130"/>
  <c r="K224" i="130" s="1"/>
  <c r="G189" i="130"/>
  <c r="G228" i="130" s="1"/>
  <c r="I191" i="130"/>
  <c r="I230" i="130" s="1"/>
  <c r="J192" i="130"/>
  <c r="J231" i="130" s="1"/>
  <c r="K193" i="130"/>
  <c r="K232" i="130" s="1"/>
  <c r="K167" i="130"/>
  <c r="G171" i="130"/>
  <c r="G210" i="130" s="1"/>
  <c r="I173" i="130"/>
  <c r="I212" i="130" s="1"/>
  <c r="J174" i="130"/>
  <c r="J213" i="130" s="1"/>
  <c r="K175" i="130"/>
  <c r="K214" i="130" s="1"/>
  <c r="G179" i="130"/>
  <c r="G218" i="130" s="1"/>
  <c r="J182" i="130"/>
  <c r="J221" i="130" s="1"/>
  <c r="K183" i="130"/>
  <c r="K222" i="130" s="1"/>
  <c r="G187" i="130"/>
  <c r="G226" i="130" s="1"/>
  <c r="I189" i="130"/>
  <c r="I228" i="130" s="1"/>
  <c r="J190" i="130"/>
  <c r="J229" i="130" s="1"/>
  <c r="K191" i="130"/>
  <c r="K230" i="130" s="1"/>
  <c r="G195" i="130"/>
  <c r="G234" i="130" s="1"/>
  <c r="J198" i="130"/>
  <c r="J237" i="130" s="1"/>
  <c r="G170" i="130"/>
  <c r="G209" i="130" s="1"/>
  <c r="I172" i="130"/>
  <c r="I211" i="130" s="1"/>
  <c r="J173" i="130"/>
  <c r="J212" i="130" s="1"/>
  <c r="K174" i="130"/>
  <c r="K213" i="130" s="1"/>
  <c r="G178" i="130"/>
  <c r="G217" i="130" s="1"/>
  <c r="K182" i="130"/>
  <c r="K221" i="130" s="1"/>
  <c r="G186" i="130"/>
  <c r="G225" i="130" s="1"/>
  <c r="I188" i="130"/>
  <c r="I227" i="130" s="1"/>
  <c r="J189" i="130"/>
  <c r="J228" i="130" s="1"/>
  <c r="K190" i="130"/>
  <c r="K229" i="130" s="1"/>
  <c r="G194" i="130"/>
  <c r="G233" i="130" s="1"/>
  <c r="I196" i="130"/>
  <c r="I235" i="130" s="1"/>
  <c r="K198" i="130"/>
  <c r="K237" i="130" s="1"/>
  <c r="G169" i="130"/>
  <c r="G208" i="130" s="1"/>
  <c r="I171" i="130"/>
  <c r="I210" i="130" s="1"/>
  <c r="J172" i="130"/>
  <c r="J211" i="130" s="1"/>
  <c r="K173" i="130"/>
  <c r="K212" i="130" s="1"/>
  <c r="G177" i="130"/>
  <c r="G216" i="130" s="1"/>
  <c r="I179" i="130"/>
  <c r="I218" i="130" s="1"/>
  <c r="G185" i="130"/>
  <c r="G224" i="130" s="1"/>
  <c r="I187" i="130"/>
  <c r="I226" i="130" s="1"/>
  <c r="J188" i="130"/>
  <c r="J227" i="130" s="1"/>
  <c r="K189" i="130"/>
  <c r="K228" i="130" s="1"/>
  <c r="G193" i="130"/>
  <c r="G232" i="130" s="1"/>
  <c r="I195" i="130"/>
  <c r="I234" i="130" s="1"/>
  <c r="J196" i="130"/>
  <c r="J235" i="130" s="1"/>
  <c r="G168" i="130"/>
  <c r="G207" i="130" s="1"/>
  <c r="I170" i="130"/>
  <c r="I209" i="130" s="1"/>
  <c r="J171" i="130"/>
  <c r="J210" i="130" s="1"/>
  <c r="K172" i="130"/>
  <c r="K211" i="130" s="1"/>
  <c r="G176" i="130"/>
  <c r="G215" i="130" s="1"/>
  <c r="I178" i="130"/>
  <c r="I217" i="130" s="1"/>
  <c r="J179" i="130"/>
  <c r="J218" i="130" s="1"/>
  <c r="G184" i="130"/>
  <c r="G223" i="130" s="1"/>
  <c r="I186" i="130"/>
  <c r="I225" i="130" s="1"/>
  <c r="J187" i="130"/>
  <c r="J226" i="130" s="1"/>
  <c r="K188" i="130"/>
  <c r="K227" i="130" s="1"/>
  <c r="H18" i="75"/>
  <c r="H17" i="75"/>
  <c r="H16" i="75"/>
  <c r="H12" i="75"/>
  <c r="H10" i="75"/>
  <c r="G18" i="75"/>
  <c r="G17" i="75"/>
  <c r="G16" i="75"/>
  <c r="G12" i="75"/>
  <c r="G10" i="75"/>
  <c r="F18" i="75"/>
  <c r="F17" i="75"/>
  <c r="F16" i="75"/>
  <c r="F12" i="75"/>
  <c r="F10" i="75"/>
  <c r="E18" i="75"/>
  <c r="E17" i="75"/>
  <c r="E16" i="75"/>
  <c r="E12" i="75"/>
  <c r="E10" i="75"/>
  <c r="D18" i="75"/>
  <c r="D17" i="75"/>
  <c r="D16" i="75"/>
  <c r="D12" i="75"/>
  <c r="D10" i="75"/>
  <c r="C18" i="75"/>
  <c r="C17" i="75"/>
  <c r="C16" i="75"/>
  <c r="C12" i="75"/>
  <c r="C10" i="75"/>
  <c r="B10" i="75"/>
  <c r="H26" i="25"/>
  <c r="H25" i="25"/>
  <c r="H24" i="25"/>
  <c r="H23" i="25"/>
  <c r="H22" i="25"/>
  <c r="H21" i="25"/>
  <c r="H20" i="25"/>
  <c r="H16" i="25"/>
  <c r="H14" i="25"/>
  <c r="H13" i="25"/>
  <c r="H12" i="25"/>
  <c r="H11" i="25"/>
  <c r="H10" i="25"/>
  <c r="G26" i="25"/>
  <c r="G25" i="25"/>
  <c r="G24" i="25"/>
  <c r="G23" i="25"/>
  <c r="G22" i="25"/>
  <c r="G21" i="25"/>
  <c r="G20" i="25"/>
  <c r="G16" i="25"/>
  <c r="G14" i="25"/>
  <c r="G13" i="25"/>
  <c r="G12" i="25"/>
  <c r="G11" i="25"/>
  <c r="G10" i="25"/>
  <c r="F26" i="25"/>
  <c r="F25" i="25"/>
  <c r="F24" i="25"/>
  <c r="F23" i="25"/>
  <c r="F22" i="25"/>
  <c r="F21" i="25"/>
  <c r="F20" i="25"/>
  <c r="F16" i="25"/>
  <c r="F14" i="25"/>
  <c r="F13" i="25"/>
  <c r="F12" i="25"/>
  <c r="F11" i="25"/>
  <c r="F10" i="25"/>
  <c r="E26" i="25"/>
  <c r="E25" i="25"/>
  <c r="E24" i="25"/>
  <c r="E23" i="25"/>
  <c r="E22" i="25"/>
  <c r="E21" i="25"/>
  <c r="E20" i="25"/>
  <c r="E16" i="25"/>
  <c r="E14" i="25"/>
  <c r="E13" i="25"/>
  <c r="E12" i="25"/>
  <c r="E11" i="25"/>
  <c r="E10" i="25"/>
  <c r="D16" i="25"/>
  <c r="D14" i="25"/>
  <c r="D13" i="25"/>
  <c r="D12" i="25"/>
  <c r="D11" i="25"/>
  <c r="D10" i="25"/>
  <c r="D26" i="25"/>
  <c r="D25" i="25"/>
  <c r="D24" i="25"/>
  <c r="D23" i="25"/>
  <c r="D22" i="25"/>
  <c r="D21" i="25"/>
  <c r="D20" i="25"/>
  <c r="C12" i="25"/>
  <c r="C13" i="25"/>
  <c r="C14" i="25"/>
  <c r="C16" i="25"/>
  <c r="C26" i="25"/>
  <c r="C25" i="25"/>
  <c r="C24" i="25"/>
  <c r="C23" i="25"/>
  <c r="C22" i="25"/>
  <c r="C21" i="25"/>
  <c r="C11" i="25"/>
  <c r="C20" i="25"/>
  <c r="C10" i="25"/>
  <c r="O23" i="30"/>
  <c r="B26" i="25"/>
  <c r="B25" i="25"/>
  <c r="B24" i="25"/>
  <c r="B23" i="25"/>
  <c r="B22" i="25"/>
  <c r="B21" i="25"/>
  <c r="B20" i="25"/>
  <c r="B19" i="25"/>
  <c r="B16" i="25"/>
  <c r="B15" i="25"/>
  <c r="B14" i="25"/>
  <c r="B13" i="25"/>
  <c r="B12" i="25"/>
  <c r="B11" i="25"/>
  <c r="B10" i="25"/>
  <c r="P12" i="30"/>
  <c r="P10" i="30"/>
  <c r="H291" i="15"/>
  <c r="AK168" i="45"/>
  <c r="AK167" i="45"/>
  <c r="AK166" i="45"/>
  <c r="AK165" i="45"/>
  <c r="AK164" i="45"/>
  <c r="AK163" i="45"/>
  <c r="AK43" i="45"/>
  <c r="AK45" i="45"/>
  <c r="AK44" i="45"/>
  <c r="AK42" i="45"/>
  <c r="AK41" i="45"/>
  <c r="AK40" i="45"/>
  <c r="AK127" i="45"/>
  <c r="AK126" i="45"/>
  <c r="AK125" i="45"/>
  <c r="AK124" i="45"/>
  <c r="AK123" i="45"/>
  <c r="AK122" i="45"/>
  <c r="AK86" i="45"/>
  <c r="AK85" i="45"/>
  <c r="AK84" i="45"/>
  <c r="AK83" i="45"/>
  <c r="AK82" i="45"/>
  <c r="AK81" i="45"/>
  <c r="A4" i="25"/>
  <c r="A140" i="5" s="1"/>
  <c r="J185" i="102"/>
  <c r="I185" i="102"/>
  <c r="H185" i="102"/>
  <c r="G185" i="102"/>
  <c r="J184" i="102"/>
  <c r="I184" i="102"/>
  <c r="H184" i="102"/>
  <c r="G184" i="102"/>
  <c r="F184" i="102"/>
  <c r="E184" i="102"/>
  <c r="J183" i="102"/>
  <c r="I183" i="102"/>
  <c r="H183" i="102"/>
  <c r="G183" i="102"/>
  <c r="F183" i="102"/>
  <c r="E183" i="102"/>
  <c r="J182" i="102"/>
  <c r="I182" i="102"/>
  <c r="H182" i="102"/>
  <c r="G182" i="102"/>
  <c r="F182" i="102"/>
  <c r="E182" i="102"/>
  <c r="J181" i="102"/>
  <c r="I181" i="102"/>
  <c r="H181" i="102"/>
  <c r="G181" i="102"/>
  <c r="F181" i="102"/>
  <c r="E181" i="102"/>
  <c r="J180" i="102"/>
  <c r="I180" i="102"/>
  <c r="H180" i="102"/>
  <c r="G180" i="102"/>
  <c r="F180" i="102"/>
  <c r="E180" i="102"/>
  <c r="J179" i="102"/>
  <c r="I179" i="102"/>
  <c r="H179" i="102"/>
  <c r="G179" i="102"/>
  <c r="F179" i="102"/>
  <c r="E179" i="102"/>
  <c r="J178" i="102"/>
  <c r="I178" i="102"/>
  <c r="H178" i="102"/>
  <c r="G178" i="102"/>
  <c r="F178" i="102"/>
  <c r="E178" i="102"/>
  <c r="J177" i="102"/>
  <c r="I177" i="102"/>
  <c r="H177" i="102"/>
  <c r="G177" i="102"/>
  <c r="J176" i="102"/>
  <c r="I176" i="102"/>
  <c r="H176" i="102"/>
  <c r="G176" i="102"/>
  <c r="F176" i="102"/>
  <c r="E176" i="102"/>
  <c r="J175" i="102"/>
  <c r="I175" i="102"/>
  <c r="H175" i="102"/>
  <c r="G175" i="102"/>
  <c r="J174" i="102"/>
  <c r="I174" i="102"/>
  <c r="H174" i="102"/>
  <c r="G174" i="102"/>
  <c r="F174" i="102"/>
  <c r="E174" i="102"/>
  <c r="J173" i="102"/>
  <c r="I173" i="102"/>
  <c r="H173" i="102"/>
  <c r="G173" i="102"/>
  <c r="F173" i="102"/>
  <c r="E173" i="102"/>
  <c r="J172" i="102"/>
  <c r="I172" i="102"/>
  <c r="H172" i="102"/>
  <c r="G172" i="102"/>
  <c r="E163" i="102"/>
  <c r="J163" i="102"/>
  <c r="I163" i="102"/>
  <c r="H163" i="102"/>
  <c r="G163" i="102"/>
  <c r="F163" i="102"/>
  <c r="E142" i="102"/>
  <c r="E135" i="102"/>
  <c r="J102" i="102"/>
  <c r="I102" i="102"/>
  <c r="H102" i="102"/>
  <c r="G102" i="102"/>
  <c r="F102" i="102"/>
  <c r="E102" i="102"/>
  <c r="J101" i="102"/>
  <c r="I101" i="102"/>
  <c r="H101" i="102"/>
  <c r="G101" i="102"/>
  <c r="F101" i="102"/>
  <c r="E101" i="102"/>
  <c r="J100" i="102"/>
  <c r="I100" i="102"/>
  <c r="H100" i="102"/>
  <c r="G100" i="102"/>
  <c r="F100" i="102"/>
  <c r="E100" i="102"/>
  <c r="J99" i="102"/>
  <c r="I99" i="102"/>
  <c r="H99" i="102"/>
  <c r="G99" i="102"/>
  <c r="F99" i="102"/>
  <c r="E99" i="102"/>
  <c r="J98" i="102"/>
  <c r="I98" i="102"/>
  <c r="H98" i="102"/>
  <c r="G98" i="102"/>
  <c r="F98" i="102"/>
  <c r="E98" i="102"/>
  <c r="J97" i="102"/>
  <c r="I97" i="102"/>
  <c r="H97" i="102"/>
  <c r="G97" i="102"/>
  <c r="F97" i="102"/>
  <c r="E97" i="102"/>
  <c r="J95" i="102"/>
  <c r="I95" i="102"/>
  <c r="H95" i="102"/>
  <c r="G95" i="102"/>
  <c r="F95" i="102"/>
  <c r="E95" i="102"/>
  <c r="J93" i="102"/>
  <c r="I93" i="102"/>
  <c r="H93" i="102"/>
  <c r="G93" i="102"/>
  <c r="F93" i="102"/>
  <c r="E93" i="102"/>
  <c r="J92" i="102"/>
  <c r="I92" i="102"/>
  <c r="H92" i="102"/>
  <c r="G92" i="102"/>
  <c r="F92" i="102"/>
  <c r="E92" i="102"/>
  <c r="J91" i="102"/>
  <c r="I91" i="102"/>
  <c r="H91" i="102"/>
  <c r="G91" i="102"/>
  <c r="F91" i="102"/>
  <c r="E91" i="102"/>
  <c r="J83" i="102"/>
  <c r="J103" i="102" s="1"/>
  <c r="I83" i="102"/>
  <c r="H83" i="102"/>
  <c r="G83" i="102"/>
  <c r="F83" i="102"/>
  <c r="E83" i="102"/>
  <c r="J63" i="102"/>
  <c r="I63" i="102"/>
  <c r="I103" i="102" s="1"/>
  <c r="H63" i="102"/>
  <c r="G63" i="102"/>
  <c r="F63" i="102"/>
  <c r="E63" i="102"/>
  <c r="J23" i="102"/>
  <c r="I23" i="102"/>
  <c r="H23" i="102"/>
  <c r="G23" i="102"/>
  <c r="F23" i="102"/>
  <c r="E23" i="102"/>
  <c r="J206" i="130" l="1"/>
  <c r="K206" i="130"/>
  <c r="I206" i="130"/>
  <c r="H103" i="102"/>
  <c r="G103" i="102"/>
  <c r="F103" i="102"/>
  <c r="E103" i="102"/>
  <c r="P38" i="126"/>
  <c r="P38" i="125"/>
  <c r="P38" i="127"/>
  <c r="P38" i="128"/>
  <c r="P38" i="129"/>
  <c r="P38" i="44"/>
  <c r="H194" i="15" l="1"/>
  <c r="G194" i="15"/>
  <c r="F194" i="15"/>
  <c r="E194" i="15"/>
  <c r="D194" i="15"/>
  <c r="H141" i="15"/>
  <c r="G141" i="15"/>
  <c r="F141" i="15"/>
  <c r="E141" i="15"/>
  <c r="D141" i="15"/>
  <c r="H35" i="15"/>
  <c r="G35" i="15"/>
  <c r="F35" i="15"/>
  <c r="E35" i="15"/>
  <c r="D35" i="15"/>
  <c r="H88" i="15" l="1"/>
  <c r="G88" i="15"/>
  <c r="F88" i="15"/>
  <c r="E88" i="15"/>
  <c r="D88" i="15"/>
  <c r="H26" i="15" l="1"/>
  <c r="G26" i="15"/>
  <c r="F26" i="15"/>
  <c r="E26" i="15"/>
  <c r="D26" i="15"/>
  <c r="H25" i="15"/>
  <c r="G25" i="15"/>
  <c r="F25" i="15"/>
  <c r="E25" i="15"/>
  <c r="D25" i="15"/>
  <c r="H24" i="15"/>
  <c r="G24" i="15"/>
  <c r="F24" i="15"/>
  <c r="E24" i="15"/>
  <c r="D24" i="15"/>
  <c r="D21" i="15" s="1"/>
  <c r="D19" i="15" s="1"/>
  <c r="H23" i="15"/>
  <c r="G23" i="15"/>
  <c r="F23" i="15"/>
  <c r="E23" i="15"/>
  <c r="D23" i="15"/>
  <c r="H22" i="15"/>
  <c r="H21" i="15" s="1"/>
  <c r="G22" i="15"/>
  <c r="G21" i="15" s="1"/>
  <c r="F22" i="15"/>
  <c r="F21" i="15" s="1"/>
  <c r="F19" i="15" s="1"/>
  <c r="E22" i="15"/>
  <c r="E21" i="15" s="1"/>
  <c r="E19" i="15" s="1"/>
  <c r="D22" i="15"/>
  <c r="H20" i="15"/>
  <c r="G20" i="15"/>
  <c r="F20" i="15"/>
  <c r="E20" i="15"/>
  <c r="D20" i="15"/>
  <c r="C26" i="15"/>
  <c r="C25" i="15"/>
  <c r="C24" i="15"/>
  <c r="C23" i="15"/>
  <c r="C22" i="15"/>
  <c r="C20" i="15"/>
  <c r="G19" i="15" l="1"/>
  <c r="H19" i="15"/>
  <c r="H64" i="15" l="1"/>
  <c r="G64" i="15"/>
  <c r="F64" i="15"/>
  <c r="E64" i="15"/>
  <c r="D64" i="15"/>
  <c r="C64" i="15"/>
  <c r="E41" i="102" l="1"/>
  <c r="E121" i="102" s="1"/>
  <c r="F41" i="102"/>
  <c r="F121" i="102" s="1"/>
  <c r="G41" i="102"/>
  <c r="G121" i="102" s="1"/>
  <c r="H41" i="102"/>
  <c r="H121" i="102" s="1"/>
  <c r="I41" i="102"/>
  <c r="I121" i="102" s="1"/>
  <c r="J41" i="102"/>
  <c r="J121" i="102" s="1"/>
  <c r="H24" i="14"/>
  <c r="G24" i="14"/>
  <c r="F24" i="14"/>
  <c r="E24" i="14"/>
  <c r="D24" i="14"/>
  <c r="I93" i="18" l="1"/>
  <c r="H93" i="18"/>
  <c r="G93" i="18"/>
  <c r="F93" i="18"/>
  <c r="E93" i="18"/>
  <c r="I91" i="18"/>
  <c r="H91" i="18"/>
  <c r="G91" i="18"/>
  <c r="F91" i="18"/>
  <c r="E91" i="18"/>
  <c r="I90" i="18"/>
  <c r="H90" i="18"/>
  <c r="G90" i="18"/>
  <c r="F90" i="18"/>
  <c r="E90" i="18"/>
  <c r="I89" i="18"/>
  <c r="H89" i="18"/>
  <c r="G89" i="18"/>
  <c r="F89" i="18"/>
  <c r="E89" i="18"/>
  <c r="I88" i="18"/>
  <c r="H88" i="18"/>
  <c r="G88" i="18"/>
  <c r="F88" i="18"/>
  <c r="E88" i="18"/>
  <c r="I87" i="18"/>
  <c r="H87" i="18"/>
  <c r="G87" i="18"/>
  <c r="F87" i="18"/>
  <c r="E87" i="18"/>
  <c r="I86" i="18"/>
  <c r="H86" i="18"/>
  <c r="G86" i="18"/>
  <c r="F86" i="18"/>
  <c r="E86" i="18"/>
  <c r="I85" i="18"/>
  <c r="H85" i="18"/>
  <c r="G85" i="18"/>
  <c r="F85" i="18"/>
  <c r="E85" i="18"/>
  <c r="I84" i="18"/>
  <c r="H84" i="18"/>
  <c r="G84" i="18"/>
  <c r="F84" i="18"/>
  <c r="E84" i="18"/>
  <c r="I83" i="18"/>
  <c r="H83" i="18"/>
  <c r="G83" i="18"/>
  <c r="F83" i="18"/>
  <c r="E83" i="18"/>
  <c r="I82" i="18"/>
  <c r="H82" i="18"/>
  <c r="G82" i="18"/>
  <c r="F82" i="18"/>
  <c r="E82" i="18"/>
  <c r="I81" i="18"/>
  <c r="H81" i="18"/>
  <c r="G81" i="18"/>
  <c r="F81" i="18"/>
  <c r="E81" i="18"/>
  <c r="I80" i="18"/>
  <c r="H80" i="18"/>
  <c r="G80" i="18"/>
  <c r="F80" i="18"/>
  <c r="E80" i="18"/>
  <c r="I79" i="18"/>
  <c r="H79" i="18"/>
  <c r="G79" i="18"/>
  <c r="F79" i="18"/>
  <c r="E79" i="18"/>
  <c r="I78" i="18"/>
  <c r="H78" i="18"/>
  <c r="G78" i="18"/>
  <c r="F78" i="18"/>
  <c r="E78" i="18"/>
  <c r="I77" i="18"/>
  <c r="H77" i="18"/>
  <c r="G77" i="18"/>
  <c r="F77" i="18"/>
  <c r="E77" i="18"/>
  <c r="I76" i="18"/>
  <c r="H76" i="18"/>
  <c r="G76" i="18"/>
  <c r="F76" i="18"/>
  <c r="E76" i="18"/>
  <c r="I75" i="18"/>
  <c r="H75" i="18"/>
  <c r="G75" i="18"/>
  <c r="F75" i="18"/>
  <c r="E75" i="18"/>
  <c r="I74" i="18"/>
  <c r="H74" i="18"/>
  <c r="G74" i="18"/>
  <c r="F74" i="18"/>
  <c r="E74" i="18"/>
  <c r="I73" i="18"/>
  <c r="H73" i="18"/>
  <c r="G73" i="18"/>
  <c r="F73" i="18"/>
  <c r="E73" i="18"/>
  <c r="I72" i="18"/>
  <c r="H72" i="18"/>
  <c r="G72" i="18"/>
  <c r="F72" i="18"/>
  <c r="E72" i="18"/>
  <c r="I71" i="18"/>
  <c r="H71" i="18"/>
  <c r="G71" i="18"/>
  <c r="F71" i="18"/>
  <c r="E71" i="18"/>
  <c r="I70" i="18"/>
  <c r="H70" i="18"/>
  <c r="G70" i="18"/>
  <c r="F70" i="18"/>
  <c r="E70" i="18"/>
  <c r="I69" i="18"/>
  <c r="H69" i="18"/>
  <c r="G69" i="18"/>
  <c r="F69" i="18"/>
  <c r="E69" i="18"/>
  <c r="I68" i="18"/>
  <c r="I92" i="18" s="1"/>
  <c r="I94" i="18" s="1"/>
  <c r="H68" i="18"/>
  <c r="H92" i="18" s="1"/>
  <c r="H94" i="18" s="1"/>
  <c r="G68" i="18"/>
  <c r="G92" i="18" s="1"/>
  <c r="G94" i="18" s="1"/>
  <c r="F68" i="18"/>
  <c r="F92" i="18" s="1"/>
  <c r="F94" i="18" s="1"/>
  <c r="E68" i="18"/>
  <c r="E92" i="18" s="1"/>
  <c r="E94" i="18" s="1"/>
  <c r="D94" i="18"/>
  <c r="D93" i="18"/>
  <c r="D92" i="18"/>
  <c r="D68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I34" i="18"/>
  <c r="H34" i="18"/>
  <c r="G34" i="18"/>
  <c r="F34" i="18"/>
  <c r="E34" i="18"/>
  <c r="I31" i="18"/>
  <c r="H31" i="18"/>
  <c r="G31" i="18"/>
  <c r="F31" i="18"/>
  <c r="E31" i="18"/>
  <c r="I30" i="18"/>
  <c r="H30" i="18"/>
  <c r="G30" i="18"/>
  <c r="F30" i="18"/>
  <c r="E30" i="18"/>
  <c r="I29" i="18"/>
  <c r="H29" i="18"/>
  <c r="G29" i="18"/>
  <c r="F29" i="18"/>
  <c r="E29" i="18"/>
  <c r="I28" i="18"/>
  <c r="H28" i="18"/>
  <c r="G28" i="18"/>
  <c r="F28" i="18"/>
  <c r="E28" i="18"/>
  <c r="I27" i="18"/>
  <c r="H27" i="18"/>
  <c r="G27" i="18"/>
  <c r="F27" i="18"/>
  <c r="E27" i="18"/>
  <c r="I26" i="18"/>
  <c r="H26" i="18"/>
  <c r="G26" i="18"/>
  <c r="F26" i="18"/>
  <c r="E26" i="18"/>
  <c r="I25" i="18"/>
  <c r="H25" i="18"/>
  <c r="G25" i="18"/>
  <c r="F25" i="18"/>
  <c r="E25" i="18"/>
  <c r="I24" i="18"/>
  <c r="H24" i="18"/>
  <c r="G24" i="18"/>
  <c r="F24" i="18"/>
  <c r="E24" i="18"/>
  <c r="I23" i="18"/>
  <c r="H23" i="18"/>
  <c r="G23" i="18"/>
  <c r="F23" i="18"/>
  <c r="E23" i="18"/>
  <c r="I22" i="18"/>
  <c r="H22" i="18"/>
  <c r="G22" i="18"/>
  <c r="F22" i="18"/>
  <c r="E22" i="18"/>
  <c r="I21" i="18"/>
  <c r="H21" i="18"/>
  <c r="G21" i="18"/>
  <c r="F21" i="18"/>
  <c r="E21" i="18"/>
  <c r="I20" i="18"/>
  <c r="H20" i="18"/>
  <c r="G20" i="18"/>
  <c r="F20" i="18"/>
  <c r="E20" i="18"/>
  <c r="I19" i="18"/>
  <c r="H19" i="18"/>
  <c r="G19" i="18"/>
  <c r="F19" i="18"/>
  <c r="E19" i="18"/>
  <c r="I18" i="18"/>
  <c r="H18" i="18"/>
  <c r="G18" i="18"/>
  <c r="F18" i="18"/>
  <c r="E18" i="18"/>
  <c r="I14" i="18"/>
  <c r="H14" i="18"/>
  <c r="G14" i="18"/>
  <c r="F14" i="18"/>
  <c r="E14" i="18"/>
  <c r="I13" i="18"/>
  <c r="H13" i="18"/>
  <c r="G13" i="18"/>
  <c r="F13" i="18"/>
  <c r="E13" i="18"/>
  <c r="I12" i="18"/>
  <c r="H12" i="18"/>
  <c r="G12" i="18"/>
  <c r="F12" i="18"/>
  <c r="E12" i="18"/>
  <c r="I11" i="18"/>
  <c r="H11" i="18"/>
  <c r="G11" i="18"/>
  <c r="F11" i="18"/>
  <c r="E11" i="18"/>
  <c r="I10" i="18"/>
  <c r="H10" i="18"/>
  <c r="G10" i="18"/>
  <c r="F10" i="18"/>
  <c r="E10" i="18"/>
  <c r="I9" i="18"/>
  <c r="H9" i="18"/>
  <c r="G9" i="18"/>
  <c r="F9" i="18"/>
  <c r="E9" i="18"/>
  <c r="D34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4" i="18"/>
  <c r="D13" i="18"/>
  <c r="D12" i="18"/>
  <c r="D11" i="18"/>
  <c r="D10" i="18"/>
  <c r="K228" i="32"/>
  <c r="K227" i="32"/>
  <c r="K226" i="32"/>
  <c r="K225" i="32"/>
  <c r="K224" i="32"/>
  <c r="K216" i="32"/>
  <c r="K215" i="32"/>
  <c r="K214" i="32"/>
  <c r="K213" i="32"/>
  <c r="K212" i="32"/>
  <c r="K211" i="32"/>
  <c r="K210" i="32"/>
  <c r="K209" i="32"/>
  <c r="K208" i="32"/>
  <c r="K207" i="32"/>
  <c r="K206" i="32"/>
  <c r="K205" i="32"/>
  <c r="K204" i="32"/>
  <c r="J228" i="32"/>
  <c r="J227" i="32"/>
  <c r="J226" i="32"/>
  <c r="J225" i="32"/>
  <c r="J224" i="32"/>
  <c r="J216" i="32"/>
  <c r="J215" i="32"/>
  <c r="J214" i="32"/>
  <c r="J213" i="32"/>
  <c r="J212" i="32"/>
  <c r="J211" i="32"/>
  <c r="J210" i="32"/>
  <c r="J209" i="32"/>
  <c r="J208" i="32"/>
  <c r="J207" i="32"/>
  <c r="J206" i="32"/>
  <c r="J205" i="32"/>
  <c r="J204" i="32"/>
  <c r="I228" i="32"/>
  <c r="I227" i="32"/>
  <c r="I226" i="32"/>
  <c r="I225" i="32"/>
  <c r="I224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H228" i="32"/>
  <c r="H227" i="32"/>
  <c r="H226" i="32"/>
  <c r="H225" i="32"/>
  <c r="H224" i="32"/>
  <c r="H216" i="32"/>
  <c r="H215" i="32"/>
  <c r="H214" i="32"/>
  <c r="H213" i="32"/>
  <c r="H212" i="32"/>
  <c r="H211" i="32"/>
  <c r="H210" i="32"/>
  <c r="H209" i="32"/>
  <c r="H208" i="32"/>
  <c r="H207" i="32"/>
  <c r="H206" i="32"/>
  <c r="H205" i="32"/>
  <c r="H204" i="32"/>
  <c r="G228" i="32"/>
  <c r="G227" i="32"/>
  <c r="G226" i="32"/>
  <c r="G225" i="32"/>
  <c r="G224" i="32"/>
  <c r="G216" i="32"/>
  <c r="G215" i="32"/>
  <c r="G214" i="32"/>
  <c r="G213" i="32"/>
  <c r="G212" i="32"/>
  <c r="G211" i="32"/>
  <c r="G210" i="32"/>
  <c r="G209" i="32"/>
  <c r="G208" i="32"/>
  <c r="G207" i="32"/>
  <c r="G206" i="32"/>
  <c r="G205" i="32"/>
  <c r="G204" i="32"/>
  <c r="F228" i="32"/>
  <c r="F227" i="32"/>
  <c r="F226" i="32"/>
  <c r="F225" i="32"/>
  <c r="F224" i="32"/>
  <c r="F216" i="32"/>
  <c r="F215" i="32"/>
  <c r="F214" i="32"/>
  <c r="F213" i="32"/>
  <c r="F212" i="32"/>
  <c r="F211" i="32"/>
  <c r="F210" i="32"/>
  <c r="F209" i="32"/>
  <c r="F208" i="32"/>
  <c r="F207" i="32"/>
  <c r="F206" i="32"/>
  <c r="F205" i="32"/>
  <c r="F204" i="32"/>
  <c r="K194" i="32"/>
  <c r="K193" i="32"/>
  <c r="K192" i="32"/>
  <c r="K191" i="32"/>
  <c r="K190" i="32"/>
  <c r="K189" i="32"/>
  <c r="K188" i="32"/>
  <c r="K187" i="32"/>
  <c r="K186" i="32"/>
  <c r="K185" i="32"/>
  <c r="K184" i="32"/>
  <c r="K183" i="32"/>
  <c r="K182" i="32"/>
  <c r="K181" i="32"/>
  <c r="K180" i="32"/>
  <c r="K177" i="32"/>
  <c r="K176" i="32"/>
  <c r="K175" i="32"/>
  <c r="K174" i="32"/>
  <c r="K173" i="32"/>
  <c r="K172" i="32"/>
  <c r="K171" i="32"/>
  <c r="K170" i="32"/>
  <c r="K169" i="32"/>
  <c r="K168" i="32"/>
  <c r="K167" i="32"/>
  <c r="K166" i="32"/>
  <c r="K165" i="32"/>
  <c r="J194" i="32"/>
  <c r="J193" i="32"/>
  <c r="J192" i="32"/>
  <c r="J191" i="32"/>
  <c r="J190" i="32"/>
  <c r="J189" i="32"/>
  <c r="J188" i="32"/>
  <c r="J187" i="32"/>
  <c r="J186" i="32"/>
  <c r="J185" i="32"/>
  <c r="J184" i="32"/>
  <c r="J183" i="32"/>
  <c r="J182" i="32"/>
  <c r="J181" i="32"/>
  <c r="J180" i="32"/>
  <c r="J177" i="32"/>
  <c r="J176" i="32"/>
  <c r="J175" i="32"/>
  <c r="J174" i="32"/>
  <c r="J173" i="32"/>
  <c r="J172" i="32"/>
  <c r="J171" i="32"/>
  <c r="J170" i="32"/>
  <c r="J169" i="32"/>
  <c r="J168" i="32"/>
  <c r="J167" i="32"/>
  <c r="J166" i="32"/>
  <c r="J16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H194" i="32"/>
  <c r="H193" i="32"/>
  <c r="H192" i="32"/>
  <c r="H191" i="32"/>
  <c r="H190" i="32"/>
  <c r="H189" i="32"/>
  <c r="H188" i="32"/>
  <c r="H187" i="32"/>
  <c r="H186" i="32"/>
  <c r="H185" i="32"/>
  <c r="H184" i="32"/>
  <c r="H183" i="32"/>
  <c r="H182" i="32"/>
  <c r="H181" i="32"/>
  <c r="H180" i="32"/>
  <c r="H177" i="32"/>
  <c r="H176" i="32"/>
  <c r="H175" i="32"/>
  <c r="H174" i="32"/>
  <c r="H173" i="32"/>
  <c r="H172" i="32"/>
  <c r="H171" i="32"/>
  <c r="H170" i="32"/>
  <c r="H169" i="32"/>
  <c r="H168" i="32"/>
  <c r="H167" i="32"/>
  <c r="H166" i="32"/>
  <c r="H165" i="32"/>
  <c r="G194" i="32"/>
  <c r="G193" i="32"/>
  <c r="G192" i="32"/>
  <c r="G191" i="32"/>
  <c r="G190" i="32"/>
  <c r="G189" i="32"/>
  <c r="G188" i="32"/>
  <c r="G187" i="32"/>
  <c r="G186" i="32"/>
  <c r="G185" i="32"/>
  <c r="G184" i="32"/>
  <c r="G183" i="32"/>
  <c r="G182" i="32"/>
  <c r="G181" i="32"/>
  <c r="G180" i="32"/>
  <c r="G177" i="32"/>
  <c r="G176" i="32"/>
  <c r="G175" i="32"/>
  <c r="G174" i="32"/>
  <c r="G173" i="32"/>
  <c r="G172" i="32"/>
  <c r="G171" i="32"/>
  <c r="G170" i="32"/>
  <c r="G169" i="32"/>
  <c r="G168" i="32"/>
  <c r="G167" i="32"/>
  <c r="G166" i="32"/>
  <c r="G165" i="32"/>
  <c r="F194" i="32"/>
  <c r="F193" i="32"/>
  <c r="F192" i="32"/>
  <c r="F191" i="32"/>
  <c r="F190" i="32"/>
  <c r="F189" i="32"/>
  <c r="F188" i="32"/>
  <c r="F187" i="32"/>
  <c r="F186" i="32"/>
  <c r="F185" i="32"/>
  <c r="F184" i="32"/>
  <c r="F183" i="32"/>
  <c r="F182" i="32"/>
  <c r="F181" i="32"/>
  <c r="F180" i="32"/>
  <c r="F177" i="32"/>
  <c r="F176" i="32"/>
  <c r="F175" i="32"/>
  <c r="F174" i="32"/>
  <c r="F173" i="32"/>
  <c r="F172" i="32"/>
  <c r="F171" i="32"/>
  <c r="F170" i="32"/>
  <c r="F169" i="32"/>
  <c r="F168" i="32"/>
  <c r="F167" i="32"/>
  <c r="F166" i="32"/>
  <c r="F165" i="32"/>
  <c r="I97" i="47"/>
  <c r="H97" i="47"/>
  <c r="G97" i="47"/>
  <c r="F97" i="47"/>
  <c r="E97" i="47"/>
  <c r="I96" i="47"/>
  <c r="H96" i="47"/>
  <c r="G96" i="47"/>
  <c r="F96" i="47"/>
  <c r="E96" i="47"/>
  <c r="I95" i="47"/>
  <c r="H95" i="47"/>
  <c r="G95" i="47"/>
  <c r="F95" i="47"/>
  <c r="E95" i="47"/>
  <c r="I94" i="47"/>
  <c r="H94" i="47"/>
  <c r="G94" i="47"/>
  <c r="F94" i="47"/>
  <c r="E94" i="47"/>
  <c r="I93" i="47"/>
  <c r="H93" i="47"/>
  <c r="G93" i="47"/>
  <c r="F93" i="47"/>
  <c r="E93" i="47"/>
  <c r="I92" i="47"/>
  <c r="H92" i="47"/>
  <c r="G92" i="47"/>
  <c r="F92" i="47"/>
  <c r="E92" i="47"/>
  <c r="I91" i="47"/>
  <c r="H91" i="47"/>
  <c r="G91" i="47"/>
  <c r="F91" i="47"/>
  <c r="E91" i="47"/>
  <c r="I90" i="47"/>
  <c r="H90" i="47"/>
  <c r="G90" i="47"/>
  <c r="F90" i="47"/>
  <c r="E90" i="47"/>
  <c r="I89" i="47"/>
  <c r="H89" i="47"/>
  <c r="G89" i="47"/>
  <c r="F89" i="47"/>
  <c r="E89" i="47"/>
  <c r="I88" i="47"/>
  <c r="H88" i="47"/>
  <c r="G88" i="47"/>
  <c r="F88" i="47"/>
  <c r="E88" i="47"/>
  <c r="I87" i="47"/>
  <c r="H87" i="47"/>
  <c r="G87" i="47"/>
  <c r="F87" i="47"/>
  <c r="E87" i="47"/>
  <c r="I86" i="47"/>
  <c r="H86" i="47"/>
  <c r="G86" i="47"/>
  <c r="F86" i="47"/>
  <c r="E86" i="47"/>
  <c r="I85" i="47"/>
  <c r="H85" i="47"/>
  <c r="G85" i="47"/>
  <c r="F85" i="47"/>
  <c r="E85" i="47"/>
  <c r="I84" i="47"/>
  <c r="H84" i="47"/>
  <c r="G84" i="47"/>
  <c r="F84" i="47"/>
  <c r="E84" i="47"/>
  <c r="I83" i="47"/>
  <c r="H83" i="47"/>
  <c r="G83" i="47"/>
  <c r="F83" i="47"/>
  <c r="E83" i="47"/>
  <c r="I82" i="47"/>
  <c r="H82" i="47"/>
  <c r="G82" i="47"/>
  <c r="F82" i="47"/>
  <c r="E82" i="47"/>
  <c r="I81" i="47"/>
  <c r="H81" i="47"/>
  <c r="G81" i="47"/>
  <c r="F81" i="47"/>
  <c r="E81" i="47"/>
  <c r="K155" i="32"/>
  <c r="K154" i="32"/>
  <c r="K153" i="32"/>
  <c r="K152" i="32"/>
  <c r="K151" i="32"/>
  <c r="K150" i="32"/>
  <c r="K149" i="32"/>
  <c r="K148" i="32"/>
  <c r="K147" i="32"/>
  <c r="K146" i="32"/>
  <c r="K145" i="32"/>
  <c r="K144" i="32"/>
  <c r="K143" i="32"/>
  <c r="K142" i="32"/>
  <c r="K141" i="32"/>
  <c r="K138" i="32"/>
  <c r="K137" i="32"/>
  <c r="K136" i="32"/>
  <c r="K135" i="32"/>
  <c r="K134" i="32"/>
  <c r="K133" i="32"/>
  <c r="K132" i="32"/>
  <c r="K131" i="32"/>
  <c r="K130" i="32"/>
  <c r="K129" i="32"/>
  <c r="K128" i="32"/>
  <c r="K127" i="32"/>
  <c r="K126" i="32"/>
  <c r="J155" i="32"/>
  <c r="J154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J138" i="32"/>
  <c r="J137" i="32"/>
  <c r="J136" i="32"/>
  <c r="J135" i="32"/>
  <c r="J134" i="32"/>
  <c r="J133" i="32"/>
  <c r="J132" i="32"/>
  <c r="J131" i="32"/>
  <c r="J130" i="32"/>
  <c r="J129" i="32"/>
  <c r="J128" i="32"/>
  <c r="J127" i="32"/>
  <c r="J12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H155" i="32"/>
  <c r="H154" i="32"/>
  <c r="H153" i="32"/>
  <c r="H152" i="32"/>
  <c r="H151" i="32"/>
  <c r="H150" i="32"/>
  <c r="H149" i="32"/>
  <c r="H148" i="32"/>
  <c r="H147" i="32"/>
  <c r="H146" i="32"/>
  <c r="H145" i="32"/>
  <c r="H144" i="32"/>
  <c r="H143" i="32"/>
  <c r="H142" i="32"/>
  <c r="H141" i="32"/>
  <c r="H138" i="32"/>
  <c r="H137" i="32"/>
  <c r="H136" i="32"/>
  <c r="H135" i="32"/>
  <c r="H134" i="32"/>
  <c r="H133" i="32"/>
  <c r="H132" i="32"/>
  <c r="H131" i="32"/>
  <c r="H130" i="32"/>
  <c r="H129" i="32"/>
  <c r="H128" i="32"/>
  <c r="H127" i="32"/>
  <c r="H126" i="32"/>
  <c r="G155" i="32"/>
  <c r="G77" i="32" s="1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38" i="32"/>
  <c r="G137" i="32"/>
  <c r="G136" i="32"/>
  <c r="G135" i="32"/>
  <c r="G134" i="32"/>
  <c r="G133" i="32"/>
  <c r="G132" i="32"/>
  <c r="G131" i="32"/>
  <c r="G130" i="32"/>
  <c r="G129" i="32"/>
  <c r="G128" i="32"/>
  <c r="G127" i="32"/>
  <c r="G126" i="32"/>
  <c r="K77" i="32"/>
  <c r="F155" i="32"/>
  <c r="F154" i="32"/>
  <c r="F153" i="32"/>
  <c r="F152" i="32"/>
  <c r="F151" i="32"/>
  <c r="F150" i="32"/>
  <c r="F149" i="32"/>
  <c r="F148" i="32"/>
  <c r="F147" i="32"/>
  <c r="F146" i="32"/>
  <c r="F145" i="32"/>
  <c r="F144" i="32"/>
  <c r="F142" i="32"/>
  <c r="F143" i="32"/>
  <c r="F141" i="32"/>
  <c r="F138" i="32"/>
  <c r="F137" i="32"/>
  <c r="F136" i="32"/>
  <c r="F135" i="32"/>
  <c r="F134" i="32"/>
  <c r="F133" i="32"/>
  <c r="F132" i="32"/>
  <c r="F131" i="32"/>
  <c r="F130" i="32"/>
  <c r="F129" i="32"/>
  <c r="F128" i="32"/>
  <c r="F127" i="32"/>
  <c r="F126" i="32"/>
  <c r="J77" i="32"/>
  <c r="I77" i="32"/>
  <c r="H77" i="32"/>
  <c r="F77" i="32"/>
  <c r="E77" i="32"/>
  <c r="K116" i="32"/>
  <c r="J116" i="32"/>
  <c r="I116" i="32"/>
  <c r="H116" i="32"/>
  <c r="G116" i="32"/>
  <c r="F116" i="32"/>
  <c r="K115" i="32"/>
  <c r="J115" i="32"/>
  <c r="I115" i="32"/>
  <c r="H115" i="32"/>
  <c r="G115" i="32"/>
  <c r="H114" i="32"/>
  <c r="H113" i="32"/>
  <c r="H112" i="32"/>
  <c r="F115" i="32"/>
  <c r="K114" i="32"/>
  <c r="J114" i="32"/>
  <c r="I114" i="32"/>
  <c r="G114" i="32"/>
  <c r="F114" i="32"/>
  <c r="K113" i="32"/>
  <c r="J113" i="32"/>
  <c r="I113" i="32"/>
  <c r="G113" i="32"/>
  <c r="F113" i="32"/>
  <c r="K112" i="32"/>
  <c r="J112" i="32"/>
  <c r="I112" i="32"/>
  <c r="G112" i="32"/>
  <c r="F112" i="32"/>
  <c r="K111" i="32"/>
  <c r="J111" i="32"/>
  <c r="I111" i="32"/>
  <c r="H111" i="32"/>
  <c r="G111" i="32"/>
  <c r="F111" i="32"/>
  <c r="K110" i="32"/>
  <c r="J110" i="32"/>
  <c r="I110" i="32"/>
  <c r="H110" i="32"/>
  <c r="G110" i="32"/>
  <c r="F110" i="32"/>
  <c r="K109" i="32"/>
  <c r="J109" i="32"/>
  <c r="I109" i="32"/>
  <c r="H109" i="32"/>
  <c r="G109" i="32"/>
  <c r="F109" i="32"/>
  <c r="K108" i="32"/>
  <c r="J108" i="32"/>
  <c r="I108" i="32"/>
  <c r="H108" i="32"/>
  <c r="G108" i="32"/>
  <c r="F108" i="32"/>
  <c r="K107" i="32"/>
  <c r="J107" i="32"/>
  <c r="I107" i="32"/>
  <c r="H107" i="32"/>
  <c r="G107" i="32"/>
  <c r="F107" i="32"/>
  <c r="K106" i="32"/>
  <c r="J106" i="32"/>
  <c r="I106" i="32"/>
  <c r="H106" i="32"/>
  <c r="G106" i="32"/>
  <c r="F106" i="32"/>
  <c r="K105" i="32"/>
  <c r="J105" i="32"/>
  <c r="I105" i="32"/>
  <c r="H105" i="32"/>
  <c r="G105" i="32"/>
  <c r="F105" i="32"/>
  <c r="K104" i="32"/>
  <c r="J104" i="32"/>
  <c r="I104" i="32"/>
  <c r="H104" i="32"/>
  <c r="G104" i="32"/>
  <c r="F104" i="32"/>
  <c r="K103" i="32"/>
  <c r="J103" i="32"/>
  <c r="I103" i="32"/>
  <c r="H103" i="32"/>
  <c r="G103" i="32"/>
  <c r="F103" i="32"/>
  <c r="K102" i="32"/>
  <c r="J102" i="32"/>
  <c r="I102" i="32"/>
  <c r="H102" i="32"/>
  <c r="G102" i="32"/>
  <c r="F102" i="32"/>
  <c r="A1" i="32"/>
  <c r="K99" i="32"/>
  <c r="J99" i="32"/>
  <c r="I99" i="32"/>
  <c r="H99" i="32"/>
  <c r="G99" i="32"/>
  <c r="F99" i="32"/>
  <c r="K98" i="32"/>
  <c r="J98" i="32"/>
  <c r="I98" i="32"/>
  <c r="H98" i="32"/>
  <c r="G98" i="32"/>
  <c r="F98" i="32"/>
  <c r="K97" i="32"/>
  <c r="J97" i="32"/>
  <c r="I97" i="32"/>
  <c r="H97" i="32"/>
  <c r="G97" i="32"/>
  <c r="F97" i="32"/>
  <c r="K96" i="32"/>
  <c r="J96" i="32"/>
  <c r="I96" i="32"/>
  <c r="H96" i="32"/>
  <c r="G96" i="32"/>
  <c r="F96" i="32"/>
  <c r="K95" i="32"/>
  <c r="J95" i="32"/>
  <c r="I95" i="32"/>
  <c r="H95" i="32"/>
  <c r="G95" i="32"/>
  <c r="F95" i="32"/>
  <c r="K94" i="32"/>
  <c r="J94" i="32"/>
  <c r="I94" i="32"/>
  <c r="H94" i="32"/>
  <c r="G94" i="32"/>
  <c r="F94" i="32"/>
  <c r="K93" i="32"/>
  <c r="J93" i="32"/>
  <c r="I93" i="32"/>
  <c r="H93" i="32"/>
  <c r="G93" i="32"/>
  <c r="F93" i="32"/>
  <c r="K92" i="32"/>
  <c r="J92" i="32"/>
  <c r="I92" i="32"/>
  <c r="H92" i="32"/>
  <c r="G92" i="32"/>
  <c r="F92" i="32"/>
  <c r="K91" i="32"/>
  <c r="J91" i="32"/>
  <c r="I91" i="32"/>
  <c r="H91" i="32"/>
  <c r="G91" i="32"/>
  <c r="F91" i="32"/>
  <c r="K90" i="32"/>
  <c r="J90" i="32"/>
  <c r="I90" i="32"/>
  <c r="H90" i="32"/>
  <c r="G90" i="32"/>
  <c r="F90" i="32"/>
  <c r="K89" i="32"/>
  <c r="J89" i="32"/>
  <c r="I89" i="32"/>
  <c r="H89" i="32"/>
  <c r="G89" i="32"/>
  <c r="F89" i="32"/>
  <c r="K88" i="32"/>
  <c r="J88" i="32"/>
  <c r="I88" i="32"/>
  <c r="H88" i="32"/>
  <c r="G88" i="32"/>
  <c r="F88" i="32"/>
  <c r="K87" i="32"/>
  <c r="J87" i="32"/>
  <c r="I87" i="32"/>
  <c r="H87" i="32"/>
  <c r="G87" i="32"/>
  <c r="F87" i="32"/>
  <c r="H56" i="15"/>
  <c r="H54" i="15" s="1"/>
  <c r="G56" i="15"/>
  <c r="F56" i="15"/>
  <c r="E56" i="15"/>
  <c r="D56" i="15"/>
  <c r="D54" i="15" s="1"/>
  <c r="H55" i="15"/>
  <c r="G55" i="15"/>
  <c r="G54" i="15" s="1"/>
  <c r="F55" i="15"/>
  <c r="F54" i="15" s="1"/>
  <c r="E55" i="15"/>
  <c r="E54" i="15" s="1"/>
  <c r="D55" i="15"/>
  <c r="H53" i="15"/>
  <c r="G53" i="15"/>
  <c r="F53" i="15"/>
  <c r="E53" i="15"/>
  <c r="D53" i="15"/>
  <c r="H52" i="15"/>
  <c r="G52" i="15"/>
  <c r="F52" i="15"/>
  <c r="E52" i="15"/>
  <c r="D52" i="15"/>
  <c r="H51" i="15"/>
  <c r="G51" i="15"/>
  <c r="F51" i="15"/>
  <c r="E51" i="15"/>
  <c r="D51" i="15"/>
  <c r="H50" i="15"/>
  <c r="G50" i="15"/>
  <c r="F50" i="15"/>
  <c r="E50" i="15"/>
  <c r="D50" i="15"/>
  <c r="C56" i="15"/>
  <c r="C55" i="15"/>
  <c r="C53" i="15"/>
  <c r="C52" i="15"/>
  <c r="C51" i="15"/>
  <c r="C50" i="15"/>
  <c r="H48" i="15"/>
  <c r="G48" i="15"/>
  <c r="F48" i="15"/>
  <c r="E48" i="15"/>
  <c r="D48" i="15"/>
  <c r="C48" i="15"/>
  <c r="H47" i="15"/>
  <c r="G47" i="15"/>
  <c r="F47" i="15"/>
  <c r="E47" i="15"/>
  <c r="D47" i="15"/>
  <c r="C47" i="15"/>
  <c r="H46" i="15"/>
  <c r="G46" i="15"/>
  <c r="F46" i="15"/>
  <c r="E46" i="15"/>
  <c r="D46" i="15"/>
  <c r="H44" i="15"/>
  <c r="G44" i="15"/>
  <c r="F44" i="15"/>
  <c r="E44" i="15"/>
  <c r="D44" i="15"/>
  <c r="C46" i="15"/>
  <c r="C44" i="15"/>
  <c r="H42" i="15"/>
  <c r="G42" i="15"/>
  <c r="F42" i="15"/>
  <c r="E42" i="15"/>
  <c r="D42" i="15"/>
  <c r="H41" i="15"/>
  <c r="G41" i="15"/>
  <c r="F41" i="15"/>
  <c r="E41" i="15"/>
  <c r="D41" i="15"/>
  <c r="C42" i="15"/>
  <c r="C41" i="15"/>
  <c r="H40" i="15"/>
  <c r="G40" i="15"/>
  <c r="F40" i="15"/>
  <c r="E40" i="15"/>
  <c r="D40" i="15"/>
  <c r="H39" i="15"/>
  <c r="G39" i="15"/>
  <c r="F39" i="15"/>
  <c r="E39" i="15"/>
  <c r="D39" i="15"/>
  <c r="H38" i="15"/>
  <c r="G38" i="15"/>
  <c r="F38" i="15"/>
  <c r="E38" i="15"/>
  <c r="D38" i="15"/>
  <c r="H37" i="15"/>
  <c r="G37" i="15"/>
  <c r="F37" i="15"/>
  <c r="E37" i="15"/>
  <c r="D37" i="15"/>
  <c r="C40" i="15"/>
  <c r="C39" i="15"/>
  <c r="C38" i="15"/>
  <c r="C37" i="15"/>
  <c r="H34" i="15"/>
  <c r="G34" i="15"/>
  <c r="F34" i="15"/>
  <c r="E34" i="15"/>
  <c r="D34" i="15"/>
  <c r="C34" i="15"/>
  <c r="H33" i="15"/>
  <c r="G33" i="15"/>
  <c r="F33" i="15"/>
  <c r="E33" i="15"/>
  <c r="D33" i="15"/>
  <c r="C33" i="15"/>
  <c r="H32" i="15"/>
  <c r="G32" i="15"/>
  <c r="F32" i="15"/>
  <c r="E32" i="15"/>
  <c r="D32" i="15"/>
  <c r="C32" i="15"/>
  <c r="H31" i="15"/>
  <c r="G31" i="15"/>
  <c r="F31" i="15"/>
  <c r="E31" i="15"/>
  <c r="D31" i="15"/>
  <c r="C31" i="15"/>
  <c r="H29" i="15"/>
  <c r="G29" i="15"/>
  <c r="F29" i="15"/>
  <c r="E29" i="15"/>
  <c r="D29" i="15"/>
  <c r="C29" i="15"/>
  <c r="I146" i="124" l="1"/>
  <c r="H146" i="124"/>
  <c r="G146" i="124"/>
  <c r="F146" i="124"/>
  <c r="E146" i="124"/>
  <c r="I161" i="124"/>
  <c r="H161" i="124"/>
  <c r="G161" i="124"/>
  <c r="F161" i="124"/>
  <c r="E161" i="124"/>
  <c r="I160" i="124"/>
  <c r="H160" i="124"/>
  <c r="G160" i="124"/>
  <c r="F160" i="124"/>
  <c r="E160" i="124"/>
  <c r="I159" i="124"/>
  <c r="H159" i="124"/>
  <c r="G159" i="124"/>
  <c r="F159" i="124"/>
  <c r="E159" i="124"/>
  <c r="I220" i="124"/>
  <c r="H220" i="124"/>
  <c r="G220" i="124"/>
  <c r="F220" i="124"/>
  <c r="E220" i="124"/>
  <c r="I219" i="124"/>
  <c r="H219" i="124"/>
  <c r="G219" i="124"/>
  <c r="F219" i="124"/>
  <c r="E219" i="124"/>
  <c r="I218" i="124"/>
  <c r="H218" i="124"/>
  <c r="G218" i="124"/>
  <c r="F218" i="124"/>
  <c r="E218" i="124"/>
  <c r="I217" i="124"/>
  <c r="H217" i="124"/>
  <c r="G217" i="124"/>
  <c r="F217" i="124"/>
  <c r="E217" i="124"/>
  <c r="I216" i="124"/>
  <c r="H216" i="124"/>
  <c r="G216" i="124"/>
  <c r="F216" i="124"/>
  <c r="E216" i="124"/>
  <c r="I215" i="124"/>
  <c r="H215" i="124"/>
  <c r="G215" i="124"/>
  <c r="F215" i="124"/>
  <c r="E215" i="124"/>
  <c r="I214" i="124"/>
  <c r="H214" i="124"/>
  <c r="G214" i="124"/>
  <c r="F214" i="124"/>
  <c r="E214" i="124"/>
  <c r="I213" i="124"/>
  <c r="H213" i="124"/>
  <c r="G213" i="124"/>
  <c r="F213" i="124"/>
  <c r="E213" i="124"/>
  <c r="I212" i="124"/>
  <c r="H212" i="124"/>
  <c r="G212" i="124"/>
  <c r="F212" i="124"/>
  <c r="E212" i="124"/>
  <c r="I211" i="124"/>
  <c r="H211" i="124"/>
  <c r="G211" i="124"/>
  <c r="F211" i="124"/>
  <c r="E211" i="124"/>
  <c r="I206" i="124"/>
  <c r="H206" i="124"/>
  <c r="G206" i="124"/>
  <c r="F206" i="124"/>
  <c r="E206" i="124"/>
  <c r="I205" i="124"/>
  <c r="H205" i="124"/>
  <c r="G205" i="124"/>
  <c r="F205" i="124"/>
  <c r="E205" i="124"/>
  <c r="I204" i="124"/>
  <c r="H204" i="124"/>
  <c r="G204" i="124"/>
  <c r="F204" i="124"/>
  <c r="E204" i="124"/>
  <c r="I203" i="124"/>
  <c r="H203" i="124"/>
  <c r="G203" i="124"/>
  <c r="F203" i="124"/>
  <c r="E203" i="124"/>
  <c r="I202" i="124"/>
  <c r="H202" i="124"/>
  <c r="G202" i="124"/>
  <c r="F202" i="124"/>
  <c r="E202" i="124"/>
  <c r="I201" i="124"/>
  <c r="H201" i="124"/>
  <c r="G201" i="124"/>
  <c r="F201" i="124"/>
  <c r="E201" i="124"/>
  <c r="I200" i="124"/>
  <c r="H200" i="124"/>
  <c r="G200" i="124"/>
  <c r="F200" i="124"/>
  <c r="E200" i="124"/>
  <c r="I199" i="124"/>
  <c r="H199" i="124"/>
  <c r="G199" i="124"/>
  <c r="F199" i="124"/>
  <c r="E199" i="124"/>
  <c r="I198" i="124"/>
  <c r="H198" i="124"/>
  <c r="G198" i="124"/>
  <c r="F198" i="124"/>
  <c r="E198" i="124"/>
  <c r="I197" i="124"/>
  <c r="H197" i="124"/>
  <c r="G197" i="124"/>
  <c r="F197" i="124"/>
  <c r="E197" i="124"/>
  <c r="I196" i="124"/>
  <c r="H196" i="124"/>
  <c r="G196" i="124"/>
  <c r="F196" i="124"/>
  <c r="E196" i="124"/>
  <c r="I195" i="124"/>
  <c r="H195" i="124"/>
  <c r="G195" i="124"/>
  <c r="F195" i="124"/>
  <c r="E195" i="124"/>
  <c r="I194" i="124"/>
  <c r="H194" i="124"/>
  <c r="G194" i="124"/>
  <c r="F194" i="124"/>
  <c r="E194" i="124"/>
  <c r="I193" i="124"/>
  <c r="H193" i="124"/>
  <c r="G193" i="124"/>
  <c r="F193" i="124"/>
  <c r="E193" i="124"/>
  <c r="I192" i="124"/>
  <c r="H192" i="124"/>
  <c r="G192" i="124"/>
  <c r="F192" i="124"/>
  <c r="E192" i="124"/>
  <c r="I191" i="124"/>
  <c r="H191" i="124"/>
  <c r="G191" i="124"/>
  <c r="F191" i="124"/>
  <c r="E191" i="124"/>
  <c r="I190" i="124"/>
  <c r="H190" i="124"/>
  <c r="G190" i="124"/>
  <c r="F190" i="124"/>
  <c r="E190" i="124"/>
  <c r="I189" i="124"/>
  <c r="H189" i="124"/>
  <c r="G189" i="124"/>
  <c r="F189" i="124"/>
  <c r="E189" i="124"/>
  <c r="I188" i="124"/>
  <c r="H188" i="124"/>
  <c r="G188" i="124"/>
  <c r="F188" i="124"/>
  <c r="E188" i="124"/>
  <c r="I187" i="124"/>
  <c r="H187" i="124"/>
  <c r="G187" i="124"/>
  <c r="F187" i="124"/>
  <c r="E187" i="124"/>
  <c r="I186" i="124"/>
  <c r="H186" i="124"/>
  <c r="G186" i="124"/>
  <c r="F186" i="124"/>
  <c r="E186" i="124"/>
  <c r="I185" i="124"/>
  <c r="H185" i="124"/>
  <c r="G185" i="124"/>
  <c r="F185" i="124"/>
  <c r="E185" i="124"/>
  <c r="I184" i="124"/>
  <c r="H184" i="124"/>
  <c r="G184" i="124"/>
  <c r="F184" i="124"/>
  <c r="E184" i="124"/>
  <c r="I183" i="124"/>
  <c r="H183" i="124"/>
  <c r="G183" i="124"/>
  <c r="F183" i="124"/>
  <c r="E183" i="124"/>
  <c r="I182" i="124"/>
  <c r="H182" i="124"/>
  <c r="G182" i="124"/>
  <c r="F182" i="124"/>
  <c r="E182" i="124"/>
  <c r="I181" i="124"/>
  <c r="H181" i="124"/>
  <c r="G181" i="124"/>
  <c r="F181" i="124"/>
  <c r="E181" i="124"/>
  <c r="I180" i="124"/>
  <c r="H180" i="124"/>
  <c r="G180" i="124"/>
  <c r="F180" i="124"/>
  <c r="E180" i="124"/>
  <c r="I179" i="124"/>
  <c r="H179" i="124"/>
  <c r="G179" i="124"/>
  <c r="F179" i="124"/>
  <c r="E179" i="124"/>
  <c r="I178" i="124"/>
  <c r="H178" i="124"/>
  <c r="G178" i="124"/>
  <c r="F178" i="124"/>
  <c r="E178" i="124"/>
  <c r="I177" i="124"/>
  <c r="H177" i="124"/>
  <c r="G177" i="124"/>
  <c r="F177" i="124"/>
  <c r="E177" i="124"/>
  <c r="I176" i="124"/>
  <c r="H176" i="124"/>
  <c r="G176" i="124"/>
  <c r="F176" i="124"/>
  <c r="E176" i="124"/>
  <c r="I175" i="124"/>
  <c r="H175" i="124"/>
  <c r="G175" i="124"/>
  <c r="F175" i="124"/>
  <c r="E175" i="124"/>
  <c r="I174" i="124"/>
  <c r="H174" i="124"/>
  <c r="G174" i="124"/>
  <c r="F174" i="124"/>
  <c r="E174" i="124"/>
  <c r="I173" i="124"/>
  <c r="H173" i="124"/>
  <c r="G173" i="124"/>
  <c r="F173" i="124"/>
  <c r="E173" i="124"/>
  <c r="I172" i="124"/>
  <c r="H172" i="124"/>
  <c r="G172" i="124"/>
  <c r="F172" i="124"/>
  <c r="E172" i="124"/>
  <c r="I171" i="124"/>
  <c r="H171" i="124"/>
  <c r="G171" i="124"/>
  <c r="F171" i="124"/>
  <c r="E171" i="124"/>
  <c r="I170" i="124"/>
  <c r="H170" i="124"/>
  <c r="G170" i="124"/>
  <c r="F170" i="124"/>
  <c r="E170" i="124"/>
  <c r="I169" i="124"/>
  <c r="H169" i="124"/>
  <c r="G169" i="124"/>
  <c r="F169" i="124"/>
  <c r="E169" i="124"/>
  <c r="I168" i="124"/>
  <c r="H168" i="124"/>
  <c r="G168" i="124"/>
  <c r="F168" i="124"/>
  <c r="E168" i="124"/>
  <c r="I167" i="124"/>
  <c r="H167" i="124"/>
  <c r="G167" i="124"/>
  <c r="F167" i="124"/>
  <c r="E167" i="124"/>
  <c r="I166" i="124"/>
  <c r="H166" i="124"/>
  <c r="G166" i="124"/>
  <c r="F166" i="124"/>
  <c r="E166" i="124"/>
  <c r="I165" i="124"/>
  <c r="H165" i="124"/>
  <c r="G165" i="124"/>
  <c r="F165" i="124"/>
  <c r="E165" i="124"/>
  <c r="I164" i="124"/>
  <c r="H164" i="124"/>
  <c r="G164" i="124"/>
  <c r="F164" i="124"/>
  <c r="E164" i="124"/>
  <c r="I163" i="124"/>
  <c r="H163" i="124"/>
  <c r="G163" i="124"/>
  <c r="F163" i="124"/>
  <c r="E163" i="124"/>
  <c r="I162" i="124"/>
  <c r="H162" i="124"/>
  <c r="G162" i="124"/>
  <c r="F162" i="124"/>
  <c r="E162" i="124"/>
  <c r="I158" i="124"/>
  <c r="H158" i="124"/>
  <c r="G158" i="124"/>
  <c r="F158" i="124"/>
  <c r="E158" i="124"/>
  <c r="I157" i="124"/>
  <c r="H157" i="124"/>
  <c r="G157" i="124"/>
  <c r="F157" i="124"/>
  <c r="E157" i="124"/>
  <c r="I156" i="124"/>
  <c r="H156" i="124"/>
  <c r="G156" i="124"/>
  <c r="F156" i="124"/>
  <c r="E156" i="124"/>
  <c r="I155" i="124"/>
  <c r="H155" i="124"/>
  <c r="G155" i="124"/>
  <c r="F155" i="124"/>
  <c r="E155" i="124"/>
  <c r="I154" i="124"/>
  <c r="H154" i="124"/>
  <c r="G154" i="124"/>
  <c r="F154" i="124"/>
  <c r="E154" i="124"/>
  <c r="I153" i="124"/>
  <c r="H153" i="124"/>
  <c r="G153" i="124"/>
  <c r="F153" i="124"/>
  <c r="E153" i="124"/>
  <c r="I152" i="124"/>
  <c r="H152" i="124"/>
  <c r="G152" i="124"/>
  <c r="F152" i="124"/>
  <c r="E152" i="124"/>
  <c r="I151" i="124"/>
  <c r="H151" i="124"/>
  <c r="G151" i="124"/>
  <c r="F151" i="124"/>
  <c r="E151" i="124"/>
  <c r="I150" i="124"/>
  <c r="H150" i="124"/>
  <c r="G150" i="124"/>
  <c r="F150" i="124"/>
  <c r="E150" i="124"/>
  <c r="I149" i="124"/>
  <c r="H149" i="124"/>
  <c r="G149" i="124"/>
  <c r="F149" i="124"/>
  <c r="E149" i="124"/>
  <c r="I148" i="124"/>
  <c r="H148" i="124"/>
  <c r="G148" i="124"/>
  <c r="F148" i="124"/>
  <c r="E148" i="124"/>
  <c r="I147" i="124"/>
  <c r="H147" i="124"/>
  <c r="G147" i="124"/>
  <c r="F147" i="124"/>
  <c r="E147" i="124"/>
  <c r="I145" i="124"/>
  <c r="H145" i="124"/>
  <c r="G145" i="124"/>
  <c r="F145" i="124"/>
  <c r="E145" i="124"/>
  <c r="I144" i="124"/>
  <c r="H144" i="124"/>
  <c r="G144" i="124"/>
  <c r="F144" i="124"/>
  <c r="E144" i="124"/>
  <c r="I143" i="124"/>
  <c r="H143" i="124"/>
  <c r="G143" i="124"/>
  <c r="F143" i="124"/>
  <c r="E143" i="124"/>
  <c r="I142" i="124"/>
  <c r="H142" i="124"/>
  <c r="G142" i="124"/>
  <c r="F142" i="124"/>
  <c r="E142" i="124"/>
  <c r="I141" i="124"/>
  <c r="H141" i="124"/>
  <c r="G141" i="124"/>
  <c r="F141" i="124"/>
  <c r="E141" i="124"/>
  <c r="I140" i="124"/>
  <c r="H140" i="124"/>
  <c r="G140" i="124"/>
  <c r="F140" i="124"/>
  <c r="E140" i="124"/>
  <c r="I139" i="124"/>
  <c r="H139" i="124"/>
  <c r="G139" i="124"/>
  <c r="F139" i="124"/>
  <c r="E139" i="124"/>
  <c r="I138" i="124"/>
  <c r="H138" i="124"/>
  <c r="G138" i="124"/>
  <c r="F138" i="124"/>
  <c r="E138" i="124"/>
  <c r="I137" i="124"/>
  <c r="H137" i="124"/>
  <c r="G137" i="124"/>
  <c r="F137" i="124"/>
  <c r="E137" i="124"/>
  <c r="I136" i="124"/>
  <c r="H136" i="124"/>
  <c r="G136" i="124"/>
  <c r="F136" i="124"/>
  <c r="E136" i="124"/>
  <c r="I135" i="124"/>
  <c r="H135" i="124"/>
  <c r="G135" i="124"/>
  <c r="F135" i="124"/>
  <c r="E135" i="124"/>
  <c r="I134" i="124"/>
  <c r="H134" i="124"/>
  <c r="G134" i="124"/>
  <c r="F134" i="124"/>
  <c r="E134" i="124"/>
  <c r="I133" i="124"/>
  <c r="H133" i="124"/>
  <c r="G133" i="124"/>
  <c r="F133" i="124"/>
  <c r="E133" i="124"/>
  <c r="I132" i="124"/>
  <c r="H132" i="124"/>
  <c r="G132" i="124"/>
  <c r="F132" i="124"/>
  <c r="E132" i="124"/>
  <c r="I131" i="124"/>
  <c r="H131" i="124"/>
  <c r="G131" i="124"/>
  <c r="F131" i="124"/>
  <c r="E131" i="124"/>
  <c r="I130" i="124"/>
  <c r="H130" i="124"/>
  <c r="G130" i="124"/>
  <c r="F130" i="124"/>
  <c r="E130" i="124"/>
  <c r="I129" i="124"/>
  <c r="H129" i="124"/>
  <c r="G129" i="124"/>
  <c r="F129" i="124"/>
  <c r="E129" i="124"/>
  <c r="I128" i="124"/>
  <c r="H128" i="124"/>
  <c r="G128" i="124"/>
  <c r="F128" i="124"/>
  <c r="E128" i="124"/>
  <c r="I127" i="124"/>
  <c r="H127" i="124"/>
  <c r="G127" i="124"/>
  <c r="F127" i="124"/>
  <c r="E127" i="124"/>
  <c r="I126" i="124"/>
  <c r="H126" i="124"/>
  <c r="G126" i="124"/>
  <c r="F126" i="124"/>
  <c r="E126" i="124"/>
  <c r="I125" i="124"/>
  <c r="H125" i="124"/>
  <c r="G125" i="124"/>
  <c r="F125" i="124"/>
  <c r="E125" i="124"/>
  <c r="I124" i="124"/>
  <c r="H124" i="124"/>
  <c r="G124" i="124"/>
  <c r="F124" i="124"/>
  <c r="E124" i="124"/>
  <c r="I123" i="124"/>
  <c r="H123" i="124"/>
  <c r="G123" i="124"/>
  <c r="F123" i="124"/>
  <c r="E123" i="124"/>
  <c r="I122" i="124"/>
  <c r="H122" i="124"/>
  <c r="G122" i="124"/>
  <c r="F122" i="124"/>
  <c r="E122" i="124"/>
  <c r="I121" i="124"/>
  <c r="H121" i="124"/>
  <c r="G121" i="124"/>
  <c r="F121" i="124"/>
  <c r="E121" i="124"/>
  <c r="I120" i="124"/>
  <c r="H120" i="124"/>
  <c r="G120" i="124"/>
  <c r="F120" i="124"/>
  <c r="E120" i="124"/>
  <c r="I119" i="124"/>
  <c r="H119" i="124"/>
  <c r="G119" i="124"/>
  <c r="F119" i="124"/>
  <c r="E119" i="124"/>
  <c r="I118" i="124"/>
  <c r="H118" i="124"/>
  <c r="G118" i="124"/>
  <c r="F118" i="124"/>
  <c r="E118" i="124"/>
  <c r="I117" i="124"/>
  <c r="H117" i="124"/>
  <c r="G117" i="124"/>
  <c r="F117" i="124"/>
  <c r="E117" i="124"/>
  <c r="I116" i="124"/>
  <c r="H116" i="124"/>
  <c r="G116" i="124"/>
  <c r="F116" i="124"/>
  <c r="E116" i="124"/>
  <c r="I39" i="124"/>
  <c r="H39" i="124"/>
  <c r="G39" i="124"/>
  <c r="F39" i="124"/>
  <c r="E39" i="124"/>
  <c r="I54" i="124"/>
  <c r="H54" i="124"/>
  <c r="G54" i="124"/>
  <c r="F54" i="124"/>
  <c r="E54" i="124"/>
  <c r="I53" i="124"/>
  <c r="H53" i="124"/>
  <c r="G53" i="124"/>
  <c r="F53" i="124"/>
  <c r="E53" i="124"/>
  <c r="I52" i="124"/>
  <c r="H52" i="124"/>
  <c r="G52" i="124"/>
  <c r="F52" i="124"/>
  <c r="E52" i="124"/>
  <c r="I113" i="124"/>
  <c r="H113" i="124"/>
  <c r="G113" i="124"/>
  <c r="F113" i="124"/>
  <c r="E113" i="124"/>
  <c r="I112" i="124"/>
  <c r="H112" i="124"/>
  <c r="G112" i="124"/>
  <c r="F112" i="124"/>
  <c r="E112" i="124"/>
  <c r="I111" i="124"/>
  <c r="H111" i="124"/>
  <c r="G111" i="124"/>
  <c r="F111" i="124"/>
  <c r="E111" i="124"/>
  <c r="I110" i="124"/>
  <c r="H110" i="124"/>
  <c r="G110" i="124"/>
  <c r="F110" i="124"/>
  <c r="E110" i="124"/>
  <c r="I109" i="124"/>
  <c r="H109" i="124"/>
  <c r="G109" i="124"/>
  <c r="F109" i="124"/>
  <c r="E109" i="124"/>
  <c r="I108" i="124"/>
  <c r="H108" i="124"/>
  <c r="G108" i="124"/>
  <c r="F108" i="124"/>
  <c r="E108" i="124"/>
  <c r="I107" i="124"/>
  <c r="H107" i="124"/>
  <c r="G107" i="124"/>
  <c r="F107" i="124"/>
  <c r="E107" i="124"/>
  <c r="I106" i="124"/>
  <c r="H106" i="124"/>
  <c r="G106" i="124"/>
  <c r="F106" i="124"/>
  <c r="E106" i="124"/>
  <c r="I105" i="124"/>
  <c r="H105" i="124"/>
  <c r="G105" i="124"/>
  <c r="F105" i="124"/>
  <c r="E105" i="124"/>
  <c r="I104" i="124"/>
  <c r="H104" i="124"/>
  <c r="G104" i="124"/>
  <c r="F104" i="124"/>
  <c r="E104" i="124"/>
  <c r="I99" i="124"/>
  <c r="H99" i="124"/>
  <c r="G99" i="124"/>
  <c r="F99" i="124"/>
  <c r="E99" i="124"/>
  <c r="I98" i="124"/>
  <c r="H98" i="124"/>
  <c r="G98" i="124"/>
  <c r="F98" i="124"/>
  <c r="E98" i="124"/>
  <c r="I97" i="124"/>
  <c r="H97" i="124"/>
  <c r="G97" i="124"/>
  <c r="F97" i="124"/>
  <c r="E97" i="124"/>
  <c r="I96" i="124"/>
  <c r="H96" i="124"/>
  <c r="G96" i="124"/>
  <c r="F96" i="124"/>
  <c r="E96" i="124"/>
  <c r="I95" i="124"/>
  <c r="H95" i="124"/>
  <c r="G95" i="124"/>
  <c r="F95" i="124"/>
  <c r="E95" i="124"/>
  <c r="I94" i="124"/>
  <c r="H94" i="124"/>
  <c r="G94" i="124"/>
  <c r="F94" i="124"/>
  <c r="E94" i="124"/>
  <c r="I93" i="124"/>
  <c r="H93" i="124"/>
  <c r="G93" i="124"/>
  <c r="F93" i="124"/>
  <c r="E93" i="124"/>
  <c r="I92" i="124"/>
  <c r="H92" i="124"/>
  <c r="G92" i="124"/>
  <c r="F92" i="124"/>
  <c r="E92" i="124"/>
  <c r="I91" i="124"/>
  <c r="H91" i="124"/>
  <c r="G91" i="124"/>
  <c r="F91" i="124"/>
  <c r="E91" i="124"/>
  <c r="I90" i="124"/>
  <c r="H90" i="124"/>
  <c r="G90" i="124"/>
  <c r="F90" i="124"/>
  <c r="E90" i="124"/>
  <c r="I89" i="124"/>
  <c r="H89" i="124"/>
  <c r="G89" i="124"/>
  <c r="F89" i="124"/>
  <c r="E89" i="124"/>
  <c r="I88" i="124"/>
  <c r="H88" i="124"/>
  <c r="G88" i="124"/>
  <c r="F88" i="124"/>
  <c r="E88" i="124"/>
  <c r="I87" i="124"/>
  <c r="H87" i="124"/>
  <c r="G87" i="124"/>
  <c r="F87" i="124"/>
  <c r="E87" i="124"/>
  <c r="I86" i="124"/>
  <c r="H86" i="124"/>
  <c r="G86" i="124"/>
  <c r="F86" i="124"/>
  <c r="E86" i="124"/>
  <c r="I85" i="124"/>
  <c r="H85" i="124"/>
  <c r="G85" i="124"/>
  <c r="F85" i="124"/>
  <c r="E85" i="124"/>
  <c r="I84" i="124"/>
  <c r="H84" i="124"/>
  <c r="G84" i="124"/>
  <c r="F84" i="124"/>
  <c r="E84" i="124"/>
  <c r="I83" i="124"/>
  <c r="H83" i="124"/>
  <c r="G83" i="124"/>
  <c r="F83" i="124"/>
  <c r="E83" i="124"/>
  <c r="I82" i="124"/>
  <c r="H82" i="124"/>
  <c r="G82" i="124"/>
  <c r="F82" i="124"/>
  <c r="E82" i="124"/>
  <c r="I81" i="124"/>
  <c r="H81" i="124"/>
  <c r="G81" i="124"/>
  <c r="F81" i="124"/>
  <c r="E81" i="124"/>
  <c r="I80" i="124"/>
  <c r="H80" i="124"/>
  <c r="G80" i="124"/>
  <c r="F80" i="124"/>
  <c r="E80" i="124"/>
  <c r="I79" i="124"/>
  <c r="H79" i="124"/>
  <c r="G79" i="124"/>
  <c r="F79" i="124"/>
  <c r="E79" i="124"/>
  <c r="I78" i="124"/>
  <c r="H78" i="124"/>
  <c r="G78" i="124"/>
  <c r="F78" i="124"/>
  <c r="E78" i="124"/>
  <c r="I77" i="124"/>
  <c r="H77" i="124"/>
  <c r="G77" i="124"/>
  <c r="F77" i="124"/>
  <c r="E77" i="124"/>
  <c r="I76" i="124"/>
  <c r="H76" i="124"/>
  <c r="G76" i="124"/>
  <c r="F76" i="124"/>
  <c r="E76" i="124"/>
  <c r="I75" i="124"/>
  <c r="H75" i="124"/>
  <c r="G75" i="124"/>
  <c r="F75" i="124"/>
  <c r="E75" i="124"/>
  <c r="I74" i="124"/>
  <c r="H74" i="124"/>
  <c r="G74" i="124"/>
  <c r="F74" i="124"/>
  <c r="E74" i="124"/>
  <c r="I73" i="124"/>
  <c r="H73" i="124"/>
  <c r="G73" i="124"/>
  <c r="F73" i="124"/>
  <c r="E73" i="124"/>
  <c r="I72" i="124"/>
  <c r="H72" i="124"/>
  <c r="G72" i="124"/>
  <c r="F72" i="124"/>
  <c r="E72" i="124"/>
  <c r="I71" i="124"/>
  <c r="H71" i="124"/>
  <c r="G71" i="124"/>
  <c r="F71" i="124"/>
  <c r="E71" i="124"/>
  <c r="I70" i="124"/>
  <c r="H70" i="124"/>
  <c r="G70" i="124"/>
  <c r="F70" i="124"/>
  <c r="E70" i="124"/>
  <c r="I69" i="124"/>
  <c r="H69" i="124"/>
  <c r="G69" i="124"/>
  <c r="F69" i="124"/>
  <c r="E69" i="124"/>
  <c r="I68" i="124"/>
  <c r="H68" i="124"/>
  <c r="G68" i="124"/>
  <c r="F68" i="124"/>
  <c r="E68" i="124"/>
  <c r="I67" i="124"/>
  <c r="H67" i="124"/>
  <c r="G67" i="124"/>
  <c r="F67" i="124"/>
  <c r="E67" i="124"/>
  <c r="I66" i="124"/>
  <c r="H66" i="124"/>
  <c r="G66" i="124"/>
  <c r="F66" i="124"/>
  <c r="E66" i="124"/>
  <c r="I65" i="124"/>
  <c r="H65" i="124"/>
  <c r="G65" i="124"/>
  <c r="F65" i="124"/>
  <c r="E65" i="124"/>
  <c r="I64" i="124"/>
  <c r="H64" i="124"/>
  <c r="G64" i="124"/>
  <c r="F64" i="124"/>
  <c r="E64" i="124"/>
  <c r="I63" i="124"/>
  <c r="H63" i="124"/>
  <c r="G63" i="124"/>
  <c r="F63" i="124"/>
  <c r="E63" i="124"/>
  <c r="I62" i="124"/>
  <c r="H62" i="124"/>
  <c r="G62" i="124"/>
  <c r="F62" i="124"/>
  <c r="E62" i="124"/>
  <c r="I61" i="124"/>
  <c r="H61" i="124"/>
  <c r="G61" i="124"/>
  <c r="F61" i="124"/>
  <c r="E61" i="124"/>
  <c r="I60" i="124"/>
  <c r="H60" i="124"/>
  <c r="G60" i="124"/>
  <c r="F60" i="124"/>
  <c r="E60" i="124"/>
  <c r="I59" i="124"/>
  <c r="H59" i="124"/>
  <c r="G59" i="124"/>
  <c r="F59" i="124"/>
  <c r="E59" i="124"/>
  <c r="I58" i="124"/>
  <c r="H58" i="124"/>
  <c r="G58" i="124"/>
  <c r="F58" i="124"/>
  <c r="E58" i="124"/>
  <c r="I57" i="124"/>
  <c r="H57" i="124"/>
  <c r="G57" i="124"/>
  <c r="F57" i="124"/>
  <c r="E57" i="124"/>
  <c r="I56" i="124"/>
  <c r="H56" i="124"/>
  <c r="G56" i="124"/>
  <c r="F56" i="124"/>
  <c r="E56" i="124"/>
  <c r="I55" i="124"/>
  <c r="H55" i="124"/>
  <c r="G55" i="124"/>
  <c r="F55" i="124"/>
  <c r="E55" i="124"/>
  <c r="I51" i="124"/>
  <c r="H51" i="124"/>
  <c r="G51" i="124"/>
  <c r="F51" i="124"/>
  <c r="E51" i="124"/>
  <c r="I50" i="124"/>
  <c r="H50" i="124"/>
  <c r="G50" i="124"/>
  <c r="F50" i="124"/>
  <c r="E50" i="124"/>
  <c r="I49" i="124"/>
  <c r="H49" i="124"/>
  <c r="G49" i="124"/>
  <c r="F49" i="124"/>
  <c r="E49" i="124"/>
  <c r="I48" i="124"/>
  <c r="H48" i="124"/>
  <c r="G48" i="124"/>
  <c r="F48" i="124"/>
  <c r="E48" i="124"/>
  <c r="I47" i="124"/>
  <c r="H47" i="124"/>
  <c r="G47" i="124"/>
  <c r="F47" i="124"/>
  <c r="E47" i="124"/>
  <c r="I46" i="124"/>
  <c r="H46" i="124"/>
  <c r="G46" i="124"/>
  <c r="F46" i="124"/>
  <c r="E46" i="124"/>
  <c r="I45" i="124"/>
  <c r="H45" i="124"/>
  <c r="G45" i="124"/>
  <c r="F45" i="124"/>
  <c r="E45" i="124"/>
  <c r="I44" i="124"/>
  <c r="H44" i="124"/>
  <c r="G44" i="124"/>
  <c r="F44" i="124"/>
  <c r="E44" i="124"/>
  <c r="I43" i="124"/>
  <c r="H43" i="124"/>
  <c r="G43" i="124"/>
  <c r="F43" i="124"/>
  <c r="E43" i="124"/>
  <c r="I42" i="124"/>
  <c r="H42" i="124"/>
  <c r="G42" i="124"/>
  <c r="F42" i="124"/>
  <c r="E42" i="124"/>
  <c r="I41" i="124"/>
  <c r="H41" i="124"/>
  <c r="G41" i="124"/>
  <c r="F41" i="124"/>
  <c r="E41" i="124"/>
  <c r="I40" i="124"/>
  <c r="H40" i="124"/>
  <c r="G40" i="124"/>
  <c r="F40" i="124"/>
  <c r="E40" i="124"/>
  <c r="I38" i="124"/>
  <c r="H38" i="124"/>
  <c r="G38" i="124"/>
  <c r="F38" i="124"/>
  <c r="E38" i="124"/>
  <c r="I37" i="124"/>
  <c r="H37" i="124"/>
  <c r="G37" i="124"/>
  <c r="F37" i="124"/>
  <c r="E37" i="124"/>
  <c r="I36" i="124"/>
  <c r="H36" i="124"/>
  <c r="G36" i="124"/>
  <c r="F36" i="124"/>
  <c r="E36" i="124"/>
  <c r="I35" i="124"/>
  <c r="H35" i="124"/>
  <c r="G35" i="124"/>
  <c r="F35" i="124"/>
  <c r="E35" i="124"/>
  <c r="I34" i="124"/>
  <c r="H34" i="124"/>
  <c r="G34" i="124"/>
  <c r="F34" i="124"/>
  <c r="E34" i="124"/>
  <c r="I33" i="124"/>
  <c r="H33" i="124"/>
  <c r="G33" i="124"/>
  <c r="F33" i="124"/>
  <c r="E33" i="124"/>
  <c r="I32" i="124"/>
  <c r="H32" i="124"/>
  <c r="G32" i="124"/>
  <c r="F32" i="124"/>
  <c r="E32" i="124"/>
  <c r="I31" i="124"/>
  <c r="H31" i="124"/>
  <c r="G31" i="124"/>
  <c r="F31" i="124"/>
  <c r="E31" i="124"/>
  <c r="I30" i="124"/>
  <c r="H30" i="124"/>
  <c r="G30" i="124"/>
  <c r="F30" i="124"/>
  <c r="E30" i="124"/>
  <c r="I29" i="124"/>
  <c r="H29" i="124"/>
  <c r="G29" i="124"/>
  <c r="F29" i="124"/>
  <c r="E29" i="124"/>
  <c r="I28" i="124"/>
  <c r="H28" i="124"/>
  <c r="G28" i="124"/>
  <c r="F28" i="124"/>
  <c r="E28" i="124"/>
  <c r="I27" i="124"/>
  <c r="H27" i="124"/>
  <c r="G27" i="124"/>
  <c r="F27" i="124"/>
  <c r="E27" i="124"/>
  <c r="I26" i="124"/>
  <c r="H26" i="124"/>
  <c r="G26" i="124"/>
  <c r="F26" i="124"/>
  <c r="E26" i="124"/>
  <c r="I25" i="124"/>
  <c r="H25" i="124"/>
  <c r="G25" i="124"/>
  <c r="F25" i="124"/>
  <c r="E25" i="124"/>
  <c r="I24" i="124"/>
  <c r="H24" i="124"/>
  <c r="G24" i="124"/>
  <c r="F24" i="124"/>
  <c r="E24" i="124"/>
  <c r="I23" i="124"/>
  <c r="H23" i="124"/>
  <c r="G23" i="124"/>
  <c r="F23" i="124"/>
  <c r="E23" i="124"/>
  <c r="I22" i="124"/>
  <c r="H22" i="124"/>
  <c r="G22" i="124"/>
  <c r="F22" i="124"/>
  <c r="E22" i="124"/>
  <c r="I21" i="124"/>
  <c r="H21" i="124"/>
  <c r="G21" i="124"/>
  <c r="F21" i="124"/>
  <c r="E21" i="124"/>
  <c r="I20" i="124"/>
  <c r="H20" i="124"/>
  <c r="G20" i="124"/>
  <c r="F20" i="124"/>
  <c r="E20" i="124"/>
  <c r="I19" i="124"/>
  <c r="H19" i="124"/>
  <c r="G19" i="124"/>
  <c r="F19" i="124"/>
  <c r="E19" i="124"/>
  <c r="I18" i="124"/>
  <c r="H18" i="124"/>
  <c r="G18" i="124"/>
  <c r="F18" i="124"/>
  <c r="E18" i="124"/>
  <c r="I17" i="124"/>
  <c r="H17" i="124"/>
  <c r="G17" i="124"/>
  <c r="F17" i="124"/>
  <c r="E17" i="124"/>
  <c r="I16" i="124"/>
  <c r="H16" i="124"/>
  <c r="G16" i="124"/>
  <c r="F16" i="124"/>
  <c r="E16" i="124"/>
  <c r="I15" i="124"/>
  <c r="H15" i="124"/>
  <c r="G15" i="124"/>
  <c r="F15" i="124"/>
  <c r="E15" i="124"/>
  <c r="I14" i="124"/>
  <c r="H14" i="124"/>
  <c r="G14" i="124"/>
  <c r="F14" i="124"/>
  <c r="E14" i="124"/>
  <c r="I13" i="124"/>
  <c r="H13" i="124"/>
  <c r="G13" i="124"/>
  <c r="F13" i="124"/>
  <c r="E13" i="124"/>
  <c r="I12" i="124"/>
  <c r="H12" i="124"/>
  <c r="G12" i="124"/>
  <c r="F12" i="124"/>
  <c r="E12" i="124"/>
  <c r="I11" i="124"/>
  <c r="H11" i="124"/>
  <c r="G11" i="124"/>
  <c r="F11" i="124"/>
  <c r="E11" i="124"/>
  <c r="I10" i="124"/>
  <c r="H10" i="124"/>
  <c r="G10" i="124"/>
  <c r="F10" i="124"/>
  <c r="E10" i="124"/>
  <c r="I9" i="124"/>
  <c r="H9" i="124"/>
  <c r="G9" i="124"/>
  <c r="F9" i="124"/>
  <c r="E9" i="124"/>
  <c r="N112" i="129"/>
  <c r="J112" i="129"/>
  <c r="F112" i="129"/>
  <c r="J111" i="129"/>
  <c r="N111" i="129" s="1"/>
  <c r="F111" i="129"/>
  <c r="J110" i="129"/>
  <c r="N110" i="129" s="1"/>
  <c r="F110" i="129"/>
  <c r="N109" i="129"/>
  <c r="J109" i="129"/>
  <c r="F109" i="129"/>
  <c r="N108" i="129"/>
  <c r="J108" i="129"/>
  <c r="F108" i="129"/>
  <c r="N107" i="129"/>
  <c r="J107" i="129"/>
  <c r="F107" i="129"/>
  <c r="J106" i="129"/>
  <c r="N106" i="129" s="1"/>
  <c r="F106" i="129"/>
  <c r="J105" i="129"/>
  <c r="N105" i="129" s="1"/>
  <c r="F105" i="129"/>
  <c r="N104" i="129"/>
  <c r="J104" i="129"/>
  <c r="F104" i="129"/>
  <c r="J103" i="129"/>
  <c r="N103" i="129" s="1"/>
  <c r="F103" i="129"/>
  <c r="J102" i="129"/>
  <c r="N102" i="129" s="1"/>
  <c r="F102" i="129"/>
  <c r="N101" i="129"/>
  <c r="J101" i="129"/>
  <c r="F101" i="129"/>
  <c r="N100" i="129"/>
  <c r="J100" i="129"/>
  <c r="F100" i="129"/>
  <c r="N99" i="129"/>
  <c r="J99" i="129"/>
  <c r="F99" i="129"/>
  <c r="J98" i="129"/>
  <c r="N98" i="129" s="1"/>
  <c r="F98" i="129"/>
  <c r="J97" i="129"/>
  <c r="N97" i="129" s="1"/>
  <c r="F97" i="129"/>
  <c r="N96" i="129"/>
  <c r="J96" i="129"/>
  <c r="F96" i="129"/>
  <c r="J95" i="129"/>
  <c r="N95" i="129" s="1"/>
  <c r="F95" i="129"/>
  <c r="J94" i="129"/>
  <c r="N94" i="129" s="1"/>
  <c r="F94" i="129"/>
  <c r="N93" i="129"/>
  <c r="J93" i="129"/>
  <c r="F93" i="129"/>
  <c r="N92" i="129"/>
  <c r="J92" i="129"/>
  <c r="F92" i="129"/>
  <c r="N91" i="129"/>
  <c r="J91" i="129"/>
  <c r="F91" i="129"/>
  <c r="J90" i="129"/>
  <c r="N90" i="129" s="1"/>
  <c r="F90" i="129"/>
  <c r="J89" i="129"/>
  <c r="N89" i="129" s="1"/>
  <c r="F89" i="129"/>
  <c r="N88" i="129"/>
  <c r="J88" i="129"/>
  <c r="F88" i="129"/>
  <c r="N87" i="129"/>
  <c r="J87" i="129"/>
  <c r="F87" i="129"/>
  <c r="J86" i="129"/>
  <c r="N86" i="129" s="1"/>
  <c r="F86" i="129"/>
  <c r="N85" i="129"/>
  <c r="J85" i="129"/>
  <c r="F85" i="129"/>
  <c r="N84" i="129"/>
  <c r="J84" i="129"/>
  <c r="F84" i="129"/>
  <c r="N83" i="129"/>
  <c r="J83" i="129"/>
  <c r="F83" i="129"/>
  <c r="J82" i="129"/>
  <c r="N82" i="129" s="1"/>
  <c r="F82" i="129"/>
  <c r="J81" i="129"/>
  <c r="N81" i="129" s="1"/>
  <c r="F81" i="129"/>
  <c r="N80" i="129"/>
  <c r="J80" i="129"/>
  <c r="F80" i="129"/>
  <c r="N79" i="129"/>
  <c r="J79" i="129"/>
  <c r="F79" i="129"/>
  <c r="J78" i="129"/>
  <c r="N78" i="129" s="1"/>
  <c r="F78" i="129"/>
  <c r="N77" i="129"/>
  <c r="J77" i="129"/>
  <c r="F77" i="129"/>
  <c r="N76" i="129"/>
  <c r="J76" i="129"/>
  <c r="F76" i="129"/>
  <c r="N75" i="129"/>
  <c r="J75" i="129"/>
  <c r="F75" i="129"/>
  <c r="J74" i="129"/>
  <c r="N74" i="129" s="1"/>
  <c r="F74" i="129"/>
  <c r="J73" i="129"/>
  <c r="N73" i="129" s="1"/>
  <c r="F73" i="129"/>
  <c r="J72" i="129"/>
  <c r="N72" i="129" s="1"/>
  <c r="F72" i="129"/>
  <c r="N71" i="129"/>
  <c r="J71" i="129"/>
  <c r="F71" i="129"/>
  <c r="J70" i="129"/>
  <c r="N70" i="129" s="1"/>
  <c r="F70" i="129"/>
  <c r="N69" i="129"/>
  <c r="J69" i="129"/>
  <c r="F69" i="129"/>
  <c r="N68" i="129"/>
  <c r="J68" i="129"/>
  <c r="F68" i="129"/>
  <c r="N67" i="129"/>
  <c r="J67" i="129"/>
  <c r="F67" i="129"/>
  <c r="J66" i="129"/>
  <c r="N66" i="129" s="1"/>
  <c r="F66" i="129"/>
  <c r="J65" i="129"/>
  <c r="N65" i="129" s="1"/>
  <c r="F65" i="129"/>
  <c r="J64" i="129"/>
  <c r="N64" i="129" s="1"/>
  <c r="F64" i="129"/>
  <c r="N63" i="129"/>
  <c r="J63" i="129"/>
  <c r="F63" i="129"/>
  <c r="J62" i="129"/>
  <c r="N62" i="129" s="1"/>
  <c r="F62" i="129"/>
  <c r="N61" i="129"/>
  <c r="J61" i="129"/>
  <c r="F61" i="129"/>
  <c r="N60" i="129"/>
  <c r="J60" i="129"/>
  <c r="F60" i="129"/>
  <c r="N59" i="129"/>
  <c r="J59" i="129"/>
  <c r="F59" i="129"/>
  <c r="J58" i="129"/>
  <c r="N58" i="129" s="1"/>
  <c r="F58" i="129"/>
  <c r="J57" i="129"/>
  <c r="N57" i="129" s="1"/>
  <c r="F57" i="129"/>
  <c r="J56" i="129"/>
  <c r="N56" i="129" s="1"/>
  <c r="F56" i="129"/>
  <c r="N55" i="129"/>
  <c r="J55" i="129"/>
  <c r="F55" i="129"/>
  <c r="J54" i="129"/>
  <c r="N54" i="129" s="1"/>
  <c r="F54" i="129"/>
  <c r="H53" i="129"/>
  <c r="G53" i="129"/>
  <c r="J53" i="129" s="1"/>
  <c r="N53" i="129" s="1"/>
  <c r="F53" i="129"/>
  <c r="D53" i="129"/>
  <c r="H52" i="129"/>
  <c r="J52" i="129" s="1"/>
  <c r="N52" i="129" s="1"/>
  <c r="G52" i="129"/>
  <c r="F52" i="129"/>
  <c r="D52" i="129"/>
  <c r="H51" i="129"/>
  <c r="J51" i="129" s="1"/>
  <c r="N51" i="129" s="1"/>
  <c r="G51" i="129"/>
  <c r="F51" i="129"/>
  <c r="D51" i="129"/>
  <c r="N50" i="129"/>
  <c r="J50" i="129"/>
  <c r="F50" i="129"/>
  <c r="J49" i="129"/>
  <c r="N49" i="129" s="1"/>
  <c r="F49" i="129"/>
  <c r="N48" i="129"/>
  <c r="J48" i="129"/>
  <c r="F48" i="129"/>
  <c r="N47" i="129"/>
  <c r="J47" i="129"/>
  <c r="F47" i="129"/>
  <c r="N46" i="129"/>
  <c r="J46" i="129"/>
  <c r="F46" i="129"/>
  <c r="J45" i="129"/>
  <c r="N45" i="129" s="1"/>
  <c r="F45" i="129"/>
  <c r="J44" i="129"/>
  <c r="N44" i="129" s="1"/>
  <c r="F44" i="129"/>
  <c r="J43" i="129"/>
  <c r="N43" i="129" s="1"/>
  <c r="F43" i="129"/>
  <c r="N42" i="129"/>
  <c r="J42" i="129"/>
  <c r="F42" i="129"/>
  <c r="J41" i="129"/>
  <c r="N41" i="129" s="1"/>
  <c r="F41" i="129"/>
  <c r="N40" i="129"/>
  <c r="J40" i="129"/>
  <c r="F40" i="129"/>
  <c r="N39" i="129"/>
  <c r="J39" i="129"/>
  <c r="F39" i="129"/>
  <c r="L38" i="129"/>
  <c r="J38" i="129"/>
  <c r="N38" i="129" s="1"/>
  <c r="I38" i="129"/>
  <c r="H38" i="129"/>
  <c r="G38" i="129"/>
  <c r="F38" i="129"/>
  <c r="D38" i="129"/>
  <c r="N37" i="129"/>
  <c r="J37" i="129"/>
  <c r="F37" i="129"/>
  <c r="J36" i="129"/>
  <c r="N36" i="129" s="1"/>
  <c r="F36" i="129"/>
  <c r="J35" i="129"/>
  <c r="N35" i="129" s="1"/>
  <c r="F35" i="129"/>
  <c r="J34" i="129"/>
  <c r="N34" i="129" s="1"/>
  <c r="F34" i="129"/>
  <c r="N33" i="129"/>
  <c r="J33" i="129"/>
  <c r="F33" i="129"/>
  <c r="J32" i="129"/>
  <c r="N32" i="129" s="1"/>
  <c r="F32" i="129"/>
  <c r="N31" i="129"/>
  <c r="J31" i="129"/>
  <c r="F31" i="129"/>
  <c r="N30" i="129"/>
  <c r="J30" i="129"/>
  <c r="F30" i="129"/>
  <c r="N29" i="129"/>
  <c r="J29" i="129"/>
  <c r="F29" i="129"/>
  <c r="J28" i="129"/>
  <c r="N28" i="129" s="1"/>
  <c r="F28" i="129"/>
  <c r="J27" i="129"/>
  <c r="N27" i="129" s="1"/>
  <c r="F27" i="129"/>
  <c r="J26" i="129"/>
  <c r="N26" i="129" s="1"/>
  <c r="F26" i="129"/>
  <c r="N25" i="129"/>
  <c r="J25" i="129"/>
  <c r="F25" i="129"/>
  <c r="J24" i="129"/>
  <c r="N24" i="129" s="1"/>
  <c r="F24" i="129"/>
  <c r="N23" i="129"/>
  <c r="J23" i="129"/>
  <c r="F23" i="129"/>
  <c r="N22" i="129"/>
  <c r="J22" i="129"/>
  <c r="F22" i="129"/>
  <c r="N21" i="129"/>
  <c r="J21" i="129"/>
  <c r="F21" i="129"/>
  <c r="J20" i="129"/>
  <c r="N20" i="129" s="1"/>
  <c r="F20" i="129"/>
  <c r="J19" i="129"/>
  <c r="N19" i="129" s="1"/>
  <c r="F19" i="129"/>
  <c r="J18" i="129"/>
  <c r="N18" i="129" s="1"/>
  <c r="F18" i="129"/>
  <c r="N17" i="129"/>
  <c r="J17" i="129"/>
  <c r="F17" i="129"/>
  <c r="J16" i="129"/>
  <c r="N16" i="129" s="1"/>
  <c r="F16" i="129"/>
  <c r="N15" i="129"/>
  <c r="J15" i="129"/>
  <c r="F15" i="129"/>
  <c r="N14" i="129"/>
  <c r="J14" i="129"/>
  <c r="F14" i="129"/>
  <c r="N13" i="129"/>
  <c r="J13" i="129"/>
  <c r="F13" i="129"/>
  <c r="J12" i="129"/>
  <c r="N12" i="129" s="1"/>
  <c r="F12" i="129"/>
  <c r="J11" i="129"/>
  <c r="N11" i="129" s="1"/>
  <c r="F11" i="129"/>
  <c r="J10" i="129"/>
  <c r="N10" i="129" s="1"/>
  <c r="F10" i="129"/>
  <c r="N9" i="129"/>
  <c r="J9" i="129"/>
  <c r="F9" i="129"/>
  <c r="J8" i="129"/>
  <c r="N8" i="129" s="1"/>
  <c r="A4" i="129"/>
  <c r="A239" i="5" s="1"/>
  <c r="A1" i="129"/>
  <c r="N112" i="128"/>
  <c r="J112" i="128"/>
  <c r="F112" i="128"/>
  <c r="J111" i="128"/>
  <c r="N111" i="128" s="1"/>
  <c r="F111" i="128"/>
  <c r="J110" i="128"/>
  <c r="N110" i="128" s="1"/>
  <c r="F110" i="128"/>
  <c r="J109" i="128"/>
  <c r="N109" i="128" s="1"/>
  <c r="F109" i="128"/>
  <c r="J108" i="128"/>
  <c r="N108" i="128" s="1"/>
  <c r="F108" i="128"/>
  <c r="N107" i="128"/>
  <c r="J107" i="128"/>
  <c r="F107" i="128"/>
  <c r="J106" i="128"/>
  <c r="N106" i="128" s="1"/>
  <c r="F106" i="128"/>
  <c r="J105" i="128"/>
  <c r="N105" i="128" s="1"/>
  <c r="F105" i="128"/>
  <c r="N104" i="128"/>
  <c r="J104" i="128"/>
  <c r="F104" i="128"/>
  <c r="N103" i="128"/>
  <c r="J103" i="128"/>
  <c r="F103" i="128"/>
  <c r="J102" i="128"/>
  <c r="N102" i="128" s="1"/>
  <c r="F102" i="128"/>
  <c r="N101" i="128"/>
  <c r="J101" i="128"/>
  <c r="F101" i="128"/>
  <c r="N100" i="128"/>
  <c r="J100" i="128"/>
  <c r="F100" i="128"/>
  <c r="N99" i="128"/>
  <c r="J99" i="128"/>
  <c r="F99" i="128"/>
  <c r="J98" i="128"/>
  <c r="N98" i="128" s="1"/>
  <c r="F98" i="128"/>
  <c r="J97" i="128"/>
  <c r="N97" i="128" s="1"/>
  <c r="F97" i="128"/>
  <c r="N96" i="128"/>
  <c r="J96" i="128"/>
  <c r="F96" i="128"/>
  <c r="N95" i="128"/>
  <c r="J95" i="128"/>
  <c r="F95" i="128"/>
  <c r="J94" i="128"/>
  <c r="N94" i="128" s="1"/>
  <c r="F94" i="128"/>
  <c r="N93" i="128"/>
  <c r="J93" i="128"/>
  <c r="F93" i="128"/>
  <c r="N92" i="128"/>
  <c r="J92" i="128"/>
  <c r="F92" i="128"/>
  <c r="N91" i="128"/>
  <c r="J91" i="128"/>
  <c r="F91" i="128"/>
  <c r="J90" i="128"/>
  <c r="N90" i="128" s="1"/>
  <c r="F90" i="128"/>
  <c r="J89" i="128"/>
  <c r="N89" i="128" s="1"/>
  <c r="F89" i="128"/>
  <c r="N88" i="128"/>
  <c r="J88" i="128"/>
  <c r="F88" i="128"/>
  <c r="N87" i="128"/>
  <c r="J87" i="128"/>
  <c r="F87" i="128"/>
  <c r="J86" i="128"/>
  <c r="N86" i="128" s="1"/>
  <c r="F86" i="128"/>
  <c r="N85" i="128"/>
  <c r="J85" i="128"/>
  <c r="F85" i="128"/>
  <c r="N84" i="128"/>
  <c r="J84" i="128"/>
  <c r="F84" i="128"/>
  <c r="N83" i="128"/>
  <c r="J83" i="128"/>
  <c r="F83" i="128"/>
  <c r="J82" i="128"/>
  <c r="N82" i="128" s="1"/>
  <c r="F82" i="128"/>
  <c r="J81" i="128"/>
  <c r="N81" i="128" s="1"/>
  <c r="F81" i="128"/>
  <c r="N80" i="128"/>
  <c r="J80" i="128"/>
  <c r="F80" i="128"/>
  <c r="N79" i="128"/>
  <c r="J79" i="128"/>
  <c r="F79" i="128"/>
  <c r="J78" i="128"/>
  <c r="N78" i="128" s="1"/>
  <c r="F78" i="128"/>
  <c r="N77" i="128"/>
  <c r="J77" i="128"/>
  <c r="F77" i="128"/>
  <c r="N76" i="128"/>
  <c r="J76" i="128"/>
  <c r="F76" i="128"/>
  <c r="N75" i="128"/>
  <c r="J75" i="128"/>
  <c r="F75" i="128"/>
  <c r="J74" i="128"/>
  <c r="N74" i="128" s="1"/>
  <c r="F74" i="128"/>
  <c r="J73" i="128"/>
  <c r="N73" i="128" s="1"/>
  <c r="F73" i="128"/>
  <c r="N72" i="128"/>
  <c r="J72" i="128"/>
  <c r="F72" i="128"/>
  <c r="N71" i="128"/>
  <c r="J71" i="128"/>
  <c r="F71" i="128"/>
  <c r="J70" i="128"/>
  <c r="N70" i="128" s="1"/>
  <c r="F70" i="128"/>
  <c r="N69" i="128"/>
  <c r="J69" i="128"/>
  <c r="F69" i="128"/>
  <c r="N68" i="128"/>
  <c r="J68" i="128"/>
  <c r="F68" i="128"/>
  <c r="N67" i="128"/>
  <c r="J67" i="128"/>
  <c r="F67" i="128"/>
  <c r="J66" i="128"/>
  <c r="N66" i="128" s="1"/>
  <c r="F66" i="128"/>
  <c r="J65" i="128"/>
  <c r="N65" i="128" s="1"/>
  <c r="F65" i="128"/>
  <c r="N64" i="128"/>
  <c r="J64" i="128"/>
  <c r="F64" i="128"/>
  <c r="N63" i="128"/>
  <c r="J63" i="128"/>
  <c r="F63" i="128"/>
  <c r="J62" i="128"/>
  <c r="N62" i="128" s="1"/>
  <c r="F62" i="128"/>
  <c r="N61" i="128"/>
  <c r="J61" i="128"/>
  <c r="F61" i="128"/>
  <c r="N60" i="128"/>
  <c r="J60" i="128"/>
  <c r="F60" i="128"/>
  <c r="N59" i="128"/>
  <c r="J59" i="128"/>
  <c r="F59" i="128"/>
  <c r="J58" i="128"/>
  <c r="N58" i="128" s="1"/>
  <c r="F58" i="128"/>
  <c r="J57" i="128"/>
  <c r="N57" i="128" s="1"/>
  <c r="F57" i="128"/>
  <c r="N56" i="128"/>
  <c r="J56" i="128"/>
  <c r="F56" i="128"/>
  <c r="N55" i="128"/>
  <c r="J55" i="128"/>
  <c r="F55" i="128"/>
  <c r="J54" i="128"/>
  <c r="N54" i="128" s="1"/>
  <c r="F54" i="128"/>
  <c r="H53" i="128"/>
  <c r="G53" i="128"/>
  <c r="J53" i="128" s="1"/>
  <c r="N53" i="128" s="1"/>
  <c r="F53" i="128"/>
  <c r="D53" i="128"/>
  <c r="N52" i="128"/>
  <c r="J52" i="128"/>
  <c r="H52" i="128"/>
  <c r="G52" i="128"/>
  <c r="F52" i="128"/>
  <c r="D52" i="128"/>
  <c r="H51" i="128"/>
  <c r="J51" i="128" s="1"/>
  <c r="N51" i="128" s="1"/>
  <c r="G51" i="128"/>
  <c r="F51" i="128"/>
  <c r="D51" i="128"/>
  <c r="N50" i="128"/>
  <c r="J50" i="128"/>
  <c r="F50" i="128"/>
  <c r="J49" i="128"/>
  <c r="N49" i="128" s="1"/>
  <c r="F49" i="128"/>
  <c r="J48" i="128"/>
  <c r="N48" i="128" s="1"/>
  <c r="F48" i="128"/>
  <c r="N47" i="128"/>
  <c r="J47" i="128"/>
  <c r="F47" i="128"/>
  <c r="N46" i="128"/>
  <c r="J46" i="128"/>
  <c r="F46" i="128"/>
  <c r="J45" i="128"/>
  <c r="N45" i="128" s="1"/>
  <c r="F45" i="128"/>
  <c r="J44" i="128"/>
  <c r="N44" i="128" s="1"/>
  <c r="F44" i="128"/>
  <c r="N43" i="128"/>
  <c r="J43" i="128"/>
  <c r="F43" i="128"/>
  <c r="N42" i="128"/>
  <c r="J42" i="128"/>
  <c r="F42" i="128"/>
  <c r="J41" i="128"/>
  <c r="N41" i="128" s="1"/>
  <c r="F41" i="128"/>
  <c r="J40" i="128"/>
  <c r="N40" i="128" s="1"/>
  <c r="F40" i="128"/>
  <c r="N39" i="128"/>
  <c r="J39" i="128"/>
  <c r="F39" i="128"/>
  <c r="L38" i="128"/>
  <c r="I38" i="128"/>
  <c r="H38" i="128"/>
  <c r="G38" i="128"/>
  <c r="J38" i="128" s="1"/>
  <c r="N38" i="128" s="1"/>
  <c r="F38" i="128"/>
  <c r="D38" i="128"/>
  <c r="N37" i="128"/>
  <c r="J37" i="128"/>
  <c r="F37" i="128"/>
  <c r="J36" i="128"/>
  <c r="N36" i="128" s="1"/>
  <c r="F36" i="128"/>
  <c r="J35" i="128"/>
  <c r="N35" i="128" s="1"/>
  <c r="F35" i="128"/>
  <c r="N34" i="128"/>
  <c r="J34" i="128"/>
  <c r="F34" i="128"/>
  <c r="N33" i="128"/>
  <c r="J33" i="128"/>
  <c r="F33" i="128"/>
  <c r="J32" i="128"/>
  <c r="N32" i="128" s="1"/>
  <c r="F32" i="128"/>
  <c r="J31" i="128"/>
  <c r="N31" i="128" s="1"/>
  <c r="F31" i="128"/>
  <c r="N30" i="128"/>
  <c r="J30" i="128"/>
  <c r="F30" i="128"/>
  <c r="N29" i="128"/>
  <c r="J29" i="128"/>
  <c r="F29" i="128"/>
  <c r="J28" i="128"/>
  <c r="N28" i="128" s="1"/>
  <c r="F28" i="128"/>
  <c r="J27" i="128"/>
  <c r="N27" i="128" s="1"/>
  <c r="F27" i="128"/>
  <c r="N26" i="128"/>
  <c r="J26" i="128"/>
  <c r="F26" i="128"/>
  <c r="N25" i="128"/>
  <c r="J25" i="128"/>
  <c r="F25" i="128"/>
  <c r="J24" i="128"/>
  <c r="N24" i="128" s="1"/>
  <c r="F24" i="128"/>
  <c r="J23" i="128"/>
  <c r="N23" i="128" s="1"/>
  <c r="F23" i="128"/>
  <c r="N22" i="128"/>
  <c r="J22" i="128"/>
  <c r="F22" i="128"/>
  <c r="N21" i="128"/>
  <c r="J21" i="128"/>
  <c r="F21" i="128"/>
  <c r="J20" i="128"/>
  <c r="N20" i="128" s="1"/>
  <c r="F20" i="128"/>
  <c r="J19" i="128"/>
  <c r="N19" i="128" s="1"/>
  <c r="F19" i="128"/>
  <c r="N18" i="128"/>
  <c r="J18" i="128"/>
  <c r="F18" i="128"/>
  <c r="J17" i="128"/>
  <c r="N17" i="128" s="1"/>
  <c r="F17" i="128"/>
  <c r="J16" i="128"/>
  <c r="N16" i="128" s="1"/>
  <c r="F16" i="128"/>
  <c r="J15" i="128"/>
  <c r="N15" i="128" s="1"/>
  <c r="F15" i="128"/>
  <c r="N14" i="128"/>
  <c r="J14" i="128"/>
  <c r="F14" i="128"/>
  <c r="N13" i="128"/>
  <c r="J13" i="128"/>
  <c r="F13" i="128"/>
  <c r="J12" i="128"/>
  <c r="N12" i="128" s="1"/>
  <c r="F12" i="128"/>
  <c r="J11" i="128"/>
  <c r="N11" i="128" s="1"/>
  <c r="F11" i="128"/>
  <c r="N10" i="128"/>
  <c r="J10" i="128"/>
  <c r="F10" i="128"/>
  <c r="J9" i="128"/>
  <c r="N9" i="128" s="1"/>
  <c r="F9" i="128"/>
  <c r="J8" i="128"/>
  <c r="N8" i="128" s="1"/>
  <c r="A4" i="128"/>
  <c r="A241" i="5" s="1"/>
  <c r="A1" i="128"/>
  <c r="N112" i="127"/>
  <c r="J112" i="127"/>
  <c r="F112" i="127"/>
  <c r="J111" i="127"/>
  <c r="N111" i="127" s="1"/>
  <c r="F111" i="127"/>
  <c r="J110" i="127"/>
  <c r="N110" i="127" s="1"/>
  <c r="F110" i="127"/>
  <c r="N109" i="127"/>
  <c r="J109" i="127"/>
  <c r="F109" i="127"/>
  <c r="N108" i="127"/>
  <c r="J108" i="127"/>
  <c r="F108" i="127"/>
  <c r="N107" i="127"/>
  <c r="J107" i="127"/>
  <c r="F107" i="127"/>
  <c r="J106" i="127"/>
  <c r="N106" i="127" s="1"/>
  <c r="F106" i="127"/>
  <c r="J105" i="127"/>
  <c r="N105" i="127" s="1"/>
  <c r="F105" i="127"/>
  <c r="N104" i="127"/>
  <c r="J104" i="127"/>
  <c r="F104" i="127"/>
  <c r="J103" i="127"/>
  <c r="N103" i="127" s="1"/>
  <c r="F103" i="127"/>
  <c r="J102" i="127"/>
  <c r="N102" i="127" s="1"/>
  <c r="F102" i="127"/>
  <c r="N101" i="127"/>
  <c r="J101" i="127"/>
  <c r="F101" i="127"/>
  <c r="N100" i="127"/>
  <c r="J100" i="127"/>
  <c r="F100" i="127"/>
  <c r="N99" i="127"/>
  <c r="J99" i="127"/>
  <c r="F99" i="127"/>
  <c r="J98" i="127"/>
  <c r="N98" i="127" s="1"/>
  <c r="F98" i="127"/>
  <c r="J97" i="127"/>
  <c r="N97" i="127" s="1"/>
  <c r="F97" i="127"/>
  <c r="N96" i="127"/>
  <c r="J96" i="127"/>
  <c r="F96" i="127"/>
  <c r="J95" i="127"/>
  <c r="N95" i="127" s="1"/>
  <c r="F95" i="127"/>
  <c r="J94" i="127"/>
  <c r="N94" i="127" s="1"/>
  <c r="F94" i="127"/>
  <c r="N93" i="127"/>
  <c r="J93" i="127"/>
  <c r="F93" i="127"/>
  <c r="N92" i="127"/>
  <c r="J92" i="127"/>
  <c r="F92" i="127"/>
  <c r="J91" i="127"/>
  <c r="N91" i="127" s="1"/>
  <c r="F91" i="127"/>
  <c r="J90" i="127"/>
  <c r="N90" i="127" s="1"/>
  <c r="F90" i="127"/>
  <c r="J89" i="127"/>
  <c r="N89" i="127" s="1"/>
  <c r="F89" i="127"/>
  <c r="N88" i="127"/>
  <c r="J88" i="127"/>
  <c r="F88" i="127"/>
  <c r="J87" i="127"/>
  <c r="N87" i="127" s="1"/>
  <c r="F87" i="127"/>
  <c r="J86" i="127"/>
  <c r="N86" i="127" s="1"/>
  <c r="F86" i="127"/>
  <c r="N85" i="127"/>
  <c r="J85" i="127"/>
  <c r="F85" i="127"/>
  <c r="N84" i="127"/>
  <c r="J84" i="127"/>
  <c r="F84" i="127"/>
  <c r="J83" i="127"/>
  <c r="N83" i="127" s="1"/>
  <c r="F83" i="127"/>
  <c r="J82" i="127"/>
  <c r="N82" i="127" s="1"/>
  <c r="F82" i="127"/>
  <c r="J81" i="127"/>
  <c r="N81" i="127" s="1"/>
  <c r="F81" i="127"/>
  <c r="N80" i="127"/>
  <c r="J80" i="127"/>
  <c r="F80" i="127"/>
  <c r="J79" i="127"/>
  <c r="N79" i="127" s="1"/>
  <c r="F79" i="127"/>
  <c r="J78" i="127"/>
  <c r="N78" i="127" s="1"/>
  <c r="F78" i="127"/>
  <c r="N77" i="127"/>
  <c r="J77" i="127"/>
  <c r="F77" i="127"/>
  <c r="N76" i="127"/>
  <c r="J76" i="127"/>
  <c r="F76" i="127"/>
  <c r="J75" i="127"/>
  <c r="N75" i="127" s="1"/>
  <c r="F75" i="127"/>
  <c r="J74" i="127"/>
  <c r="N74" i="127" s="1"/>
  <c r="F74" i="127"/>
  <c r="J73" i="127"/>
  <c r="N73" i="127" s="1"/>
  <c r="F73" i="127"/>
  <c r="N72" i="127"/>
  <c r="J72" i="127"/>
  <c r="F72" i="127"/>
  <c r="J71" i="127"/>
  <c r="N71" i="127" s="1"/>
  <c r="F71" i="127"/>
  <c r="J70" i="127"/>
  <c r="N70" i="127" s="1"/>
  <c r="F70" i="127"/>
  <c r="N69" i="127"/>
  <c r="J69" i="127"/>
  <c r="F69" i="127"/>
  <c r="N68" i="127"/>
  <c r="J68" i="127"/>
  <c r="F68" i="127"/>
  <c r="J67" i="127"/>
  <c r="N67" i="127" s="1"/>
  <c r="F67" i="127"/>
  <c r="J66" i="127"/>
  <c r="N66" i="127" s="1"/>
  <c r="F66" i="127"/>
  <c r="J65" i="127"/>
  <c r="N65" i="127" s="1"/>
  <c r="F65" i="127"/>
  <c r="N64" i="127"/>
  <c r="J64" i="127"/>
  <c r="F64" i="127"/>
  <c r="J63" i="127"/>
  <c r="N63" i="127" s="1"/>
  <c r="F63" i="127"/>
  <c r="J62" i="127"/>
  <c r="N62" i="127" s="1"/>
  <c r="F62" i="127"/>
  <c r="N61" i="127"/>
  <c r="J61" i="127"/>
  <c r="F61" i="127"/>
  <c r="N60" i="127"/>
  <c r="J60" i="127"/>
  <c r="F60" i="127"/>
  <c r="J59" i="127"/>
  <c r="N59" i="127" s="1"/>
  <c r="F59" i="127"/>
  <c r="J58" i="127"/>
  <c r="N58" i="127" s="1"/>
  <c r="F58" i="127"/>
  <c r="J57" i="127"/>
  <c r="N57" i="127" s="1"/>
  <c r="F57" i="127"/>
  <c r="N56" i="127"/>
  <c r="J56" i="127"/>
  <c r="F56" i="127"/>
  <c r="J55" i="127"/>
  <c r="N55" i="127" s="1"/>
  <c r="F55" i="127"/>
  <c r="J54" i="127"/>
  <c r="N54" i="127" s="1"/>
  <c r="F54" i="127"/>
  <c r="H53" i="127"/>
  <c r="G53" i="127"/>
  <c r="J53" i="127" s="1"/>
  <c r="N53" i="127" s="1"/>
  <c r="F53" i="127"/>
  <c r="D53" i="127"/>
  <c r="J52" i="127"/>
  <c r="N52" i="127" s="1"/>
  <c r="H52" i="127"/>
  <c r="G52" i="127"/>
  <c r="F52" i="127"/>
  <c r="D52" i="127"/>
  <c r="H51" i="127"/>
  <c r="G51" i="127"/>
  <c r="J51" i="127" s="1"/>
  <c r="N51" i="127" s="1"/>
  <c r="F51" i="127"/>
  <c r="D51" i="127"/>
  <c r="J50" i="127"/>
  <c r="N50" i="127" s="1"/>
  <c r="F50" i="127"/>
  <c r="J49" i="127"/>
  <c r="N49" i="127" s="1"/>
  <c r="F49" i="127"/>
  <c r="N48" i="127"/>
  <c r="J48" i="127"/>
  <c r="F48" i="127"/>
  <c r="N47" i="127"/>
  <c r="J47" i="127"/>
  <c r="F47" i="127"/>
  <c r="J46" i="127"/>
  <c r="N46" i="127" s="1"/>
  <c r="F46" i="127"/>
  <c r="J45" i="127"/>
  <c r="N45" i="127" s="1"/>
  <c r="F45" i="127"/>
  <c r="J44" i="127"/>
  <c r="N44" i="127" s="1"/>
  <c r="F44" i="127"/>
  <c r="N43" i="127"/>
  <c r="J43" i="127"/>
  <c r="F43" i="127"/>
  <c r="J42" i="127"/>
  <c r="N42" i="127" s="1"/>
  <c r="F42" i="127"/>
  <c r="J41" i="127"/>
  <c r="N41" i="127" s="1"/>
  <c r="F41" i="127"/>
  <c r="N40" i="127"/>
  <c r="J40" i="127"/>
  <c r="F40" i="127"/>
  <c r="N39" i="127"/>
  <c r="J39" i="127"/>
  <c r="F39" i="127"/>
  <c r="L38" i="127"/>
  <c r="I38" i="127"/>
  <c r="H38" i="127"/>
  <c r="G38" i="127"/>
  <c r="J38" i="127" s="1"/>
  <c r="N38" i="127" s="1"/>
  <c r="F38" i="127"/>
  <c r="D38" i="127"/>
  <c r="J37" i="127"/>
  <c r="N37" i="127" s="1"/>
  <c r="F37" i="127"/>
  <c r="J36" i="127"/>
  <c r="N36" i="127" s="1"/>
  <c r="F36" i="127"/>
  <c r="J35" i="127"/>
  <c r="N35" i="127" s="1"/>
  <c r="F35" i="127"/>
  <c r="N34" i="127"/>
  <c r="J34" i="127"/>
  <c r="F34" i="127"/>
  <c r="J33" i="127"/>
  <c r="N33" i="127" s="1"/>
  <c r="F33" i="127"/>
  <c r="J32" i="127"/>
  <c r="N32" i="127" s="1"/>
  <c r="F32" i="127"/>
  <c r="N31" i="127"/>
  <c r="J31" i="127"/>
  <c r="F31" i="127"/>
  <c r="N30" i="127"/>
  <c r="J30" i="127"/>
  <c r="F30" i="127"/>
  <c r="J29" i="127"/>
  <c r="N29" i="127" s="1"/>
  <c r="F29" i="127"/>
  <c r="J28" i="127"/>
  <c r="N28" i="127" s="1"/>
  <c r="F28" i="127"/>
  <c r="J27" i="127"/>
  <c r="N27" i="127" s="1"/>
  <c r="F27" i="127"/>
  <c r="N26" i="127"/>
  <c r="J26" i="127"/>
  <c r="F26" i="127"/>
  <c r="J25" i="127"/>
  <c r="N25" i="127" s="1"/>
  <c r="F25" i="127"/>
  <c r="J24" i="127"/>
  <c r="N24" i="127" s="1"/>
  <c r="F24" i="127"/>
  <c r="N23" i="127"/>
  <c r="J23" i="127"/>
  <c r="F23" i="127"/>
  <c r="N22" i="127"/>
  <c r="J22" i="127"/>
  <c r="F22" i="127"/>
  <c r="J21" i="127"/>
  <c r="N21" i="127" s="1"/>
  <c r="F21" i="127"/>
  <c r="J20" i="127"/>
  <c r="N20" i="127" s="1"/>
  <c r="F20" i="127"/>
  <c r="J19" i="127"/>
  <c r="N19" i="127" s="1"/>
  <c r="F19" i="127"/>
  <c r="N18" i="127"/>
  <c r="J18" i="127"/>
  <c r="F18" i="127"/>
  <c r="J17" i="127"/>
  <c r="N17" i="127" s="1"/>
  <c r="F17" i="127"/>
  <c r="J16" i="127"/>
  <c r="N16" i="127" s="1"/>
  <c r="F16" i="127"/>
  <c r="N15" i="127"/>
  <c r="J15" i="127"/>
  <c r="F15" i="127"/>
  <c r="N14" i="127"/>
  <c r="J14" i="127"/>
  <c r="F14" i="127"/>
  <c r="J13" i="127"/>
  <c r="N13" i="127" s="1"/>
  <c r="F13" i="127"/>
  <c r="J12" i="127"/>
  <c r="N12" i="127" s="1"/>
  <c r="F12" i="127"/>
  <c r="J11" i="127"/>
  <c r="N11" i="127" s="1"/>
  <c r="F11" i="127"/>
  <c r="N10" i="127"/>
  <c r="J10" i="127"/>
  <c r="F10" i="127"/>
  <c r="J9" i="127"/>
  <c r="N9" i="127" s="1"/>
  <c r="F9" i="127"/>
  <c r="J8" i="127"/>
  <c r="N8" i="127" s="1"/>
  <c r="A4" i="127"/>
  <c r="A243" i="5" s="1"/>
  <c r="A1" i="127"/>
  <c r="N112" i="126"/>
  <c r="J112" i="126"/>
  <c r="F112" i="126"/>
  <c r="N111" i="126"/>
  <c r="J111" i="126"/>
  <c r="F111" i="126"/>
  <c r="J110" i="126"/>
  <c r="N110" i="126" s="1"/>
  <c r="F110" i="126"/>
  <c r="J109" i="126"/>
  <c r="N109" i="126" s="1"/>
  <c r="F109" i="126"/>
  <c r="N108" i="126"/>
  <c r="J108" i="126"/>
  <c r="F108" i="126"/>
  <c r="N107" i="126"/>
  <c r="J107" i="126"/>
  <c r="F107" i="126"/>
  <c r="J106" i="126"/>
  <c r="N106" i="126" s="1"/>
  <c r="F106" i="126"/>
  <c r="J105" i="126"/>
  <c r="N105" i="126" s="1"/>
  <c r="F105" i="126"/>
  <c r="N104" i="126"/>
  <c r="J104" i="126"/>
  <c r="F104" i="126"/>
  <c r="N103" i="126"/>
  <c r="J103" i="126"/>
  <c r="F103" i="126"/>
  <c r="J102" i="126"/>
  <c r="N102" i="126" s="1"/>
  <c r="F102" i="126"/>
  <c r="N101" i="126"/>
  <c r="J101" i="126"/>
  <c r="F101" i="126"/>
  <c r="N100" i="126"/>
  <c r="J100" i="126"/>
  <c r="F100" i="126"/>
  <c r="N99" i="126"/>
  <c r="J99" i="126"/>
  <c r="F99" i="126"/>
  <c r="J98" i="126"/>
  <c r="N98" i="126" s="1"/>
  <c r="F98" i="126"/>
  <c r="J97" i="126"/>
  <c r="N97" i="126" s="1"/>
  <c r="F97" i="126"/>
  <c r="N96" i="126"/>
  <c r="J96" i="126"/>
  <c r="F96" i="126"/>
  <c r="N95" i="126"/>
  <c r="J95" i="126"/>
  <c r="F95" i="126"/>
  <c r="J94" i="126"/>
  <c r="N94" i="126" s="1"/>
  <c r="F94" i="126"/>
  <c r="N93" i="126"/>
  <c r="J93" i="126"/>
  <c r="F93" i="126"/>
  <c r="N92" i="126"/>
  <c r="J92" i="126"/>
  <c r="F92" i="126"/>
  <c r="N91" i="126"/>
  <c r="J91" i="126"/>
  <c r="F91" i="126"/>
  <c r="J90" i="126"/>
  <c r="N90" i="126" s="1"/>
  <c r="F90" i="126"/>
  <c r="J89" i="126"/>
  <c r="N89" i="126" s="1"/>
  <c r="F89" i="126"/>
  <c r="N88" i="126"/>
  <c r="J88" i="126"/>
  <c r="F88" i="126"/>
  <c r="N87" i="126"/>
  <c r="J87" i="126"/>
  <c r="F87" i="126"/>
  <c r="J86" i="126"/>
  <c r="N86" i="126" s="1"/>
  <c r="F86" i="126"/>
  <c r="N85" i="126"/>
  <c r="J85" i="126"/>
  <c r="F85" i="126"/>
  <c r="N84" i="126"/>
  <c r="J84" i="126"/>
  <c r="F84" i="126"/>
  <c r="N83" i="126"/>
  <c r="J83" i="126"/>
  <c r="F83" i="126"/>
  <c r="J82" i="126"/>
  <c r="N82" i="126" s="1"/>
  <c r="F82" i="126"/>
  <c r="J81" i="126"/>
  <c r="N81" i="126" s="1"/>
  <c r="F81" i="126"/>
  <c r="N80" i="126"/>
  <c r="J80" i="126"/>
  <c r="F80" i="126"/>
  <c r="N79" i="126"/>
  <c r="J79" i="126"/>
  <c r="F79" i="126"/>
  <c r="J78" i="126"/>
  <c r="N78" i="126" s="1"/>
  <c r="F78" i="126"/>
  <c r="N77" i="126"/>
  <c r="J77" i="126"/>
  <c r="F77" i="126"/>
  <c r="N76" i="126"/>
  <c r="J76" i="126"/>
  <c r="F76" i="126"/>
  <c r="N75" i="126"/>
  <c r="J75" i="126"/>
  <c r="F75" i="126"/>
  <c r="J74" i="126"/>
  <c r="N74" i="126" s="1"/>
  <c r="F74" i="126"/>
  <c r="J73" i="126"/>
  <c r="N73" i="126" s="1"/>
  <c r="F73" i="126"/>
  <c r="N72" i="126"/>
  <c r="J72" i="126"/>
  <c r="F72" i="126"/>
  <c r="N71" i="126"/>
  <c r="J71" i="126"/>
  <c r="F71" i="126"/>
  <c r="J70" i="126"/>
  <c r="N70" i="126" s="1"/>
  <c r="F70" i="126"/>
  <c r="N69" i="126"/>
  <c r="J69" i="126"/>
  <c r="F69" i="126"/>
  <c r="N68" i="126"/>
  <c r="J68" i="126"/>
  <c r="F68" i="126"/>
  <c r="N67" i="126"/>
  <c r="J67" i="126"/>
  <c r="F67" i="126"/>
  <c r="J66" i="126"/>
  <c r="N66" i="126" s="1"/>
  <c r="F66" i="126"/>
  <c r="J65" i="126"/>
  <c r="N65" i="126" s="1"/>
  <c r="F65" i="126"/>
  <c r="N64" i="126"/>
  <c r="J64" i="126"/>
  <c r="F64" i="126"/>
  <c r="J63" i="126"/>
  <c r="N63" i="126" s="1"/>
  <c r="F63" i="126"/>
  <c r="J62" i="126"/>
  <c r="N62" i="126" s="1"/>
  <c r="F62" i="126"/>
  <c r="N61" i="126"/>
  <c r="J61" i="126"/>
  <c r="F61" i="126"/>
  <c r="N60" i="126"/>
  <c r="J60" i="126"/>
  <c r="F60" i="126"/>
  <c r="N59" i="126"/>
  <c r="J59" i="126"/>
  <c r="F59" i="126"/>
  <c r="J58" i="126"/>
  <c r="N58" i="126" s="1"/>
  <c r="F58" i="126"/>
  <c r="J57" i="126"/>
  <c r="N57" i="126" s="1"/>
  <c r="F57" i="126"/>
  <c r="N56" i="126"/>
  <c r="J56" i="126"/>
  <c r="F56" i="126"/>
  <c r="J55" i="126"/>
  <c r="N55" i="126" s="1"/>
  <c r="F55" i="126"/>
  <c r="J54" i="126"/>
  <c r="N54" i="126" s="1"/>
  <c r="F54" i="126"/>
  <c r="H53" i="126"/>
  <c r="G53" i="126"/>
  <c r="J53" i="126" s="1"/>
  <c r="N53" i="126" s="1"/>
  <c r="F53" i="126"/>
  <c r="D53" i="126"/>
  <c r="N52" i="126"/>
  <c r="J52" i="126"/>
  <c r="H52" i="126"/>
  <c r="G52" i="126"/>
  <c r="F52" i="126"/>
  <c r="D52" i="126"/>
  <c r="H51" i="126"/>
  <c r="J51" i="126" s="1"/>
  <c r="N51" i="126" s="1"/>
  <c r="G51" i="126"/>
  <c r="F51" i="126"/>
  <c r="D51" i="126"/>
  <c r="J50" i="126"/>
  <c r="N50" i="126" s="1"/>
  <c r="F50" i="126"/>
  <c r="J49" i="126"/>
  <c r="N49" i="126" s="1"/>
  <c r="F49" i="126"/>
  <c r="N48" i="126"/>
  <c r="J48" i="126"/>
  <c r="F48" i="126"/>
  <c r="N47" i="126"/>
  <c r="J47" i="126"/>
  <c r="F47" i="126"/>
  <c r="N46" i="126"/>
  <c r="J46" i="126"/>
  <c r="F46" i="126"/>
  <c r="J45" i="126"/>
  <c r="N45" i="126" s="1"/>
  <c r="F45" i="126"/>
  <c r="J44" i="126"/>
  <c r="N44" i="126" s="1"/>
  <c r="F44" i="126"/>
  <c r="N43" i="126"/>
  <c r="J43" i="126"/>
  <c r="F43" i="126"/>
  <c r="J42" i="126"/>
  <c r="N42" i="126" s="1"/>
  <c r="F42" i="126"/>
  <c r="J41" i="126"/>
  <c r="N41" i="126" s="1"/>
  <c r="F41" i="126"/>
  <c r="N40" i="126"/>
  <c r="J40" i="126"/>
  <c r="F40" i="126"/>
  <c r="N39" i="126"/>
  <c r="J39" i="126"/>
  <c r="F39" i="126"/>
  <c r="L38" i="126"/>
  <c r="I38" i="126"/>
  <c r="H38" i="126"/>
  <c r="G38" i="126"/>
  <c r="J38" i="126" s="1"/>
  <c r="N38" i="126" s="1"/>
  <c r="F38" i="126"/>
  <c r="D38" i="126"/>
  <c r="N37" i="126"/>
  <c r="J37" i="126"/>
  <c r="F37" i="126"/>
  <c r="J36" i="126"/>
  <c r="N36" i="126" s="1"/>
  <c r="F36" i="126"/>
  <c r="J35" i="126"/>
  <c r="N35" i="126" s="1"/>
  <c r="F35" i="126"/>
  <c r="N34" i="126"/>
  <c r="J34" i="126"/>
  <c r="F34" i="126"/>
  <c r="J33" i="126"/>
  <c r="N33" i="126" s="1"/>
  <c r="F33" i="126"/>
  <c r="J32" i="126"/>
  <c r="N32" i="126" s="1"/>
  <c r="F32" i="126"/>
  <c r="N31" i="126"/>
  <c r="J31" i="126"/>
  <c r="F31" i="126"/>
  <c r="N30" i="126"/>
  <c r="J30" i="126"/>
  <c r="F30" i="126"/>
  <c r="N29" i="126"/>
  <c r="J29" i="126"/>
  <c r="F29" i="126"/>
  <c r="J28" i="126"/>
  <c r="N28" i="126" s="1"/>
  <c r="F28" i="126"/>
  <c r="J27" i="126"/>
  <c r="N27" i="126" s="1"/>
  <c r="F27" i="126"/>
  <c r="N26" i="126"/>
  <c r="J26" i="126"/>
  <c r="F26" i="126"/>
  <c r="J25" i="126"/>
  <c r="N25" i="126" s="1"/>
  <c r="F25" i="126"/>
  <c r="J24" i="126"/>
  <c r="N24" i="126" s="1"/>
  <c r="F24" i="126"/>
  <c r="N23" i="126"/>
  <c r="J23" i="126"/>
  <c r="F23" i="126"/>
  <c r="N22" i="126"/>
  <c r="J22" i="126"/>
  <c r="F22" i="126"/>
  <c r="N21" i="126"/>
  <c r="J21" i="126"/>
  <c r="F21" i="126"/>
  <c r="J20" i="126"/>
  <c r="N20" i="126" s="1"/>
  <c r="F20" i="126"/>
  <c r="J19" i="126"/>
  <c r="N19" i="126" s="1"/>
  <c r="F19" i="126"/>
  <c r="N18" i="126"/>
  <c r="J18" i="126"/>
  <c r="F18" i="126"/>
  <c r="J17" i="126"/>
  <c r="N17" i="126" s="1"/>
  <c r="F17" i="126"/>
  <c r="J16" i="126"/>
  <c r="N16" i="126" s="1"/>
  <c r="F16" i="126"/>
  <c r="N15" i="126"/>
  <c r="J15" i="126"/>
  <c r="F15" i="126"/>
  <c r="N14" i="126"/>
  <c r="J14" i="126"/>
  <c r="F14" i="126"/>
  <c r="N13" i="126"/>
  <c r="J13" i="126"/>
  <c r="F13" i="126"/>
  <c r="J12" i="126"/>
  <c r="N12" i="126" s="1"/>
  <c r="F12" i="126"/>
  <c r="J11" i="126"/>
  <c r="N11" i="126" s="1"/>
  <c r="F11" i="126"/>
  <c r="N10" i="126"/>
  <c r="J10" i="126"/>
  <c r="F10" i="126"/>
  <c r="J9" i="126"/>
  <c r="N9" i="126" s="1"/>
  <c r="F9" i="126"/>
  <c r="J8" i="126"/>
  <c r="N8" i="126" s="1"/>
  <c r="A4" i="126"/>
  <c r="A245" i="5" s="1"/>
  <c r="A1" i="126"/>
  <c r="J112" i="125"/>
  <c r="N112" i="125" s="1"/>
  <c r="F112" i="125"/>
  <c r="J111" i="125"/>
  <c r="N111" i="125" s="1"/>
  <c r="F111" i="125"/>
  <c r="N110" i="125"/>
  <c r="J110" i="125"/>
  <c r="F110" i="125"/>
  <c r="J109" i="125"/>
  <c r="N109" i="125" s="1"/>
  <c r="F109" i="125"/>
  <c r="J108" i="125"/>
  <c r="N108" i="125" s="1"/>
  <c r="F108" i="125"/>
  <c r="J107" i="125"/>
  <c r="N107" i="125" s="1"/>
  <c r="F107" i="125"/>
  <c r="N106" i="125"/>
  <c r="J106" i="125"/>
  <c r="F106" i="125"/>
  <c r="J105" i="125"/>
  <c r="N105" i="125" s="1"/>
  <c r="F105" i="125"/>
  <c r="J104" i="125"/>
  <c r="N104" i="125" s="1"/>
  <c r="F104" i="125"/>
  <c r="J103" i="125"/>
  <c r="N103" i="125" s="1"/>
  <c r="F103" i="125"/>
  <c r="N102" i="125"/>
  <c r="J102" i="125"/>
  <c r="F102" i="125"/>
  <c r="J101" i="125"/>
  <c r="N101" i="125" s="1"/>
  <c r="F101" i="125"/>
  <c r="J100" i="125"/>
  <c r="N100" i="125" s="1"/>
  <c r="F100" i="125"/>
  <c r="J99" i="125"/>
  <c r="N99" i="125" s="1"/>
  <c r="F99" i="125"/>
  <c r="N98" i="125"/>
  <c r="J98" i="125"/>
  <c r="F98" i="125"/>
  <c r="J97" i="125"/>
  <c r="N97" i="125" s="1"/>
  <c r="F97" i="125"/>
  <c r="J96" i="125"/>
  <c r="N96" i="125" s="1"/>
  <c r="F96" i="125"/>
  <c r="J95" i="125"/>
  <c r="N95" i="125" s="1"/>
  <c r="F95" i="125"/>
  <c r="N94" i="125"/>
  <c r="J94" i="125"/>
  <c r="F94" i="125"/>
  <c r="J93" i="125"/>
  <c r="N93" i="125" s="1"/>
  <c r="F93" i="125"/>
  <c r="J92" i="125"/>
  <c r="N92" i="125" s="1"/>
  <c r="F92" i="125"/>
  <c r="J91" i="125"/>
  <c r="N91" i="125" s="1"/>
  <c r="F91" i="125"/>
  <c r="N90" i="125"/>
  <c r="J90" i="125"/>
  <c r="F90" i="125"/>
  <c r="J89" i="125"/>
  <c r="N89" i="125" s="1"/>
  <c r="F89" i="125"/>
  <c r="J88" i="125"/>
  <c r="N88" i="125" s="1"/>
  <c r="F88" i="125"/>
  <c r="J87" i="125"/>
  <c r="N87" i="125" s="1"/>
  <c r="F87" i="125"/>
  <c r="N86" i="125"/>
  <c r="J86" i="125"/>
  <c r="F86" i="125"/>
  <c r="J85" i="125"/>
  <c r="N85" i="125" s="1"/>
  <c r="F85" i="125"/>
  <c r="J84" i="125"/>
  <c r="N84" i="125" s="1"/>
  <c r="F84" i="125"/>
  <c r="J83" i="125"/>
  <c r="N83" i="125" s="1"/>
  <c r="F83" i="125"/>
  <c r="N82" i="125"/>
  <c r="J82" i="125"/>
  <c r="F82" i="125"/>
  <c r="J81" i="125"/>
  <c r="N81" i="125" s="1"/>
  <c r="F81" i="125"/>
  <c r="J80" i="125"/>
  <c r="N80" i="125" s="1"/>
  <c r="F80" i="125"/>
  <c r="J79" i="125"/>
  <c r="N79" i="125" s="1"/>
  <c r="F79" i="125"/>
  <c r="N78" i="125"/>
  <c r="J78" i="125"/>
  <c r="F78" i="125"/>
  <c r="J77" i="125"/>
  <c r="N77" i="125" s="1"/>
  <c r="F77" i="125"/>
  <c r="J76" i="125"/>
  <c r="N76" i="125" s="1"/>
  <c r="F76" i="125"/>
  <c r="J75" i="125"/>
  <c r="N75" i="125" s="1"/>
  <c r="F75" i="125"/>
  <c r="N74" i="125"/>
  <c r="J74" i="125"/>
  <c r="F74" i="125"/>
  <c r="J73" i="125"/>
  <c r="N73" i="125" s="1"/>
  <c r="F73" i="125"/>
  <c r="J72" i="125"/>
  <c r="N72" i="125" s="1"/>
  <c r="F72" i="125"/>
  <c r="J71" i="125"/>
  <c r="N71" i="125" s="1"/>
  <c r="F71" i="125"/>
  <c r="N70" i="125"/>
  <c r="J70" i="125"/>
  <c r="F70" i="125"/>
  <c r="J69" i="125"/>
  <c r="N69" i="125" s="1"/>
  <c r="F69" i="125"/>
  <c r="J68" i="125"/>
  <c r="N68" i="125" s="1"/>
  <c r="F68" i="125"/>
  <c r="J67" i="125"/>
  <c r="N67" i="125" s="1"/>
  <c r="F67" i="125"/>
  <c r="N66" i="125"/>
  <c r="J66" i="125"/>
  <c r="F66" i="125"/>
  <c r="J65" i="125"/>
  <c r="N65" i="125" s="1"/>
  <c r="F65" i="125"/>
  <c r="J64" i="125"/>
  <c r="N64" i="125" s="1"/>
  <c r="F64" i="125"/>
  <c r="J63" i="125"/>
  <c r="N63" i="125" s="1"/>
  <c r="F63" i="125"/>
  <c r="N62" i="125"/>
  <c r="J62" i="125"/>
  <c r="F62" i="125"/>
  <c r="J61" i="125"/>
  <c r="N61" i="125" s="1"/>
  <c r="F61" i="125"/>
  <c r="J60" i="125"/>
  <c r="N60" i="125" s="1"/>
  <c r="F60" i="125"/>
  <c r="J59" i="125"/>
  <c r="N59" i="125" s="1"/>
  <c r="F59" i="125"/>
  <c r="N58" i="125"/>
  <c r="J58" i="125"/>
  <c r="F58" i="125"/>
  <c r="J57" i="125"/>
  <c r="N57" i="125" s="1"/>
  <c r="F57" i="125"/>
  <c r="J56" i="125"/>
  <c r="N56" i="125" s="1"/>
  <c r="F56" i="125"/>
  <c r="J55" i="125"/>
  <c r="N55" i="125" s="1"/>
  <c r="F55" i="125"/>
  <c r="N54" i="125"/>
  <c r="J54" i="125"/>
  <c r="F54" i="125"/>
  <c r="J53" i="125"/>
  <c r="N53" i="125" s="1"/>
  <c r="H53" i="125"/>
  <c r="G53" i="125"/>
  <c r="F53" i="125"/>
  <c r="D53" i="125"/>
  <c r="H52" i="125"/>
  <c r="G52" i="125"/>
  <c r="J52" i="125" s="1"/>
  <c r="N52" i="125" s="1"/>
  <c r="F52" i="125"/>
  <c r="D52" i="125"/>
  <c r="J51" i="125"/>
  <c r="N51" i="125" s="1"/>
  <c r="H51" i="125"/>
  <c r="G51" i="125"/>
  <c r="F51" i="125"/>
  <c r="D51" i="125"/>
  <c r="J50" i="125"/>
  <c r="N50" i="125" s="1"/>
  <c r="F50" i="125"/>
  <c r="N49" i="125"/>
  <c r="J49" i="125"/>
  <c r="F49" i="125"/>
  <c r="J48" i="125"/>
  <c r="N48" i="125" s="1"/>
  <c r="F48" i="125"/>
  <c r="J47" i="125"/>
  <c r="N47" i="125" s="1"/>
  <c r="F47" i="125"/>
  <c r="J46" i="125"/>
  <c r="N46" i="125" s="1"/>
  <c r="F46" i="125"/>
  <c r="N45" i="125"/>
  <c r="J45" i="125"/>
  <c r="F45" i="125"/>
  <c r="J44" i="125"/>
  <c r="N44" i="125" s="1"/>
  <c r="F44" i="125"/>
  <c r="J43" i="125"/>
  <c r="N43" i="125" s="1"/>
  <c r="F43" i="125"/>
  <c r="J42" i="125"/>
  <c r="N42" i="125" s="1"/>
  <c r="F42" i="125"/>
  <c r="N41" i="125"/>
  <c r="J41" i="125"/>
  <c r="F41" i="125"/>
  <c r="J40" i="125"/>
  <c r="N40" i="125" s="1"/>
  <c r="F40" i="125"/>
  <c r="J39" i="125"/>
  <c r="N39" i="125" s="1"/>
  <c r="F39" i="125"/>
  <c r="L38" i="125"/>
  <c r="I38" i="125"/>
  <c r="J38" i="125" s="1"/>
  <c r="N38" i="125" s="1"/>
  <c r="H38" i="125"/>
  <c r="G38" i="125"/>
  <c r="F38" i="125"/>
  <c r="D38" i="125"/>
  <c r="J37" i="125"/>
  <c r="N37" i="125" s="1"/>
  <c r="F37" i="125"/>
  <c r="N36" i="125"/>
  <c r="J36" i="125"/>
  <c r="F36" i="125"/>
  <c r="J35" i="125"/>
  <c r="N35" i="125" s="1"/>
  <c r="F35" i="125"/>
  <c r="J34" i="125"/>
  <c r="N34" i="125" s="1"/>
  <c r="F34" i="125"/>
  <c r="J33" i="125"/>
  <c r="N33" i="125" s="1"/>
  <c r="F33" i="125"/>
  <c r="N32" i="125"/>
  <c r="J32" i="125"/>
  <c r="F32" i="125"/>
  <c r="J31" i="125"/>
  <c r="N31" i="125" s="1"/>
  <c r="F31" i="125"/>
  <c r="J30" i="125"/>
  <c r="N30" i="125" s="1"/>
  <c r="F30" i="125"/>
  <c r="J29" i="125"/>
  <c r="N29" i="125" s="1"/>
  <c r="F29" i="125"/>
  <c r="N28" i="125"/>
  <c r="J28" i="125"/>
  <c r="F28" i="125"/>
  <c r="J27" i="125"/>
  <c r="N27" i="125" s="1"/>
  <c r="F27" i="125"/>
  <c r="J26" i="125"/>
  <c r="N26" i="125" s="1"/>
  <c r="F26" i="125"/>
  <c r="J25" i="125"/>
  <c r="N25" i="125" s="1"/>
  <c r="F25" i="125"/>
  <c r="N24" i="125"/>
  <c r="J24" i="125"/>
  <c r="F24" i="125"/>
  <c r="J23" i="125"/>
  <c r="N23" i="125" s="1"/>
  <c r="F23" i="125"/>
  <c r="J22" i="125"/>
  <c r="N22" i="125" s="1"/>
  <c r="F22" i="125"/>
  <c r="J21" i="125"/>
  <c r="N21" i="125" s="1"/>
  <c r="F21" i="125"/>
  <c r="N20" i="125"/>
  <c r="J20" i="125"/>
  <c r="F20" i="125"/>
  <c r="J19" i="125"/>
  <c r="N19" i="125" s="1"/>
  <c r="F19" i="125"/>
  <c r="J18" i="125"/>
  <c r="N18" i="125" s="1"/>
  <c r="F18" i="125"/>
  <c r="J17" i="125"/>
  <c r="N17" i="125" s="1"/>
  <c r="F17" i="125"/>
  <c r="N16" i="125"/>
  <c r="J16" i="125"/>
  <c r="F16" i="125"/>
  <c r="J15" i="125"/>
  <c r="N15" i="125" s="1"/>
  <c r="F15" i="125"/>
  <c r="J14" i="125"/>
  <c r="N14" i="125" s="1"/>
  <c r="F14" i="125"/>
  <c r="J13" i="125"/>
  <c r="N13" i="125" s="1"/>
  <c r="F13" i="125"/>
  <c r="N12" i="125"/>
  <c r="J12" i="125"/>
  <c r="F12" i="125"/>
  <c r="J11" i="125"/>
  <c r="N11" i="125" s="1"/>
  <c r="F11" i="125"/>
  <c r="J10" i="125"/>
  <c r="N10" i="125" s="1"/>
  <c r="F10" i="125"/>
  <c r="J9" i="125"/>
  <c r="N9" i="125" s="1"/>
  <c r="F9" i="125"/>
  <c r="N8" i="125"/>
  <c r="J8" i="125"/>
  <c r="A4" i="125"/>
  <c r="A247" i="5" s="1"/>
  <c r="A1" i="125"/>
  <c r="C67" i="15"/>
  <c r="H117" i="15"/>
  <c r="G117" i="15"/>
  <c r="F117" i="15"/>
  <c r="E117" i="15"/>
  <c r="D117" i="15"/>
  <c r="C117" i="15"/>
  <c r="H120" i="15"/>
  <c r="G120" i="15"/>
  <c r="F120" i="15"/>
  <c r="E120" i="15"/>
  <c r="D120" i="15"/>
  <c r="C120" i="15"/>
  <c r="C74" i="15" l="1"/>
  <c r="AE18" i="103" l="1"/>
  <c r="C18" i="103"/>
  <c r="B281" i="15"/>
  <c r="B280" i="15"/>
  <c r="B279" i="15"/>
  <c r="B278" i="15"/>
  <c r="B277" i="15"/>
  <c r="H175" i="15"/>
  <c r="G175" i="15"/>
  <c r="F175" i="15"/>
  <c r="E175" i="15"/>
  <c r="D175" i="15"/>
  <c r="C175" i="15"/>
  <c r="H174" i="15"/>
  <c r="G174" i="15"/>
  <c r="F174" i="15"/>
  <c r="E174" i="15"/>
  <c r="D174" i="15"/>
  <c r="C174" i="15"/>
  <c r="H67" i="15"/>
  <c r="G67" i="15"/>
  <c r="F67" i="15"/>
  <c r="E67" i="15"/>
  <c r="D67" i="15"/>
  <c r="H15" i="15"/>
  <c r="G15" i="15"/>
  <c r="F15" i="15"/>
  <c r="E15" i="15"/>
  <c r="D15" i="15"/>
  <c r="C15" i="15"/>
  <c r="H13" i="15"/>
  <c r="G13" i="15"/>
  <c r="F13" i="15"/>
  <c r="E13" i="15"/>
  <c r="D13" i="15"/>
  <c r="C12" i="15"/>
  <c r="C13" i="15"/>
  <c r="C227" i="15" l="1"/>
  <c r="F227" i="15"/>
  <c r="H227" i="15"/>
  <c r="D227" i="15"/>
  <c r="G227" i="15"/>
  <c r="E227" i="15"/>
  <c r="C11" i="15"/>
  <c r="D24" i="49" l="1"/>
  <c r="C24" i="49"/>
  <c r="I24" i="49"/>
  <c r="H24" i="49"/>
  <c r="G24" i="49"/>
  <c r="F24" i="49"/>
  <c r="E24" i="49"/>
  <c r="C22" i="49"/>
  <c r="E16" i="49" l="1"/>
  <c r="D12" i="15"/>
  <c r="D11" i="15" s="1"/>
  <c r="F16" i="49"/>
  <c r="E12" i="15"/>
  <c r="E11" i="15" s="1"/>
  <c r="I16" i="49"/>
  <c r="H12" i="15"/>
  <c r="H11" i="15" s="1"/>
  <c r="G22" i="49"/>
  <c r="F16" i="15" s="1"/>
  <c r="F228" i="15" s="1"/>
  <c r="F12" i="15"/>
  <c r="F11" i="15" s="1"/>
  <c r="H16" i="49"/>
  <c r="G12" i="15"/>
  <c r="G11" i="15" s="1"/>
  <c r="G16" i="49"/>
  <c r="D22" i="49"/>
  <c r="C16" i="15" s="1"/>
  <c r="E22" i="49"/>
  <c r="D16" i="15" s="1"/>
  <c r="D228" i="15" s="1"/>
  <c r="F22" i="49"/>
  <c r="E16" i="15" s="1"/>
  <c r="E228" i="15" s="1"/>
  <c r="H22" i="49"/>
  <c r="G16" i="15" s="1"/>
  <c r="G228" i="15" s="1"/>
  <c r="I22" i="49"/>
  <c r="H16" i="15" s="1"/>
  <c r="H228" i="15" s="1"/>
  <c r="C228" i="15" l="1"/>
  <c r="C14" i="15"/>
  <c r="C170" i="15"/>
  <c r="C223" i="15" s="1"/>
  <c r="J156" i="69" l="1"/>
  <c r="D16" i="69"/>
  <c r="D27" i="69"/>
  <c r="I38" i="69"/>
  <c r="H38" i="69"/>
  <c r="G38" i="69"/>
  <c r="F38" i="69"/>
  <c r="E38" i="69"/>
  <c r="D38" i="69"/>
  <c r="I217" i="69"/>
  <c r="I229" i="69" s="1"/>
  <c r="I247" i="69" s="1"/>
  <c r="I218" i="69"/>
  <c r="I230" i="69" s="1"/>
  <c r="I248" i="69" s="1"/>
  <c r="G231" i="69"/>
  <c r="G249" i="69" s="1"/>
  <c r="I219" i="69"/>
  <c r="I231" i="69" s="1"/>
  <c r="I249" i="69" s="1"/>
  <c r="H219" i="69"/>
  <c r="H231" i="69" s="1"/>
  <c r="H249" i="69" s="1"/>
  <c r="G219" i="69"/>
  <c r="F219" i="69"/>
  <c r="F231" i="69" s="1"/>
  <c r="F249" i="69" s="1"/>
  <c r="E219" i="69"/>
  <c r="E231" i="69" s="1"/>
  <c r="E249" i="69" s="1"/>
  <c r="H218" i="69"/>
  <c r="H230" i="69" s="1"/>
  <c r="H248" i="69" s="1"/>
  <c r="G218" i="69"/>
  <c r="G230" i="69" s="1"/>
  <c r="G248" i="69" s="1"/>
  <c r="F218" i="69"/>
  <c r="F230" i="69" s="1"/>
  <c r="F248" i="69" s="1"/>
  <c r="E218" i="69"/>
  <c r="E230" i="69" s="1"/>
  <c r="E248" i="69" s="1"/>
  <c r="H217" i="69"/>
  <c r="H229" i="69" s="1"/>
  <c r="H247" i="69" s="1"/>
  <c r="G217" i="69"/>
  <c r="G229" i="69" s="1"/>
  <c r="G247" i="69" s="1"/>
  <c r="F217" i="69"/>
  <c r="F229" i="69" s="1"/>
  <c r="F247" i="69" s="1"/>
  <c r="E217" i="69"/>
  <c r="E229" i="69" s="1"/>
  <c r="E247" i="69" s="1"/>
  <c r="I216" i="69"/>
  <c r="I228" i="69" s="1"/>
  <c r="I246" i="69" s="1"/>
  <c r="H216" i="69"/>
  <c r="H228" i="69" s="1"/>
  <c r="H246" i="69" s="1"/>
  <c r="G216" i="69"/>
  <c r="G228" i="69" s="1"/>
  <c r="G246" i="69" s="1"/>
  <c r="F216" i="69"/>
  <c r="F228" i="69" s="1"/>
  <c r="F246" i="69" s="1"/>
  <c r="E216" i="69"/>
  <c r="E228" i="69" s="1"/>
  <c r="E246" i="69" s="1"/>
  <c r="I215" i="69"/>
  <c r="I227" i="69" s="1"/>
  <c r="I245" i="69" s="1"/>
  <c r="H215" i="69"/>
  <c r="H227" i="69" s="1"/>
  <c r="H245" i="69" s="1"/>
  <c r="G215" i="69"/>
  <c r="G227" i="69" s="1"/>
  <c r="G245" i="69" s="1"/>
  <c r="F215" i="69"/>
  <c r="F227" i="69" s="1"/>
  <c r="F245" i="69" s="1"/>
  <c r="E215" i="69"/>
  <c r="E227" i="69" s="1"/>
  <c r="E245" i="69" s="1"/>
  <c r="D249" i="69"/>
  <c r="D248" i="69"/>
  <c r="D247" i="69"/>
  <c r="D246" i="69"/>
  <c r="D231" i="69" l="1"/>
  <c r="D230" i="69"/>
  <c r="D229" i="69"/>
  <c r="D228" i="69"/>
  <c r="D227" i="69"/>
  <c r="D245" i="69" s="1"/>
  <c r="I250" i="69" s="1"/>
  <c r="C250" i="69"/>
  <c r="C249" i="69"/>
  <c r="C248" i="69"/>
  <c r="C247" i="69"/>
  <c r="C246" i="69"/>
  <c r="C245" i="69"/>
  <c r="C244" i="69"/>
  <c r="C243" i="69"/>
  <c r="C242" i="69"/>
  <c r="C241" i="69"/>
  <c r="C240" i="69"/>
  <c r="C239" i="69"/>
  <c r="C238" i="69"/>
  <c r="C237" i="69"/>
  <c r="C236" i="69"/>
  <c r="C235" i="69"/>
  <c r="C234" i="69"/>
  <c r="C233" i="69"/>
  <c r="C232" i="69"/>
  <c r="C231" i="69"/>
  <c r="C230" i="69"/>
  <c r="C229" i="69"/>
  <c r="C228" i="69"/>
  <c r="C227" i="69"/>
  <c r="C226" i="69"/>
  <c r="C225" i="69"/>
  <c r="C224" i="69"/>
  <c r="C223" i="69"/>
  <c r="C222" i="69"/>
  <c r="C221" i="69"/>
  <c r="C220" i="69"/>
  <c r="C219" i="69"/>
  <c r="C218" i="69"/>
  <c r="C217" i="69"/>
  <c r="C216" i="69"/>
  <c r="I244" i="69"/>
  <c r="H244" i="69"/>
  <c r="G244" i="69"/>
  <c r="F244" i="69"/>
  <c r="E244" i="69"/>
  <c r="D244" i="69"/>
  <c r="I238" i="69"/>
  <c r="H238" i="69"/>
  <c r="G238" i="69"/>
  <c r="F238" i="69"/>
  <c r="E238" i="69"/>
  <c r="D238" i="69"/>
  <c r="I226" i="69"/>
  <c r="H226" i="69"/>
  <c r="G226" i="69"/>
  <c r="F226" i="69"/>
  <c r="E226" i="69"/>
  <c r="D226" i="69"/>
  <c r="D220" i="69"/>
  <c r="I206" i="69"/>
  <c r="H206" i="69"/>
  <c r="G206" i="69"/>
  <c r="F206" i="69"/>
  <c r="E206" i="69"/>
  <c r="D206" i="69"/>
  <c r="I212" i="69"/>
  <c r="H212" i="69"/>
  <c r="G212" i="69"/>
  <c r="F212" i="69"/>
  <c r="E212" i="69"/>
  <c r="D212" i="69"/>
  <c r="C212" i="69"/>
  <c r="C211" i="69"/>
  <c r="C210" i="69"/>
  <c r="C209" i="69"/>
  <c r="C208" i="69"/>
  <c r="C207" i="69"/>
  <c r="C206" i="69"/>
  <c r="C205" i="69"/>
  <c r="C204" i="69"/>
  <c r="C203" i="69"/>
  <c r="C202" i="69"/>
  <c r="C201" i="69"/>
  <c r="I198" i="69"/>
  <c r="H198" i="69"/>
  <c r="G198" i="69"/>
  <c r="F198" i="69"/>
  <c r="E198" i="69"/>
  <c r="D198" i="69"/>
  <c r="I197" i="69"/>
  <c r="H197" i="69"/>
  <c r="G197" i="69"/>
  <c r="F197" i="69"/>
  <c r="E197" i="69"/>
  <c r="D197" i="69"/>
  <c r="I196" i="69"/>
  <c r="H196" i="69"/>
  <c r="G196" i="69"/>
  <c r="F196" i="69"/>
  <c r="E196" i="69"/>
  <c r="D196" i="69"/>
  <c r="I195" i="69"/>
  <c r="H195" i="69"/>
  <c r="G195" i="69"/>
  <c r="F195" i="69"/>
  <c r="E195" i="69"/>
  <c r="D195" i="69"/>
  <c r="I194" i="69"/>
  <c r="H194" i="69"/>
  <c r="G194" i="69"/>
  <c r="F194" i="69"/>
  <c r="E194" i="69"/>
  <c r="D194" i="69"/>
  <c r="C198" i="69"/>
  <c r="C197" i="69"/>
  <c r="C196" i="69"/>
  <c r="C195" i="69"/>
  <c r="C193" i="69"/>
  <c r="C192" i="69"/>
  <c r="C191" i="69"/>
  <c r="C190" i="69"/>
  <c r="J182" i="69"/>
  <c r="J169" i="69"/>
  <c r="J142" i="69"/>
  <c r="J129" i="69" s="1"/>
  <c r="I142" i="69"/>
  <c r="I129" i="69" s="1"/>
  <c r="H142" i="69"/>
  <c r="H129" i="69" s="1"/>
  <c r="G142" i="69"/>
  <c r="G129" i="69" s="1"/>
  <c r="F142" i="69"/>
  <c r="F129" i="69" s="1"/>
  <c r="E142" i="69"/>
  <c r="E129" i="69" s="1"/>
  <c r="D142" i="69"/>
  <c r="D129" i="69" s="1"/>
  <c r="J141" i="69"/>
  <c r="J128" i="69" s="1"/>
  <c r="I141" i="69"/>
  <c r="H141" i="69"/>
  <c r="H128" i="69" s="1"/>
  <c r="G141" i="69"/>
  <c r="G128" i="69" s="1"/>
  <c r="F141" i="69"/>
  <c r="F128" i="69" s="1"/>
  <c r="E141" i="69"/>
  <c r="E128" i="69" s="1"/>
  <c r="D141" i="69"/>
  <c r="D128" i="69" s="1"/>
  <c r="J140" i="69"/>
  <c r="J127" i="69" s="1"/>
  <c r="I140" i="69"/>
  <c r="I127" i="69" s="1"/>
  <c r="H140" i="69"/>
  <c r="H127" i="69" s="1"/>
  <c r="G140" i="69"/>
  <c r="G127" i="69" s="1"/>
  <c r="F140" i="69"/>
  <c r="E140" i="69"/>
  <c r="E127" i="69" s="1"/>
  <c r="D140" i="69"/>
  <c r="D127" i="69" s="1"/>
  <c r="J139" i="69"/>
  <c r="J126" i="69" s="1"/>
  <c r="I139" i="69"/>
  <c r="I126" i="69" s="1"/>
  <c r="H139" i="69"/>
  <c r="H126" i="69" s="1"/>
  <c r="G139" i="69"/>
  <c r="G126" i="69" s="1"/>
  <c r="F139" i="69"/>
  <c r="F126" i="69" s="1"/>
  <c r="E139" i="69"/>
  <c r="E126" i="69" s="1"/>
  <c r="D139" i="69"/>
  <c r="D126" i="69" s="1"/>
  <c r="J138" i="69"/>
  <c r="J125" i="69" s="1"/>
  <c r="I138" i="69"/>
  <c r="I125" i="69" s="1"/>
  <c r="H138" i="69"/>
  <c r="H125" i="69" s="1"/>
  <c r="G138" i="69"/>
  <c r="G125" i="69" s="1"/>
  <c r="F138" i="69"/>
  <c r="F125" i="69" s="1"/>
  <c r="E138" i="69"/>
  <c r="E125" i="69" s="1"/>
  <c r="D138" i="69"/>
  <c r="D125" i="69" s="1"/>
  <c r="J137" i="69"/>
  <c r="J124" i="69" s="1"/>
  <c r="I137" i="69"/>
  <c r="I124" i="69" s="1"/>
  <c r="H137" i="69"/>
  <c r="H124" i="69" s="1"/>
  <c r="G137" i="69"/>
  <c r="G124" i="69" s="1"/>
  <c r="F137" i="69"/>
  <c r="F124" i="69" s="1"/>
  <c r="E137" i="69"/>
  <c r="E124" i="69" s="1"/>
  <c r="D137" i="69"/>
  <c r="D124" i="69" s="1"/>
  <c r="J136" i="69"/>
  <c r="J123" i="69" s="1"/>
  <c r="I136" i="69"/>
  <c r="H136" i="69"/>
  <c r="H123" i="69" s="1"/>
  <c r="G136" i="69"/>
  <c r="G123" i="69" s="1"/>
  <c r="F136" i="69"/>
  <c r="F123" i="69" s="1"/>
  <c r="E136" i="69"/>
  <c r="E123" i="69" s="1"/>
  <c r="D136" i="69"/>
  <c r="D123" i="69" s="1"/>
  <c r="J135" i="69"/>
  <c r="J122" i="69" s="1"/>
  <c r="I135" i="69"/>
  <c r="I122" i="69" s="1"/>
  <c r="H135" i="69"/>
  <c r="H122" i="69" s="1"/>
  <c r="G135" i="69"/>
  <c r="G122" i="69" s="1"/>
  <c r="F135" i="69"/>
  <c r="F122" i="69" s="1"/>
  <c r="E135" i="69"/>
  <c r="E122" i="69" s="1"/>
  <c r="D135" i="69"/>
  <c r="D122" i="69" s="1"/>
  <c r="J134" i="69"/>
  <c r="J121" i="69" s="1"/>
  <c r="I134" i="69"/>
  <c r="I121" i="69" s="1"/>
  <c r="H134" i="69"/>
  <c r="H121" i="69" s="1"/>
  <c r="G134" i="69"/>
  <c r="G121" i="69" s="1"/>
  <c r="F134" i="69"/>
  <c r="F121" i="69" s="1"/>
  <c r="E134" i="69"/>
  <c r="E121" i="69" s="1"/>
  <c r="D134" i="69"/>
  <c r="D121" i="69" s="1"/>
  <c r="J133" i="69"/>
  <c r="J120" i="69" s="1"/>
  <c r="I133" i="69"/>
  <c r="H133" i="69"/>
  <c r="H120" i="69" s="1"/>
  <c r="G133" i="69"/>
  <c r="G120" i="69" s="1"/>
  <c r="F133" i="69"/>
  <c r="F120" i="69" s="1"/>
  <c r="E133" i="69"/>
  <c r="E120" i="69" s="1"/>
  <c r="I128" i="69"/>
  <c r="F127" i="69"/>
  <c r="I123" i="69"/>
  <c r="B181" i="69"/>
  <c r="B180" i="69"/>
  <c r="B179" i="69"/>
  <c r="B178" i="69"/>
  <c r="B177" i="69"/>
  <c r="B176" i="69"/>
  <c r="B175" i="69"/>
  <c r="B174" i="69"/>
  <c r="B173" i="69"/>
  <c r="B172" i="69"/>
  <c r="B168" i="69"/>
  <c r="B167" i="69"/>
  <c r="B166" i="69"/>
  <c r="B165" i="69"/>
  <c r="B164" i="69"/>
  <c r="B163" i="69"/>
  <c r="B162" i="69"/>
  <c r="B161" i="69"/>
  <c r="B160" i="69"/>
  <c r="B159" i="69"/>
  <c r="B155" i="69"/>
  <c r="B154" i="69"/>
  <c r="B153" i="69"/>
  <c r="B152" i="69"/>
  <c r="B151" i="69"/>
  <c r="B150" i="69"/>
  <c r="B149" i="69"/>
  <c r="B148" i="69"/>
  <c r="B147" i="69"/>
  <c r="B146" i="69"/>
  <c r="B142" i="69"/>
  <c r="B141" i="69"/>
  <c r="B140" i="69"/>
  <c r="B139" i="69"/>
  <c r="B138" i="69"/>
  <c r="B137" i="69"/>
  <c r="B136" i="69"/>
  <c r="B135" i="69"/>
  <c r="B134" i="69"/>
  <c r="B133" i="69"/>
  <c r="A181" i="69"/>
  <c r="A180" i="69"/>
  <c r="A179" i="69"/>
  <c r="A178" i="69"/>
  <c r="A177" i="69"/>
  <c r="A176" i="69"/>
  <c r="A175" i="69"/>
  <c r="A174" i="69"/>
  <c r="A173" i="69"/>
  <c r="A172" i="69"/>
  <c r="A168" i="69"/>
  <c r="A167" i="69"/>
  <c r="A166" i="69"/>
  <c r="A165" i="69"/>
  <c r="A164" i="69"/>
  <c r="A163" i="69"/>
  <c r="A162" i="69"/>
  <c r="A161" i="69"/>
  <c r="A160" i="69"/>
  <c r="A159" i="69"/>
  <c r="A155" i="69"/>
  <c r="A154" i="69"/>
  <c r="A153" i="69"/>
  <c r="A152" i="69"/>
  <c r="A151" i="69"/>
  <c r="A150" i="69"/>
  <c r="A149" i="69"/>
  <c r="A148" i="69"/>
  <c r="A147" i="69"/>
  <c r="A146" i="69"/>
  <c r="A142" i="69"/>
  <c r="A141" i="69"/>
  <c r="A140" i="69"/>
  <c r="A139" i="69"/>
  <c r="A138" i="69"/>
  <c r="A137" i="69"/>
  <c r="A136" i="69"/>
  <c r="A135" i="69"/>
  <c r="A134" i="69"/>
  <c r="A133" i="69"/>
  <c r="C182" i="69"/>
  <c r="C181" i="69"/>
  <c r="C180" i="69"/>
  <c r="C179" i="69"/>
  <c r="C178" i="69"/>
  <c r="C177" i="69"/>
  <c r="C176" i="69"/>
  <c r="C175" i="69"/>
  <c r="C174" i="69"/>
  <c r="C173" i="69"/>
  <c r="C172" i="69"/>
  <c r="C169" i="69"/>
  <c r="C168" i="69"/>
  <c r="C167" i="69"/>
  <c r="C166" i="69"/>
  <c r="C165" i="69"/>
  <c r="C164" i="69"/>
  <c r="C163" i="69"/>
  <c r="C162" i="69"/>
  <c r="C161" i="69"/>
  <c r="C160" i="69"/>
  <c r="C159" i="69"/>
  <c r="C156" i="69"/>
  <c r="C155" i="69"/>
  <c r="C154" i="69"/>
  <c r="C153" i="69"/>
  <c r="C152" i="69"/>
  <c r="C151" i="69"/>
  <c r="C150" i="69"/>
  <c r="C149" i="69"/>
  <c r="C148" i="69"/>
  <c r="C147" i="69"/>
  <c r="C146" i="69"/>
  <c r="C143" i="69"/>
  <c r="C142" i="69"/>
  <c r="C141" i="69"/>
  <c r="C140" i="69"/>
  <c r="C139" i="69"/>
  <c r="C138" i="69"/>
  <c r="C137" i="69"/>
  <c r="C136" i="69"/>
  <c r="C135" i="69"/>
  <c r="C134" i="69"/>
  <c r="C133" i="69"/>
  <c r="C130" i="69"/>
  <c r="C129" i="69"/>
  <c r="C128" i="69"/>
  <c r="C127" i="69"/>
  <c r="C126" i="69"/>
  <c r="C125" i="69"/>
  <c r="C124" i="69"/>
  <c r="C123" i="69"/>
  <c r="C122" i="69"/>
  <c r="C121" i="69"/>
  <c r="C120" i="69"/>
  <c r="C114" i="69"/>
  <c r="C113" i="69"/>
  <c r="C112" i="69"/>
  <c r="C111" i="69"/>
  <c r="C110" i="69"/>
  <c r="C109" i="69"/>
  <c r="C108" i="69"/>
  <c r="C107" i="69"/>
  <c r="C104" i="69"/>
  <c r="C103" i="69"/>
  <c r="C102" i="69"/>
  <c r="C101" i="69"/>
  <c r="C100" i="69"/>
  <c r="C99" i="69"/>
  <c r="C98" i="69"/>
  <c r="C97" i="69"/>
  <c r="C94" i="69"/>
  <c r="C93" i="69"/>
  <c r="C92" i="69"/>
  <c r="C91" i="69"/>
  <c r="C90" i="69"/>
  <c r="C89" i="69"/>
  <c r="C88" i="69"/>
  <c r="C87" i="69"/>
  <c r="C84" i="69"/>
  <c r="C83" i="69"/>
  <c r="C82" i="69"/>
  <c r="C81" i="69"/>
  <c r="C80" i="69"/>
  <c r="C79" i="69"/>
  <c r="C78" i="69"/>
  <c r="C77" i="69"/>
  <c r="C74" i="69"/>
  <c r="C73" i="69"/>
  <c r="C72" i="69"/>
  <c r="C71" i="69"/>
  <c r="C70" i="69"/>
  <c r="C69" i="69"/>
  <c r="C68" i="69"/>
  <c r="C67" i="69"/>
  <c r="C61" i="69"/>
  <c r="C60" i="69"/>
  <c r="C59" i="69"/>
  <c r="C58" i="69"/>
  <c r="C57" i="69"/>
  <c r="C56" i="69"/>
  <c r="C55" i="69"/>
  <c r="C54" i="69"/>
  <c r="C53" i="69"/>
  <c r="C50" i="69"/>
  <c r="C49" i="69"/>
  <c r="C48" i="69"/>
  <c r="C47" i="69"/>
  <c r="C46" i="69"/>
  <c r="C45" i="69"/>
  <c r="C44" i="69"/>
  <c r="C43" i="69"/>
  <c r="C42" i="69"/>
  <c r="C39" i="69"/>
  <c r="C38" i="69"/>
  <c r="C37" i="69"/>
  <c r="C36" i="69"/>
  <c r="C35" i="69"/>
  <c r="C34" i="69"/>
  <c r="C33" i="69"/>
  <c r="C32" i="69"/>
  <c r="C31" i="69"/>
  <c r="C28" i="69"/>
  <c r="C27" i="69"/>
  <c r="C26" i="69"/>
  <c r="C25" i="69"/>
  <c r="C24" i="69"/>
  <c r="C23" i="69"/>
  <c r="C22" i="69"/>
  <c r="C21" i="69"/>
  <c r="C20" i="69"/>
  <c r="C17" i="69"/>
  <c r="C16" i="69"/>
  <c r="C15" i="69"/>
  <c r="C14" i="69"/>
  <c r="C13" i="69"/>
  <c r="C12" i="69"/>
  <c r="C11" i="69"/>
  <c r="C10" i="69"/>
  <c r="I182" i="69"/>
  <c r="H182" i="69"/>
  <c r="G182" i="69"/>
  <c r="F182" i="69"/>
  <c r="E182" i="69"/>
  <c r="D182" i="69"/>
  <c r="I169" i="69"/>
  <c r="H169" i="69"/>
  <c r="G169" i="69"/>
  <c r="F169" i="69"/>
  <c r="E169" i="69"/>
  <c r="D169" i="69"/>
  <c r="I156" i="69"/>
  <c r="H156" i="69"/>
  <c r="G156" i="69"/>
  <c r="F156" i="69"/>
  <c r="F143" i="69" s="1"/>
  <c r="E156" i="69"/>
  <c r="D156" i="69"/>
  <c r="I120" i="69"/>
  <c r="D133" i="69"/>
  <c r="D120" i="69" s="1"/>
  <c r="K38" i="32"/>
  <c r="J38" i="32"/>
  <c r="I38" i="32"/>
  <c r="H38" i="32"/>
  <c r="G38" i="32"/>
  <c r="F38" i="32"/>
  <c r="K76" i="32"/>
  <c r="K37" i="32" s="1"/>
  <c r="J76" i="32"/>
  <c r="J37" i="32" s="1"/>
  <c r="I76" i="32"/>
  <c r="I37" i="32" s="1"/>
  <c r="H76" i="32"/>
  <c r="H37" i="32" s="1"/>
  <c r="G76" i="32"/>
  <c r="G37" i="32" s="1"/>
  <c r="F76" i="32"/>
  <c r="F37" i="32" s="1"/>
  <c r="K75" i="32"/>
  <c r="K36" i="32" s="1"/>
  <c r="J75" i="32"/>
  <c r="J36" i="32" s="1"/>
  <c r="I75" i="32"/>
  <c r="I36" i="32" s="1"/>
  <c r="H75" i="32"/>
  <c r="H36" i="32" s="1"/>
  <c r="G75" i="32"/>
  <c r="G36" i="32" s="1"/>
  <c r="F75" i="32"/>
  <c r="F36" i="32" s="1"/>
  <c r="K74" i="32"/>
  <c r="K35" i="32" s="1"/>
  <c r="J74" i="32"/>
  <c r="J35" i="32" s="1"/>
  <c r="I74" i="32"/>
  <c r="I35" i="32" s="1"/>
  <c r="H74" i="32"/>
  <c r="H35" i="32" s="1"/>
  <c r="G74" i="32"/>
  <c r="G35" i="32" s="1"/>
  <c r="F74" i="32"/>
  <c r="F35" i="32" s="1"/>
  <c r="K73" i="32"/>
  <c r="K34" i="32" s="1"/>
  <c r="J73" i="32"/>
  <c r="J34" i="32" s="1"/>
  <c r="I73" i="32"/>
  <c r="I34" i="32" s="1"/>
  <c r="H73" i="32"/>
  <c r="H34" i="32" s="1"/>
  <c r="G73" i="32"/>
  <c r="G34" i="32" s="1"/>
  <c r="F73" i="32"/>
  <c r="F34" i="32" s="1"/>
  <c r="K72" i="32"/>
  <c r="K33" i="32" s="1"/>
  <c r="J72" i="32"/>
  <c r="J33" i="32" s="1"/>
  <c r="I72" i="32"/>
  <c r="I33" i="32" s="1"/>
  <c r="H72" i="32"/>
  <c r="H33" i="32" s="1"/>
  <c r="G72" i="32"/>
  <c r="G33" i="32" s="1"/>
  <c r="F72" i="32"/>
  <c r="F33" i="32" s="1"/>
  <c r="K71" i="32"/>
  <c r="K32" i="32" s="1"/>
  <c r="J71" i="32"/>
  <c r="J32" i="32" s="1"/>
  <c r="I71" i="32"/>
  <c r="I32" i="32" s="1"/>
  <c r="H71" i="32"/>
  <c r="H32" i="32" s="1"/>
  <c r="G71" i="32"/>
  <c r="G32" i="32" s="1"/>
  <c r="F71" i="32"/>
  <c r="F32" i="32" s="1"/>
  <c r="K70" i="32"/>
  <c r="K31" i="32" s="1"/>
  <c r="J70" i="32"/>
  <c r="J31" i="32" s="1"/>
  <c r="I70" i="32"/>
  <c r="I31" i="32" s="1"/>
  <c r="H70" i="32"/>
  <c r="H31" i="32" s="1"/>
  <c r="G70" i="32"/>
  <c r="G31" i="32" s="1"/>
  <c r="F70" i="32"/>
  <c r="F31" i="32" s="1"/>
  <c r="K69" i="32"/>
  <c r="K30" i="32" s="1"/>
  <c r="J69" i="32"/>
  <c r="J30" i="32" s="1"/>
  <c r="I69" i="32"/>
  <c r="I30" i="32" s="1"/>
  <c r="H69" i="32"/>
  <c r="H30" i="32" s="1"/>
  <c r="G69" i="32"/>
  <c r="G30" i="32" s="1"/>
  <c r="F69" i="32"/>
  <c r="F30" i="32" s="1"/>
  <c r="K68" i="32"/>
  <c r="K29" i="32" s="1"/>
  <c r="J68" i="32"/>
  <c r="J29" i="32" s="1"/>
  <c r="I68" i="32"/>
  <c r="I29" i="32" s="1"/>
  <c r="H68" i="32"/>
  <c r="H29" i="32" s="1"/>
  <c r="G68" i="32"/>
  <c r="G29" i="32" s="1"/>
  <c r="F68" i="32"/>
  <c r="F29" i="32" s="1"/>
  <c r="K67" i="32"/>
  <c r="K28" i="32" s="1"/>
  <c r="J67" i="32"/>
  <c r="J28" i="32" s="1"/>
  <c r="I67" i="32"/>
  <c r="I28" i="32" s="1"/>
  <c r="H67" i="32"/>
  <c r="H28" i="32" s="1"/>
  <c r="G67" i="32"/>
  <c r="G28" i="32" s="1"/>
  <c r="F67" i="32"/>
  <c r="F28" i="32" s="1"/>
  <c r="K66" i="32"/>
  <c r="K27" i="32" s="1"/>
  <c r="J66" i="32"/>
  <c r="J27" i="32" s="1"/>
  <c r="I66" i="32"/>
  <c r="I27" i="32" s="1"/>
  <c r="H66" i="32"/>
  <c r="H27" i="32" s="1"/>
  <c r="G66" i="32"/>
  <c r="G27" i="32" s="1"/>
  <c r="F66" i="32"/>
  <c r="F27" i="32" s="1"/>
  <c r="K65" i="32"/>
  <c r="K26" i="32" s="1"/>
  <c r="J65" i="32"/>
  <c r="J26" i="32" s="1"/>
  <c r="I65" i="32"/>
  <c r="I26" i="32" s="1"/>
  <c r="H65" i="32"/>
  <c r="H26" i="32" s="1"/>
  <c r="G65" i="32"/>
  <c r="G26" i="32" s="1"/>
  <c r="F65" i="32"/>
  <c r="F26" i="32" s="1"/>
  <c r="K64" i="32"/>
  <c r="K25" i="32" s="1"/>
  <c r="J64" i="32"/>
  <c r="J25" i="32" s="1"/>
  <c r="I64" i="32"/>
  <c r="I25" i="32" s="1"/>
  <c r="H64" i="32"/>
  <c r="H25" i="32" s="1"/>
  <c r="G64" i="32"/>
  <c r="G25" i="32" s="1"/>
  <c r="F64" i="32"/>
  <c r="F25" i="32" s="1"/>
  <c r="K63" i="32"/>
  <c r="K24" i="32" s="1"/>
  <c r="J63" i="32"/>
  <c r="J24" i="32" s="1"/>
  <c r="I63" i="32"/>
  <c r="I24" i="32" s="1"/>
  <c r="H63" i="32"/>
  <c r="H24" i="32" s="1"/>
  <c r="G63" i="32"/>
  <c r="G24" i="32" s="1"/>
  <c r="F63" i="32"/>
  <c r="F24" i="32" s="1"/>
  <c r="K60" i="32"/>
  <c r="K21" i="32" s="1"/>
  <c r="J60" i="32"/>
  <c r="J21" i="32" s="1"/>
  <c r="I60" i="32"/>
  <c r="I21" i="32" s="1"/>
  <c r="H60" i="32"/>
  <c r="H21" i="32" s="1"/>
  <c r="G60" i="32"/>
  <c r="G21" i="32" s="1"/>
  <c r="F60" i="32"/>
  <c r="F21" i="32" s="1"/>
  <c r="K59" i="32"/>
  <c r="K20" i="32" s="1"/>
  <c r="J59" i="32"/>
  <c r="J20" i="32" s="1"/>
  <c r="I59" i="32"/>
  <c r="I20" i="32" s="1"/>
  <c r="H59" i="32"/>
  <c r="H20" i="32" s="1"/>
  <c r="G59" i="32"/>
  <c r="G20" i="32" s="1"/>
  <c r="F59" i="32"/>
  <c r="F20" i="32" s="1"/>
  <c r="K58" i="32"/>
  <c r="K19" i="32" s="1"/>
  <c r="J58" i="32"/>
  <c r="J19" i="32" s="1"/>
  <c r="I58" i="32"/>
  <c r="I19" i="32" s="1"/>
  <c r="H58" i="32"/>
  <c r="H19" i="32" s="1"/>
  <c r="G58" i="32"/>
  <c r="G19" i="32" s="1"/>
  <c r="F58" i="32"/>
  <c r="F19" i="32" s="1"/>
  <c r="K57" i="32"/>
  <c r="K18" i="32" s="1"/>
  <c r="J57" i="32"/>
  <c r="J18" i="32" s="1"/>
  <c r="I57" i="32"/>
  <c r="I18" i="32" s="1"/>
  <c r="H57" i="32"/>
  <c r="H18" i="32" s="1"/>
  <c r="G57" i="32"/>
  <c r="G18" i="32" s="1"/>
  <c r="F57" i="32"/>
  <c r="F18" i="32" s="1"/>
  <c r="K56" i="32"/>
  <c r="K17" i="32" s="1"/>
  <c r="J56" i="32"/>
  <c r="J17" i="32" s="1"/>
  <c r="I56" i="32"/>
  <c r="I17" i="32" s="1"/>
  <c r="H56" i="32"/>
  <c r="H17" i="32" s="1"/>
  <c r="G56" i="32"/>
  <c r="G17" i="32" s="1"/>
  <c r="F56" i="32"/>
  <c r="F17" i="32" s="1"/>
  <c r="K55" i="32"/>
  <c r="K16" i="32" s="1"/>
  <c r="J55" i="32"/>
  <c r="J16" i="32" s="1"/>
  <c r="I55" i="32"/>
  <c r="I16" i="32" s="1"/>
  <c r="H55" i="32"/>
  <c r="H16" i="32" s="1"/>
  <c r="G55" i="32"/>
  <c r="G16" i="32" s="1"/>
  <c r="F55" i="32"/>
  <c r="F16" i="32" s="1"/>
  <c r="K54" i="32"/>
  <c r="K15" i="32" s="1"/>
  <c r="J54" i="32"/>
  <c r="J15" i="32" s="1"/>
  <c r="I54" i="32"/>
  <c r="I15" i="32" s="1"/>
  <c r="H54" i="32"/>
  <c r="H15" i="32" s="1"/>
  <c r="G54" i="32"/>
  <c r="G15" i="32" s="1"/>
  <c r="F54" i="32"/>
  <c r="F15" i="32" s="1"/>
  <c r="K53" i="32"/>
  <c r="K14" i="32" s="1"/>
  <c r="J53" i="32"/>
  <c r="J14" i="32" s="1"/>
  <c r="I53" i="32"/>
  <c r="I14" i="32" s="1"/>
  <c r="H53" i="32"/>
  <c r="H14" i="32" s="1"/>
  <c r="G53" i="32"/>
  <c r="G14" i="32" s="1"/>
  <c r="F53" i="32"/>
  <c r="F14" i="32" s="1"/>
  <c r="K52" i="32"/>
  <c r="K13" i="32" s="1"/>
  <c r="J52" i="32"/>
  <c r="J13" i="32" s="1"/>
  <c r="I52" i="32"/>
  <c r="I13" i="32" s="1"/>
  <c r="H52" i="32"/>
  <c r="H13" i="32" s="1"/>
  <c r="G52" i="32"/>
  <c r="G13" i="32" s="1"/>
  <c r="F52" i="32"/>
  <c r="F13" i="32" s="1"/>
  <c r="K51" i="32"/>
  <c r="K12" i="32" s="1"/>
  <c r="J51" i="32"/>
  <c r="J12" i="32" s="1"/>
  <c r="I51" i="32"/>
  <c r="I12" i="32" s="1"/>
  <c r="H51" i="32"/>
  <c r="H12" i="32" s="1"/>
  <c r="G51" i="32"/>
  <c r="G12" i="32" s="1"/>
  <c r="F51" i="32"/>
  <c r="F12" i="32" s="1"/>
  <c r="K50" i="32"/>
  <c r="K11" i="32" s="1"/>
  <c r="J50" i="32"/>
  <c r="J11" i="32" s="1"/>
  <c r="I50" i="32"/>
  <c r="I11" i="32" s="1"/>
  <c r="H50" i="32"/>
  <c r="H11" i="32" s="1"/>
  <c r="G50" i="32"/>
  <c r="G11" i="32" s="1"/>
  <c r="F50" i="32"/>
  <c r="F11" i="32" s="1"/>
  <c r="K49" i="32"/>
  <c r="K10" i="32" s="1"/>
  <c r="J49" i="32"/>
  <c r="J10" i="32" s="1"/>
  <c r="I49" i="32"/>
  <c r="I10" i="32" s="1"/>
  <c r="H49" i="32"/>
  <c r="H10" i="32" s="1"/>
  <c r="G49" i="32"/>
  <c r="G10" i="32" s="1"/>
  <c r="F49" i="32"/>
  <c r="F10" i="32" s="1"/>
  <c r="K48" i="32"/>
  <c r="K9" i="32" s="1"/>
  <c r="J48" i="32"/>
  <c r="J9" i="32" s="1"/>
  <c r="I48" i="32"/>
  <c r="I9" i="32" s="1"/>
  <c r="H48" i="32"/>
  <c r="H9" i="32" s="1"/>
  <c r="G48" i="32"/>
  <c r="G9" i="32" s="1"/>
  <c r="F48" i="32"/>
  <c r="F9" i="32" s="1"/>
  <c r="D97" i="47"/>
  <c r="D96" i="47"/>
  <c r="D95" i="47"/>
  <c r="D94" i="47"/>
  <c r="D93" i="47"/>
  <c r="D92" i="47"/>
  <c r="D91" i="47"/>
  <c r="D90" i="47"/>
  <c r="D89" i="47"/>
  <c r="D88" i="47"/>
  <c r="D87" i="47"/>
  <c r="D86" i="47"/>
  <c r="D85" i="47"/>
  <c r="D84" i="47"/>
  <c r="D83" i="47"/>
  <c r="D82" i="47"/>
  <c r="D81" i="47"/>
  <c r="D51" i="44"/>
  <c r="G51" i="44"/>
  <c r="D161" i="124"/>
  <c r="D160" i="124"/>
  <c r="D159" i="124"/>
  <c r="D146" i="124"/>
  <c r="D217" i="124"/>
  <c r="D216" i="124"/>
  <c r="D215" i="124"/>
  <c r="D214" i="124"/>
  <c r="D213" i="124"/>
  <c r="D212" i="124"/>
  <c r="D211" i="124"/>
  <c r="D206" i="124"/>
  <c r="D205" i="124"/>
  <c r="D204" i="124"/>
  <c r="D203" i="124"/>
  <c r="D202" i="124"/>
  <c r="D201" i="124"/>
  <c r="D200" i="124"/>
  <c r="D199" i="124"/>
  <c r="D198" i="124"/>
  <c r="D197" i="124"/>
  <c r="D196" i="124"/>
  <c r="D195" i="124"/>
  <c r="D194" i="124"/>
  <c r="D193" i="124"/>
  <c r="D192" i="124"/>
  <c r="D191" i="124"/>
  <c r="D190" i="124"/>
  <c r="D189" i="124"/>
  <c r="D188" i="124"/>
  <c r="D187" i="124"/>
  <c r="D186" i="124"/>
  <c r="D185" i="124"/>
  <c r="D184" i="124"/>
  <c r="D183" i="124"/>
  <c r="D182" i="124"/>
  <c r="D181" i="124"/>
  <c r="D180" i="124"/>
  <c r="D179" i="124"/>
  <c r="D178" i="124"/>
  <c r="D177" i="124"/>
  <c r="D176" i="124"/>
  <c r="D175" i="124"/>
  <c r="D174" i="124"/>
  <c r="D173" i="124"/>
  <c r="D172" i="124"/>
  <c r="D171" i="124"/>
  <c r="D170" i="124"/>
  <c r="D169" i="124"/>
  <c r="D168" i="124"/>
  <c r="D167" i="124"/>
  <c r="D166" i="124"/>
  <c r="D165" i="124"/>
  <c r="D164" i="124"/>
  <c r="D163" i="124"/>
  <c r="D162" i="124"/>
  <c r="D158" i="124"/>
  <c r="D157" i="124"/>
  <c r="D156" i="124"/>
  <c r="D155" i="124"/>
  <c r="D154" i="124"/>
  <c r="D153" i="124"/>
  <c r="D152" i="124"/>
  <c r="D151" i="124"/>
  <c r="D150" i="124"/>
  <c r="D149" i="124"/>
  <c r="D148" i="124"/>
  <c r="D147" i="124"/>
  <c r="D145" i="124"/>
  <c r="D144" i="124"/>
  <c r="D143" i="124"/>
  <c r="D142" i="124"/>
  <c r="D141" i="124"/>
  <c r="D140" i="124"/>
  <c r="D139" i="124"/>
  <c r="D138" i="124"/>
  <c r="D137" i="124"/>
  <c r="D136" i="124"/>
  <c r="D135" i="124"/>
  <c r="D134" i="124"/>
  <c r="D133" i="124"/>
  <c r="D132" i="124"/>
  <c r="D131" i="124"/>
  <c r="D130" i="124"/>
  <c r="D129" i="124"/>
  <c r="D128" i="124"/>
  <c r="D127" i="124"/>
  <c r="D126" i="124"/>
  <c r="D125" i="124"/>
  <c r="D124" i="124"/>
  <c r="D123" i="124"/>
  <c r="D122" i="124"/>
  <c r="D121" i="124"/>
  <c r="D120" i="124"/>
  <c r="D119" i="124"/>
  <c r="D118" i="124"/>
  <c r="D117" i="124"/>
  <c r="D113" i="124"/>
  <c r="D112" i="124"/>
  <c r="D111" i="124"/>
  <c r="D110" i="124"/>
  <c r="D109" i="124"/>
  <c r="D108" i="124"/>
  <c r="D107" i="124"/>
  <c r="D106" i="124"/>
  <c r="D105" i="124"/>
  <c r="D104" i="124"/>
  <c r="D99" i="124"/>
  <c r="D98" i="124"/>
  <c r="D97" i="124"/>
  <c r="D96" i="124"/>
  <c r="D95" i="124"/>
  <c r="D94" i="124"/>
  <c r="D93" i="124"/>
  <c r="D92" i="124"/>
  <c r="D91" i="124"/>
  <c r="D90" i="124"/>
  <c r="D89" i="124"/>
  <c r="D88" i="124"/>
  <c r="D87" i="124"/>
  <c r="D86" i="124"/>
  <c r="D85" i="124"/>
  <c r="D84" i="124"/>
  <c r="D83" i="124"/>
  <c r="D82" i="124"/>
  <c r="D81" i="124"/>
  <c r="D80" i="124"/>
  <c r="D79" i="124"/>
  <c r="D78" i="124"/>
  <c r="D77" i="124"/>
  <c r="D76" i="124"/>
  <c r="D75" i="124"/>
  <c r="D74" i="124"/>
  <c r="D73" i="124"/>
  <c r="D72" i="124"/>
  <c r="D71" i="124"/>
  <c r="D70" i="124"/>
  <c r="D69" i="124"/>
  <c r="D68" i="124"/>
  <c r="D67" i="124"/>
  <c r="D66" i="124"/>
  <c r="D65" i="124"/>
  <c r="D64" i="124"/>
  <c r="D63" i="124"/>
  <c r="D62" i="124"/>
  <c r="D61" i="124"/>
  <c r="D60" i="124"/>
  <c r="D59" i="124"/>
  <c r="D58" i="124"/>
  <c r="D57" i="124"/>
  <c r="D56" i="124"/>
  <c r="D55" i="124"/>
  <c r="D51" i="124"/>
  <c r="D50" i="124"/>
  <c r="D49" i="124"/>
  <c r="D54" i="124" s="1"/>
  <c r="D48" i="124"/>
  <c r="D47" i="124"/>
  <c r="D53" i="124" s="1"/>
  <c r="D46" i="124"/>
  <c r="D52" i="124" s="1"/>
  <c r="D45" i="124"/>
  <c r="D44" i="124"/>
  <c r="D43" i="124"/>
  <c r="D42" i="124"/>
  <c r="D41" i="124"/>
  <c r="D40" i="124"/>
  <c r="D38" i="124"/>
  <c r="D37" i="124"/>
  <c r="D39" i="124" s="1"/>
  <c r="D36" i="124"/>
  <c r="D35" i="124"/>
  <c r="D34" i="124"/>
  <c r="D33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E144" i="102"/>
  <c r="C43" i="48"/>
  <c r="G48" i="69" l="1"/>
  <c r="E47" i="69"/>
  <c r="I45" i="69"/>
  <c r="G44" i="69"/>
  <c r="E43" i="69"/>
  <c r="F42" i="69"/>
  <c r="I48" i="69"/>
  <c r="G43" i="69"/>
  <c r="H44" i="69"/>
  <c r="F48" i="69"/>
  <c r="D47" i="69"/>
  <c r="H45" i="69"/>
  <c r="F44" i="69"/>
  <c r="D43" i="69"/>
  <c r="E48" i="69"/>
  <c r="I46" i="69"/>
  <c r="G45" i="69"/>
  <c r="E44" i="69"/>
  <c r="I42" i="69"/>
  <c r="F46" i="69"/>
  <c r="I44" i="69"/>
  <c r="D42" i="69"/>
  <c r="D45" i="69"/>
  <c r="E46" i="69"/>
  <c r="F43" i="69"/>
  <c r="D48" i="69"/>
  <c r="H46" i="69"/>
  <c r="F45" i="69"/>
  <c r="D44" i="69"/>
  <c r="H42" i="69"/>
  <c r="I47" i="69"/>
  <c r="G46" i="69"/>
  <c r="E45" i="69"/>
  <c r="I43" i="69"/>
  <c r="G42" i="69"/>
  <c r="H47" i="69"/>
  <c r="H43" i="69"/>
  <c r="G47" i="69"/>
  <c r="E42" i="69"/>
  <c r="D46" i="69"/>
  <c r="H48" i="69"/>
  <c r="F47" i="69"/>
  <c r="E59" i="69"/>
  <c r="I57" i="69"/>
  <c r="G56" i="69"/>
  <c r="E55" i="69"/>
  <c r="I53" i="69"/>
  <c r="E58" i="69"/>
  <c r="D54" i="69"/>
  <c r="D59" i="69"/>
  <c r="H57" i="69"/>
  <c r="F56" i="69"/>
  <c r="D55" i="69"/>
  <c r="H53" i="69"/>
  <c r="G57" i="69"/>
  <c r="E56" i="69"/>
  <c r="I54" i="69"/>
  <c r="G53" i="69"/>
  <c r="F58" i="69"/>
  <c r="F54" i="69"/>
  <c r="E54" i="69"/>
  <c r="F55" i="69"/>
  <c r="I58" i="69"/>
  <c r="D57" i="69"/>
  <c r="D53" i="69"/>
  <c r="G55" i="69"/>
  <c r="H56" i="69"/>
  <c r="H58" i="69"/>
  <c r="F57" i="69"/>
  <c r="D56" i="69"/>
  <c r="H54" i="69"/>
  <c r="F53" i="69"/>
  <c r="G58" i="69"/>
  <c r="E57" i="69"/>
  <c r="I55" i="69"/>
  <c r="G54" i="69"/>
  <c r="E53" i="69"/>
  <c r="H55" i="69"/>
  <c r="I56" i="69"/>
  <c r="D58" i="69"/>
  <c r="I59" i="69"/>
  <c r="H59" i="69"/>
  <c r="G59" i="69"/>
  <c r="F59" i="69"/>
  <c r="E31" i="69"/>
  <c r="I37" i="69"/>
  <c r="G36" i="69"/>
  <c r="E35" i="69"/>
  <c r="I33" i="69"/>
  <c r="G32" i="69"/>
  <c r="I32" i="69"/>
  <c r="D34" i="69"/>
  <c r="D31" i="69"/>
  <c r="H37" i="69"/>
  <c r="F36" i="69"/>
  <c r="D35" i="69"/>
  <c r="H33" i="69"/>
  <c r="F32" i="69"/>
  <c r="G37" i="69"/>
  <c r="E36" i="69"/>
  <c r="I34" i="69"/>
  <c r="E32" i="69"/>
  <c r="H35" i="69"/>
  <c r="H31" i="69"/>
  <c r="G31" i="69"/>
  <c r="F31" i="69"/>
  <c r="G33" i="69"/>
  <c r="D37" i="69"/>
  <c r="D33" i="69"/>
  <c r="G35" i="69"/>
  <c r="H32" i="69"/>
  <c r="F37" i="69"/>
  <c r="D36" i="69"/>
  <c r="H34" i="69"/>
  <c r="F33" i="69"/>
  <c r="D32" i="69"/>
  <c r="E37" i="69"/>
  <c r="I35" i="69"/>
  <c r="G34" i="69"/>
  <c r="E33" i="69"/>
  <c r="I31" i="69"/>
  <c r="F34" i="69"/>
  <c r="E34" i="69"/>
  <c r="F35" i="69"/>
  <c r="I36" i="69"/>
  <c r="H36" i="69"/>
  <c r="E220" i="69"/>
  <c r="G220" i="69"/>
  <c r="H250" i="69"/>
  <c r="F220" i="69"/>
  <c r="H220" i="69"/>
  <c r="E232" i="69"/>
  <c r="D232" i="69"/>
  <c r="I220" i="69"/>
  <c r="F232" i="69"/>
  <c r="D250" i="69"/>
  <c r="G232" i="69"/>
  <c r="E250" i="69"/>
  <c r="H232" i="69"/>
  <c r="F250" i="69"/>
  <c r="I232" i="69"/>
  <c r="G250" i="69"/>
  <c r="F130" i="69"/>
  <c r="E143" i="69"/>
  <c r="E130" i="69" s="1"/>
  <c r="G143" i="69"/>
  <c r="G130" i="69" s="1"/>
  <c r="H143" i="69"/>
  <c r="H130" i="69" s="1"/>
  <c r="D143" i="69"/>
  <c r="J143" i="69"/>
  <c r="J130" i="69" s="1"/>
  <c r="I143" i="69"/>
  <c r="I130" i="69" s="1"/>
  <c r="D130" i="69"/>
  <c r="D61" i="69" l="1"/>
  <c r="F196" i="32" s="1"/>
  <c r="F798" i="76"/>
  <c r="F801" i="76" s="1"/>
  <c r="G796" i="76"/>
  <c r="E154" i="102" l="1"/>
  <c r="F171" i="102"/>
  <c r="J142" i="102"/>
  <c r="I142" i="102"/>
  <c r="H142" i="102"/>
  <c r="G133" i="102"/>
  <c r="G135" i="102" s="1"/>
  <c r="J154" i="102"/>
  <c r="J156" i="102" s="1"/>
  <c r="I154" i="102"/>
  <c r="I156" i="102" s="1"/>
  <c r="H154" i="102"/>
  <c r="H156" i="102" s="1"/>
  <c r="G154" i="102"/>
  <c r="G156" i="102" s="1"/>
  <c r="F154" i="102"/>
  <c r="F156" i="102" s="1"/>
  <c r="F150" i="102"/>
  <c r="G150" i="102" s="1"/>
  <c r="H150" i="102" s="1"/>
  <c r="I150" i="102" s="1"/>
  <c r="J150" i="102" s="1"/>
  <c r="J58" i="44"/>
  <c r="N58" i="44" s="1"/>
  <c r="J59" i="44"/>
  <c r="N59" i="44" s="1"/>
  <c r="F59" i="44"/>
  <c r="F58" i="44"/>
  <c r="J57" i="44"/>
  <c r="N57" i="44" s="1"/>
  <c r="F57" i="44"/>
  <c r="H53" i="44"/>
  <c r="G53" i="44"/>
  <c r="J53" i="44" s="1"/>
  <c r="N53" i="44" s="1"/>
  <c r="H52" i="44"/>
  <c r="G52" i="44"/>
  <c r="J52" i="44" s="1"/>
  <c r="N52" i="44" s="1"/>
  <c r="H51" i="44"/>
  <c r="D52" i="44"/>
  <c r="D53" i="44"/>
  <c r="F53" i="44"/>
  <c r="F52" i="44"/>
  <c r="F51" i="44"/>
  <c r="J47" i="44"/>
  <c r="N47" i="44" s="1"/>
  <c r="F47" i="44"/>
  <c r="J46" i="44"/>
  <c r="N46" i="44" s="1"/>
  <c r="F46" i="44"/>
  <c r="J45" i="44"/>
  <c r="N45" i="44" s="1"/>
  <c r="F45" i="44"/>
  <c r="L38" i="44"/>
  <c r="I38" i="44"/>
  <c r="H38" i="44"/>
  <c r="G38" i="44"/>
  <c r="D38" i="44"/>
  <c r="J37" i="44"/>
  <c r="N37" i="44" s="1"/>
  <c r="F112" i="44"/>
  <c r="F111" i="44"/>
  <c r="F110" i="44"/>
  <c r="F109" i="44"/>
  <c r="F108" i="44"/>
  <c r="F107" i="44"/>
  <c r="F106" i="44"/>
  <c r="F105" i="44"/>
  <c r="F104" i="44"/>
  <c r="F103" i="44"/>
  <c r="F102" i="44"/>
  <c r="F101" i="44"/>
  <c r="F100" i="44"/>
  <c r="F99" i="44"/>
  <c r="F98" i="44"/>
  <c r="F97" i="44"/>
  <c r="F96" i="44"/>
  <c r="F95" i="44"/>
  <c r="F94" i="44"/>
  <c r="F93" i="44"/>
  <c r="F92" i="44"/>
  <c r="F91" i="44"/>
  <c r="F90" i="44"/>
  <c r="F89" i="44"/>
  <c r="F88" i="44"/>
  <c r="F87" i="44"/>
  <c r="F86" i="44"/>
  <c r="F85" i="44"/>
  <c r="F84" i="44"/>
  <c r="F83" i="44"/>
  <c r="F82" i="44"/>
  <c r="F81" i="44"/>
  <c r="F80" i="44"/>
  <c r="F79" i="44"/>
  <c r="F78" i="44"/>
  <c r="F77" i="44"/>
  <c r="F76" i="44"/>
  <c r="F75" i="44"/>
  <c r="F74" i="44"/>
  <c r="F73" i="44"/>
  <c r="F72" i="44"/>
  <c r="F71" i="44"/>
  <c r="F70" i="44"/>
  <c r="F69" i="44"/>
  <c r="F68" i="44"/>
  <c r="F67" i="44"/>
  <c r="F66" i="44"/>
  <c r="F65" i="44"/>
  <c r="F64" i="44"/>
  <c r="F63" i="44"/>
  <c r="F62" i="44"/>
  <c r="F61" i="44"/>
  <c r="F60" i="44"/>
  <c r="F56" i="44"/>
  <c r="F55" i="44"/>
  <c r="F54" i="44"/>
  <c r="F50" i="44"/>
  <c r="F49" i="44"/>
  <c r="F48" i="44"/>
  <c r="F44" i="44"/>
  <c r="F43" i="44"/>
  <c r="F42" i="44"/>
  <c r="F41" i="44"/>
  <c r="F40" i="44"/>
  <c r="F39" i="44"/>
  <c r="F38" i="44"/>
  <c r="F37" i="44"/>
  <c r="F36" i="44"/>
  <c r="F35" i="44"/>
  <c r="F34" i="44"/>
  <c r="F33" i="44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E156" i="102" l="1"/>
  <c r="H133" i="102"/>
  <c r="H135" i="102" s="1"/>
  <c r="F142" i="102"/>
  <c r="I133" i="102"/>
  <c r="I135" i="102" s="1"/>
  <c r="J133" i="102"/>
  <c r="J135" i="102" s="1"/>
  <c r="G142" i="102"/>
  <c r="G171" i="102"/>
  <c r="F133" i="102"/>
  <c r="H164" i="102"/>
  <c r="J164" i="102"/>
  <c r="F164" i="102"/>
  <c r="E164" i="102"/>
  <c r="G164" i="102"/>
  <c r="I164" i="102"/>
  <c r="J51" i="44"/>
  <c r="N51" i="44" s="1"/>
  <c r="J38" i="44"/>
  <c r="N38" i="44" s="1"/>
  <c r="F135" i="102" l="1"/>
  <c r="H171" i="102"/>
  <c r="O25" i="103"/>
  <c r="D9" i="124"/>
  <c r="C220" i="124"/>
  <c r="C219" i="124"/>
  <c r="C218" i="124"/>
  <c r="C217" i="124"/>
  <c r="C216" i="124"/>
  <c r="C215" i="124"/>
  <c r="C214" i="124"/>
  <c r="C213" i="124"/>
  <c r="C212" i="124"/>
  <c r="C211" i="124"/>
  <c r="C210" i="124"/>
  <c r="C209" i="124"/>
  <c r="C208" i="124"/>
  <c r="C207" i="124"/>
  <c r="C206" i="124"/>
  <c r="C205" i="124"/>
  <c r="C204" i="124"/>
  <c r="C203" i="124"/>
  <c r="C202" i="124"/>
  <c r="C201" i="124"/>
  <c r="C200" i="124"/>
  <c r="C199" i="124"/>
  <c r="C198" i="124"/>
  <c r="C197" i="124"/>
  <c r="C196" i="124"/>
  <c r="C195" i="124"/>
  <c r="C194" i="124"/>
  <c r="C193" i="124"/>
  <c r="C192" i="124"/>
  <c r="C191" i="124"/>
  <c r="C190" i="124"/>
  <c r="C189" i="124"/>
  <c r="C188" i="124"/>
  <c r="C187" i="124"/>
  <c r="C186" i="124"/>
  <c r="C185" i="124"/>
  <c r="C184" i="124"/>
  <c r="C183" i="124"/>
  <c r="C182" i="124"/>
  <c r="C181" i="124"/>
  <c r="C180" i="124"/>
  <c r="C179" i="124"/>
  <c r="C178" i="124"/>
  <c r="C177" i="124"/>
  <c r="C176" i="124"/>
  <c r="C175" i="124"/>
  <c r="C174" i="124"/>
  <c r="C173" i="124"/>
  <c r="C172" i="124"/>
  <c r="C171" i="124"/>
  <c r="C170" i="124"/>
  <c r="C169" i="124"/>
  <c r="C168" i="124"/>
  <c r="C152" i="124"/>
  <c r="C151" i="124"/>
  <c r="C150" i="124"/>
  <c r="C149" i="124"/>
  <c r="C148" i="124"/>
  <c r="C143" i="124"/>
  <c r="C142" i="124"/>
  <c r="C141" i="124"/>
  <c r="C140" i="124"/>
  <c r="C139" i="124"/>
  <c r="C138" i="124"/>
  <c r="C137" i="124"/>
  <c r="C136" i="124"/>
  <c r="C135" i="124"/>
  <c r="C134" i="124"/>
  <c r="C133" i="124"/>
  <c r="C132" i="124"/>
  <c r="C131" i="124"/>
  <c r="C130" i="124"/>
  <c r="C129" i="124"/>
  <c r="C128" i="124"/>
  <c r="C127" i="124"/>
  <c r="C126" i="124"/>
  <c r="C125" i="124"/>
  <c r="C124" i="124"/>
  <c r="C123" i="124"/>
  <c r="C122" i="124"/>
  <c r="C121" i="124"/>
  <c r="C120" i="124"/>
  <c r="C119" i="124"/>
  <c r="C118" i="124"/>
  <c r="C117" i="124"/>
  <c r="A4" i="124"/>
  <c r="A235" i="5" s="1"/>
  <c r="A1" i="124"/>
  <c r="H57" i="75"/>
  <c r="G57" i="75"/>
  <c r="F57" i="75"/>
  <c r="E57" i="75"/>
  <c r="D57" i="75"/>
  <c r="H56" i="75"/>
  <c r="G56" i="75"/>
  <c r="F56" i="75"/>
  <c r="E56" i="75"/>
  <c r="D56" i="75"/>
  <c r="H55" i="75"/>
  <c r="G55" i="75"/>
  <c r="F55" i="75"/>
  <c r="E55" i="75"/>
  <c r="D55" i="75"/>
  <c r="C57" i="75"/>
  <c r="C56" i="75"/>
  <c r="C55" i="75"/>
  <c r="H51" i="75"/>
  <c r="G51" i="75"/>
  <c r="F51" i="75"/>
  <c r="E51" i="75"/>
  <c r="D51" i="75"/>
  <c r="H50" i="75"/>
  <c r="G50" i="75"/>
  <c r="F50" i="75"/>
  <c r="E50" i="75"/>
  <c r="D50" i="75"/>
  <c r="H49" i="75"/>
  <c r="G49" i="75"/>
  <c r="F49" i="75"/>
  <c r="E49" i="75"/>
  <c r="D49" i="75"/>
  <c r="C51" i="75"/>
  <c r="C50" i="75"/>
  <c r="C49" i="75"/>
  <c r="H45" i="75"/>
  <c r="G45" i="75"/>
  <c r="F45" i="75"/>
  <c r="E45" i="75"/>
  <c r="D45" i="75"/>
  <c r="H44" i="75"/>
  <c r="G44" i="75"/>
  <c r="F44" i="75"/>
  <c r="E44" i="75"/>
  <c r="D44" i="75"/>
  <c r="H43" i="75"/>
  <c r="G43" i="75"/>
  <c r="F43" i="75"/>
  <c r="E43" i="75"/>
  <c r="D43" i="75"/>
  <c r="C45" i="75"/>
  <c r="C44" i="75"/>
  <c r="C43" i="75"/>
  <c r="H39" i="75"/>
  <c r="G39" i="75"/>
  <c r="F39" i="75"/>
  <c r="E39" i="75"/>
  <c r="D39" i="75"/>
  <c r="H38" i="75"/>
  <c r="G38" i="75"/>
  <c r="F38" i="75"/>
  <c r="E38" i="75"/>
  <c r="D38" i="75"/>
  <c r="H37" i="75"/>
  <c r="G37" i="75"/>
  <c r="F37" i="75"/>
  <c r="E37" i="75"/>
  <c r="D37" i="75"/>
  <c r="C39" i="75"/>
  <c r="C38" i="75"/>
  <c r="C37" i="75"/>
  <c r="H89" i="25"/>
  <c r="G89" i="25"/>
  <c r="F89" i="25"/>
  <c r="E89" i="25"/>
  <c r="D89" i="25"/>
  <c r="H88" i="25"/>
  <c r="G88" i="25"/>
  <c r="F88" i="25"/>
  <c r="E88" i="25"/>
  <c r="D88" i="25"/>
  <c r="H87" i="25"/>
  <c r="G87" i="25"/>
  <c r="F87" i="25"/>
  <c r="E87" i="25"/>
  <c r="D87" i="25"/>
  <c r="H86" i="25"/>
  <c r="G86" i="25"/>
  <c r="F86" i="25"/>
  <c r="E86" i="25"/>
  <c r="D86" i="25"/>
  <c r="H85" i="25"/>
  <c r="G85" i="25"/>
  <c r="F85" i="25"/>
  <c r="E85" i="25"/>
  <c r="D85" i="25"/>
  <c r="H84" i="25"/>
  <c r="G84" i="25"/>
  <c r="F84" i="25"/>
  <c r="E84" i="25"/>
  <c r="D84" i="25"/>
  <c r="H83" i="25"/>
  <c r="G83" i="25"/>
  <c r="F83" i="25"/>
  <c r="E83" i="25"/>
  <c r="D83" i="25"/>
  <c r="C89" i="25"/>
  <c r="C88" i="25"/>
  <c r="C87" i="25"/>
  <c r="C86" i="25"/>
  <c r="C85" i="25"/>
  <c r="C84" i="25"/>
  <c r="C83" i="25"/>
  <c r="H79" i="25"/>
  <c r="G79" i="25"/>
  <c r="F79" i="25"/>
  <c r="E79" i="25"/>
  <c r="D79" i="25"/>
  <c r="H78" i="25"/>
  <c r="G78" i="25"/>
  <c r="F78" i="25"/>
  <c r="E78" i="25"/>
  <c r="D78" i="25"/>
  <c r="H77" i="25"/>
  <c r="G77" i="25"/>
  <c r="F77" i="25"/>
  <c r="E77" i="25"/>
  <c r="D77" i="25"/>
  <c r="H76" i="25"/>
  <c r="G76" i="25"/>
  <c r="F76" i="25"/>
  <c r="E76" i="25"/>
  <c r="D76" i="25"/>
  <c r="H75" i="25"/>
  <c r="G75" i="25"/>
  <c r="F75" i="25"/>
  <c r="E75" i="25"/>
  <c r="D75" i="25"/>
  <c r="H74" i="25"/>
  <c r="G74" i="25"/>
  <c r="F74" i="25"/>
  <c r="E74" i="25"/>
  <c r="D74" i="25"/>
  <c r="H73" i="25"/>
  <c r="G73" i="25"/>
  <c r="F73" i="25"/>
  <c r="E73" i="25"/>
  <c r="D73" i="25"/>
  <c r="C79" i="25"/>
  <c r="C78" i="25"/>
  <c r="C77" i="25"/>
  <c r="C76" i="25"/>
  <c r="C75" i="25"/>
  <c r="C74" i="25"/>
  <c r="C73" i="25"/>
  <c r="H69" i="25"/>
  <c r="G69" i="25"/>
  <c r="F69" i="25"/>
  <c r="E69" i="25"/>
  <c r="D69" i="25"/>
  <c r="H68" i="25"/>
  <c r="G68" i="25"/>
  <c r="F68" i="25"/>
  <c r="E68" i="25"/>
  <c r="D68" i="25"/>
  <c r="H67" i="25"/>
  <c r="G67" i="25"/>
  <c r="F67" i="25"/>
  <c r="E67" i="25"/>
  <c r="D67" i="25"/>
  <c r="H66" i="25"/>
  <c r="G66" i="25"/>
  <c r="F66" i="25"/>
  <c r="E66" i="25"/>
  <c r="D66" i="25"/>
  <c r="H65" i="25"/>
  <c r="G65" i="25"/>
  <c r="F65" i="25"/>
  <c r="E65" i="25"/>
  <c r="D65" i="25"/>
  <c r="H64" i="25"/>
  <c r="G64" i="25"/>
  <c r="F64" i="25"/>
  <c r="E64" i="25"/>
  <c r="D64" i="25"/>
  <c r="H63" i="25"/>
  <c r="G63" i="25"/>
  <c r="F63" i="25"/>
  <c r="E63" i="25"/>
  <c r="D63" i="25"/>
  <c r="C69" i="25"/>
  <c r="C68" i="25"/>
  <c r="C67" i="25"/>
  <c r="C66" i="25"/>
  <c r="C65" i="25"/>
  <c r="C64" i="25"/>
  <c r="C63" i="25"/>
  <c r="H59" i="25"/>
  <c r="G59" i="25"/>
  <c r="F59" i="25"/>
  <c r="E59" i="25"/>
  <c r="D59" i="25"/>
  <c r="H58" i="25"/>
  <c r="G58" i="25"/>
  <c r="F58" i="25"/>
  <c r="E58" i="25"/>
  <c r="D58" i="25"/>
  <c r="H57" i="25"/>
  <c r="G57" i="25"/>
  <c r="F57" i="25"/>
  <c r="E57" i="25"/>
  <c r="D57" i="25"/>
  <c r="H56" i="25"/>
  <c r="G56" i="25"/>
  <c r="F56" i="25"/>
  <c r="E56" i="25"/>
  <c r="D56" i="25"/>
  <c r="H55" i="25"/>
  <c r="G55" i="25"/>
  <c r="F55" i="25"/>
  <c r="E55" i="25"/>
  <c r="D55" i="25"/>
  <c r="H54" i="25"/>
  <c r="G54" i="25"/>
  <c r="F54" i="25"/>
  <c r="E54" i="25"/>
  <c r="D54" i="25"/>
  <c r="H53" i="25"/>
  <c r="G53" i="25"/>
  <c r="F53" i="25"/>
  <c r="E53" i="25"/>
  <c r="D53" i="25"/>
  <c r="C59" i="25"/>
  <c r="C58" i="25"/>
  <c r="C57" i="25"/>
  <c r="C56" i="25"/>
  <c r="C55" i="25"/>
  <c r="C54" i="25"/>
  <c r="G42" i="75" l="1"/>
  <c r="C82" i="25"/>
  <c r="H72" i="25"/>
  <c r="I171" i="102"/>
  <c r="C62" i="25"/>
  <c r="J171" i="102" l="1"/>
  <c r="X22" i="30"/>
  <c r="W22" i="30"/>
  <c r="O15" i="30"/>
  <c r="O10" i="30"/>
  <c r="C53" i="25" s="1"/>
  <c r="H216" i="15"/>
  <c r="G216" i="15"/>
  <c r="F216" i="15"/>
  <c r="E216" i="15"/>
  <c r="D216" i="15"/>
  <c r="C216" i="15"/>
  <c r="H215" i="15"/>
  <c r="G215" i="15"/>
  <c r="F215" i="15"/>
  <c r="E215" i="15"/>
  <c r="D215" i="15"/>
  <c r="C215" i="15"/>
  <c r="H214" i="15"/>
  <c r="G214" i="15"/>
  <c r="F214" i="15"/>
  <c r="E214" i="15"/>
  <c r="D214" i="15"/>
  <c r="C214" i="15"/>
  <c r="H212" i="15"/>
  <c r="G212" i="15"/>
  <c r="F212" i="15"/>
  <c r="E212" i="15"/>
  <c r="D212" i="15"/>
  <c r="C212" i="15"/>
  <c r="H211" i="15"/>
  <c r="G211" i="15"/>
  <c r="F211" i="15"/>
  <c r="E211" i="15"/>
  <c r="D211" i="15"/>
  <c r="C211" i="15"/>
  <c r="H210" i="15"/>
  <c r="G210" i="15"/>
  <c r="F210" i="15"/>
  <c r="E210" i="15"/>
  <c r="D210" i="15"/>
  <c r="C210" i="15"/>
  <c r="H209" i="15"/>
  <c r="G209" i="15"/>
  <c r="F209" i="15"/>
  <c r="E209" i="15"/>
  <c r="D209" i="15"/>
  <c r="C209" i="15"/>
  <c r="H207" i="15"/>
  <c r="G207" i="15"/>
  <c r="F207" i="15"/>
  <c r="E207" i="15"/>
  <c r="D207" i="15"/>
  <c r="C207" i="15"/>
  <c r="H206" i="15"/>
  <c r="G206" i="15"/>
  <c r="F206" i="15"/>
  <c r="E206" i="15"/>
  <c r="D206" i="15"/>
  <c r="C206" i="15"/>
  <c r="H205" i="15"/>
  <c r="G205" i="15"/>
  <c r="F205" i="15"/>
  <c r="E205" i="15"/>
  <c r="D205" i="15"/>
  <c r="C205" i="15"/>
  <c r="H203" i="15"/>
  <c r="G203" i="15"/>
  <c r="F203" i="15"/>
  <c r="E203" i="15"/>
  <c r="D203" i="15"/>
  <c r="C203" i="15"/>
  <c r="H201" i="15"/>
  <c r="G201" i="15"/>
  <c r="F201" i="15"/>
  <c r="E201" i="15"/>
  <c r="D201" i="15"/>
  <c r="C201" i="15"/>
  <c r="H200" i="15"/>
  <c r="G200" i="15"/>
  <c r="F200" i="15"/>
  <c r="E200" i="15"/>
  <c r="D200" i="15"/>
  <c r="C200" i="15"/>
  <c r="H199" i="15"/>
  <c r="G199" i="15"/>
  <c r="F199" i="15"/>
  <c r="E199" i="15"/>
  <c r="D199" i="15"/>
  <c r="C199" i="15"/>
  <c r="H198" i="15"/>
  <c r="G198" i="15"/>
  <c r="F198" i="15"/>
  <c r="E198" i="15"/>
  <c r="D198" i="15"/>
  <c r="C198" i="15"/>
  <c r="H197" i="15"/>
  <c r="G197" i="15"/>
  <c r="F197" i="15"/>
  <c r="E197" i="15"/>
  <c r="D197" i="15"/>
  <c r="C197" i="15"/>
  <c r="H196" i="15"/>
  <c r="G196" i="15"/>
  <c r="F196" i="15"/>
  <c r="E196" i="15"/>
  <c r="D196" i="15"/>
  <c r="C196" i="15"/>
  <c r="H193" i="15"/>
  <c r="G193" i="15"/>
  <c r="F193" i="15"/>
  <c r="E193" i="15"/>
  <c r="D193" i="15"/>
  <c r="C193" i="15"/>
  <c r="H192" i="15"/>
  <c r="G192" i="15"/>
  <c r="F192" i="15"/>
  <c r="E192" i="15"/>
  <c r="D192" i="15"/>
  <c r="C192" i="15"/>
  <c r="H191" i="15"/>
  <c r="G191" i="15"/>
  <c r="F191" i="15"/>
  <c r="E191" i="15"/>
  <c r="D191" i="15"/>
  <c r="C191" i="15"/>
  <c r="H190" i="15"/>
  <c r="G190" i="15"/>
  <c r="F190" i="15"/>
  <c r="E190" i="15"/>
  <c r="D190" i="15"/>
  <c r="C190" i="15"/>
  <c r="H188" i="15"/>
  <c r="G188" i="15"/>
  <c r="F188" i="15"/>
  <c r="E188" i="15"/>
  <c r="D188" i="15"/>
  <c r="C188" i="15"/>
  <c r="H186" i="15"/>
  <c r="G186" i="15"/>
  <c r="F186" i="15"/>
  <c r="E186" i="15"/>
  <c r="D186" i="15"/>
  <c r="C186" i="15"/>
  <c r="H185" i="15"/>
  <c r="G185" i="15"/>
  <c r="F185" i="15"/>
  <c r="E185" i="15"/>
  <c r="D185" i="15"/>
  <c r="C185" i="15"/>
  <c r="H184" i="15"/>
  <c r="G184" i="15"/>
  <c r="F184" i="15"/>
  <c r="E184" i="15"/>
  <c r="D184" i="15"/>
  <c r="C184" i="15"/>
  <c r="H183" i="15"/>
  <c r="G183" i="15"/>
  <c r="F183" i="15"/>
  <c r="E183" i="15"/>
  <c r="D183" i="15"/>
  <c r="C183" i="15"/>
  <c r="H182" i="15"/>
  <c r="G182" i="15"/>
  <c r="F182" i="15"/>
  <c r="E182" i="15"/>
  <c r="D182" i="15"/>
  <c r="C182" i="15"/>
  <c r="H181" i="15"/>
  <c r="G181" i="15"/>
  <c r="F181" i="15"/>
  <c r="E181" i="15"/>
  <c r="D181" i="15"/>
  <c r="C181" i="15"/>
  <c r="H179" i="15"/>
  <c r="G179" i="15"/>
  <c r="F179" i="15"/>
  <c r="E179" i="15"/>
  <c r="D179" i="15"/>
  <c r="C179" i="15"/>
  <c r="H173" i="15"/>
  <c r="G173" i="15"/>
  <c r="F173" i="15"/>
  <c r="E173" i="15"/>
  <c r="D173" i="15"/>
  <c r="C173" i="15"/>
  <c r="H172" i="15"/>
  <c r="G172" i="15"/>
  <c r="F172" i="15"/>
  <c r="E172" i="15"/>
  <c r="D172" i="15"/>
  <c r="C172" i="15"/>
  <c r="H171" i="15"/>
  <c r="G171" i="15"/>
  <c r="F171" i="15"/>
  <c r="E171" i="15"/>
  <c r="D171" i="15"/>
  <c r="C171" i="15"/>
  <c r="H170" i="15"/>
  <c r="G170" i="15"/>
  <c r="F170" i="15"/>
  <c r="E170" i="15"/>
  <c r="D170" i="15"/>
  <c r="H160" i="15"/>
  <c r="H155" i="15" s="1"/>
  <c r="G160" i="15"/>
  <c r="G155" i="15" s="1"/>
  <c r="F160" i="15"/>
  <c r="F155" i="15" s="1"/>
  <c r="E160" i="15"/>
  <c r="E155" i="15" s="1"/>
  <c r="D160" i="15"/>
  <c r="D155" i="15" s="1"/>
  <c r="C160" i="15"/>
  <c r="C155" i="15" s="1"/>
  <c r="H151" i="15"/>
  <c r="H149" i="15" s="1"/>
  <c r="G151" i="15"/>
  <c r="G149" i="15" s="1"/>
  <c r="F151" i="15"/>
  <c r="F149" i="15" s="1"/>
  <c r="E151" i="15"/>
  <c r="E149" i="15" s="1"/>
  <c r="D151" i="15"/>
  <c r="D149" i="15" s="1"/>
  <c r="C151" i="15"/>
  <c r="C149" i="15" s="1"/>
  <c r="H142" i="15"/>
  <c r="G142" i="15"/>
  <c r="F142" i="15"/>
  <c r="E142" i="15"/>
  <c r="D142" i="15"/>
  <c r="C142" i="15"/>
  <c r="C141" i="15" s="1"/>
  <c r="H136" i="15"/>
  <c r="H134" i="15" s="1"/>
  <c r="G136" i="15"/>
  <c r="G134" i="15" s="1"/>
  <c r="F136" i="15"/>
  <c r="F134" i="15" s="1"/>
  <c r="E136" i="15"/>
  <c r="E134" i="15" s="1"/>
  <c r="D136" i="15"/>
  <c r="D134" i="15" s="1"/>
  <c r="C136" i="15"/>
  <c r="C134" i="15" s="1"/>
  <c r="H127" i="15"/>
  <c r="H125" i="15" s="1"/>
  <c r="G127" i="15"/>
  <c r="G125" i="15" s="1"/>
  <c r="F127" i="15"/>
  <c r="F125" i="15" s="1"/>
  <c r="E127" i="15"/>
  <c r="E125" i="15" s="1"/>
  <c r="D127" i="15"/>
  <c r="D125" i="15" s="1"/>
  <c r="C127" i="15"/>
  <c r="C125" i="15" s="1"/>
  <c r="D124" i="15"/>
  <c r="E124" i="15" s="1"/>
  <c r="F124" i="15" s="1"/>
  <c r="G124" i="15" s="1"/>
  <c r="H124" i="15" s="1"/>
  <c r="D115" i="15"/>
  <c r="E115" i="15" s="1"/>
  <c r="F115" i="15" s="1"/>
  <c r="G115" i="15" s="1"/>
  <c r="H115" i="15" s="1"/>
  <c r="H107" i="15"/>
  <c r="H102" i="15" s="1"/>
  <c r="G107" i="15"/>
  <c r="G102" i="15" s="1"/>
  <c r="F107" i="15"/>
  <c r="F102" i="15" s="1"/>
  <c r="E107" i="15"/>
  <c r="E102" i="15" s="1"/>
  <c r="D107" i="15"/>
  <c r="D102" i="15" s="1"/>
  <c r="C107" i="15"/>
  <c r="C102" i="15" s="1"/>
  <c r="H98" i="15"/>
  <c r="H96" i="15" s="1"/>
  <c r="G98" i="15"/>
  <c r="G96" i="15" s="1"/>
  <c r="F98" i="15"/>
  <c r="F96" i="15" s="1"/>
  <c r="E98" i="15"/>
  <c r="E96" i="15" s="1"/>
  <c r="D98" i="15"/>
  <c r="D96" i="15" s="1"/>
  <c r="C98" i="15"/>
  <c r="C96" i="15" s="1"/>
  <c r="H89" i="15"/>
  <c r="G89" i="15"/>
  <c r="F89" i="15"/>
  <c r="E89" i="15"/>
  <c r="D89" i="15"/>
  <c r="C89" i="15"/>
  <c r="C88" i="15" s="1"/>
  <c r="H83" i="15"/>
  <c r="H81" i="15" s="1"/>
  <c r="G83" i="15"/>
  <c r="G81" i="15" s="1"/>
  <c r="F83" i="15"/>
  <c r="F81" i="15" s="1"/>
  <c r="E83" i="15"/>
  <c r="E81" i="15" s="1"/>
  <c r="D83" i="15"/>
  <c r="D81" i="15" s="1"/>
  <c r="C83" i="15"/>
  <c r="C81" i="15" s="1"/>
  <c r="H74" i="15"/>
  <c r="H72" i="15" s="1"/>
  <c r="G74" i="15"/>
  <c r="G72" i="15" s="1"/>
  <c r="F74" i="15"/>
  <c r="F72" i="15" s="1"/>
  <c r="E74" i="15"/>
  <c r="E72" i="15" s="1"/>
  <c r="D74" i="15"/>
  <c r="D72" i="15" s="1"/>
  <c r="C72" i="15"/>
  <c r="D71" i="15"/>
  <c r="E71" i="15" s="1"/>
  <c r="F71" i="15" s="1"/>
  <c r="G71" i="15" s="1"/>
  <c r="H71" i="15" s="1"/>
  <c r="D62" i="15"/>
  <c r="E62" i="15" s="1"/>
  <c r="F62" i="15" s="1"/>
  <c r="G62" i="15" s="1"/>
  <c r="H62" i="15" s="1"/>
  <c r="B53" i="14"/>
  <c r="H51" i="14"/>
  <c r="G51" i="14"/>
  <c r="F51" i="14"/>
  <c r="E51" i="14"/>
  <c r="D51" i="14"/>
  <c r="C51" i="14"/>
  <c r="B51" i="14"/>
  <c r="B50" i="14"/>
  <c r="B49" i="14"/>
  <c r="H46" i="14"/>
  <c r="G46" i="14"/>
  <c r="F46" i="14"/>
  <c r="E46" i="14"/>
  <c r="D46" i="14"/>
  <c r="C46" i="14"/>
  <c r="B46" i="14"/>
  <c r="B45" i="14"/>
  <c r="D42" i="14"/>
  <c r="E42" i="14" s="1"/>
  <c r="F42" i="14" s="1"/>
  <c r="G42" i="14" s="1"/>
  <c r="H42" i="14" s="1"/>
  <c r="E237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198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59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0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1" i="32"/>
  <c r="E79" i="32"/>
  <c r="E78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2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53" i="14" l="1"/>
  <c r="C52" i="25"/>
  <c r="C43" i="25"/>
  <c r="O9" i="30"/>
  <c r="Y9" i="30" s="1"/>
  <c r="AB9" i="30" s="1"/>
  <c r="F53" i="14"/>
  <c r="G53" i="14"/>
  <c r="H53" i="14"/>
  <c r="C53" i="14"/>
  <c r="D53" i="14"/>
  <c r="I60" i="18"/>
  <c r="H60" i="18"/>
  <c r="G60" i="18"/>
  <c r="F60" i="18"/>
  <c r="E60" i="18"/>
  <c r="I59" i="18"/>
  <c r="H59" i="18"/>
  <c r="G59" i="18"/>
  <c r="F59" i="18"/>
  <c r="E59" i="18"/>
  <c r="D60" i="18"/>
  <c r="D59" i="18"/>
  <c r="I57" i="18"/>
  <c r="H57" i="18"/>
  <c r="G57" i="18"/>
  <c r="F57" i="18"/>
  <c r="E57" i="18"/>
  <c r="I54" i="18"/>
  <c r="H54" i="18"/>
  <c r="G54" i="18"/>
  <c r="F54" i="18"/>
  <c r="E54" i="18"/>
  <c r="D54" i="18"/>
  <c r="I53" i="18"/>
  <c r="H53" i="18"/>
  <c r="G53" i="18"/>
  <c r="F53" i="18"/>
  <c r="E53" i="18"/>
  <c r="D53" i="18"/>
  <c r="I52" i="18"/>
  <c r="H52" i="18"/>
  <c r="G52" i="18"/>
  <c r="F52" i="18"/>
  <c r="E52" i="18"/>
  <c r="D52" i="18"/>
  <c r="I51" i="18"/>
  <c r="H51" i="18"/>
  <c r="G51" i="18"/>
  <c r="F51" i="18"/>
  <c r="E51" i="18"/>
  <c r="D51" i="18"/>
  <c r="I50" i="18"/>
  <c r="H50" i="18"/>
  <c r="G50" i="18"/>
  <c r="F50" i="18"/>
  <c r="E50" i="18"/>
  <c r="D50" i="18"/>
  <c r="I49" i="18"/>
  <c r="H49" i="18"/>
  <c r="G49" i="18"/>
  <c r="F49" i="18"/>
  <c r="E49" i="18"/>
  <c r="D49" i="18"/>
  <c r="I48" i="18"/>
  <c r="H48" i="18"/>
  <c r="G48" i="18"/>
  <c r="F48" i="18"/>
  <c r="E48" i="18"/>
  <c r="D48" i="18"/>
  <c r="I47" i="18"/>
  <c r="H47" i="18"/>
  <c r="G47" i="18"/>
  <c r="F47" i="18"/>
  <c r="E47" i="18"/>
  <c r="D47" i="18"/>
  <c r="I46" i="18"/>
  <c r="H46" i="18"/>
  <c r="G46" i="18"/>
  <c r="F46" i="18"/>
  <c r="E46" i="18"/>
  <c r="D46" i="18"/>
  <c r="I45" i="18"/>
  <c r="H45" i="18"/>
  <c r="G45" i="18"/>
  <c r="F45" i="18"/>
  <c r="E45" i="18"/>
  <c r="D45" i="18"/>
  <c r="I44" i="18"/>
  <c r="H44" i="18"/>
  <c r="G44" i="18"/>
  <c r="F44" i="18"/>
  <c r="E44" i="18"/>
  <c r="D44" i="18"/>
  <c r="I43" i="18"/>
  <c r="H43" i="18"/>
  <c r="G43" i="18"/>
  <c r="F43" i="18"/>
  <c r="E43" i="18"/>
  <c r="D43" i="18"/>
  <c r="I41" i="18"/>
  <c r="H41" i="18"/>
  <c r="G41" i="18"/>
  <c r="F41" i="18"/>
  <c r="E41" i="18"/>
  <c r="D41" i="18"/>
  <c r="I40" i="18"/>
  <c r="H40" i="18"/>
  <c r="G40" i="18"/>
  <c r="F40" i="18"/>
  <c r="E40" i="18"/>
  <c r="D40" i="18"/>
  <c r="C41" i="18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F90" i="102"/>
  <c r="G90" i="102" s="1"/>
  <c r="H90" i="102" s="1"/>
  <c r="I90" i="102" s="1"/>
  <c r="J90" i="102" s="1"/>
  <c r="J74" i="102"/>
  <c r="J76" i="102" s="1"/>
  <c r="I74" i="102"/>
  <c r="I76" i="102" s="1"/>
  <c r="H74" i="102"/>
  <c r="H76" i="102" s="1"/>
  <c r="G74" i="102"/>
  <c r="G76" i="102" s="1"/>
  <c r="F74" i="102"/>
  <c r="F76" i="102" s="1"/>
  <c r="E74" i="102"/>
  <c r="E76" i="102" s="1"/>
  <c r="F70" i="102"/>
  <c r="G70" i="102" s="1"/>
  <c r="H70" i="102" s="1"/>
  <c r="I70" i="102" s="1"/>
  <c r="J70" i="102" s="1"/>
  <c r="F61" i="18" l="1"/>
  <c r="I84" i="102"/>
  <c r="H84" i="102"/>
  <c r="G61" i="18"/>
  <c r="E84" i="102"/>
  <c r="G84" i="102"/>
  <c r="J84" i="102"/>
  <c r="H61" i="18"/>
  <c r="I61" i="18"/>
  <c r="E61" i="18"/>
  <c r="D61" i="18"/>
  <c r="C59" i="18"/>
  <c r="C60" i="18" s="1"/>
  <c r="C61" i="18" s="1"/>
  <c r="C62" i="18" s="1"/>
  <c r="C63" i="18" s="1"/>
  <c r="F84" i="102"/>
  <c r="C16" i="49" l="1"/>
  <c r="C15" i="49"/>
  <c r="C14" i="49"/>
  <c r="C13" i="49"/>
  <c r="I136" i="47"/>
  <c r="H136" i="47"/>
  <c r="G136" i="47"/>
  <c r="F136" i="47"/>
  <c r="F137" i="47" s="1"/>
  <c r="E136" i="47"/>
  <c r="I135" i="47"/>
  <c r="H135" i="47"/>
  <c r="G135" i="47"/>
  <c r="F135" i="47"/>
  <c r="E135" i="47"/>
  <c r="I134" i="47"/>
  <c r="I137" i="47" s="1"/>
  <c r="H134" i="47"/>
  <c r="G134" i="47"/>
  <c r="F134" i="47"/>
  <c r="E134" i="47"/>
  <c r="D136" i="47"/>
  <c r="D135" i="47"/>
  <c r="D134" i="47"/>
  <c r="D130" i="47"/>
  <c r="I128" i="47"/>
  <c r="H128" i="47"/>
  <c r="G128" i="47"/>
  <c r="F128" i="47"/>
  <c r="E128" i="47"/>
  <c r="I127" i="47"/>
  <c r="H127" i="47"/>
  <c r="G127" i="47"/>
  <c r="G129" i="47" s="1"/>
  <c r="F127" i="47"/>
  <c r="F129" i="47" s="1"/>
  <c r="E127" i="47"/>
  <c r="I126" i="47"/>
  <c r="H126" i="47"/>
  <c r="G126" i="47"/>
  <c r="F126" i="47"/>
  <c r="E126" i="47"/>
  <c r="D128" i="47"/>
  <c r="D132" i="47" s="1"/>
  <c r="D127" i="47"/>
  <c r="D126" i="47"/>
  <c r="G137" i="47"/>
  <c r="D124" i="47"/>
  <c r="D123" i="47"/>
  <c r="D131" i="47" s="1"/>
  <c r="D122" i="47"/>
  <c r="K508" i="76"/>
  <c r="K507" i="76"/>
  <c r="K506" i="76"/>
  <c r="K505" i="76"/>
  <c r="K504" i="76"/>
  <c r="K503" i="76"/>
  <c r="K502" i="76"/>
  <c r="K501" i="76"/>
  <c r="K500" i="76"/>
  <c r="K499" i="76"/>
  <c r="K498" i="76"/>
  <c r="K497" i="76"/>
  <c r="K496" i="76"/>
  <c r="K495" i="76"/>
  <c r="K493" i="76"/>
  <c r="K492" i="76"/>
  <c r="K491" i="76"/>
  <c r="K490" i="76"/>
  <c r="K489" i="76"/>
  <c r="K488" i="76"/>
  <c r="K487" i="76"/>
  <c r="K486" i="76"/>
  <c r="K485" i="76"/>
  <c r="K484" i="76"/>
  <c r="K483" i="76"/>
  <c r="K482" i="76"/>
  <c r="K481" i="76"/>
  <c r="K480" i="76"/>
  <c r="K478" i="76"/>
  <c r="K477" i="76"/>
  <c r="K476" i="76"/>
  <c r="K475" i="76"/>
  <c r="K474" i="76"/>
  <c r="K473" i="76"/>
  <c r="K472" i="76"/>
  <c r="K471" i="76"/>
  <c r="K470" i="76"/>
  <c r="K469" i="76"/>
  <c r="K468" i="76"/>
  <c r="K467" i="76"/>
  <c r="K466" i="76"/>
  <c r="K465" i="76"/>
  <c r="K463" i="76"/>
  <c r="K462" i="76"/>
  <c r="K461" i="76"/>
  <c r="K460" i="76"/>
  <c r="K459" i="76"/>
  <c r="K458" i="76"/>
  <c r="K457" i="76"/>
  <c r="K456" i="76"/>
  <c r="K455" i="76"/>
  <c r="K454" i="76"/>
  <c r="K453" i="76"/>
  <c r="K452" i="76"/>
  <c r="K451" i="76"/>
  <c r="K450" i="76"/>
  <c r="K448" i="76"/>
  <c r="K447" i="76"/>
  <c r="K446" i="76"/>
  <c r="K445" i="76"/>
  <c r="K444" i="76"/>
  <c r="K443" i="76"/>
  <c r="K442" i="76"/>
  <c r="K441" i="76"/>
  <c r="K440" i="76"/>
  <c r="K439" i="76"/>
  <c r="K438" i="76"/>
  <c r="K437" i="76"/>
  <c r="K436" i="76"/>
  <c r="K435" i="76"/>
  <c r="K433" i="76"/>
  <c r="K432" i="76"/>
  <c r="K431" i="76"/>
  <c r="K430" i="76"/>
  <c r="K429" i="76"/>
  <c r="K428" i="76"/>
  <c r="K427" i="76"/>
  <c r="K426" i="76"/>
  <c r="K425" i="76"/>
  <c r="K424" i="76"/>
  <c r="K423" i="76"/>
  <c r="K422" i="76"/>
  <c r="K421" i="76"/>
  <c r="K420" i="76"/>
  <c r="J508" i="76"/>
  <c r="J507" i="76"/>
  <c r="J506" i="76"/>
  <c r="J505" i="76"/>
  <c r="J504" i="76"/>
  <c r="J503" i="76"/>
  <c r="J502" i="76"/>
  <c r="J501" i="76"/>
  <c r="J500" i="76"/>
  <c r="J499" i="76"/>
  <c r="J498" i="76"/>
  <c r="J497" i="76"/>
  <c r="J496" i="76"/>
  <c r="J495" i="76"/>
  <c r="J493" i="76"/>
  <c r="J492" i="76"/>
  <c r="J491" i="76"/>
  <c r="J490" i="76"/>
  <c r="J489" i="76"/>
  <c r="J488" i="76"/>
  <c r="J487" i="76"/>
  <c r="J486" i="76"/>
  <c r="J485" i="76"/>
  <c r="J484" i="76"/>
  <c r="J483" i="76"/>
  <c r="J482" i="76"/>
  <c r="J481" i="76"/>
  <c r="J480" i="76"/>
  <c r="J478" i="76"/>
  <c r="J477" i="76"/>
  <c r="J476" i="76"/>
  <c r="J475" i="76"/>
  <c r="J474" i="76"/>
  <c r="J473" i="76"/>
  <c r="J472" i="76"/>
  <c r="J471" i="76"/>
  <c r="J470" i="76"/>
  <c r="J469" i="76"/>
  <c r="J468" i="76"/>
  <c r="J467" i="76"/>
  <c r="J466" i="76"/>
  <c r="J465" i="76"/>
  <c r="J463" i="76"/>
  <c r="J462" i="76"/>
  <c r="J461" i="76"/>
  <c r="J460" i="76"/>
  <c r="J459" i="76"/>
  <c r="J458" i="76"/>
  <c r="J457" i="76"/>
  <c r="J456" i="76"/>
  <c r="J455" i="76"/>
  <c r="J454" i="76"/>
  <c r="J453" i="76"/>
  <c r="J452" i="76"/>
  <c r="J451" i="76"/>
  <c r="J450" i="76"/>
  <c r="J448" i="76"/>
  <c r="J447" i="76"/>
  <c r="J446" i="76"/>
  <c r="J445" i="76"/>
  <c r="J444" i="76"/>
  <c r="J443" i="76"/>
  <c r="J442" i="76"/>
  <c r="J441" i="76"/>
  <c r="J440" i="76"/>
  <c r="J439" i="76"/>
  <c r="J438" i="76"/>
  <c r="J437" i="76"/>
  <c r="J436" i="76"/>
  <c r="J435" i="76"/>
  <c r="J433" i="76"/>
  <c r="J432" i="76"/>
  <c r="J431" i="76"/>
  <c r="J430" i="76"/>
  <c r="J429" i="76"/>
  <c r="J428" i="76"/>
  <c r="J427" i="76"/>
  <c r="J426" i="76"/>
  <c r="J425" i="76"/>
  <c r="J424" i="76"/>
  <c r="J423" i="76"/>
  <c r="J422" i="76"/>
  <c r="J421" i="76"/>
  <c r="J420" i="76"/>
  <c r="I508" i="76"/>
  <c r="I507" i="76"/>
  <c r="I506" i="76"/>
  <c r="I505" i="76"/>
  <c r="I504" i="76"/>
  <c r="I503" i="76"/>
  <c r="I502" i="76"/>
  <c r="I501" i="76"/>
  <c r="I500" i="76"/>
  <c r="I499" i="76"/>
  <c r="I498" i="76"/>
  <c r="I497" i="76"/>
  <c r="I496" i="76"/>
  <c r="I495" i="76"/>
  <c r="I493" i="76"/>
  <c r="I492" i="76"/>
  <c r="I491" i="76"/>
  <c r="I490" i="76"/>
  <c r="I489" i="76"/>
  <c r="I488" i="76"/>
  <c r="I487" i="76"/>
  <c r="I486" i="76"/>
  <c r="I485" i="76"/>
  <c r="I484" i="76"/>
  <c r="I483" i="76"/>
  <c r="I482" i="76"/>
  <c r="I481" i="76"/>
  <c r="I480" i="76"/>
  <c r="I478" i="76"/>
  <c r="I477" i="76"/>
  <c r="I476" i="76"/>
  <c r="I475" i="76"/>
  <c r="I474" i="76"/>
  <c r="I473" i="76"/>
  <c r="I472" i="76"/>
  <c r="I471" i="76"/>
  <c r="I470" i="76"/>
  <c r="I469" i="76"/>
  <c r="I468" i="76"/>
  <c r="I467" i="76"/>
  <c r="I466" i="76"/>
  <c r="I465" i="76"/>
  <c r="I463" i="76"/>
  <c r="I462" i="76"/>
  <c r="I461" i="76"/>
  <c r="I460" i="76"/>
  <c r="I459" i="76"/>
  <c r="I458" i="76"/>
  <c r="I457" i="76"/>
  <c r="I456" i="76"/>
  <c r="I455" i="76"/>
  <c r="I454" i="76"/>
  <c r="I453" i="76"/>
  <c r="I452" i="76"/>
  <c r="I451" i="76"/>
  <c r="I450" i="76"/>
  <c r="I448" i="76"/>
  <c r="I447" i="76"/>
  <c r="I446" i="76"/>
  <c r="I445" i="76"/>
  <c r="I444" i="76"/>
  <c r="I443" i="76"/>
  <c r="I442" i="76"/>
  <c r="I441" i="76"/>
  <c r="I440" i="76"/>
  <c r="I439" i="76"/>
  <c r="I438" i="76"/>
  <c r="I437" i="76"/>
  <c r="I436" i="76"/>
  <c r="I435" i="76"/>
  <c r="I433" i="76"/>
  <c r="I432" i="76"/>
  <c r="I431" i="76"/>
  <c r="I430" i="76"/>
  <c r="I429" i="76"/>
  <c r="I428" i="76"/>
  <c r="I427" i="76"/>
  <c r="I426" i="76"/>
  <c r="I425" i="76"/>
  <c r="I424" i="76"/>
  <c r="I423" i="76"/>
  <c r="I422" i="76"/>
  <c r="I421" i="76"/>
  <c r="I420" i="76"/>
  <c r="H508" i="76"/>
  <c r="H507" i="76"/>
  <c r="H506" i="76"/>
  <c r="H505" i="76"/>
  <c r="H504" i="76"/>
  <c r="H503" i="76"/>
  <c r="H502" i="76"/>
  <c r="H501" i="76"/>
  <c r="H500" i="76"/>
  <c r="H499" i="76"/>
  <c r="H498" i="76"/>
  <c r="H497" i="76"/>
  <c r="H496" i="76"/>
  <c r="H495" i="76"/>
  <c r="H493" i="76"/>
  <c r="H492" i="76"/>
  <c r="H491" i="76"/>
  <c r="H490" i="76"/>
  <c r="H489" i="76"/>
  <c r="H488" i="76"/>
  <c r="H487" i="76"/>
  <c r="H486" i="76"/>
  <c r="H485" i="76"/>
  <c r="H484" i="76"/>
  <c r="H483" i="76"/>
  <c r="H482" i="76"/>
  <c r="H481" i="76"/>
  <c r="H480" i="76"/>
  <c r="H478" i="76"/>
  <c r="H477" i="76"/>
  <c r="H476" i="76"/>
  <c r="H475" i="76"/>
  <c r="H474" i="76"/>
  <c r="H473" i="76"/>
  <c r="H472" i="76"/>
  <c r="H471" i="76"/>
  <c r="H470" i="76"/>
  <c r="H469" i="76"/>
  <c r="H468" i="76"/>
  <c r="H467" i="76"/>
  <c r="H466" i="76"/>
  <c r="H465" i="76"/>
  <c r="H463" i="76"/>
  <c r="H462" i="76"/>
  <c r="H461" i="76"/>
  <c r="H460" i="76"/>
  <c r="H459" i="76"/>
  <c r="H458" i="76"/>
  <c r="H457" i="76"/>
  <c r="H456" i="76"/>
  <c r="H455" i="76"/>
  <c r="H454" i="76"/>
  <c r="H453" i="76"/>
  <c r="H452" i="76"/>
  <c r="H451" i="76"/>
  <c r="H450" i="76"/>
  <c r="H448" i="76"/>
  <c r="H447" i="76"/>
  <c r="H446" i="76"/>
  <c r="H445" i="76"/>
  <c r="H444" i="76"/>
  <c r="H443" i="76"/>
  <c r="H442" i="76"/>
  <c r="H441" i="76"/>
  <c r="H440" i="76"/>
  <c r="H439" i="76"/>
  <c r="H438" i="76"/>
  <c r="H437" i="76"/>
  <c r="H436" i="76"/>
  <c r="H435" i="76"/>
  <c r="H433" i="76"/>
  <c r="H432" i="76"/>
  <c r="H431" i="76"/>
  <c r="H430" i="76"/>
  <c r="H429" i="76"/>
  <c r="H428" i="76"/>
  <c r="H427" i="76"/>
  <c r="H426" i="76"/>
  <c r="H425" i="76"/>
  <c r="H424" i="76"/>
  <c r="H423" i="76"/>
  <c r="H422" i="76"/>
  <c r="H421" i="76"/>
  <c r="H420" i="76"/>
  <c r="G508" i="76"/>
  <c r="G507" i="76"/>
  <c r="G506" i="76"/>
  <c r="G505" i="76"/>
  <c r="G504" i="76"/>
  <c r="G503" i="76"/>
  <c r="G502" i="76"/>
  <c r="G501" i="76"/>
  <c r="G500" i="76"/>
  <c r="G499" i="76"/>
  <c r="G498" i="76"/>
  <c r="G497" i="76"/>
  <c r="G496" i="76"/>
  <c r="G495" i="76"/>
  <c r="G493" i="76"/>
  <c r="G492" i="76"/>
  <c r="G491" i="76"/>
  <c r="G490" i="76"/>
  <c r="G489" i="76"/>
  <c r="G488" i="76"/>
  <c r="G487" i="76"/>
  <c r="G486" i="76"/>
  <c r="G485" i="76"/>
  <c r="G484" i="76"/>
  <c r="G483" i="76"/>
  <c r="G482" i="76"/>
  <c r="G481" i="76"/>
  <c r="G480" i="76"/>
  <c r="G478" i="76"/>
  <c r="G477" i="76"/>
  <c r="G476" i="76"/>
  <c r="G475" i="76"/>
  <c r="G474" i="76"/>
  <c r="G473" i="76"/>
  <c r="G472" i="76"/>
  <c r="G471" i="76"/>
  <c r="G470" i="76"/>
  <c r="G469" i="76"/>
  <c r="G468" i="76"/>
  <c r="G467" i="76"/>
  <c r="G466" i="76"/>
  <c r="G465" i="76"/>
  <c r="G463" i="76"/>
  <c r="G462" i="76"/>
  <c r="G461" i="76"/>
  <c r="G460" i="76"/>
  <c r="G459" i="76"/>
  <c r="G458" i="76"/>
  <c r="G457" i="76"/>
  <c r="G456" i="76"/>
  <c r="G455" i="76"/>
  <c r="G454" i="76"/>
  <c r="G453" i="76"/>
  <c r="G452" i="76"/>
  <c r="G451" i="76"/>
  <c r="G450" i="76"/>
  <c r="G448" i="76"/>
  <c r="G447" i="76"/>
  <c r="G446" i="76"/>
  <c r="G445" i="76"/>
  <c r="G444" i="76"/>
  <c r="G443" i="76"/>
  <c r="G442" i="76"/>
  <c r="G441" i="76"/>
  <c r="G440" i="76"/>
  <c r="G439" i="76"/>
  <c r="G438" i="76"/>
  <c r="G437" i="76"/>
  <c r="G436" i="76"/>
  <c r="G435" i="76"/>
  <c r="G433" i="76"/>
  <c r="G432" i="76"/>
  <c r="G431" i="76"/>
  <c r="G430" i="76"/>
  <c r="G429" i="76"/>
  <c r="G428" i="76"/>
  <c r="G427" i="76"/>
  <c r="G426" i="76"/>
  <c r="G425" i="76"/>
  <c r="G424" i="76"/>
  <c r="G423" i="76"/>
  <c r="G422" i="76"/>
  <c r="G421" i="76"/>
  <c r="G420" i="76"/>
  <c r="H434" i="76" l="1"/>
  <c r="J434" i="76"/>
  <c r="J449" i="76"/>
  <c r="H464" i="76"/>
  <c r="J464" i="76"/>
  <c r="K494" i="76"/>
  <c r="G464" i="76"/>
  <c r="I464" i="76"/>
  <c r="K479" i="76"/>
  <c r="G449" i="76"/>
  <c r="G494" i="76"/>
  <c r="I434" i="76"/>
  <c r="I449" i="76"/>
  <c r="I494" i="76"/>
  <c r="K464" i="76"/>
  <c r="G434" i="76"/>
  <c r="H494" i="76"/>
  <c r="J494" i="76"/>
  <c r="K449" i="76"/>
  <c r="G479" i="76"/>
  <c r="H449" i="76"/>
  <c r="H479" i="76"/>
  <c r="I479" i="76"/>
  <c r="J479" i="76"/>
  <c r="K434" i="76"/>
  <c r="D133" i="47"/>
  <c r="H129" i="47"/>
  <c r="E137" i="47"/>
  <c r="H137" i="47"/>
  <c r="D137" i="47"/>
  <c r="E129" i="47"/>
  <c r="D129" i="47"/>
  <c r="I129" i="47"/>
  <c r="D125" i="47"/>
  <c r="AJ79" i="118" l="1"/>
  <c r="AJ78" i="118"/>
  <c r="AJ77" i="118"/>
  <c r="AJ76" i="118"/>
  <c r="AJ75" i="118"/>
  <c r="AJ74" i="118"/>
  <c r="AI73" i="118"/>
  <c r="AH73" i="118"/>
  <c r="AG73" i="118"/>
  <c r="AF73" i="118"/>
  <c r="AE73" i="118"/>
  <c r="AD73" i="118"/>
  <c r="AC73" i="118"/>
  <c r="AB73" i="118"/>
  <c r="AA73" i="118"/>
  <c r="Z73" i="118"/>
  <c r="Y73" i="118"/>
  <c r="X73" i="118"/>
  <c r="W73" i="118"/>
  <c r="V73" i="118"/>
  <c r="V72" i="118"/>
  <c r="AU67" i="118"/>
  <c r="AT67" i="118"/>
  <c r="AS67" i="118"/>
  <c r="AR67" i="118"/>
  <c r="AQ67" i="118"/>
  <c r="AP67" i="118"/>
  <c r="AO67" i="118"/>
  <c r="AM67" i="118"/>
  <c r="AI67" i="118"/>
  <c r="AH67" i="118"/>
  <c r="AG67" i="118"/>
  <c r="AF67" i="118"/>
  <c r="AE67" i="118"/>
  <c r="AD67" i="118"/>
  <c r="AC67" i="118"/>
  <c r="AB67" i="118"/>
  <c r="AA67" i="118"/>
  <c r="Z67" i="118"/>
  <c r="Y67" i="118"/>
  <c r="X67" i="118"/>
  <c r="W67" i="118"/>
  <c r="V67" i="118"/>
  <c r="Q67" i="118"/>
  <c r="P67" i="118"/>
  <c r="O67" i="118"/>
  <c r="N67" i="118"/>
  <c r="H67" i="118"/>
  <c r="E67" i="118"/>
  <c r="D67" i="118"/>
  <c r="C67" i="118"/>
  <c r="AM66" i="118"/>
  <c r="AJ66" i="118"/>
  <c r="T66" i="118"/>
  <c r="R66" i="118"/>
  <c r="AK66" i="118" s="1"/>
  <c r="L66" i="118"/>
  <c r="AM65" i="118"/>
  <c r="AJ65" i="118"/>
  <c r="T65" i="118"/>
  <c r="R65" i="118"/>
  <c r="AK65" i="118" s="1"/>
  <c r="L65" i="118"/>
  <c r="AM64" i="118"/>
  <c r="AK64" i="118"/>
  <c r="AJ64" i="118"/>
  <c r="T64" i="118"/>
  <c r="R64" i="118"/>
  <c r="L64" i="118"/>
  <c r="AM63" i="118"/>
  <c r="AJ63" i="118"/>
  <c r="T63" i="118"/>
  <c r="R63" i="118"/>
  <c r="AK63" i="118" s="1"/>
  <c r="L63" i="118"/>
  <c r="AM62" i="118"/>
  <c r="AK62" i="118"/>
  <c r="AJ62" i="118"/>
  <c r="T62" i="118"/>
  <c r="R62" i="118"/>
  <c r="L62" i="118"/>
  <c r="AM61" i="118"/>
  <c r="AK61" i="118"/>
  <c r="AJ61" i="118"/>
  <c r="T61" i="118"/>
  <c r="R61" i="118"/>
  <c r="L61" i="118"/>
  <c r="AM60" i="118"/>
  <c r="AK60" i="118"/>
  <c r="AJ60" i="118"/>
  <c r="T60" i="118"/>
  <c r="R60" i="118"/>
  <c r="L60" i="118"/>
  <c r="AM59" i="118"/>
  <c r="AJ59" i="118"/>
  <c r="T59" i="118"/>
  <c r="R59" i="118"/>
  <c r="AK59" i="118" s="1"/>
  <c r="L59" i="118"/>
  <c r="AM58" i="118"/>
  <c r="AJ58" i="118"/>
  <c r="T58" i="118"/>
  <c r="R58" i="118"/>
  <c r="AK58" i="118" s="1"/>
  <c r="L58" i="118"/>
  <c r="AM57" i="118"/>
  <c r="AJ57" i="118"/>
  <c r="T57" i="118"/>
  <c r="R57" i="118"/>
  <c r="AK57" i="118" s="1"/>
  <c r="L57" i="118"/>
  <c r="AM56" i="118"/>
  <c r="AK56" i="118"/>
  <c r="AJ56" i="118"/>
  <c r="T56" i="118"/>
  <c r="R56" i="118"/>
  <c r="L56" i="118"/>
  <c r="AM55" i="118"/>
  <c r="AJ55" i="118"/>
  <c r="T55" i="118"/>
  <c r="R55" i="118"/>
  <c r="AK55" i="118" s="1"/>
  <c r="L55" i="118"/>
  <c r="AM54" i="118"/>
  <c r="AK54" i="118"/>
  <c r="AJ54" i="118"/>
  <c r="T54" i="118"/>
  <c r="R54" i="118"/>
  <c r="L54" i="118"/>
  <c r="AM53" i="118"/>
  <c r="AK53" i="118"/>
  <c r="AJ53" i="118"/>
  <c r="T53" i="118"/>
  <c r="R53" i="118"/>
  <c r="L53" i="118"/>
  <c r="AM52" i="118"/>
  <c r="AK52" i="118"/>
  <c r="AJ52" i="118"/>
  <c r="T52" i="118"/>
  <c r="R52" i="118"/>
  <c r="L52" i="118"/>
  <c r="AM51" i="118"/>
  <c r="AJ51" i="118"/>
  <c r="T51" i="118"/>
  <c r="R51" i="118"/>
  <c r="AK51" i="118" s="1"/>
  <c r="L51" i="118"/>
  <c r="AM50" i="118"/>
  <c r="AJ50" i="118"/>
  <c r="T50" i="118"/>
  <c r="R50" i="118"/>
  <c r="AK50" i="118" s="1"/>
  <c r="L50" i="118"/>
  <c r="AM49" i="118"/>
  <c r="AJ49" i="118"/>
  <c r="T49" i="118"/>
  <c r="R49" i="118"/>
  <c r="AK49" i="118" s="1"/>
  <c r="L49" i="118"/>
  <c r="AM48" i="118"/>
  <c r="AK48" i="118"/>
  <c r="AJ48" i="118"/>
  <c r="T48" i="118"/>
  <c r="R48" i="118"/>
  <c r="L48" i="118"/>
  <c r="B48" i="118"/>
  <c r="B49" i="118" s="1"/>
  <c r="B50" i="118" s="1"/>
  <c r="B51" i="118" s="1"/>
  <c r="B52" i="118" s="1"/>
  <c r="B53" i="118" s="1"/>
  <c r="B54" i="118" s="1"/>
  <c r="B55" i="118" s="1"/>
  <c r="B56" i="118" s="1"/>
  <c r="B57" i="118" s="1"/>
  <c r="B58" i="118" s="1"/>
  <c r="B59" i="118" s="1"/>
  <c r="B60" i="118" s="1"/>
  <c r="B61" i="118" s="1"/>
  <c r="B62" i="118" s="1"/>
  <c r="B63" i="118" s="1"/>
  <c r="B64" i="118" s="1"/>
  <c r="B65" i="118" s="1"/>
  <c r="B66" i="118" s="1"/>
  <c r="B67" i="118" s="1"/>
  <c r="AM47" i="118"/>
  <c r="AJ47" i="118"/>
  <c r="AJ67" i="118" s="1"/>
  <c r="T47" i="118"/>
  <c r="R47" i="118"/>
  <c r="AK47" i="118" s="1"/>
  <c r="L47" i="118"/>
  <c r="F47" i="118"/>
  <c r="F67" i="118" s="1"/>
  <c r="AU46" i="118"/>
  <c r="AT46" i="118"/>
  <c r="AS46" i="118"/>
  <c r="AR46" i="118"/>
  <c r="AQ46" i="118"/>
  <c r="AP46" i="118"/>
  <c r="AO46" i="118"/>
  <c r="AO45" i="118"/>
  <c r="AK45" i="118"/>
  <c r="V45" i="118"/>
  <c r="AJ40" i="118"/>
  <c r="AJ39" i="118"/>
  <c r="AJ38" i="118"/>
  <c r="AJ37" i="118"/>
  <c r="AJ36" i="118"/>
  <c r="AJ35" i="118"/>
  <c r="AI34" i="118"/>
  <c r="AH34" i="118"/>
  <c r="AG34" i="118"/>
  <c r="AF34" i="118"/>
  <c r="AE34" i="118"/>
  <c r="AD34" i="118"/>
  <c r="AC34" i="118"/>
  <c r="AB34" i="118"/>
  <c r="AA34" i="118"/>
  <c r="Z34" i="118"/>
  <c r="Y34" i="118"/>
  <c r="X34" i="118"/>
  <c r="W34" i="118"/>
  <c r="V34" i="118"/>
  <c r="V33" i="118"/>
  <c r="AI28" i="118"/>
  <c r="AB28" i="118"/>
  <c r="AA28" i="118"/>
  <c r="Q28" i="118"/>
  <c r="P28" i="118"/>
  <c r="AI27" i="118"/>
  <c r="AH27" i="118"/>
  <c r="AG27" i="118"/>
  <c r="AF27" i="118"/>
  <c r="AF28" i="118" s="1"/>
  <c r="AE27" i="118"/>
  <c r="AD27" i="118"/>
  <c r="AC27" i="118"/>
  <c r="AB27" i="118"/>
  <c r="AA27" i="118"/>
  <c r="Z27" i="118"/>
  <c r="Y27" i="118"/>
  <c r="X27" i="118"/>
  <c r="X28" i="118" s="1"/>
  <c r="W27" i="118"/>
  <c r="AJ27" i="118" s="1"/>
  <c r="V27" i="118"/>
  <c r="Q27" i="118"/>
  <c r="Q29" i="118" s="1"/>
  <c r="P27" i="118"/>
  <c r="P29" i="118" s="1"/>
  <c r="O27" i="118"/>
  <c r="N27" i="118"/>
  <c r="N29" i="118" s="1"/>
  <c r="AI26" i="118"/>
  <c r="AH26" i="118"/>
  <c r="AG26" i="118"/>
  <c r="AF26" i="118"/>
  <c r="AE26" i="118"/>
  <c r="AD26" i="118"/>
  <c r="AC26" i="118"/>
  <c r="AB26" i="118"/>
  <c r="AA26" i="118"/>
  <c r="Z26" i="118"/>
  <c r="Y26" i="118"/>
  <c r="X26" i="118"/>
  <c r="W26" i="118"/>
  <c r="V26" i="118"/>
  <c r="AK25" i="118"/>
  <c r="V25" i="118"/>
  <c r="AU21" i="118"/>
  <c r="AT21" i="118"/>
  <c r="AS21" i="118"/>
  <c r="AR21" i="118"/>
  <c r="AQ21" i="118"/>
  <c r="AP21" i="118"/>
  <c r="AO21" i="118"/>
  <c r="AM21" i="118"/>
  <c r="AI21" i="118"/>
  <c r="AH21" i="118"/>
  <c r="AH28" i="118" s="1"/>
  <c r="AG21" i="118"/>
  <c r="AG28" i="118" s="1"/>
  <c r="AF21" i="118"/>
  <c r="AE21" i="118"/>
  <c r="AE28" i="118" s="1"/>
  <c r="AD21" i="118"/>
  <c r="AD28" i="118" s="1"/>
  <c r="AC21" i="118"/>
  <c r="AC28" i="118" s="1"/>
  <c r="AB21" i="118"/>
  <c r="AA21" i="118"/>
  <c r="Z21" i="118"/>
  <c r="Z28" i="118" s="1"/>
  <c r="Y21" i="118"/>
  <c r="Y28" i="118" s="1"/>
  <c r="X21" i="118"/>
  <c r="W21" i="118"/>
  <c r="W28" i="118" s="1"/>
  <c r="V21" i="118"/>
  <c r="V28" i="118" s="1"/>
  <c r="R21" i="118"/>
  <c r="AK21" i="118" s="1"/>
  <c r="Q21" i="118"/>
  <c r="P21" i="118"/>
  <c r="O21" i="118"/>
  <c r="O28" i="118" s="1"/>
  <c r="O29" i="118" s="1"/>
  <c r="N21" i="118"/>
  <c r="N28" i="118" s="1"/>
  <c r="E21" i="118"/>
  <c r="D21" i="118"/>
  <c r="C21" i="118"/>
  <c r="AM20" i="118"/>
  <c r="AJ20" i="118"/>
  <c r="T20" i="118"/>
  <c r="R20" i="118"/>
  <c r="AK20" i="118" s="1"/>
  <c r="L20" i="118"/>
  <c r="F20" i="118"/>
  <c r="J20" i="118" s="1"/>
  <c r="AM19" i="118"/>
  <c r="AJ19" i="118"/>
  <c r="T19" i="118"/>
  <c r="R19" i="118"/>
  <c r="AK19" i="118" s="1"/>
  <c r="L19" i="118"/>
  <c r="F19" i="118"/>
  <c r="J19" i="118" s="1"/>
  <c r="AM18" i="118"/>
  <c r="AK18" i="118"/>
  <c r="AJ18" i="118"/>
  <c r="T18" i="118"/>
  <c r="R18" i="118"/>
  <c r="L18" i="118"/>
  <c r="J18" i="118"/>
  <c r="F18" i="118"/>
  <c r="AM17" i="118"/>
  <c r="AK17" i="118"/>
  <c r="AJ17" i="118"/>
  <c r="T17" i="118"/>
  <c r="R17" i="118"/>
  <c r="L17" i="118"/>
  <c r="J17" i="118"/>
  <c r="F17" i="118"/>
  <c r="AM16" i="118"/>
  <c r="AJ16" i="118"/>
  <c r="T16" i="118"/>
  <c r="R16" i="118"/>
  <c r="AK16" i="118" s="1"/>
  <c r="L16" i="118"/>
  <c r="F16" i="118"/>
  <c r="J16" i="118" s="1"/>
  <c r="AM15" i="118"/>
  <c r="AJ15" i="118"/>
  <c r="T15" i="118"/>
  <c r="R15" i="118"/>
  <c r="AK15" i="118" s="1"/>
  <c r="L15" i="118"/>
  <c r="F15" i="118"/>
  <c r="F21" i="118" s="1"/>
  <c r="AM14" i="118"/>
  <c r="AK14" i="118"/>
  <c r="AJ14" i="118"/>
  <c r="T14" i="118"/>
  <c r="R14" i="118"/>
  <c r="L14" i="118"/>
  <c r="J14" i="118"/>
  <c r="F14" i="118"/>
  <c r="AM13" i="118"/>
  <c r="AJ13" i="118"/>
  <c r="T13" i="118"/>
  <c r="R13" i="118"/>
  <c r="AK13" i="118" s="1"/>
  <c r="L13" i="118"/>
  <c r="J13" i="118"/>
  <c r="F13" i="118"/>
  <c r="AM12" i="118"/>
  <c r="AJ12" i="118"/>
  <c r="T12" i="118"/>
  <c r="R12" i="118"/>
  <c r="AK12" i="118" s="1"/>
  <c r="L12" i="118"/>
  <c r="F12" i="118"/>
  <c r="J12" i="118" s="1"/>
  <c r="B12" i="118"/>
  <c r="B13" i="118" s="1"/>
  <c r="B14" i="118" s="1"/>
  <c r="B15" i="118" s="1"/>
  <c r="B16" i="118" s="1"/>
  <c r="B17" i="118" s="1"/>
  <c r="B18" i="118" s="1"/>
  <c r="B19" i="118" s="1"/>
  <c r="B20" i="118" s="1"/>
  <c r="B21" i="118" s="1"/>
  <c r="AM11" i="118"/>
  <c r="AJ11" i="118"/>
  <c r="T11" i="118"/>
  <c r="R11" i="118"/>
  <c r="AK11" i="118" s="1"/>
  <c r="L11" i="118"/>
  <c r="F11" i="118"/>
  <c r="J11" i="118" s="1"/>
  <c r="B11" i="118"/>
  <c r="AM10" i="118"/>
  <c r="AK10" i="118"/>
  <c r="AJ10" i="118"/>
  <c r="T10" i="118"/>
  <c r="R10" i="118"/>
  <c r="L10" i="118"/>
  <c r="J10" i="118"/>
  <c r="F10" i="118"/>
  <c r="B10" i="118"/>
  <c r="AM9" i="118"/>
  <c r="AK9" i="118"/>
  <c r="AJ9" i="118"/>
  <c r="AJ21" i="118" s="1"/>
  <c r="T9" i="118"/>
  <c r="R9" i="118"/>
  <c r="R27" i="118" s="1"/>
  <c r="L9" i="118"/>
  <c r="J9" i="118"/>
  <c r="F9" i="118"/>
  <c r="A4" i="118"/>
  <c r="A201" i="5" s="1"/>
  <c r="A1" i="118"/>
  <c r="AJ79" i="117"/>
  <c r="AJ78" i="117"/>
  <c r="AJ77" i="117"/>
  <c r="AJ76" i="117"/>
  <c r="AJ75" i="117"/>
  <c r="AJ74" i="117"/>
  <c r="AI73" i="117"/>
  <c r="AH73" i="117"/>
  <c r="AG73" i="117"/>
  <c r="AF73" i="117"/>
  <c r="AE73" i="117"/>
  <c r="AD73" i="117"/>
  <c r="AC73" i="117"/>
  <c r="AB73" i="117"/>
  <c r="AA73" i="117"/>
  <c r="Z73" i="117"/>
  <c r="Y73" i="117"/>
  <c r="X73" i="117"/>
  <c r="W73" i="117"/>
  <c r="V73" i="117"/>
  <c r="V72" i="117"/>
  <c r="AU67" i="117"/>
  <c r="AT67" i="117"/>
  <c r="AS67" i="117"/>
  <c r="AR67" i="117"/>
  <c r="AQ67" i="117"/>
  <c r="AP67" i="117"/>
  <c r="AO67" i="117"/>
  <c r="AM67" i="117"/>
  <c r="AI67" i="117"/>
  <c r="AH67" i="117"/>
  <c r="AG67" i="117"/>
  <c r="AF67" i="117"/>
  <c r="AE67" i="117"/>
  <c r="AD67" i="117"/>
  <c r="AC67" i="117"/>
  <c r="AB67" i="117"/>
  <c r="AA67" i="117"/>
  <c r="Z67" i="117"/>
  <c r="Y67" i="117"/>
  <c r="X67" i="117"/>
  <c r="W67" i="117"/>
  <c r="V67" i="117"/>
  <c r="Q67" i="117"/>
  <c r="P67" i="117"/>
  <c r="O67" i="117"/>
  <c r="N67" i="117"/>
  <c r="H67" i="117"/>
  <c r="E67" i="117"/>
  <c r="D67" i="117"/>
  <c r="C67" i="117"/>
  <c r="AM66" i="117"/>
  <c r="AJ66" i="117"/>
  <c r="T66" i="117"/>
  <c r="R66" i="117"/>
  <c r="AK66" i="117" s="1"/>
  <c r="L66" i="117"/>
  <c r="AM65" i="117"/>
  <c r="AJ65" i="117"/>
  <c r="T65" i="117"/>
  <c r="R65" i="117"/>
  <c r="AK65" i="117" s="1"/>
  <c r="L65" i="117"/>
  <c r="AM64" i="117"/>
  <c r="AK64" i="117"/>
  <c r="AJ64" i="117"/>
  <c r="T64" i="117"/>
  <c r="R64" i="117"/>
  <c r="L64" i="117"/>
  <c r="AM63" i="117"/>
  <c r="AJ63" i="117"/>
  <c r="T63" i="117"/>
  <c r="R63" i="117"/>
  <c r="AK63" i="117" s="1"/>
  <c r="L63" i="117"/>
  <c r="AM62" i="117"/>
  <c r="AK62" i="117"/>
  <c r="AJ62" i="117"/>
  <c r="T62" i="117"/>
  <c r="R62" i="117"/>
  <c r="L62" i="117"/>
  <c r="AM61" i="117"/>
  <c r="AK61" i="117"/>
  <c r="AJ61" i="117"/>
  <c r="T61" i="117"/>
  <c r="R61" i="117"/>
  <c r="L61" i="117"/>
  <c r="AM60" i="117"/>
  <c r="AK60" i="117"/>
  <c r="AJ60" i="117"/>
  <c r="T60" i="117"/>
  <c r="R60" i="117"/>
  <c r="L60" i="117"/>
  <c r="AM59" i="117"/>
  <c r="AJ59" i="117"/>
  <c r="T59" i="117"/>
  <c r="R59" i="117"/>
  <c r="AK59" i="117" s="1"/>
  <c r="L59" i="117"/>
  <c r="AM58" i="117"/>
  <c r="AJ58" i="117"/>
  <c r="T58" i="117"/>
  <c r="R58" i="117"/>
  <c r="AK58" i="117" s="1"/>
  <c r="L58" i="117"/>
  <c r="AM57" i="117"/>
  <c r="AJ57" i="117"/>
  <c r="T57" i="117"/>
  <c r="R57" i="117"/>
  <c r="AK57" i="117" s="1"/>
  <c r="L57" i="117"/>
  <c r="AM56" i="117"/>
  <c r="AK56" i="117"/>
  <c r="AJ56" i="117"/>
  <c r="T56" i="117"/>
  <c r="R56" i="117"/>
  <c r="L56" i="117"/>
  <c r="AM55" i="117"/>
  <c r="AJ55" i="117"/>
  <c r="T55" i="117"/>
  <c r="R55" i="117"/>
  <c r="AK55" i="117" s="1"/>
  <c r="L55" i="117"/>
  <c r="AM54" i="117"/>
  <c r="AK54" i="117"/>
  <c r="AJ54" i="117"/>
  <c r="T54" i="117"/>
  <c r="R54" i="117"/>
  <c r="L54" i="117"/>
  <c r="AM53" i="117"/>
  <c r="AK53" i="117"/>
  <c r="AJ53" i="117"/>
  <c r="T53" i="117"/>
  <c r="R53" i="117"/>
  <c r="L53" i="117"/>
  <c r="AM52" i="117"/>
  <c r="AK52" i="117"/>
  <c r="AJ52" i="117"/>
  <c r="T52" i="117"/>
  <c r="R52" i="117"/>
  <c r="L52" i="117"/>
  <c r="AM51" i="117"/>
  <c r="AJ51" i="117"/>
  <c r="T51" i="117"/>
  <c r="R51" i="117"/>
  <c r="AK51" i="117" s="1"/>
  <c r="L51" i="117"/>
  <c r="AM50" i="117"/>
  <c r="AJ50" i="117"/>
  <c r="T50" i="117"/>
  <c r="R50" i="117"/>
  <c r="R67" i="117" s="1"/>
  <c r="AK67" i="117" s="1"/>
  <c r="L50" i="117"/>
  <c r="AM49" i="117"/>
  <c r="AJ49" i="117"/>
  <c r="T49" i="117"/>
  <c r="R49" i="117"/>
  <c r="AK49" i="117" s="1"/>
  <c r="L49" i="117"/>
  <c r="AM48" i="117"/>
  <c r="AK48" i="117"/>
  <c r="AJ48" i="117"/>
  <c r="T48" i="117"/>
  <c r="R48" i="117"/>
  <c r="L48" i="117"/>
  <c r="B48" i="117"/>
  <c r="B49" i="117" s="1"/>
  <c r="B50" i="117" s="1"/>
  <c r="B51" i="117" s="1"/>
  <c r="B52" i="117" s="1"/>
  <c r="B53" i="117" s="1"/>
  <c r="B54" i="117" s="1"/>
  <c r="B55" i="117" s="1"/>
  <c r="B56" i="117" s="1"/>
  <c r="B57" i="117" s="1"/>
  <c r="B58" i="117" s="1"/>
  <c r="B59" i="117" s="1"/>
  <c r="B60" i="117" s="1"/>
  <c r="B61" i="117" s="1"/>
  <c r="B62" i="117" s="1"/>
  <c r="B63" i="117" s="1"/>
  <c r="B64" i="117" s="1"/>
  <c r="B65" i="117" s="1"/>
  <c r="B66" i="117" s="1"/>
  <c r="B67" i="117" s="1"/>
  <c r="AM47" i="117"/>
  <c r="AJ47" i="117"/>
  <c r="AJ67" i="117" s="1"/>
  <c r="T47" i="117"/>
  <c r="R47" i="117"/>
  <c r="AK47" i="117" s="1"/>
  <c r="L47" i="117"/>
  <c r="F47" i="117"/>
  <c r="F67" i="117" s="1"/>
  <c r="AU46" i="117"/>
  <c r="AT46" i="117"/>
  <c r="AS46" i="117"/>
  <c r="AR46" i="117"/>
  <c r="AQ46" i="117"/>
  <c r="AP46" i="117"/>
  <c r="AO46" i="117"/>
  <c r="AO45" i="117"/>
  <c r="AK45" i="117"/>
  <c r="V45" i="117"/>
  <c r="AJ40" i="117"/>
  <c r="AJ39" i="117"/>
  <c r="AJ38" i="117"/>
  <c r="AJ37" i="117"/>
  <c r="AJ36" i="117"/>
  <c r="AJ35" i="117"/>
  <c r="AI34" i="117"/>
  <c r="AH34" i="117"/>
  <c r="AG34" i="117"/>
  <c r="AF34" i="117"/>
  <c r="AE34" i="117"/>
  <c r="AD34" i="117"/>
  <c r="AC34" i="117"/>
  <c r="AB34" i="117"/>
  <c r="AA34" i="117"/>
  <c r="Z34" i="117"/>
  <c r="Y34" i="117"/>
  <c r="X34" i="117"/>
  <c r="W34" i="117"/>
  <c r="V34" i="117"/>
  <c r="V33" i="117"/>
  <c r="AI28" i="117"/>
  <c r="AH28" i="117"/>
  <c r="AB28" i="117"/>
  <c r="AA28" i="117"/>
  <c r="Z28" i="117"/>
  <c r="Q28" i="117"/>
  <c r="P28" i="117"/>
  <c r="P29" i="117" s="1"/>
  <c r="O28" i="117"/>
  <c r="O29" i="117" s="1"/>
  <c r="AI27" i="117"/>
  <c r="AH27" i="117"/>
  <c r="AG27" i="117"/>
  <c r="AF27" i="117"/>
  <c r="AF28" i="117" s="1"/>
  <c r="AE27" i="117"/>
  <c r="AD27" i="117"/>
  <c r="AC27" i="117"/>
  <c r="AB27" i="117"/>
  <c r="AA27" i="117"/>
  <c r="Z27" i="117"/>
  <c r="Y27" i="117"/>
  <c r="X27" i="117"/>
  <c r="X28" i="117" s="1"/>
  <c r="W27" i="117"/>
  <c r="AJ27" i="117" s="1"/>
  <c r="V27" i="117"/>
  <c r="Q27" i="117"/>
  <c r="Q29" i="117" s="1"/>
  <c r="P27" i="117"/>
  <c r="O27" i="117"/>
  <c r="N27" i="117"/>
  <c r="AI26" i="117"/>
  <c r="AH26" i="117"/>
  <c r="AG26" i="117"/>
  <c r="AF26" i="117"/>
  <c r="AE26" i="117"/>
  <c r="AD26" i="117"/>
  <c r="AC26" i="117"/>
  <c r="AB26" i="117"/>
  <c r="AA26" i="117"/>
  <c r="Z26" i="117"/>
  <c r="Y26" i="117"/>
  <c r="X26" i="117"/>
  <c r="W26" i="117"/>
  <c r="V26" i="117"/>
  <c r="AK25" i="117"/>
  <c r="V25" i="117"/>
  <c r="AU21" i="117"/>
  <c r="AT21" i="117"/>
  <c r="AS21" i="117"/>
  <c r="AR21" i="117"/>
  <c r="AQ21" i="117"/>
  <c r="AP21" i="117"/>
  <c r="AO21" i="117"/>
  <c r="AM21" i="117"/>
  <c r="AI21" i="117"/>
  <c r="AH21" i="117"/>
  <c r="AG21" i="117"/>
  <c r="AG28" i="117" s="1"/>
  <c r="AF21" i="117"/>
  <c r="AE21" i="117"/>
  <c r="AE28" i="117" s="1"/>
  <c r="AD21" i="117"/>
  <c r="AD28" i="117" s="1"/>
  <c r="AC21" i="117"/>
  <c r="AC28" i="117" s="1"/>
  <c r="AB21" i="117"/>
  <c r="AA21" i="117"/>
  <c r="Z21" i="117"/>
  <c r="Y21" i="117"/>
  <c r="Y28" i="117" s="1"/>
  <c r="X21" i="117"/>
  <c r="W21" i="117"/>
  <c r="W28" i="117" s="1"/>
  <c r="V21" i="117"/>
  <c r="V28" i="117" s="1"/>
  <c r="Q21" i="117"/>
  <c r="P21" i="117"/>
  <c r="R21" i="117" s="1"/>
  <c r="O21" i="117"/>
  <c r="N21" i="117"/>
  <c r="N28" i="117" s="1"/>
  <c r="E21" i="117"/>
  <c r="D21" i="117"/>
  <c r="C21" i="117"/>
  <c r="AM20" i="117"/>
  <c r="AJ20" i="117"/>
  <c r="T20" i="117"/>
  <c r="R20" i="117"/>
  <c r="AK20" i="117" s="1"/>
  <c r="L20" i="117"/>
  <c r="F20" i="117"/>
  <c r="J20" i="117" s="1"/>
  <c r="AM19" i="117"/>
  <c r="AJ19" i="117"/>
  <c r="T19" i="117"/>
  <c r="R19" i="117"/>
  <c r="AK19" i="117" s="1"/>
  <c r="L19" i="117"/>
  <c r="J19" i="117"/>
  <c r="F19" i="117"/>
  <c r="AM18" i="117"/>
  <c r="AK18" i="117"/>
  <c r="AJ18" i="117"/>
  <c r="T18" i="117"/>
  <c r="R18" i="117"/>
  <c r="L18" i="117"/>
  <c r="J18" i="117"/>
  <c r="F18" i="117"/>
  <c r="AM17" i="117"/>
  <c r="AK17" i="117"/>
  <c r="AJ17" i="117"/>
  <c r="T17" i="117"/>
  <c r="R17" i="117"/>
  <c r="L17" i="117"/>
  <c r="J17" i="117"/>
  <c r="F17" i="117"/>
  <c r="AM16" i="117"/>
  <c r="AK16" i="117"/>
  <c r="AJ16" i="117"/>
  <c r="T16" i="117"/>
  <c r="R16" i="117"/>
  <c r="L16" i="117"/>
  <c r="F16" i="117"/>
  <c r="J16" i="117" s="1"/>
  <c r="AM15" i="117"/>
  <c r="AJ15" i="117"/>
  <c r="T15" i="117"/>
  <c r="R15" i="117"/>
  <c r="AK15" i="117" s="1"/>
  <c r="L15" i="117"/>
  <c r="F15" i="117"/>
  <c r="J15" i="117" s="1"/>
  <c r="AM14" i="117"/>
  <c r="AK14" i="117"/>
  <c r="AJ14" i="117"/>
  <c r="T14" i="117"/>
  <c r="R14" i="117"/>
  <c r="L14" i="117"/>
  <c r="J14" i="117"/>
  <c r="F14" i="117"/>
  <c r="AM13" i="117"/>
  <c r="AJ13" i="117"/>
  <c r="T13" i="117"/>
  <c r="R13" i="117"/>
  <c r="AK13" i="117" s="1"/>
  <c r="L13" i="117"/>
  <c r="J13" i="117"/>
  <c r="F13" i="117"/>
  <c r="B13" i="117"/>
  <c r="B14" i="117" s="1"/>
  <c r="B15" i="117" s="1"/>
  <c r="B16" i="117" s="1"/>
  <c r="B17" i="117" s="1"/>
  <c r="B18" i="117" s="1"/>
  <c r="B19" i="117" s="1"/>
  <c r="B20" i="117" s="1"/>
  <c r="B21" i="117" s="1"/>
  <c r="AM12" i="117"/>
  <c r="AJ12" i="117"/>
  <c r="T12" i="117"/>
  <c r="R12" i="117"/>
  <c r="AK12" i="117" s="1"/>
  <c r="L12" i="117"/>
  <c r="F12" i="117"/>
  <c r="J12" i="117" s="1"/>
  <c r="B12" i="117"/>
  <c r="AM11" i="117"/>
  <c r="AJ11" i="117"/>
  <c r="T11" i="117"/>
  <c r="R11" i="117"/>
  <c r="AK11" i="117" s="1"/>
  <c r="L11" i="117"/>
  <c r="J11" i="117"/>
  <c r="F11" i="117"/>
  <c r="B11" i="117"/>
  <c r="AM10" i="117"/>
  <c r="AK10" i="117"/>
  <c r="AJ10" i="117"/>
  <c r="T10" i="117"/>
  <c r="R10" i="117"/>
  <c r="L10" i="117"/>
  <c r="J10" i="117"/>
  <c r="F10" i="117"/>
  <c r="B10" i="117"/>
  <c r="AM9" i="117"/>
  <c r="AK9" i="117"/>
  <c r="AJ9" i="117"/>
  <c r="AJ21" i="117" s="1"/>
  <c r="T9" i="117"/>
  <c r="R9" i="117"/>
  <c r="R27" i="117" s="1"/>
  <c r="L9" i="117"/>
  <c r="J9" i="117"/>
  <c r="J21" i="117" s="1"/>
  <c r="F9" i="117"/>
  <c r="A4" i="117"/>
  <c r="A206" i="5" s="1"/>
  <c r="A1" i="117"/>
  <c r="AJ79" i="116"/>
  <c r="AJ78" i="116"/>
  <c r="AJ77" i="116"/>
  <c r="AJ76" i="116"/>
  <c r="AJ75" i="116"/>
  <c r="AJ74" i="116"/>
  <c r="AI73" i="116"/>
  <c r="AH73" i="116"/>
  <c r="AG73" i="116"/>
  <c r="AF73" i="116"/>
  <c r="AE73" i="116"/>
  <c r="AD73" i="116"/>
  <c r="AC73" i="116"/>
  <c r="AB73" i="116"/>
  <c r="AA73" i="116"/>
  <c r="Z73" i="116"/>
  <c r="Y73" i="116"/>
  <c r="X73" i="116"/>
  <c r="W73" i="116"/>
  <c r="V73" i="116"/>
  <c r="V72" i="116"/>
  <c r="AU67" i="116"/>
  <c r="AT67" i="116"/>
  <c r="AS67" i="116"/>
  <c r="AR67" i="116"/>
  <c r="AQ67" i="116"/>
  <c r="AP67" i="116"/>
  <c r="AO67" i="116"/>
  <c r="AM67" i="116"/>
  <c r="AI67" i="116"/>
  <c r="AH67" i="116"/>
  <c r="AG67" i="116"/>
  <c r="AF67" i="116"/>
  <c r="AE67" i="116"/>
  <c r="AD67" i="116"/>
  <c r="AC67" i="116"/>
  <c r="AB67" i="116"/>
  <c r="AA67" i="116"/>
  <c r="Z67" i="116"/>
  <c r="Y67" i="116"/>
  <c r="X67" i="116"/>
  <c r="W67" i="116"/>
  <c r="V67" i="116"/>
  <c r="Q67" i="116"/>
  <c r="P67" i="116"/>
  <c r="O67" i="116"/>
  <c r="N67" i="116"/>
  <c r="H67" i="116"/>
  <c r="F67" i="116"/>
  <c r="E67" i="116"/>
  <c r="D67" i="116"/>
  <c r="C67" i="116"/>
  <c r="AM66" i="116"/>
  <c r="AJ66" i="116"/>
  <c r="T66" i="116"/>
  <c r="R66" i="116"/>
  <c r="AK66" i="116" s="1"/>
  <c r="L66" i="116"/>
  <c r="AM65" i="116"/>
  <c r="AJ65" i="116"/>
  <c r="T65" i="116"/>
  <c r="R65" i="116"/>
  <c r="AK65" i="116" s="1"/>
  <c r="L65" i="116"/>
  <c r="AM64" i="116"/>
  <c r="AJ64" i="116"/>
  <c r="T64" i="116"/>
  <c r="R64" i="116"/>
  <c r="AK64" i="116" s="1"/>
  <c r="L64" i="116"/>
  <c r="AM63" i="116"/>
  <c r="AK63" i="116"/>
  <c r="AJ63" i="116"/>
  <c r="T63" i="116"/>
  <c r="R63" i="116"/>
  <c r="L63" i="116"/>
  <c r="AM62" i="116"/>
  <c r="AJ62" i="116"/>
  <c r="T62" i="116"/>
  <c r="R62" i="116"/>
  <c r="AK62" i="116" s="1"/>
  <c r="L62" i="116"/>
  <c r="AM61" i="116"/>
  <c r="AJ61" i="116"/>
  <c r="T61" i="116"/>
  <c r="R61" i="116"/>
  <c r="AK61" i="116" s="1"/>
  <c r="L61" i="116"/>
  <c r="AM60" i="116"/>
  <c r="AK60" i="116"/>
  <c r="AJ60" i="116"/>
  <c r="T60" i="116"/>
  <c r="R60" i="116"/>
  <c r="L60" i="116"/>
  <c r="AM59" i="116"/>
  <c r="AK59" i="116"/>
  <c r="AJ59" i="116"/>
  <c r="T59" i="116"/>
  <c r="R59" i="116"/>
  <c r="L59" i="116"/>
  <c r="AM58" i="116"/>
  <c r="AJ58" i="116"/>
  <c r="T58" i="116"/>
  <c r="R58" i="116"/>
  <c r="AK58" i="116" s="1"/>
  <c r="L58" i="116"/>
  <c r="AM57" i="116"/>
  <c r="AJ57" i="116"/>
  <c r="T57" i="116"/>
  <c r="R57" i="116"/>
  <c r="AK57" i="116" s="1"/>
  <c r="L57" i="116"/>
  <c r="AM56" i="116"/>
  <c r="AJ56" i="116"/>
  <c r="T56" i="116"/>
  <c r="R56" i="116"/>
  <c r="AK56" i="116" s="1"/>
  <c r="L56" i="116"/>
  <c r="AM55" i="116"/>
  <c r="AK55" i="116"/>
  <c r="AJ55" i="116"/>
  <c r="T55" i="116"/>
  <c r="R55" i="116"/>
  <c r="L55" i="116"/>
  <c r="AM54" i="116"/>
  <c r="AJ54" i="116"/>
  <c r="T54" i="116"/>
  <c r="R54" i="116"/>
  <c r="AK54" i="116" s="1"/>
  <c r="L54" i="116"/>
  <c r="AM53" i="116"/>
  <c r="AJ53" i="116"/>
  <c r="T53" i="116"/>
  <c r="R53" i="116"/>
  <c r="AK53" i="116" s="1"/>
  <c r="L53" i="116"/>
  <c r="AM52" i="116"/>
  <c r="AK52" i="116"/>
  <c r="AJ52" i="116"/>
  <c r="T52" i="116"/>
  <c r="R52" i="116"/>
  <c r="L52" i="116"/>
  <c r="AM51" i="116"/>
  <c r="AK51" i="116"/>
  <c r="AJ51" i="116"/>
  <c r="T51" i="116"/>
  <c r="R51" i="116"/>
  <c r="L51" i="116"/>
  <c r="AM50" i="116"/>
  <c r="AJ50" i="116"/>
  <c r="T50" i="116"/>
  <c r="R50" i="116"/>
  <c r="AK50" i="116" s="1"/>
  <c r="L50" i="116"/>
  <c r="AM49" i="116"/>
  <c r="AJ49" i="116"/>
  <c r="T49" i="116"/>
  <c r="R49" i="116"/>
  <c r="AK49" i="116" s="1"/>
  <c r="L49" i="116"/>
  <c r="AM48" i="116"/>
  <c r="AJ48" i="116"/>
  <c r="T48" i="116"/>
  <c r="R48" i="116"/>
  <c r="AK48" i="116" s="1"/>
  <c r="L48" i="116"/>
  <c r="B48" i="116"/>
  <c r="B49" i="116" s="1"/>
  <c r="B50" i="116" s="1"/>
  <c r="B51" i="116" s="1"/>
  <c r="B52" i="116" s="1"/>
  <c r="B53" i="116" s="1"/>
  <c r="B54" i="116" s="1"/>
  <c r="B55" i="116" s="1"/>
  <c r="B56" i="116" s="1"/>
  <c r="B57" i="116" s="1"/>
  <c r="B58" i="116" s="1"/>
  <c r="B59" i="116" s="1"/>
  <c r="B60" i="116" s="1"/>
  <c r="B61" i="116" s="1"/>
  <c r="B62" i="116" s="1"/>
  <c r="B63" i="116" s="1"/>
  <c r="B64" i="116" s="1"/>
  <c r="B65" i="116" s="1"/>
  <c r="B66" i="116" s="1"/>
  <c r="B67" i="116" s="1"/>
  <c r="AM47" i="116"/>
  <c r="AK47" i="116"/>
  <c r="AJ47" i="116"/>
  <c r="AJ67" i="116" s="1"/>
  <c r="T47" i="116"/>
  <c r="R47" i="116"/>
  <c r="R67" i="116" s="1"/>
  <c r="AK67" i="116" s="1"/>
  <c r="L47" i="116"/>
  <c r="J47" i="116"/>
  <c r="J67" i="116" s="1"/>
  <c r="F47" i="116"/>
  <c r="AU46" i="116"/>
  <c r="AT46" i="116"/>
  <c r="AS46" i="116"/>
  <c r="AR46" i="116"/>
  <c r="AQ46" i="116"/>
  <c r="AP46" i="116"/>
  <c r="AO46" i="116"/>
  <c r="AO45" i="116"/>
  <c r="AK45" i="116"/>
  <c r="V45" i="116"/>
  <c r="AJ40" i="116"/>
  <c r="AJ39" i="116"/>
  <c r="AJ38" i="116"/>
  <c r="AJ37" i="116"/>
  <c r="AJ36" i="116"/>
  <c r="AJ35" i="116"/>
  <c r="AI34" i="116"/>
  <c r="AH34" i="116"/>
  <c r="AG34" i="116"/>
  <c r="AF34" i="116"/>
  <c r="AE34" i="116"/>
  <c r="AD34" i="116"/>
  <c r="AC34" i="116"/>
  <c r="AB34" i="116"/>
  <c r="AA34" i="116"/>
  <c r="Z34" i="116"/>
  <c r="Y34" i="116"/>
  <c r="X34" i="116"/>
  <c r="W34" i="116"/>
  <c r="V34" i="116"/>
  <c r="V33" i="116"/>
  <c r="AC28" i="116"/>
  <c r="AB28" i="116"/>
  <c r="Q28" i="116"/>
  <c r="Q29" i="116" s="1"/>
  <c r="AI27" i="116"/>
  <c r="AH27" i="116"/>
  <c r="AG27" i="116"/>
  <c r="AF27" i="116"/>
  <c r="AE27" i="116"/>
  <c r="AD27" i="116"/>
  <c r="AC27" i="116"/>
  <c r="AB27" i="116"/>
  <c r="AA27" i="116"/>
  <c r="Z27" i="116"/>
  <c r="Y27" i="116"/>
  <c r="X27" i="116"/>
  <c r="W27" i="116"/>
  <c r="V27" i="116"/>
  <c r="AJ27" i="116" s="1"/>
  <c r="Q27" i="116"/>
  <c r="P27" i="116"/>
  <c r="O27" i="116"/>
  <c r="N27" i="116"/>
  <c r="AI26" i="116"/>
  <c r="AH26" i="116"/>
  <c r="AG26" i="116"/>
  <c r="AF26" i="116"/>
  <c r="AE26" i="116"/>
  <c r="AD26" i="116"/>
  <c r="AC26" i="116"/>
  <c r="AB26" i="116"/>
  <c r="AA26" i="116"/>
  <c r="Z26" i="116"/>
  <c r="Y26" i="116"/>
  <c r="X26" i="116"/>
  <c r="W26" i="116"/>
  <c r="V26" i="116"/>
  <c r="AK25" i="116"/>
  <c r="V25" i="116"/>
  <c r="AU21" i="116"/>
  <c r="AT21" i="116"/>
  <c r="AS21" i="116"/>
  <c r="AR21" i="116"/>
  <c r="AQ21" i="116"/>
  <c r="AP21" i="116"/>
  <c r="AO21" i="116"/>
  <c r="AM21" i="116"/>
  <c r="AI21" i="116"/>
  <c r="AI28" i="116" s="1"/>
  <c r="AH21" i="116"/>
  <c r="AH28" i="116" s="1"/>
  <c r="AG21" i="116"/>
  <c r="AG28" i="116" s="1"/>
  <c r="AF21" i="116"/>
  <c r="AF28" i="116" s="1"/>
  <c r="AE21" i="116"/>
  <c r="AE28" i="116" s="1"/>
  <c r="AD21" i="116"/>
  <c r="AD28" i="116" s="1"/>
  <c r="AC21" i="116"/>
  <c r="AB21" i="116"/>
  <c r="AA21" i="116"/>
  <c r="AA28" i="116" s="1"/>
  <c r="Z21" i="116"/>
  <c r="Z28" i="116" s="1"/>
  <c r="Y21" i="116"/>
  <c r="Y28" i="116" s="1"/>
  <c r="X21" i="116"/>
  <c r="X28" i="116" s="1"/>
  <c r="W21" i="116"/>
  <c r="W28" i="116" s="1"/>
  <c r="V21" i="116"/>
  <c r="V28" i="116" s="1"/>
  <c r="Q21" i="116"/>
  <c r="P21" i="116"/>
  <c r="P28" i="116" s="1"/>
  <c r="O21" i="116"/>
  <c r="O28" i="116" s="1"/>
  <c r="N21" i="116"/>
  <c r="R21" i="116" s="1"/>
  <c r="E21" i="116"/>
  <c r="D21" i="116"/>
  <c r="C21" i="116"/>
  <c r="AM20" i="116"/>
  <c r="AJ20" i="116"/>
  <c r="T20" i="116"/>
  <c r="R20" i="116"/>
  <c r="AK20" i="116" s="1"/>
  <c r="L20" i="116"/>
  <c r="J20" i="116"/>
  <c r="F20" i="116"/>
  <c r="AM19" i="116"/>
  <c r="AK19" i="116"/>
  <c r="AJ19" i="116"/>
  <c r="T19" i="116"/>
  <c r="R19" i="116"/>
  <c r="L19" i="116"/>
  <c r="F19" i="116"/>
  <c r="J19" i="116" s="1"/>
  <c r="AM18" i="116"/>
  <c r="AK18" i="116"/>
  <c r="AJ18" i="116"/>
  <c r="T18" i="116"/>
  <c r="R18" i="116"/>
  <c r="L18" i="116"/>
  <c r="F18" i="116"/>
  <c r="J18" i="116" s="1"/>
  <c r="AM17" i="116"/>
  <c r="AK17" i="116"/>
  <c r="AJ17" i="116"/>
  <c r="T17" i="116"/>
  <c r="R17" i="116"/>
  <c r="L17" i="116"/>
  <c r="F17" i="116"/>
  <c r="J17" i="116" s="1"/>
  <c r="AM16" i="116"/>
  <c r="AJ16" i="116"/>
  <c r="T16" i="116"/>
  <c r="R16" i="116"/>
  <c r="AK16" i="116" s="1"/>
  <c r="L16" i="116"/>
  <c r="F16" i="116"/>
  <c r="F21" i="116" s="1"/>
  <c r="AM15" i="116"/>
  <c r="AJ15" i="116"/>
  <c r="T15" i="116"/>
  <c r="R15" i="116"/>
  <c r="AK15" i="116" s="1"/>
  <c r="L15" i="116"/>
  <c r="J15" i="116"/>
  <c r="F15" i="116"/>
  <c r="AM14" i="116"/>
  <c r="AJ14" i="116"/>
  <c r="T14" i="116"/>
  <c r="R14" i="116"/>
  <c r="AK14" i="116" s="1"/>
  <c r="L14" i="116"/>
  <c r="J14" i="116"/>
  <c r="F14" i="116"/>
  <c r="AM13" i="116"/>
  <c r="AJ13" i="116"/>
  <c r="T13" i="116"/>
  <c r="R13" i="116"/>
  <c r="AK13" i="116" s="1"/>
  <c r="L13" i="116"/>
  <c r="F13" i="116"/>
  <c r="J13" i="116" s="1"/>
  <c r="AM12" i="116"/>
  <c r="AJ12" i="116"/>
  <c r="T12" i="116"/>
  <c r="R12" i="116"/>
  <c r="AK12" i="116" s="1"/>
  <c r="L12" i="116"/>
  <c r="J12" i="116"/>
  <c r="F12" i="116"/>
  <c r="AM11" i="116"/>
  <c r="AK11" i="116"/>
  <c r="AJ11" i="116"/>
  <c r="T11" i="116"/>
  <c r="R11" i="116"/>
  <c r="L11" i="116"/>
  <c r="F11" i="116"/>
  <c r="J11" i="116" s="1"/>
  <c r="AM10" i="116"/>
  <c r="AK10" i="116"/>
  <c r="AJ10" i="116"/>
  <c r="T10" i="116"/>
  <c r="R10" i="116"/>
  <c r="L10" i="116"/>
  <c r="F10" i="116"/>
  <c r="J10" i="116" s="1"/>
  <c r="B10" i="116"/>
  <c r="B11" i="116" s="1"/>
  <c r="B12" i="116" s="1"/>
  <c r="B13" i="116" s="1"/>
  <c r="B14" i="116" s="1"/>
  <c r="B15" i="116" s="1"/>
  <c r="B16" i="116" s="1"/>
  <c r="B17" i="116" s="1"/>
  <c r="B18" i="116" s="1"/>
  <c r="B19" i="116" s="1"/>
  <c r="B20" i="116" s="1"/>
  <c r="B21" i="116" s="1"/>
  <c r="AM9" i="116"/>
  <c r="AK9" i="116"/>
  <c r="AJ9" i="116"/>
  <c r="AJ21" i="116" s="1"/>
  <c r="T9" i="116"/>
  <c r="R9" i="116"/>
  <c r="R27" i="116" s="1"/>
  <c r="L9" i="116"/>
  <c r="F9" i="116"/>
  <c r="J9" i="116" s="1"/>
  <c r="A4" i="116"/>
  <c r="A211" i="5" s="1"/>
  <c r="A1" i="116"/>
  <c r="AJ79" i="115"/>
  <c r="AJ78" i="115"/>
  <c r="AJ77" i="115"/>
  <c r="AJ76" i="115"/>
  <c r="AJ75" i="115"/>
  <c r="AJ74" i="115"/>
  <c r="AI73" i="115"/>
  <c r="AH73" i="115"/>
  <c r="AG73" i="115"/>
  <c r="AF73" i="115"/>
  <c r="AE73" i="115"/>
  <c r="AD73" i="115"/>
  <c r="AC73" i="115"/>
  <c r="AB73" i="115"/>
  <c r="AA73" i="115"/>
  <c r="Z73" i="115"/>
  <c r="Y73" i="115"/>
  <c r="X73" i="115"/>
  <c r="W73" i="115"/>
  <c r="V73" i="115"/>
  <c r="V72" i="115"/>
  <c r="AU67" i="115"/>
  <c r="AT67" i="115"/>
  <c r="AS67" i="115"/>
  <c r="AR67" i="115"/>
  <c r="AQ67" i="115"/>
  <c r="AP67" i="115"/>
  <c r="AO67" i="115"/>
  <c r="AM67" i="115"/>
  <c r="AI67" i="115"/>
  <c r="AH67" i="115"/>
  <c r="AG67" i="115"/>
  <c r="AF67" i="115"/>
  <c r="AE67" i="115"/>
  <c r="AD67" i="115"/>
  <c r="AC67" i="115"/>
  <c r="AB67" i="115"/>
  <c r="AA67" i="115"/>
  <c r="Z67" i="115"/>
  <c r="Y67" i="115"/>
  <c r="X67" i="115"/>
  <c r="W67" i="115"/>
  <c r="V67" i="115"/>
  <c r="Q67" i="115"/>
  <c r="P67" i="115"/>
  <c r="O67" i="115"/>
  <c r="N67" i="115"/>
  <c r="H67" i="115"/>
  <c r="E67" i="115"/>
  <c r="D67" i="115"/>
  <c r="C67" i="115"/>
  <c r="AM66" i="115"/>
  <c r="AJ66" i="115"/>
  <c r="T66" i="115"/>
  <c r="R66" i="115"/>
  <c r="AK66" i="115" s="1"/>
  <c r="L66" i="115"/>
  <c r="AM65" i="115"/>
  <c r="AK65" i="115"/>
  <c r="AJ65" i="115"/>
  <c r="T65" i="115"/>
  <c r="R65" i="115"/>
  <c r="L65" i="115"/>
  <c r="AM64" i="115"/>
  <c r="AK64" i="115"/>
  <c r="AJ64" i="115"/>
  <c r="T64" i="115"/>
  <c r="R64" i="115"/>
  <c r="L64" i="115"/>
  <c r="AM63" i="115"/>
  <c r="AJ63" i="115"/>
  <c r="T63" i="115"/>
  <c r="R63" i="115"/>
  <c r="AK63" i="115" s="1"/>
  <c r="L63" i="115"/>
  <c r="AM62" i="115"/>
  <c r="AK62" i="115"/>
  <c r="AJ62" i="115"/>
  <c r="T62" i="115"/>
  <c r="R62" i="115"/>
  <c r="L62" i="115"/>
  <c r="AM61" i="115"/>
  <c r="AK61" i="115"/>
  <c r="AJ61" i="115"/>
  <c r="T61" i="115"/>
  <c r="R61" i="115"/>
  <c r="L61" i="115"/>
  <c r="AM60" i="115"/>
  <c r="AJ60" i="115"/>
  <c r="T60" i="115"/>
  <c r="R60" i="115"/>
  <c r="AK60" i="115" s="1"/>
  <c r="L60" i="115"/>
  <c r="AM59" i="115"/>
  <c r="AJ59" i="115"/>
  <c r="T59" i="115"/>
  <c r="R59" i="115"/>
  <c r="AK59" i="115" s="1"/>
  <c r="L59" i="115"/>
  <c r="AM58" i="115"/>
  <c r="AJ58" i="115"/>
  <c r="T58" i="115"/>
  <c r="R58" i="115"/>
  <c r="AK58" i="115" s="1"/>
  <c r="L58" i="115"/>
  <c r="AM57" i="115"/>
  <c r="AK57" i="115"/>
  <c r="AJ57" i="115"/>
  <c r="T57" i="115"/>
  <c r="R57" i="115"/>
  <c r="L57" i="115"/>
  <c r="AM56" i="115"/>
  <c r="AK56" i="115"/>
  <c r="AJ56" i="115"/>
  <c r="T56" i="115"/>
  <c r="R56" i="115"/>
  <c r="L56" i="115"/>
  <c r="AM55" i="115"/>
  <c r="AJ55" i="115"/>
  <c r="T55" i="115"/>
  <c r="R55" i="115"/>
  <c r="AK55" i="115" s="1"/>
  <c r="L55" i="115"/>
  <c r="AM54" i="115"/>
  <c r="AK54" i="115"/>
  <c r="AJ54" i="115"/>
  <c r="T54" i="115"/>
  <c r="R54" i="115"/>
  <c r="L54" i="115"/>
  <c r="AM53" i="115"/>
  <c r="AK53" i="115"/>
  <c r="AJ53" i="115"/>
  <c r="T53" i="115"/>
  <c r="R53" i="115"/>
  <c r="L53" i="115"/>
  <c r="AM52" i="115"/>
  <c r="AJ52" i="115"/>
  <c r="T52" i="115"/>
  <c r="R52" i="115"/>
  <c r="AK52" i="115" s="1"/>
  <c r="L52" i="115"/>
  <c r="AM51" i="115"/>
  <c r="AJ51" i="115"/>
  <c r="T51" i="115"/>
  <c r="R51" i="115"/>
  <c r="AK51" i="115" s="1"/>
  <c r="L51" i="115"/>
  <c r="AM50" i="115"/>
  <c r="AJ50" i="115"/>
  <c r="T50" i="115"/>
  <c r="R50" i="115"/>
  <c r="AK50" i="115" s="1"/>
  <c r="L50" i="115"/>
  <c r="AM49" i="115"/>
  <c r="AK49" i="115"/>
  <c r="AJ49" i="115"/>
  <c r="AJ67" i="115" s="1"/>
  <c r="T49" i="115"/>
  <c r="R49" i="115"/>
  <c r="L49" i="115"/>
  <c r="AM48" i="115"/>
  <c r="AK48" i="115"/>
  <c r="AJ48" i="115"/>
  <c r="T48" i="115"/>
  <c r="R48" i="115"/>
  <c r="L48" i="115"/>
  <c r="B48" i="115"/>
  <c r="B49" i="115" s="1"/>
  <c r="B50" i="115" s="1"/>
  <c r="B51" i="115" s="1"/>
  <c r="B52" i="115" s="1"/>
  <c r="B53" i="115" s="1"/>
  <c r="B54" i="115" s="1"/>
  <c r="B55" i="115" s="1"/>
  <c r="B56" i="115" s="1"/>
  <c r="B57" i="115" s="1"/>
  <c r="B58" i="115" s="1"/>
  <c r="B59" i="115" s="1"/>
  <c r="B60" i="115" s="1"/>
  <c r="B61" i="115" s="1"/>
  <c r="B62" i="115" s="1"/>
  <c r="B63" i="115" s="1"/>
  <c r="B64" i="115" s="1"/>
  <c r="B65" i="115" s="1"/>
  <c r="B66" i="115" s="1"/>
  <c r="B67" i="115" s="1"/>
  <c r="AM47" i="115"/>
  <c r="AJ47" i="115"/>
  <c r="T47" i="115"/>
  <c r="R47" i="115"/>
  <c r="AK47" i="115" s="1"/>
  <c r="L47" i="115"/>
  <c r="F47" i="115"/>
  <c r="F67" i="115" s="1"/>
  <c r="AU46" i="115"/>
  <c r="AT46" i="115"/>
  <c r="AS46" i="115"/>
  <c r="AR46" i="115"/>
  <c r="AQ46" i="115"/>
  <c r="AP46" i="115"/>
  <c r="AO46" i="115"/>
  <c r="AO45" i="115"/>
  <c r="AK45" i="115"/>
  <c r="V45" i="115"/>
  <c r="AJ40" i="115"/>
  <c r="AJ39" i="115"/>
  <c r="AJ38" i="115"/>
  <c r="AJ37" i="115"/>
  <c r="AJ36" i="115"/>
  <c r="AJ35" i="115"/>
  <c r="AI34" i="115"/>
  <c r="AH34" i="115"/>
  <c r="AG34" i="115"/>
  <c r="AF34" i="115"/>
  <c r="AE34" i="115"/>
  <c r="AD34" i="115"/>
  <c r="AC34" i="115"/>
  <c r="AB34" i="115"/>
  <c r="AA34" i="115"/>
  <c r="Z34" i="115"/>
  <c r="Y34" i="115"/>
  <c r="X34" i="115"/>
  <c r="W34" i="115"/>
  <c r="V34" i="115"/>
  <c r="V33" i="115"/>
  <c r="AI28" i="115"/>
  <c r="AH28" i="115"/>
  <c r="AA28" i="115"/>
  <c r="Z28" i="115"/>
  <c r="P28" i="115"/>
  <c r="O28" i="115"/>
  <c r="O29" i="115" s="1"/>
  <c r="AI27" i="115"/>
  <c r="AH27" i="115"/>
  <c r="AG27" i="115"/>
  <c r="AF27" i="115"/>
  <c r="AE27" i="115"/>
  <c r="AE28" i="115" s="1"/>
  <c r="AD27" i="115"/>
  <c r="AC27" i="115"/>
  <c r="AB27" i="115"/>
  <c r="AA27" i="115"/>
  <c r="Z27" i="115"/>
  <c r="Y27" i="115"/>
  <c r="X27" i="115"/>
  <c r="W27" i="115"/>
  <c r="W28" i="115" s="1"/>
  <c r="V27" i="115"/>
  <c r="Q27" i="115"/>
  <c r="P27" i="115"/>
  <c r="P29" i="115" s="1"/>
  <c r="O27" i="115"/>
  <c r="N27" i="115"/>
  <c r="AI26" i="115"/>
  <c r="AH26" i="115"/>
  <c r="AG26" i="115"/>
  <c r="AF26" i="115"/>
  <c r="AE26" i="115"/>
  <c r="AD26" i="115"/>
  <c r="AC26" i="115"/>
  <c r="AB26" i="115"/>
  <c r="AA26" i="115"/>
  <c r="Z26" i="115"/>
  <c r="Y26" i="115"/>
  <c r="X26" i="115"/>
  <c r="W26" i="115"/>
  <c r="V26" i="115"/>
  <c r="AK25" i="115"/>
  <c r="V25" i="115"/>
  <c r="AU21" i="115"/>
  <c r="AT21" i="115"/>
  <c r="AS21" i="115"/>
  <c r="AR21" i="115"/>
  <c r="AQ21" i="115"/>
  <c r="AP21" i="115"/>
  <c r="AO21" i="115"/>
  <c r="AM21" i="115"/>
  <c r="AI21" i="115"/>
  <c r="AH21" i="115"/>
  <c r="AG21" i="115"/>
  <c r="AG28" i="115" s="1"/>
  <c r="AF21" i="115"/>
  <c r="AF28" i="115" s="1"/>
  <c r="AE21" i="115"/>
  <c r="AD21" i="115"/>
  <c r="AD28" i="115" s="1"/>
  <c r="AC21" i="115"/>
  <c r="AC28" i="115" s="1"/>
  <c r="AB21" i="115"/>
  <c r="AB28" i="115" s="1"/>
  <c r="AA21" i="115"/>
  <c r="Z21" i="115"/>
  <c r="Y21" i="115"/>
  <c r="Y28" i="115" s="1"/>
  <c r="X21" i="115"/>
  <c r="X28" i="115" s="1"/>
  <c r="W21" i="115"/>
  <c r="V21" i="115"/>
  <c r="V28" i="115" s="1"/>
  <c r="R21" i="115"/>
  <c r="AK21" i="115" s="1"/>
  <c r="Q21" i="115"/>
  <c r="Q28" i="115" s="1"/>
  <c r="P21" i="115"/>
  <c r="O21" i="115"/>
  <c r="N21" i="115"/>
  <c r="N28" i="115" s="1"/>
  <c r="N29" i="115" s="1"/>
  <c r="E21" i="115"/>
  <c r="D21" i="115"/>
  <c r="C21" i="115"/>
  <c r="AM20" i="115"/>
  <c r="AJ20" i="115"/>
  <c r="T20" i="115"/>
  <c r="R20" i="115"/>
  <c r="AK20" i="115" s="1"/>
  <c r="L20" i="115"/>
  <c r="J20" i="115"/>
  <c r="F20" i="115"/>
  <c r="AM19" i="115"/>
  <c r="AJ19" i="115"/>
  <c r="T19" i="115"/>
  <c r="R19" i="115"/>
  <c r="AK19" i="115" s="1"/>
  <c r="L19" i="115"/>
  <c r="F19" i="115"/>
  <c r="J19" i="115" s="1"/>
  <c r="AM18" i="115"/>
  <c r="AJ18" i="115"/>
  <c r="T18" i="115"/>
  <c r="R18" i="115"/>
  <c r="AK18" i="115" s="1"/>
  <c r="L18" i="115"/>
  <c r="F18" i="115"/>
  <c r="J18" i="115" s="1"/>
  <c r="AM17" i="115"/>
  <c r="AK17" i="115"/>
  <c r="AJ17" i="115"/>
  <c r="T17" i="115"/>
  <c r="R17" i="115"/>
  <c r="L17" i="115"/>
  <c r="J17" i="115"/>
  <c r="F17" i="115"/>
  <c r="AM16" i="115"/>
  <c r="AK16" i="115"/>
  <c r="AJ16" i="115"/>
  <c r="T16" i="115"/>
  <c r="R16" i="115"/>
  <c r="L16" i="115"/>
  <c r="J16" i="115"/>
  <c r="F16" i="115"/>
  <c r="AM15" i="115"/>
  <c r="AJ15" i="115"/>
  <c r="T15" i="115"/>
  <c r="R15" i="115"/>
  <c r="AK15" i="115" s="1"/>
  <c r="L15" i="115"/>
  <c r="F15" i="115"/>
  <c r="J15" i="115" s="1"/>
  <c r="AM14" i="115"/>
  <c r="AK14" i="115"/>
  <c r="AJ14" i="115"/>
  <c r="T14" i="115"/>
  <c r="R14" i="115"/>
  <c r="L14" i="115"/>
  <c r="J14" i="115"/>
  <c r="F14" i="115"/>
  <c r="AM13" i="115"/>
  <c r="AK13" i="115"/>
  <c r="AJ13" i="115"/>
  <c r="T13" i="115"/>
  <c r="R13" i="115"/>
  <c r="L13" i="115"/>
  <c r="J13" i="115"/>
  <c r="F13" i="115"/>
  <c r="AM12" i="115"/>
  <c r="AJ12" i="115"/>
  <c r="T12" i="115"/>
  <c r="R12" i="115"/>
  <c r="AK12" i="115" s="1"/>
  <c r="L12" i="115"/>
  <c r="J12" i="115"/>
  <c r="F12" i="115"/>
  <c r="AM11" i="115"/>
  <c r="AJ11" i="115"/>
  <c r="T11" i="115"/>
  <c r="R11" i="115"/>
  <c r="AK11" i="115" s="1"/>
  <c r="L11" i="115"/>
  <c r="F11" i="115"/>
  <c r="J11" i="115" s="1"/>
  <c r="B11" i="115"/>
  <c r="B12" i="115" s="1"/>
  <c r="B13" i="115" s="1"/>
  <c r="B14" i="115" s="1"/>
  <c r="B15" i="115" s="1"/>
  <c r="B16" i="115" s="1"/>
  <c r="B17" i="115" s="1"/>
  <c r="B18" i="115" s="1"/>
  <c r="B19" i="115" s="1"/>
  <c r="B20" i="115" s="1"/>
  <c r="B21" i="115" s="1"/>
  <c r="AM10" i="115"/>
  <c r="AJ10" i="115"/>
  <c r="T10" i="115"/>
  <c r="R10" i="115"/>
  <c r="AK10" i="115" s="1"/>
  <c r="L10" i="115"/>
  <c r="F10" i="115"/>
  <c r="J10" i="115" s="1"/>
  <c r="B10" i="115"/>
  <c r="AM9" i="115"/>
  <c r="AK9" i="115"/>
  <c r="AJ9" i="115"/>
  <c r="AJ21" i="115" s="1"/>
  <c r="T9" i="115"/>
  <c r="R9" i="115"/>
  <c r="R27" i="115" s="1"/>
  <c r="L9" i="115"/>
  <c r="J9" i="115"/>
  <c r="J21" i="115" s="1"/>
  <c r="F9" i="115"/>
  <c r="F21" i="115" s="1"/>
  <c r="A4" i="115"/>
  <c r="A216" i="5" s="1"/>
  <c r="A1" i="115"/>
  <c r="AJ79" i="114"/>
  <c r="AJ78" i="114"/>
  <c r="AJ77" i="114"/>
  <c r="AJ76" i="114"/>
  <c r="AJ75" i="114"/>
  <c r="AJ74" i="114"/>
  <c r="AI73" i="114"/>
  <c r="AH73" i="114"/>
  <c r="AG73" i="114"/>
  <c r="AF73" i="114"/>
  <c r="AE73" i="114"/>
  <c r="AD73" i="114"/>
  <c r="AC73" i="114"/>
  <c r="AB73" i="114"/>
  <c r="AA73" i="114"/>
  <c r="Z73" i="114"/>
  <c r="Y73" i="114"/>
  <c r="X73" i="114"/>
  <c r="W73" i="114"/>
  <c r="V73" i="114"/>
  <c r="V72" i="114"/>
  <c r="AU67" i="114"/>
  <c r="AT67" i="114"/>
  <c r="AS67" i="114"/>
  <c r="AR67" i="114"/>
  <c r="AQ67" i="114"/>
  <c r="AP67" i="114"/>
  <c r="AO67" i="114"/>
  <c r="AM67" i="114"/>
  <c r="AI67" i="114"/>
  <c r="AH67" i="114"/>
  <c r="AG67" i="114"/>
  <c r="AF67" i="114"/>
  <c r="AE67" i="114"/>
  <c r="AD67" i="114"/>
  <c r="AC67" i="114"/>
  <c r="AB67" i="114"/>
  <c r="AA67" i="114"/>
  <c r="Z67" i="114"/>
  <c r="Y67" i="114"/>
  <c r="X67" i="114"/>
  <c r="W67" i="114"/>
  <c r="V67" i="114"/>
  <c r="Q67" i="114"/>
  <c r="P67" i="114"/>
  <c r="O67" i="114"/>
  <c r="N67" i="114"/>
  <c r="H67" i="114"/>
  <c r="F67" i="114"/>
  <c r="E67" i="114"/>
  <c r="D67" i="114"/>
  <c r="C67" i="114"/>
  <c r="AM66" i="114"/>
  <c r="AK66" i="114"/>
  <c r="AJ66" i="114"/>
  <c r="T66" i="114"/>
  <c r="R66" i="114"/>
  <c r="L66" i="114"/>
  <c r="AM65" i="114"/>
  <c r="AJ65" i="114"/>
  <c r="T65" i="114"/>
  <c r="R65" i="114"/>
  <c r="AK65" i="114" s="1"/>
  <c r="L65" i="114"/>
  <c r="AM64" i="114"/>
  <c r="AK64" i="114"/>
  <c r="AJ64" i="114"/>
  <c r="T64" i="114"/>
  <c r="R64" i="114"/>
  <c r="L64" i="114"/>
  <c r="AM63" i="114"/>
  <c r="AJ63" i="114"/>
  <c r="T63" i="114"/>
  <c r="R63" i="114"/>
  <c r="AK63" i="114" s="1"/>
  <c r="L63" i="114"/>
  <c r="AM62" i="114"/>
  <c r="AJ62" i="114"/>
  <c r="T62" i="114"/>
  <c r="R62" i="114"/>
  <c r="AK62" i="114" s="1"/>
  <c r="L62" i="114"/>
  <c r="AM61" i="114"/>
  <c r="AJ61" i="114"/>
  <c r="T61" i="114"/>
  <c r="R61" i="114"/>
  <c r="AK61" i="114" s="1"/>
  <c r="L61" i="114"/>
  <c r="AM60" i="114"/>
  <c r="AK60" i="114"/>
  <c r="AJ60" i="114"/>
  <c r="T60" i="114"/>
  <c r="R60" i="114"/>
  <c r="L60" i="114"/>
  <c r="AM59" i="114"/>
  <c r="AJ59" i="114"/>
  <c r="T59" i="114"/>
  <c r="R59" i="114"/>
  <c r="AK59" i="114" s="1"/>
  <c r="L59" i="114"/>
  <c r="AM58" i="114"/>
  <c r="AK58" i="114"/>
  <c r="AJ58" i="114"/>
  <c r="T58" i="114"/>
  <c r="R58" i="114"/>
  <c r="L58" i="114"/>
  <c r="AM57" i="114"/>
  <c r="AJ57" i="114"/>
  <c r="T57" i="114"/>
  <c r="R57" i="114"/>
  <c r="AK57" i="114" s="1"/>
  <c r="L57" i="114"/>
  <c r="AM56" i="114"/>
  <c r="AK56" i="114"/>
  <c r="AJ56" i="114"/>
  <c r="T56" i="114"/>
  <c r="R56" i="114"/>
  <c r="L56" i="114"/>
  <c r="AM55" i="114"/>
  <c r="AJ55" i="114"/>
  <c r="T55" i="114"/>
  <c r="R55" i="114"/>
  <c r="AK55" i="114" s="1"/>
  <c r="L55" i="114"/>
  <c r="AM54" i="114"/>
  <c r="AJ54" i="114"/>
  <c r="T54" i="114"/>
  <c r="R54" i="114"/>
  <c r="AK54" i="114" s="1"/>
  <c r="L54" i="114"/>
  <c r="AM53" i="114"/>
  <c r="AJ53" i="114"/>
  <c r="T53" i="114"/>
  <c r="R53" i="114"/>
  <c r="AK53" i="114" s="1"/>
  <c r="L53" i="114"/>
  <c r="AM52" i="114"/>
  <c r="AK52" i="114"/>
  <c r="AJ52" i="114"/>
  <c r="T52" i="114"/>
  <c r="R52" i="114"/>
  <c r="L52" i="114"/>
  <c r="AM51" i="114"/>
  <c r="AJ51" i="114"/>
  <c r="T51" i="114"/>
  <c r="R51" i="114"/>
  <c r="AK51" i="114" s="1"/>
  <c r="L51" i="114"/>
  <c r="AM50" i="114"/>
  <c r="AK50" i="114"/>
  <c r="AJ50" i="114"/>
  <c r="T50" i="114"/>
  <c r="R50" i="114"/>
  <c r="L50" i="114"/>
  <c r="AM49" i="114"/>
  <c r="AJ49" i="114"/>
  <c r="T49" i="114"/>
  <c r="R49" i="114"/>
  <c r="AK49" i="114" s="1"/>
  <c r="L49" i="114"/>
  <c r="B49" i="114"/>
  <c r="B50" i="114" s="1"/>
  <c r="B51" i="114" s="1"/>
  <c r="B52" i="114" s="1"/>
  <c r="B53" i="114" s="1"/>
  <c r="B54" i="114" s="1"/>
  <c r="B55" i="114" s="1"/>
  <c r="B56" i="114" s="1"/>
  <c r="B57" i="114" s="1"/>
  <c r="B58" i="114" s="1"/>
  <c r="B59" i="114" s="1"/>
  <c r="B60" i="114" s="1"/>
  <c r="B61" i="114" s="1"/>
  <c r="B62" i="114" s="1"/>
  <c r="B63" i="114" s="1"/>
  <c r="B64" i="114" s="1"/>
  <c r="B65" i="114" s="1"/>
  <c r="B66" i="114" s="1"/>
  <c r="B67" i="114" s="1"/>
  <c r="AM48" i="114"/>
  <c r="AK48" i="114"/>
  <c r="AJ48" i="114"/>
  <c r="T48" i="114"/>
  <c r="R48" i="114"/>
  <c r="L48" i="114"/>
  <c r="B48" i="114"/>
  <c r="AM47" i="114"/>
  <c r="AJ47" i="114"/>
  <c r="AJ67" i="114" s="1"/>
  <c r="T47" i="114"/>
  <c r="R47" i="114"/>
  <c r="AK47" i="114" s="1"/>
  <c r="L47" i="114"/>
  <c r="J47" i="114"/>
  <c r="J67" i="114" s="1"/>
  <c r="F47" i="114"/>
  <c r="AU46" i="114"/>
  <c r="AT46" i="114"/>
  <c r="AS46" i="114"/>
  <c r="AR46" i="114"/>
  <c r="AQ46" i="114"/>
  <c r="AP46" i="114"/>
  <c r="AO46" i="114"/>
  <c r="AO45" i="114"/>
  <c r="AK45" i="114"/>
  <c r="V45" i="114"/>
  <c r="AJ40" i="114"/>
  <c r="AJ39" i="114"/>
  <c r="AJ38" i="114"/>
  <c r="AJ37" i="114"/>
  <c r="AJ36" i="114"/>
  <c r="AJ35" i="114"/>
  <c r="AI34" i="114"/>
  <c r="AH34" i="114"/>
  <c r="AG34" i="114"/>
  <c r="AF34" i="114"/>
  <c r="AE34" i="114"/>
  <c r="AD34" i="114"/>
  <c r="AC34" i="114"/>
  <c r="AB34" i="114"/>
  <c r="AA34" i="114"/>
  <c r="Z34" i="114"/>
  <c r="Y34" i="114"/>
  <c r="X34" i="114"/>
  <c r="W34" i="114"/>
  <c r="V34" i="114"/>
  <c r="V33" i="114"/>
  <c r="AB28" i="114"/>
  <c r="Q28" i="114"/>
  <c r="AI27" i="114"/>
  <c r="AH27" i="114"/>
  <c r="AG27" i="114"/>
  <c r="AF27" i="114"/>
  <c r="AE27" i="114"/>
  <c r="AD27" i="114"/>
  <c r="AC27" i="114"/>
  <c r="AB27" i="114"/>
  <c r="AA27" i="114"/>
  <c r="Z27" i="114"/>
  <c r="Y27" i="114"/>
  <c r="X27" i="114"/>
  <c r="W27" i="114"/>
  <c r="V27" i="114"/>
  <c r="AJ27" i="114" s="1"/>
  <c r="Q27" i="114"/>
  <c r="Q29" i="114" s="1"/>
  <c r="P27" i="114"/>
  <c r="O27" i="114"/>
  <c r="O29" i="114" s="1"/>
  <c r="N27" i="114"/>
  <c r="N29" i="114" s="1"/>
  <c r="AI26" i="114"/>
  <c r="AH26" i="114"/>
  <c r="AG26" i="114"/>
  <c r="AF26" i="114"/>
  <c r="AE26" i="114"/>
  <c r="AD26" i="114"/>
  <c r="AC26" i="114"/>
  <c r="AB26" i="114"/>
  <c r="AA26" i="114"/>
  <c r="Z26" i="114"/>
  <c r="Y26" i="114"/>
  <c r="X26" i="114"/>
  <c r="W26" i="114"/>
  <c r="V26" i="114"/>
  <c r="AK25" i="114"/>
  <c r="V25" i="114"/>
  <c r="AU21" i="114"/>
  <c r="AT21" i="114"/>
  <c r="AS21" i="114"/>
  <c r="AR21" i="114"/>
  <c r="AQ21" i="114"/>
  <c r="AP21" i="114"/>
  <c r="AO21" i="114"/>
  <c r="AM21" i="114"/>
  <c r="AI21" i="114"/>
  <c r="AI28" i="114" s="1"/>
  <c r="AH21" i="114"/>
  <c r="AH28" i="114" s="1"/>
  <c r="AG21" i="114"/>
  <c r="AG28" i="114" s="1"/>
  <c r="AF21" i="114"/>
  <c r="AF28" i="114" s="1"/>
  <c r="AE21" i="114"/>
  <c r="AE28" i="114" s="1"/>
  <c r="AD21" i="114"/>
  <c r="AD28" i="114" s="1"/>
  <c r="AC21" i="114"/>
  <c r="AC28" i="114" s="1"/>
  <c r="AB21" i="114"/>
  <c r="AA21" i="114"/>
  <c r="AA28" i="114" s="1"/>
  <c r="Z21" i="114"/>
  <c r="Z28" i="114" s="1"/>
  <c r="Y21" i="114"/>
  <c r="Y28" i="114" s="1"/>
  <c r="X21" i="114"/>
  <c r="X28" i="114" s="1"/>
  <c r="W21" i="114"/>
  <c r="W28" i="114" s="1"/>
  <c r="V21" i="114"/>
  <c r="V28" i="114" s="1"/>
  <c r="R21" i="114"/>
  <c r="AK21" i="114" s="1"/>
  <c r="Q21" i="114"/>
  <c r="P21" i="114"/>
  <c r="P28" i="114" s="1"/>
  <c r="O21" i="114"/>
  <c r="O28" i="114" s="1"/>
  <c r="N21" i="114"/>
  <c r="N28" i="114" s="1"/>
  <c r="E21" i="114"/>
  <c r="D21" i="114"/>
  <c r="C21" i="114"/>
  <c r="AM20" i="114"/>
  <c r="AJ20" i="114"/>
  <c r="T20" i="114"/>
  <c r="R20" i="114"/>
  <c r="AK20" i="114" s="1"/>
  <c r="L20" i="114"/>
  <c r="F20" i="114"/>
  <c r="J20" i="114" s="1"/>
  <c r="AM19" i="114"/>
  <c r="AJ19" i="114"/>
  <c r="T19" i="114"/>
  <c r="R19" i="114"/>
  <c r="AK19" i="114" s="1"/>
  <c r="L19" i="114"/>
  <c r="F19" i="114"/>
  <c r="J19" i="114" s="1"/>
  <c r="AM18" i="114"/>
  <c r="AK18" i="114"/>
  <c r="AJ18" i="114"/>
  <c r="T18" i="114"/>
  <c r="R18" i="114"/>
  <c r="L18" i="114"/>
  <c r="F18" i="114"/>
  <c r="J18" i="114" s="1"/>
  <c r="AM17" i="114"/>
  <c r="AK17" i="114"/>
  <c r="AJ17" i="114"/>
  <c r="T17" i="114"/>
  <c r="R17" i="114"/>
  <c r="L17" i="114"/>
  <c r="J17" i="114"/>
  <c r="F17" i="114"/>
  <c r="AM16" i="114"/>
  <c r="AJ16" i="114"/>
  <c r="T16" i="114"/>
  <c r="R16" i="114"/>
  <c r="AK16" i="114" s="1"/>
  <c r="L16" i="114"/>
  <c r="F16" i="114"/>
  <c r="F21" i="114" s="1"/>
  <c r="AM15" i="114"/>
  <c r="AJ15" i="114"/>
  <c r="T15" i="114"/>
  <c r="R15" i="114"/>
  <c r="AK15" i="114" s="1"/>
  <c r="L15" i="114"/>
  <c r="J15" i="114"/>
  <c r="F15" i="114"/>
  <c r="AM14" i="114"/>
  <c r="AJ14" i="114"/>
  <c r="T14" i="114"/>
  <c r="R14" i="114"/>
  <c r="AK14" i="114" s="1"/>
  <c r="L14" i="114"/>
  <c r="J14" i="114"/>
  <c r="F14" i="114"/>
  <c r="AM13" i="114"/>
  <c r="AJ13" i="114"/>
  <c r="T13" i="114"/>
  <c r="R13" i="114"/>
  <c r="AK13" i="114" s="1"/>
  <c r="L13" i="114"/>
  <c r="F13" i="114"/>
  <c r="J13" i="114" s="1"/>
  <c r="AM12" i="114"/>
  <c r="AJ12" i="114"/>
  <c r="T12" i="114"/>
  <c r="R12" i="114"/>
  <c r="AK12" i="114" s="1"/>
  <c r="L12" i="114"/>
  <c r="J12" i="114"/>
  <c r="F12" i="114"/>
  <c r="AM11" i="114"/>
  <c r="AJ11" i="114"/>
  <c r="T11" i="114"/>
  <c r="R11" i="114"/>
  <c r="AK11" i="114" s="1"/>
  <c r="L11" i="114"/>
  <c r="F11" i="114"/>
  <c r="J11" i="114" s="1"/>
  <c r="B11" i="114"/>
  <c r="B12" i="114" s="1"/>
  <c r="B13" i="114" s="1"/>
  <c r="B14" i="114" s="1"/>
  <c r="B15" i="114" s="1"/>
  <c r="B16" i="114" s="1"/>
  <c r="B17" i="114" s="1"/>
  <c r="B18" i="114" s="1"/>
  <c r="B19" i="114" s="1"/>
  <c r="B20" i="114" s="1"/>
  <c r="B21" i="114" s="1"/>
  <c r="AM10" i="114"/>
  <c r="AK10" i="114"/>
  <c r="AJ10" i="114"/>
  <c r="T10" i="114"/>
  <c r="R10" i="114"/>
  <c r="L10" i="114"/>
  <c r="F10" i="114"/>
  <c r="J10" i="114" s="1"/>
  <c r="B10" i="114"/>
  <c r="AM9" i="114"/>
  <c r="AK9" i="114"/>
  <c r="AJ9" i="114"/>
  <c r="AJ21" i="114" s="1"/>
  <c r="T9" i="114"/>
  <c r="R9" i="114"/>
  <c r="R27" i="114" s="1"/>
  <c r="L9" i="114"/>
  <c r="J9" i="114"/>
  <c r="F9" i="114"/>
  <c r="A4" i="114"/>
  <c r="A221" i="5" s="1"/>
  <c r="A1" i="114"/>
  <c r="G110" i="22"/>
  <c r="G111" i="22"/>
  <c r="G112" i="22"/>
  <c r="K112" i="22"/>
  <c r="J112" i="22"/>
  <c r="I112" i="22"/>
  <c r="H112" i="22"/>
  <c r="F112" i="22"/>
  <c r="K111" i="22"/>
  <c r="J111" i="22"/>
  <c r="I111" i="22"/>
  <c r="H111" i="22"/>
  <c r="F111" i="22"/>
  <c r="K110" i="22"/>
  <c r="J110" i="22"/>
  <c r="I110" i="22"/>
  <c r="H110" i="22"/>
  <c r="E77" i="50"/>
  <c r="E76" i="50"/>
  <c r="E75" i="50"/>
  <c r="F75" i="50"/>
  <c r="G75" i="50"/>
  <c r="F76" i="50"/>
  <c r="G76" i="50"/>
  <c r="F77" i="50"/>
  <c r="G77" i="50"/>
  <c r="I27" i="51"/>
  <c r="J19" i="51"/>
  <c r="G19" i="51"/>
  <c r="K26" i="51"/>
  <c r="K27" i="51" s="1"/>
  <c r="J26" i="51"/>
  <c r="J27" i="51" s="1"/>
  <c r="I26" i="51"/>
  <c r="H26" i="51"/>
  <c r="H27" i="51" s="1"/>
  <c r="G26" i="51"/>
  <c r="G27" i="51" s="1"/>
  <c r="F26" i="51"/>
  <c r="F27" i="51" s="1"/>
  <c r="K18" i="51"/>
  <c r="K19" i="51" s="1"/>
  <c r="J18" i="51"/>
  <c r="I18" i="51"/>
  <c r="I19" i="51" s="1"/>
  <c r="H18" i="51"/>
  <c r="H19" i="51" s="1"/>
  <c r="G18" i="51"/>
  <c r="F18" i="51"/>
  <c r="F19" i="51" s="1"/>
  <c r="K10" i="51"/>
  <c r="J10" i="51"/>
  <c r="I10" i="51"/>
  <c r="H10" i="51"/>
  <c r="G10" i="51"/>
  <c r="F10" i="51"/>
  <c r="G29" i="51" l="1"/>
  <c r="F29" i="51"/>
  <c r="H29" i="51"/>
  <c r="AJ22" i="118"/>
  <c r="AJ41" i="118"/>
  <c r="AJ28" i="118"/>
  <c r="AJ80" i="118"/>
  <c r="AJ68" i="118"/>
  <c r="AK27" i="118"/>
  <c r="R67" i="118"/>
  <c r="AK67" i="118" s="1"/>
  <c r="J15" i="118"/>
  <c r="J21" i="118" s="1"/>
  <c r="J47" i="118"/>
  <c r="J67" i="118" s="1"/>
  <c r="R29" i="117"/>
  <c r="AK27" i="117"/>
  <c r="AJ80" i="117"/>
  <c r="AJ68" i="117"/>
  <c r="AJ22" i="117"/>
  <c r="AJ41" i="117"/>
  <c r="AK21" i="117"/>
  <c r="R28" i="117"/>
  <c r="AK28" i="117" s="1"/>
  <c r="N29" i="117"/>
  <c r="AJ28" i="117"/>
  <c r="F21" i="117"/>
  <c r="J47" i="117"/>
  <c r="J67" i="117" s="1"/>
  <c r="AK50" i="117"/>
  <c r="AK21" i="116"/>
  <c r="R28" i="116"/>
  <c r="AK28" i="116" s="1"/>
  <c r="O29" i="116"/>
  <c r="AJ80" i="116"/>
  <c r="AJ68" i="116"/>
  <c r="AK27" i="116"/>
  <c r="AJ28" i="116"/>
  <c r="P29" i="116"/>
  <c r="AJ41" i="116"/>
  <c r="AJ22" i="116"/>
  <c r="J16" i="116"/>
  <c r="J21" i="116" s="1"/>
  <c r="N28" i="116"/>
  <c r="N29" i="116" s="1"/>
  <c r="AJ41" i="115"/>
  <c r="AJ22" i="115"/>
  <c r="AJ28" i="115"/>
  <c r="Q29" i="115"/>
  <c r="AK27" i="115"/>
  <c r="AJ80" i="115"/>
  <c r="AJ68" i="115"/>
  <c r="J47" i="115"/>
  <c r="J67" i="115" s="1"/>
  <c r="R67" i="115"/>
  <c r="AK67" i="115" s="1"/>
  <c r="R28" i="115"/>
  <c r="AK28" i="115" s="1"/>
  <c r="AJ27" i="115"/>
  <c r="AJ28" i="114"/>
  <c r="P29" i="114"/>
  <c r="AJ80" i="114"/>
  <c r="AJ68" i="114"/>
  <c r="J21" i="114"/>
  <c r="AJ41" i="114"/>
  <c r="AJ22" i="114"/>
  <c r="AK27" i="114"/>
  <c r="R67" i="114"/>
  <c r="AK67" i="114" s="1"/>
  <c r="J16" i="114"/>
  <c r="R28" i="118" l="1"/>
  <c r="R29" i="116"/>
  <c r="R29" i="115"/>
  <c r="R28" i="114"/>
  <c r="AK28" i="118" l="1"/>
  <c r="R29" i="118"/>
  <c r="AK28" i="114"/>
  <c r="R29" i="114"/>
  <c r="Y54" i="113" l="1"/>
  <c r="AB54" i="113" s="1"/>
  <c r="N54" i="113"/>
  <c r="B54" i="113"/>
  <c r="AB53" i="113"/>
  <c r="Y53" i="113"/>
  <c r="N53" i="113"/>
  <c r="B53" i="113"/>
  <c r="Y52" i="113"/>
  <c r="AB52" i="113" s="1"/>
  <c r="N52" i="113"/>
  <c r="B52" i="113"/>
  <c r="AB51" i="113"/>
  <c r="Y51" i="113"/>
  <c r="N51" i="113"/>
  <c r="B51" i="113"/>
  <c r="AA50" i="113"/>
  <c r="AA12" i="113" s="1"/>
  <c r="X50" i="113"/>
  <c r="W50" i="113"/>
  <c r="V50" i="113"/>
  <c r="U50" i="113"/>
  <c r="T50" i="113"/>
  <c r="S50" i="113"/>
  <c r="S12" i="113" s="1"/>
  <c r="R50" i="113"/>
  <c r="R12" i="113" s="1"/>
  <c r="Q50" i="113"/>
  <c r="Y50" i="113" s="1"/>
  <c r="AB50" i="113" s="1"/>
  <c r="P50" i="113"/>
  <c r="O50" i="113"/>
  <c r="N50" i="113"/>
  <c r="Y49" i="113"/>
  <c r="AB49" i="113" s="1"/>
  <c r="N49" i="113"/>
  <c r="B49" i="113"/>
  <c r="AB48" i="113"/>
  <c r="Y48" i="113"/>
  <c r="N48" i="113"/>
  <c r="B48" i="113"/>
  <c r="AB47" i="113"/>
  <c r="Y47" i="113"/>
  <c r="N47" i="113"/>
  <c r="B47" i="113"/>
  <c r="AB46" i="113"/>
  <c r="Y46" i="113"/>
  <c r="N46" i="113"/>
  <c r="B46" i="113"/>
  <c r="AB45" i="113"/>
  <c r="Y45" i="113"/>
  <c r="N45" i="113"/>
  <c r="B45" i="113"/>
  <c r="AB44" i="113"/>
  <c r="Y44" i="113"/>
  <c r="N44" i="113"/>
  <c r="B44" i="113"/>
  <c r="AB43" i="113"/>
  <c r="Y43" i="113"/>
  <c r="N43" i="113"/>
  <c r="B43" i="113"/>
  <c r="AB42" i="113"/>
  <c r="Y42" i="113"/>
  <c r="N42" i="113"/>
  <c r="B42" i="113"/>
  <c r="AB41" i="113"/>
  <c r="Y41" i="113"/>
  <c r="N41" i="113"/>
  <c r="B41" i="113"/>
  <c r="AB40" i="113"/>
  <c r="Y40" i="113"/>
  <c r="N40" i="113"/>
  <c r="B40" i="113"/>
  <c r="AB39" i="113"/>
  <c r="Y39" i="113"/>
  <c r="N39" i="113"/>
  <c r="B39" i="113"/>
  <c r="AB38" i="113"/>
  <c r="Y38" i="113"/>
  <c r="N38" i="113"/>
  <c r="B38" i="113"/>
  <c r="AB37" i="113"/>
  <c r="Y37" i="113"/>
  <c r="N37" i="113"/>
  <c r="B37" i="113"/>
  <c r="AB36" i="113"/>
  <c r="Y36" i="113"/>
  <c r="N36" i="113"/>
  <c r="B36" i="113"/>
  <c r="AB35" i="113"/>
  <c r="Y35" i="113"/>
  <c r="N35" i="113"/>
  <c r="B35" i="113"/>
  <c r="AA34" i="113"/>
  <c r="X34" i="113"/>
  <c r="W34" i="113"/>
  <c r="V34" i="113"/>
  <c r="U34" i="113"/>
  <c r="U18" i="113" s="1"/>
  <c r="T34" i="113"/>
  <c r="T18" i="113" s="1"/>
  <c r="S34" i="113"/>
  <c r="S18" i="113" s="1"/>
  <c r="R34" i="113"/>
  <c r="Q34" i="113"/>
  <c r="P34" i="113"/>
  <c r="O34" i="113"/>
  <c r="Y34" i="113" s="1"/>
  <c r="AB34" i="113" s="1"/>
  <c r="N34" i="113"/>
  <c r="Y33" i="113"/>
  <c r="AB33" i="113" s="1"/>
  <c r="N33" i="113"/>
  <c r="B33" i="113"/>
  <c r="AB32" i="113"/>
  <c r="Y32" i="113"/>
  <c r="N32" i="113"/>
  <c r="B32" i="113"/>
  <c r="Y31" i="113"/>
  <c r="AB31" i="113" s="1"/>
  <c r="N31" i="113"/>
  <c r="B31" i="113"/>
  <c r="AB30" i="113"/>
  <c r="Y30" i="113"/>
  <c r="N30" i="113"/>
  <c r="B30" i="113"/>
  <c r="Y29" i="113"/>
  <c r="AB29" i="113" s="1"/>
  <c r="N29" i="113"/>
  <c r="B29" i="113"/>
  <c r="AB28" i="113"/>
  <c r="Y28" i="113"/>
  <c r="N28" i="113"/>
  <c r="B28" i="113"/>
  <c r="Y27" i="113"/>
  <c r="AB27" i="113" s="1"/>
  <c r="N27" i="113"/>
  <c r="B27" i="113"/>
  <c r="AB26" i="113"/>
  <c r="Y26" i="113"/>
  <c r="N26" i="113"/>
  <c r="B26" i="113"/>
  <c r="Y25" i="113"/>
  <c r="AB25" i="113" s="1"/>
  <c r="N25" i="113"/>
  <c r="B25" i="113"/>
  <c r="AB24" i="113"/>
  <c r="Y24" i="113"/>
  <c r="N24" i="113"/>
  <c r="B24" i="113"/>
  <c r="Y23" i="113"/>
  <c r="AB23" i="113" s="1"/>
  <c r="N23" i="113"/>
  <c r="B23" i="113"/>
  <c r="AB22" i="113"/>
  <c r="Y22" i="113"/>
  <c r="N22" i="113"/>
  <c r="B22" i="113"/>
  <c r="Y21" i="113"/>
  <c r="AB21" i="113" s="1"/>
  <c r="N21" i="113"/>
  <c r="B21" i="113"/>
  <c r="AB20" i="113"/>
  <c r="Y20" i="113"/>
  <c r="N20" i="113"/>
  <c r="AA19" i="113"/>
  <c r="AA10" i="113" s="1"/>
  <c r="AA9" i="113" s="1"/>
  <c r="X19" i="113"/>
  <c r="X10" i="113" s="1"/>
  <c r="X9" i="113" s="1"/>
  <c r="W19" i="113"/>
  <c r="W10" i="113" s="1"/>
  <c r="W9" i="113" s="1"/>
  <c r="V19" i="113"/>
  <c r="U19" i="113"/>
  <c r="T19" i="113"/>
  <c r="S19" i="113"/>
  <c r="R19" i="113"/>
  <c r="R10" i="113" s="1"/>
  <c r="R9" i="113" s="1"/>
  <c r="Q19" i="113"/>
  <c r="Q10" i="113" s="1"/>
  <c r="P19" i="113"/>
  <c r="P10" i="113" s="1"/>
  <c r="P9" i="113" s="1"/>
  <c r="O19" i="113"/>
  <c r="O10" i="113" s="1"/>
  <c r="N19" i="113"/>
  <c r="X18" i="113"/>
  <c r="W18" i="113"/>
  <c r="V18" i="113"/>
  <c r="P18" i="113"/>
  <c r="O18" i="113"/>
  <c r="N18" i="113"/>
  <c r="X12" i="113"/>
  <c r="W12" i="113"/>
  <c r="V12" i="113"/>
  <c r="V9" i="113" s="1"/>
  <c r="U12" i="113"/>
  <c r="T12" i="113"/>
  <c r="P12" i="113"/>
  <c r="O12" i="113"/>
  <c r="N12" i="113"/>
  <c r="A12" i="113"/>
  <c r="AA11" i="113"/>
  <c r="X11" i="113"/>
  <c r="W11" i="113"/>
  <c r="V11" i="113"/>
  <c r="U11" i="113"/>
  <c r="U9" i="113" s="1"/>
  <c r="T11" i="113"/>
  <c r="S11" i="113"/>
  <c r="R11" i="113"/>
  <c r="Q11" i="113"/>
  <c r="P11" i="113"/>
  <c r="O11" i="113"/>
  <c r="Y11" i="113" s="1"/>
  <c r="AB11" i="113" s="1"/>
  <c r="N11" i="113"/>
  <c r="A11" i="113"/>
  <c r="V10" i="113"/>
  <c r="U10" i="113"/>
  <c r="T10" i="113"/>
  <c r="T9" i="113" s="1"/>
  <c r="S10" i="113"/>
  <c r="S9" i="113" s="1"/>
  <c r="N10" i="113"/>
  <c r="A10" i="113"/>
  <c r="A4" i="113"/>
  <c r="Y82" i="112"/>
  <c r="AB82" i="112" s="1"/>
  <c r="N82" i="112"/>
  <c r="B82" i="112"/>
  <c r="AB81" i="112"/>
  <c r="Y81" i="112"/>
  <c r="N81" i="112"/>
  <c r="B81" i="112"/>
  <c r="Y80" i="112"/>
  <c r="AB80" i="112" s="1"/>
  <c r="N80" i="112"/>
  <c r="B80" i="112"/>
  <c r="AB79" i="112"/>
  <c r="Y79" i="112"/>
  <c r="N79" i="112"/>
  <c r="B79" i="112"/>
  <c r="Y78" i="112"/>
  <c r="AB78" i="112" s="1"/>
  <c r="N78" i="112"/>
  <c r="B78" i="112"/>
  <c r="AB77" i="112"/>
  <c r="Y77" i="112"/>
  <c r="N77" i="112"/>
  <c r="B77" i="112"/>
  <c r="Y76" i="112"/>
  <c r="AB76" i="112" s="1"/>
  <c r="N76" i="112"/>
  <c r="B76" i="112"/>
  <c r="AB75" i="112"/>
  <c r="Y75" i="112"/>
  <c r="N75" i="112"/>
  <c r="B75" i="112"/>
  <c r="AA74" i="112"/>
  <c r="X74" i="112"/>
  <c r="X16" i="112" s="1"/>
  <c r="W74" i="112"/>
  <c r="V74" i="112"/>
  <c r="U74" i="112"/>
  <c r="T74" i="112"/>
  <c r="T16" i="112" s="1"/>
  <c r="S74" i="112"/>
  <c r="R74" i="112"/>
  <c r="Q74" i="112"/>
  <c r="Q16" i="112" s="1"/>
  <c r="P74" i="112"/>
  <c r="P16" i="112" s="1"/>
  <c r="O74" i="112"/>
  <c r="N74" i="112"/>
  <c r="Y73" i="112"/>
  <c r="AB73" i="112" s="1"/>
  <c r="N73" i="112"/>
  <c r="B73" i="112"/>
  <c r="Y72" i="112"/>
  <c r="AB72" i="112" s="1"/>
  <c r="N72" i="112"/>
  <c r="B72" i="112"/>
  <c r="Y71" i="112"/>
  <c r="AB71" i="112" s="1"/>
  <c r="N71" i="112"/>
  <c r="B71" i="112"/>
  <c r="Y70" i="112"/>
  <c r="AB70" i="112" s="1"/>
  <c r="N70" i="112"/>
  <c r="B70" i="112"/>
  <c r="Y69" i="112"/>
  <c r="AB69" i="112" s="1"/>
  <c r="N69" i="112"/>
  <c r="B69" i="112"/>
  <c r="Y68" i="112"/>
  <c r="AB68" i="112" s="1"/>
  <c r="N68" i="112"/>
  <c r="B68" i="112"/>
  <c r="Y67" i="112"/>
  <c r="AB67" i="112" s="1"/>
  <c r="N67" i="112"/>
  <c r="B67" i="112"/>
  <c r="AA66" i="112"/>
  <c r="AA15" i="112" s="1"/>
  <c r="X66" i="112"/>
  <c r="W66" i="112"/>
  <c r="V66" i="112"/>
  <c r="U66" i="112"/>
  <c r="T66" i="112"/>
  <c r="S66" i="112"/>
  <c r="S15" i="112" s="1"/>
  <c r="R66" i="112"/>
  <c r="R15" i="112" s="1"/>
  <c r="Q66" i="112"/>
  <c r="Y66" i="112" s="1"/>
  <c r="AB66" i="112" s="1"/>
  <c r="P66" i="112"/>
  <c r="O66" i="112"/>
  <c r="N66" i="112"/>
  <c r="Y65" i="112"/>
  <c r="AB65" i="112" s="1"/>
  <c r="N65" i="112"/>
  <c r="B65" i="112"/>
  <c r="AB64" i="112"/>
  <c r="Y64" i="112"/>
  <c r="N64" i="112"/>
  <c r="B64" i="112"/>
  <c r="Y63" i="112"/>
  <c r="AB63" i="112" s="1"/>
  <c r="N63" i="112"/>
  <c r="B63" i="112"/>
  <c r="AA62" i="112"/>
  <c r="X62" i="112"/>
  <c r="W62" i="112"/>
  <c r="V62" i="112"/>
  <c r="U62" i="112"/>
  <c r="T62" i="112"/>
  <c r="S62" i="112"/>
  <c r="R62" i="112"/>
  <c r="Q62" i="112"/>
  <c r="P62" i="112"/>
  <c r="O62" i="112"/>
  <c r="Y62" i="112" s="1"/>
  <c r="AB62" i="112" s="1"/>
  <c r="N62" i="112"/>
  <c r="Y61" i="112"/>
  <c r="AB61" i="112" s="1"/>
  <c r="N61" i="112"/>
  <c r="B61" i="112"/>
  <c r="Y60" i="112"/>
  <c r="AB60" i="112" s="1"/>
  <c r="N60" i="112"/>
  <c r="B60" i="112"/>
  <c r="Y58" i="112"/>
  <c r="AB58" i="112" s="1"/>
  <c r="N58" i="112"/>
  <c r="B58" i="112"/>
  <c r="Y57" i="112"/>
  <c r="AB57" i="112" s="1"/>
  <c r="N57" i="112"/>
  <c r="B57" i="112"/>
  <c r="AA55" i="112"/>
  <c r="AA13" i="112" s="1"/>
  <c r="X55" i="112"/>
  <c r="W55" i="112"/>
  <c r="V55" i="112"/>
  <c r="V13" i="112" s="1"/>
  <c r="U55" i="112"/>
  <c r="T55" i="112"/>
  <c r="S55" i="112"/>
  <c r="R55" i="112"/>
  <c r="R13" i="112" s="1"/>
  <c r="Q55" i="112"/>
  <c r="Y55" i="112" s="1"/>
  <c r="AB55" i="112" s="1"/>
  <c r="P55" i="112"/>
  <c r="O55" i="112"/>
  <c r="N55" i="112"/>
  <c r="Y54" i="112"/>
  <c r="AB54" i="112" s="1"/>
  <c r="N54" i="112"/>
  <c r="B54" i="112"/>
  <c r="AB53" i="112"/>
  <c r="Y53" i="112"/>
  <c r="N53" i="112"/>
  <c r="B53" i="112"/>
  <c r="Y52" i="112"/>
  <c r="AB52" i="112" s="1"/>
  <c r="N52" i="112"/>
  <c r="B52" i="112"/>
  <c r="AB51" i="112"/>
  <c r="Y51" i="112"/>
  <c r="N51" i="112"/>
  <c r="B51" i="112"/>
  <c r="Y50" i="112"/>
  <c r="AB50" i="112" s="1"/>
  <c r="N50" i="112"/>
  <c r="B50" i="112"/>
  <c r="AB49" i="112"/>
  <c r="Y49" i="112"/>
  <c r="N49" i="112"/>
  <c r="B49" i="112"/>
  <c r="Y48" i="112"/>
  <c r="AB48" i="112" s="1"/>
  <c r="N48" i="112"/>
  <c r="B48" i="112"/>
  <c r="AB47" i="112"/>
  <c r="Y47" i="112"/>
  <c r="N47" i="112"/>
  <c r="B47" i="112"/>
  <c r="AA46" i="112"/>
  <c r="X46" i="112"/>
  <c r="X12" i="112" s="1"/>
  <c r="W46" i="112"/>
  <c r="V46" i="112"/>
  <c r="U46" i="112"/>
  <c r="T46" i="112"/>
  <c r="T22" i="112" s="1"/>
  <c r="S46" i="112"/>
  <c r="R46" i="112"/>
  <c r="Q46" i="112"/>
  <c r="Q12" i="112" s="1"/>
  <c r="P46" i="112"/>
  <c r="P12" i="112" s="1"/>
  <c r="O46" i="112"/>
  <c r="N46" i="112"/>
  <c r="Y45" i="112"/>
  <c r="AB45" i="112" s="1"/>
  <c r="N45" i="112"/>
  <c r="B45" i="112"/>
  <c r="Y44" i="112"/>
  <c r="AB44" i="112" s="1"/>
  <c r="N44" i="112"/>
  <c r="B44" i="112"/>
  <c r="Y43" i="112"/>
  <c r="AB43" i="112" s="1"/>
  <c r="N43" i="112"/>
  <c r="B43" i="112"/>
  <c r="AA42" i="112"/>
  <c r="AA22" i="112" s="1"/>
  <c r="X42" i="112"/>
  <c r="W42" i="112"/>
  <c r="V42" i="112"/>
  <c r="V11" i="112" s="1"/>
  <c r="U42" i="112"/>
  <c r="T42" i="112"/>
  <c r="S42" i="112"/>
  <c r="S11" i="112" s="1"/>
  <c r="R42" i="112"/>
  <c r="R22" i="112" s="1"/>
  <c r="Q42" i="112"/>
  <c r="Y42" i="112" s="1"/>
  <c r="AB42" i="112" s="1"/>
  <c r="P42" i="112"/>
  <c r="O42" i="112"/>
  <c r="N42" i="112"/>
  <c r="Y41" i="112"/>
  <c r="AB41" i="112" s="1"/>
  <c r="N41" i="112"/>
  <c r="B41" i="112"/>
  <c r="AB39" i="112"/>
  <c r="Y39" i="112"/>
  <c r="N39" i="112"/>
  <c r="B39" i="112"/>
  <c r="Y38" i="112"/>
  <c r="AB38" i="112" s="1"/>
  <c r="N38" i="112"/>
  <c r="B38" i="112"/>
  <c r="AB37" i="112"/>
  <c r="Y37" i="112"/>
  <c r="N37" i="112"/>
  <c r="B37" i="112"/>
  <c r="Y36" i="112"/>
  <c r="AB36" i="112" s="1"/>
  <c r="N36" i="112"/>
  <c r="B36" i="112"/>
  <c r="AB34" i="112"/>
  <c r="Y34" i="112"/>
  <c r="N34" i="112"/>
  <c r="B34" i="112"/>
  <c r="Y33" i="112"/>
  <c r="AB33" i="112" s="1"/>
  <c r="N33" i="112"/>
  <c r="B33" i="112"/>
  <c r="AB32" i="112"/>
  <c r="Y32" i="112"/>
  <c r="N32" i="112"/>
  <c r="B32" i="112"/>
  <c r="Y31" i="112"/>
  <c r="AB31" i="112" s="1"/>
  <c r="N31" i="112"/>
  <c r="B31" i="112"/>
  <c r="AB29" i="112"/>
  <c r="Y29" i="112"/>
  <c r="N29" i="112"/>
  <c r="B29" i="112"/>
  <c r="Y28" i="112"/>
  <c r="AB28" i="112" s="1"/>
  <c r="N28" i="112"/>
  <c r="B28" i="112"/>
  <c r="AB27" i="112"/>
  <c r="Y27" i="112"/>
  <c r="N27" i="112"/>
  <c r="B27" i="112"/>
  <c r="Y26" i="112"/>
  <c r="AB26" i="112" s="1"/>
  <c r="N26" i="112"/>
  <c r="B26" i="112"/>
  <c r="AB25" i="112"/>
  <c r="Y25" i="112"/>
  <c r="N25" i="112"/>
  <c r="AA23" i="112"/>
  <c r="X23" i="112"/>
  <c r="X22" i="112" s="1"/>
  <c r="W23" i="112"/>
  <c r="W10" i="112" s="1"/>
  <c r="W9" i="112" s="1"/>
  <c r="V23" i="112"/>
  <c r="U23" i="112"/>
  <c r="T23" i="112"/>
  <c r="S23" i="112"/>
  <c r="S22" i="112" s="1"/>
  <c r="R23" i="112"/>
  <c r="Q23" i="112"/>
  <c r="P23" i="112"/>
  <c r="P22" i="112" s="1"/>
  <c r="O23" i="112"/>
  <c r="O10" i="112" s="1"/>
  <c r="N23" i="112"/>
  <c r="V22" i="112"/>
  <c r="U22" i="112"/>
  <c r="N22" i="112"/>
  <c r="AB20" i="112"/>
  <c r="AA20" i="112"/>
  <c r="Y20" i="112"/>
  <c r="AA16" i="112"/>
  <c r="W16" i="112"/>
  <c r="V16" i="112"/>
  <c r="U16" i="112"/>
  <c r="S16" i="112"/>
  <c r="R16" i="112"/>
  <c r="O16" i="112"/>
  <c r="N16" i="112"/>
  <c r="A16" i="112"/>
  <c r="X15" i="112"/>
  <c r="W15" i="112"/>
  <c r="V15" i="112"/>
  <c r="U15" i="112"/>
  <c r="T15" i="112"/>
  <c r="Q15" i="112"/>
  <c r="Y15" i="112" s="1"/>
  <c r="AB15" i="112" s="1"/>
  <c r="P15" i="112"/>
  <c r="O15" i="112"/>
  <c r="N15" i="112"/>
  <c r="A15" i="112"/>
  <c r="AA14" i="112"/>
  <c r="X14" i="112"/>
  <c r="W14" i="112"/>
  <c r="V14" i="112"/>
  <c r="U14" i="112"/>
  <c r="T14" i="112"/>
  <c r="S14" i="112"/>
  <c r="R14" i="112"/>
  <c r="Q14" i="112"/>
  <c r="P14" i="112"/>
  <c r="O14" i="112"/>
  <c r="Y14" i="112" s="1"/>
  <c r="AB14" i="112" s="1"/>
  <c r="N14" i="112"/>
  <c r="A14" i="112"/>
  <c r="X13" i="112"/>
  <c r="W13" i="112"/>
  <c r="U13" i="112"/>
  <c r="T13" i="112"/>
  <c r="S13" i="112"/>
  <c r="Q13" i="112"/>
  <c r="P13" i="112"/>
  <c r="O13" i="112"/>
  <c r="N13" i="112"/>
  <c r="A13" i="112"/>
  <c r="AA12" i="112"/>
  <c r="W12" i="112"/>
  <c r="V12" i="112"/>
  <c r="U12" i="112"/>
  <c r="S12" i="112"/>
  <c r="R12" i="112"/>
  <c r="O12" i="112"/>
  <c r="N12" i="112"/>
  <c r="A12" i="112"/>
  <c r="X11" i="112"/>
  <c r="W11" i="112"/>
  <c r="U11" i="112"/>
  <c r="U9" i="112" s="1"/>
  <c r="T11" i="112"/>
  <c r="Q11" i="112"/>
  <c r="P11" i="112"/>
  <c r="O11" i="112"/>
  <c r="N11" i="112"/>
  <c r="A11" i="112"/>
  <c r="AA10" i="112"/>
  <c r="X10" i="112"/>
  <c r="X9" i="112" s="1"/>
  <c r="V10" i="112"/>
  <c r="U10" i="112"/>
  <c r="T10" i="112"/>
  <c r="R10" i="112"/>
  <c r="Q10" i="112"/>
  <c r="Q9" i="112" s="1"/>
  <c r="P10" i="112"/>
  <c r="P9" i="112" s="1"/>
  <c r="N10" i="112"/>
  <c r="A10" i="112"/>
  <c r="A4" i="112"/>
  <c r="A158" i="5" s="1"/>
  <c r="A1" i="112"/>
  <c r="AB54" i="111"/>
  <c r="Y54" i="111"/>
  <c r="N54" i="111"/>
  <c r="B54" i="111"/>
  <c r="Y53" i="111"/>
  <c r="AB53" i="111" s="1"/>
  <c r="N53" i="111"/>
  <c r="B53" i="111"/>
  <c r="AB52" i="111"/>
  <c r="Y52" i="111"/>
  <c r="N52" i="111"/>
  <c r="B52" i="111"/>
  <c r="Y51" i="111"/>
  <c r="AB51" i="111" s="1"/>
  <c r="N51" i="111"/>
  <c r="B51" i="111"/>
  <c r="AA50" i="111"/>
  <c r="AA12" i="111" s="1"/>
  <c r="X50" i="111"/>
  <c r="W50" i="111"/>
  <c r="V50" i="111"/>
  <c r="U50" i="111"/>
  <c r="U12" i="111" s="1"/>
  <c r="T50" i="111"/>
  <c r="T12" i="111" s="1"/>
  <c r="S50" i="111"/>
  <c r="S12" i="111" s="1"/>
  <c r="R50" i="111"/>
  <c r="R12" i="111" s="1"/>
  <c r="Q50" i="111"/>
  <c r="P50" i="111"/>
  <c r="Y50" i="111" s="1"/>
  <c r="AB50" i="111" s="1"/>
  <c r="O50" i="111"/>
  <c r="N50" i="111"/>
  <c r="Y49" i="111"/>
  <c r="AB49" i="111" s="1"/>
  <c r="N49" i="111"/>
  <c r="B49" i="111"/>
  <c r="AB48" i="111"/>
  <c r="Y48" i="111"/>
  <c r="N48" i="111"/>
  <c r="B48" i="111"/>
  <c r="Y47" i="111"/>
  <c r="AB47" i="111" s="1"/>
  <c r="N47" i="111"/>
  <c r="B47" i="111"/>
  <c r="AB46" i="111"/>
  <c r="Y46" i="111"/>
  <c r="N46" i="111"/>
  <c r="B46" i="111"/>
  <c r="Y45" i="111"/>
  <c r="AB45" i="111" s="1"/>
  <c r="N45" i="111"/>
  <c r="B45" i="111"/>
  <c r="AB44" i="111"/>
  <c r="Y44" i="111"/>
  <c r="N44" i="111"/>
  <c r="B44" i="111"/>
  <c r="Y43" i="111"/>
  <c r="AB43" i="111" s="1"/>
  <c r="N43" i="111"/>
  <c r="B43" i="111"/>
  <c r="AB42" i="111"/>
  <c r="Y42" i="111"/>
  <c r="N42" i="111"/>
  <c r="B42" i="111"/>
  <c r="Y41" i="111"/>
  <c r="AB41" i="111" s="1"/>
  <c r="N41" i="111"/>
  <c r="B41" i="111"/>
  <c r="AB40" i="111"/>
  <c r="Y40" i="111"/>
  <c r="N40" i="111"/>
  <c r="B40" i="111"/>
  <c r="Y39" i="111"/>
  <c r="AB39" i="111" s="1"/>
  <c r="N39" i="111"/>
  <c r="B39" i="111"/>
  <c r="AB38" i="111"/>
  <c r="Y38" i="111"/>
  <c r="N38" i="111"/>
  <c r="B38" i="111"/>
  <c r="Y37" i="111"/>
  <c r="AB37" i="111" s="1"/>
  <c r="N37" i="111"/>
  <c r="B37" i="111"/>
  <c r="AB36" i="111"/>
  <c r="Y36" i="111"/>
  <c r="N36" i="111"/>
  <c r="B36" i="111"/>
  <c r="Y35" i="111"/>
  <c r="AB35" i="111" s="1"/>
  <c r="N35" i="111"/>
  <c r="B35" i="111"/>
  <c r="AA34" i="111"/>
  <c r="X34" i="111"/>
  <c r="W34" i="111"/>
  <c r="W18" i="111" s="1"/>
  <c r="V34" i="111"/>
  <c r="V18" i="111" s="1"/>
  <c r="U34" i="111"/>
  <c r="T34" i="111"/>
  <c r="S34" i="111"/>
  <c r="R34" i="111"/>
  <c r="Q34" i="111"/>
  <c r="P34" i="111"/>
  <c r="O34" i="111"/>
  <c r="O18" i="111" s="1"/>
  <c r="N34" i="111"/>
  <c r="AB33" i="111"/>
  <c r="Y33" i="111"/>
  <c r="N33" i="111"/>
  <c r="B33" i="111"/>
  <c r="Y32" i="111"/>
  <c r="AB32" i="111" s="1"/>
  <c r="N32" i="111"/>
  <c r="B32" i="111"/>
  <c r="AB31" i="111"/>
  <c r="Y31" i="111"/>
  <c r="N31" i="111"/>
  <c r="B31" i="111"/>
  <c r="Y30" i="111"/>
  <c r="AB30" i="111" s="1"/>
  <c r="N30" i="111"/>
  <c r="B30" i="111"/>
  <c r="AB29" i="111"/>
  <c r="Y29" i="111"/>
  <c r="N29" i="111"/>
  <c r="B29" i="111"/>
  <c r="Y28" i="111"/>
  <c r="AB28" i="111" s="1"/>
  <c r="N28" i="111"/>
  <c r="B28" i="111"/>
  <c r="AB27" i="111"/>
  <c r="Y27" i="111"/>
  <c r="N27" i="111"/>
  <c r="B27" i="111"/>
  <c r="Y26" i="111"/>
  <c r="AB26" i="111" s="1"/>
  <c r="N26" i="111"/>
  <c r="B26" i="111"/>
  <c r="AB25" i="111"/>
  <c r="Y25" i="111"/>
  <c r="N25" i="111"/>
  <c r="B25" i="111"/>
  <c r="Y24" i="111"/>
  <c r="AB24" i="111" s="1"/>
  <c r="N24" i="111"/>
  <c r="B24" i="111"/>
  <c r="AB23" i="111"/>
  <c r="Y23" i="111"/>
  <c r="N23" i="111"/>
  <c r="B23" i="111"/>
  <c r="Y22" i="111"/>
  <c r="AB22" i="111" s="1"/>
  <c r="N22" i="111"/>
  <c r="B22" i="111"/>
  <c r="AB21" i="111"/>
  <c r="Y21" i="111"/>
  <c r="N21" i="111"/>
  <c r="B21" i="111"/>
  <c r="Y20" i="111"/>
  <c r="AB20" i="111" s="1"/>
  <c r="N20" i="111"/>
  <c r="AA19" i="111"/>
  <c r="AA10" i="111" s="1"/>
  <c r="X19" i="111"/>
  <c r="W19" i="111"/>
  <c r="V19" i="111"/>
  <c r="U19" i="111"/>
  <c r="U18" i="111" s="1"/>
  <c r="T19" i="111"/>
  <c r="T10" i="111" s="1"/>
  <c r="T9" i="111" s="1"/>
  <c r="S19" i="111"/>
  <c r="S10" i="111" s="1"/>
  <c r="S9" i="111" s="1"/>
  <c r="R19" i="111"/>
  <c r="R10" i="111" s="1"/>
  <c r="R9" i="111" s="1"/>
  <c r="Q19" i="111"/>
  <c r="Y19" i="111" s="1"/>
  <c r="AB19" i="111" s="1"/>
  <c r="P19" i="111"/>
  <c r="O19" i="111"/>
  <c r="N19" i="111"/>
  <c r="AA18" i="111"/>
  <c r="X18" i="111"/>
  <c r="R18" i="111"/>
  <c r="Q18" i="111"/>
  <c r="P18" i="111"/>
  <c r="N18" i="111"/>
  <c r="X12" i="111"/>
  <c r="W12" i="111"/>
  <c r="V12" i="111"/>
  <c r="Q12" i="111"/>
  <c r="Q9" i="111" s="1"/>
  <c r="P12" i="111"/>
  <c r="O12" i="111"/>
  <c r="Y12" i="111" s="1"/>
  <c r="AB12" i="111" s="1"/>
  <c r="N12" i="111"/>
  <c r="A12" i="111"/>
  <c r="AA11" i="111"/>
  <c r="X11" i="111"/>
  <c r="X9" i="111" s="1"/>
  <c r="W11" i="111"/>
  <c r="V11" i="111"/>
  <c r="U11" i="111"/>
  <c r="T11" i="111"/>
  <c r="S11" i="111"/>
  <c r="R11" i="111"/>
  <c r="Q11" i="111"/>
  <c r="P11" i="111"/>
  <c r="P9" i="111" s="1"/>
  <c r="O11" i="111"/>
  <c r="Y11" i="111" s="1"/>
  <c r="AB11" i="111" s="1"/>
  <c r="N11" i="111"/>
  <c r="A11" i="111"/>
  <c r="X10" i="111"/>
  <c r="W10" i="111"/>
  <c r="W9" i="111" s="1"/>
  <c r="V10" i="111"/>
  <c r="V9" i="111" s="1"/>
  <c r="U10" i="111"/>
  <c r="U9" i="111" s="1"/>
  <c r="Q10" i="111"/>
  <c r="P10" i="111"/>
  <c r="O10" i="111"/>
  <c r="Y10" i="111" s="1"/>
  <c r="AB10" i="111" s="1"/>
  <c r="N10" i="111"/>
  <c r="A10" i="111"/>
  <c r="A4" i="111"/>
  <c r="A176" i="5" s="1"/>
  <c r="Y82" i="110"/>
  <c r="AB82" i="110" s="1"/>
  <c r="N82" i="110"/>
  <c r="B82" i="110"/>
  <c r="AB81" i="110"/>
  <c r="Y81" i="110"/>
  <c r="N81" i="110"/>
  <c r="B81" i="110"/>
  <c r="Y80" i="110"/>
  <c r="AB80" i="110" s="1"/>
  <c r="N80" i="110"/>
  <c r="B80" i="110"/>
  <c r="AB79" i="110"/>
  <c r="Y79" i="110"/>
  <c r="N79" i="110"/>
  <c r="B79" i="110"/>
  <c r="Y78" i="110"/>
  <c r="AB78" i="110" s="1"/>
  <c r="N78" i="110"/>
  <c r="B78" i="110"/>
  <c r="AB77" i="110"/>
  <c r="Y77" i="110"/>
  <c r="N77" i="110"/>
  <c r="B77" i="110"/>
  <c r="Y76" i="110"/>
  <c r="AB76" i="110" s="1"/>
  <c r="N76" i="110"/>
  <c r="B76" i="110"/>
  <c r="AB75" i="110"/>
  <c r="Y75" i="110"/>
  <c r="N75" i="110"/>
  <c r="B75" i="110"/>
  <c r="AA74" i="110"/>
  <c r="AA16" i="110" s="1"/>
  <c r="X74" i="110"/>
  <c r="W74" i="110"/>
  <c r="V74" i="110"/>
  <c r="U74" i="110"/>
  <c r="T74" i="110"/>
  <c r="T16" i="110" s="1"/>
  <c r="S74" i="110"/>
  <c r="S16" i="110" s="1"/>
  <c r="R74" i="110"/>
  <c r="R16" i="110" s="1"/>
  <c r="Q74" i="110"/>
  <c r="P74" i="110"/>
  <c r="Y74" i="110" s="1"/>
  <c r="AB74" i="110" s="1"/>
  <c r="O74" i="110"/>
  <c r="N74" i="110"/>
  <c r="Y73" i="110"/>
  <c r="AB73" i="110" s="1"/>
  <c r="N73" i="110"/>
  <c r="B73" i="110"/>
  <c r="Y72" i="110"/>
  <c r="AB72" i="110" s="1"/>
  <c r="N72" i="110"/>
  <c r="B72" i="110"/>
  <c r="Y71" i="110"/>
  <c r="AB71" i="110" s="1"/>
  <c r="N71" i="110"/>
  <c r="B71" i="110"/>
  <c r="Y70" i="110"/>
  <c r="AB70" i="110" s="1"/>
  <c r="N70" i="110"/>
  <c r="B70" i="110"/>
  <c r="Y69" i="110"/>
  <c r="AB69" i="110" s="1"/>
  <c r="N69" i="110"/>
  <c r="B69" i="110"/>
  <c r="Y68" i="110"/>
  <c r="AB68" i="110" s="1"/>
  <c r="N68" i="110"/>
  <c r="B68" i="110"/>
  <c r="Y67" i="110"/>
  <c r="AB67" i="110" s="1"/>
  <c r="N67" i="110"/>
  <c r="B67" i="110"/>
  <c r="AA66" i="110"/>
  <c r="AA15" i="110" s="1"/>
  <c r="X66" i="110"/>
  <c r="W66" i="110"/>
  <c r="V66" i="110"/>
  <c r="V15" i="110" s="1"/>
  <c r="U66" i="110"/>
  <c r="U15" i="110" s="1"/>
  <c r="T66" i="110"/>
  <c r="T15" i="110" s="1"/>
  <c r="S66" i="110"/>
  <c r="S15" i="110" s="1"/>
  <c r="R66" i="110"/>
  <c r="R15" i="110" s="1"/>
  <c r="Q66" i="110"/>
  <c r="P66" i="110"/>
  <c r="Y66" i="110" s="1"/>
  <c r="AB66" i="110" s="1"/>
  <c r="O66" i="110"/>
  <c r="N66" i="110"/>
  <c r="Y65" i="110"/>
  <c r="AB65" i="110" s="1"/>
  <c r="N65" i="110"/>
  <c r="B65" i="110"/>
  <c r="Y64" i="110"/>
  <c r="AB64" i="110" s="1"/>
  <c r="N64" i="110"/>
  <c r="B64" i="110"/>
  <c r="Y63" i="110"/>
  <c r="AB63" i="110" s="1"/>
  <c r="N63" i="110"/>
  <c r="B63" i="110"/>
  <c r="AA62" i="110"/>
  <c r="X62" i="110"/>
  <c r="W62" i="110"/>
  <c r="V62" i="110"/>
  <c r="U62" i="110"/>
  <c r="T62" i="110"/>
  <c r="S62" i="110"/>
  <c r="R62" i="110"/>
  <c r="Q62" i="110"/>
  <c r="P62" i="110"/>
  <c r="O62" i="110"/>
  <c r="Y62" i="110" s="1"/>
  <c r="AB62" i="110" s="1"/>
  <c r="N62" i="110"/>
  <c r="Y61" i="110"/>
  <c r="AB61" i="110" s="1"/>
  <c r="N61" i="110"/>
  <c r="B61" i="110"/>
  <c r="Y60" i="110"/>
  <c r="AB60" i="110" s="1"/>
  <c r="N60" i="110"/>
  <c r="B60" i="110"/>
  <c r="Y58" i="110"/>
  <c r="AB58" i="110" s="1"/>
  <c r="N58" i="110"/>
  <c r="B58" i="110"/>
  <c r="Y57" i="110"/>
  <c r="AB57" i="110" s="1"/>
  <c r="N57" i="110"/>
  <c r="B57" i="110"/>
  <c r="AA55" i="110"/>
  <c r="AA13" i="110" s="1"/>
  <c r="X55" i="110"/>
  <c r="X13" i="110" s="1"/>
  <c r="W55" i="110"/>
  <c r="V55" i="110"/>
  <c r="U55" i="110"/>
  <c r="T55" i="110"/>
  <c r="T13" i="110" s="1"/>
  <c r="S55" i="110"/>
  <c r="R55" i="110"/>
  <c r="R13" i="110" s="1"/>
  <c r="Q55" i="110"/>
  <c r="P55" i="110"/>
  <c r="Y55" i="110" s="1"/>
  <c r="AB55" i="110" s="1"/>
  <c r="O55" i="110"/>
  <c r="N55" i="110"/>
  <c r="Y54" i="110"/>
  <c r="AB54" i="110" s="1"/>
  <c r="N54" i="110"/>
  <c r="B54" i="110"/>
  <c r="AB53" i="110"/>
  <c r="Y53" i="110"/>
  <c r="N53" i="110"/>
  <c r="B53" i="110"/>
  <c r="Y52" i="110"/>
  <c r="AB52" i="110" s="1"/>
  <c r="N52" i="110"/>
  <c r="B52" i="110"/>
  <c r="AB51" i="110"/>
  <c r="Y51" i="110"/>
  <c r="N51" i="110"/>
  <c r="B51" i="110"/>
  <c r="Y50" i="110"/>
  <c r="AB50" i="110" s="1"/>
  <c r="N50" i="110"/>
  <c r="B50" i="110"/>
  <c r="AB49" i="110"/>
  <c r="Y49" i="110"/>
  <c r="N49" i="110"/>
  <c r="B49" i="110"/>
  <c r="Y48" i="110"/>
  <c r="AB48" i="110" s="1"/>
  <c r="N48" i="110"/>
  <c r="B48" i="110"/>
  <c r="AB47" i="110"/>
  <c r="Y47" i="110"/>
  <c r="N47" i="110"/>
  <c r="B47" i="110"/>
  <c r="AA46" i="110"/>
  <c r="AA12" i="110" s="1"/>
  <c r="X46" i="110"/>
  <c r="X12" i="110" s="1"/>
  <c r="W46" i="110"/>
  <c r="W12" i="110" s="1"/>
  <c r="V46" i="110"/>
  <c r="U46" i="110"/>
  <c r="T46" i="110"/>
  <c r="S46" i="110"/>
  <c r="S12" i="110" s="1"/>
  <c r="R46" i="110"/>
  <c r="R12" i="110" s="1"/>
  <c r="Q46" i="110"/>
  <c r="Q12" i="110" s="1"/>
  <c r="P46" i="110"/>
  <c r="Y46" i="110" s="1"/>
  <c r="AB46" i="110" s="1"/>
  <c r="O46" i="110"/>
  <c r="O12" i="110" s="1"/>
  <c r="N46" i="110"/>
  <c r="Y45" i="110"/>
  <c r="AB45" i="110" s="1"/>
  <c r="N45" i="110"/>
  <c r="B45" i="110"/>
  <c r="Y44" i="110"/>
  <c r="AB44" i="110" s="1"/>
  <c r="N44" i="110"/>
  <c r="B44" i="110"/>
  <c r="Y43" i="110"/>
  <c r="AB43" i="110" s="1"/>
  <c r="N43" i="110"/>
  <c r="B43" i="110"/>
  <c r="AA42" i="110"/>
  <c r="X42" i="110"/>
  <c r="W42" i="110"/>
  <c r="V42" i="110"/>
  <c r="V22" i="110" s="1"/>
  <c r="U42" i="110"/>
  <c r="U11" i="110" s="1"/>
  <c r="T42" i="110"/>
  <c r="T22" i="110" s="1"/>
  <c r="S42" i="110"/>
  <c r="R42" i="110"/>
  <c r="Q42" i="110"/>
  <c r="P42" i="110"/>
  <c r="Y42" i="110" s="1"/>
  <c r="AB42" i="110" s="1"/>
  <c r="O42" i="110"/>
  <c r="N42" i="110"/>
  <c r="Y41" i="110"/>
  <c r="AB41" i="110" s="1"/>
  <c r="N41" i="110"/>
  <c r="B41" i="110"/>
  <c r="Y39" i="110"/>
  <c r="AB39" i="110" s="1"/>
  <c r="N39" i="110"/>
  <c r="B39" i="110"/>
  <c r="Y38" i="110"/>
  <c r="AB38" i="110" s="1"/>
  <c r="N38" i="110"/>
  <c r="B38" i="110"/>
  <c r="Y37" i="110"/>
  <c r="AB37" i="110" s="1"/>
  <c r="N37" i="110"/>
  <c r="B37" i="110"/>
  <c r="Y36" i="110"/>
  <c r="AB36" i="110" s="1"/>
  <c r="N36" i="110"/>
  <c r="B36" i="110"/>
  <c r="Y34" i="110"/>
  <c r="AB34" i="110" s="1"/>
  <c r="N34" i="110"/>
  <c r="B34" i="110"/>
  <c r="Y33" i="110"/>
  <c r="AB33" i="110" s="1"/>
  <c r="N33" i="110"/>
  <c r="B33" i="110"/>
  <c r="Y32" i="110"/>
  <c r="AB32" i="110" s="1"/>
  <c r="N32" i="110"/>
  <c r="B32" i="110"/>
  <c r="Y31" i="110"/>
  <c r="AB31" i="110" s="1"/>
  <c r="N31" i="110"/>
  <c r="B31" i="110"/>
  <c r="Y29" i="110"/>
  <c r="AB29" i="110" s="1"/>
  <c r="N29" i="110"/>
  <c r="B29" i="110"/>
  <c r="Y28" i="110"/>
  <c r="AB28" i="110" s="1"/>
  <c r="N28" i="110"/>
  <c r="B28" i="110"/>
  <c r="Y27" i="110"/>
  <c r="AB27" i="110" s="1"/>
  <c r="N27" i="110"/>
  <c r="B27" i="110"/>
  <c r="Y26" i="110"/>
  <c r="AB26" i="110" s="1"/>
  <c r="N26" i="110"/>
  <c r="B26" i="110"/>
  <c r="Y25" i="110"/>
  <c r="AB25" i="110" s="1"/>
  <c r="N25" i="110"/>
  <c r="AA23" i="110"/>
  <c r="AA22" i="110" s="1"/>
  <c r="X23" i="110"/>
  <c r="W23" i="110"/>
  <c r="W10" i="110" s="1"/>
  <c r="V23" i="110"/>
  <c r="U23" i="110"/>
  <c r="U10" i="110" s="1"/>
  <c r="T23" i="110"/>
  <c r="S23" i="110"/>
  <c r="S22" i="110" s="1"/>
  <c r="R23" i="110"/>
  <c r="R22" i="110" s="1"/>
  <c r="Q23" i="110"/>
  <c r="Q10" i="110" s="1"/>
  <c r="Q9" i="110" s="1"/>
  <c r="P23" i="110"/>
  <c r="O23" i="110"/>
  <c r="O10" i="110" s="1"/>
  <c r="N23" i="110"/>
  <c r="X22" i="110"/>
  <c r="W22" i="110"/>
  <c r="P22" i="110"/>
  <c r="O22" i="110"/>
  <c r="N22" i="110"/>
  <c r="AB20" i="110"/>
  <c r="AA20" i="110"/>
  <c r="Y20" i="110"/>
  <c r="X16" i="110"/>
  <c r="W16" i="110"/>
  <c r="V16" i="110"/>
  <c r="U16" i="110"/>
  <c r="Q16" i="110"/>
  <c r="P16" i="110"/>
  <c r="Y16" i="110" s="1"/>
  <c r="O16" i="110"/>
  <c r="N16" i="110"/>
  <c r="A16" i="110"/>
  <c r="X15" i="110"/>
  <c r="W15" i="110"/>
  <c r="Q15" i="110"/>
  <c r="P15" i="110"/>
  <c r="O15" i="110"/>
  <c r="N15" i="110"/>
  <c r="A15" i="110"/>
  <c r="AA14" i="110"/>
  <c r="X14" i="110"/>
  <c r="W14" i="110"/>
  <c r="V14" i="110"/>
  <c r="U14" i="110"/>
  <c r="T14" i="110"/>
  <c r="S14" i="110"/>
  <c r="R14" i="110"/>
  <c r="Q14" i="110"/>
  <c r="P14" i="110"/>
  <c r="O14" i="110"/>
  <c r="Y14" i="110" s="1"/>
  <c r="AB14" i="110" s="1"/>
  <c r="N14" i="110"/>
  <c r="A14" i="110"/>
  <c r="W13" i="110"/>
  <c r="V13" i="110"/>
  <c r="U13" i="110"/>
  <c r="S13" i="110"/>
  <c r="Q13" i="110"/>
  <c r="O13" i="110"/>
  <c r="N13" i="110"/>
  <c r="A13" i="110"/>
  <c r="V12" i="110"/>
  <c r="U12" i="110"/>
  <c r="T12" i="110"/>
  <c r="N12" i="110"/>
  <c r="A12" i="110"/>
  <c r="AA11" i="110"/>
  <c r="X11" i="110"/>
  <c r="W11" i="110"/>
  <c r="S11" i="110"/>
  <c r="R11" i="110"/>
  <c r="Q11" i="110"/>
  <c r="P11" i="110"/>
  <c r="O11" i="110"/>
  <c r="N11" i="110"/>
  <c r="A11" i="110"/>
  <c r="AA10" i="110"/>
  <c r="AA9" i="110" s="1"/>
  <c r="X10" i="110"/>
  <c r="X9" i="110" s="1"/>
  <c r="V10" i="110"/>
  <c r="T10" i="110"/>
  <c r="S10" i="110"/>
  <c r="S9" i="110" s="1"/>
  <c r="R10" i="110"/>
  <c r="P10" i="110"/>
  <c r="N10" i="110"/>
  <c r="A10" i="110"/>
  <c r="A4" i="110"/>
  <c r="A155" i="5" s="1"/>
  <c r="A1" i="110"/>
  <c r="Y13" i="112" l="1"/>
  <c r="AB13" i="112" s="1"/>
  <c r="Y16" i="112"/>
  <c r="AB16" i="112" s="1"/>
  <c r="Y10" i="112"/>
  <c r="AB10" i="112" s="1"/>
  <c r="O9" i="112"/>
  <c r="V9" i="112"/>
  <c r="Y10" i="113"/>
  <c r="AB10" i="113" s="1"/>
  <c r="O9" i="113"/>
  <c r="Q9" i="113"/>
  <c r="Y12" i="113"/>
  <c r="AB12" i="113" s="1"/>
  <c r="Y74" i="112"/>
  <c r="AB74" i="112" s="1"/>
  <c r="T12" i="112"/>
  <c r="T9" i="112" s="1"/>
  <c r="O22" i="112"/>
  <c r="Y22" i="112" s="1"/>
  <c r="AB22" i="112" s="1"/>
  <c r="W22" i="112"/>
  <c r="Y23" i="112"/>
  <c r="AB23" i="112" s="1"/>
  <c r="Q18" i="113"/>
  <c r="Y18" i="113" s="1"/>
  <c r="AB18" i="113" s="1"/>
  <c r="Y19" i="113"/>
  <c r="AB19" i="113" s="1"/>
  <c r="R11" i="112"/>
  <c r="R9" i="112" s="1"/>
  <c r="Y46" i="112"/>
  <c r="AB46" i="112" s="1"/>
  <c r="S10" i="112"/>
  <c r="S9" i="112" s="1"/>
  <c r="R18" i="113"/>
  <c r="AA18" i="113"/>
  <c r="Q12" i="113"/>
  <c r="AA11" i="112"/>
  <c r="AA9" i="112" s="1"/>
  <c r="Q22" i="112"/>
  <c r="Y13" i="110"/>
  <c r="AB13" i="110" s="1"/>
  <c r="R9" i="110"/>
  <c r="U9" i="110"/>
  <c r="AA9" i="111"/>
  <c r="V9" i="110"/>
  <c r="Y10" i="110"/>
  <c r="AB10" i="110" s="1"/>
  <c r="O9" i="110"/>
  <c r="W9" i="110"/>
  <c r="Y15" i="110"/>
  <c r="AB15" i="110" s="1"/>
  <c r="AB16" i="110"/>
  <c r="T11" i="110"/>
  <c r="Y11" i="110" s="1"/>
  <c r="AB11" i="110" s="1"/>
  <c r="S18" i="111"/>
  <c r="Y18" i="111" s="1"/>
  <c r="AB18" i="111" s="1"/>
  <c r="V11" i="110"/>
  <c r="P13" i="110"/>
  <c r="O9" i="111"/>
  <c r="Y9" i="111" s="1"/>
  <c r="T18" i="111"/>
  <c r="Y34" i="111"/>
  <c r="AB34" i="111" s="1"/>
  <c r="Y23" i="110"/>
  <c r="AB23" i="110" s="1"/>
  <c r="P12" i="110"/>
  <c r="Y12" i="110" s="1"/>
  <c r="AB12" i="110" s="1"/>
  <c r="Q22" i="110"/>
  <c r="Y22" i="110" s="1"/>
  <c r="AB22" i="110" s="1"/>
  <c r="U22" i="110"/>
  <c r="AB54" i="109"/>
  <c r="Y54" i="109"/>
  <c r="N54" i="109"/>
  <c r="B54" i="109"/>
  <c r="Y53" i="109"/>
  <c r="AB53" i="109" s="1"/>
  <c r="N53" i="109"/>
  <c r="B53" i="109"/>
  <c r="AB52" i="109"/>
  <c r="Y52" i="109"/>
  <c r="N52" i="109"/>
  <c r="B52" i="109"/>
  <c r="Y51" i="109"/>
  <c r="AB51" i="109" s="1"/>
  <c r="N51" i="109"/>
  <c r="B51" i="109"/>
  <c r="AA50" i="109"/>
  <c r="X50" i="109"/>
  <c r="W50" i="109"/>
  <c r="V50" i="109"/>
  <c r="V12" i="109" s="1"/>
  <c r="U50" i="109"/>
  <c r="U12" i="109" s="1"/>
  <c r="T50" i="109"/>
  <c r="S50" i="109"/>
  <c r="R50" i="109"/>
  <c r="Q50" i="109"/>
  <c r="Y50" i="109" s="1"/>
  <c r="AB50" i="109" s="1"/>
  <c r="P50" i="109"/>
  <c r="O50" i="109"/>
  <c r="N50" i="109"/>
  <c r="AB49" i="109"/>
  <c r="Y49" i="109"/>
  <c r="N49" i="109"/>
  <c r="B49" i="109"/>
  <c r="AB48" i="109"/>
  <c r="Y48" i="109"/>
  <c r="N48" i="109"/>
  <c r="B48" i="109"/>
  <c r="AB47" i="109"/>
  <c r="Y47" i="109"/>
  <c r="N47" i="109"/>
  <c r="B47" i="109"/>
  <c r="AB46" i="109"/>
  <c r="Y46" i="109"/>
  <c r="N46" i="109"/>
  <c r="B46" i="109"/>
  <c r="AB45" i="109"/>
  <c r="Y45" i="109"/>
  <c r="N45" i="109"/>
  <c r="B45" i="109"/>
  <c r="AB44" i="109"/>
  <c r="Y44" i="109"/>
  <c r="N44" i="109"/>
  <c r="B44" i="109"/>
  <c r="AB43" i="109"/>
  <c r="Y43" i="109"/>
  <c r="N43" i="109"/>
  <c r="B43" i="109"/>
  <c r="AB42" i="109"/>
  <c r="Y42" i="109"/>
  <c r="N42" i="109"/>
  <c r="B42" i="109"/>
  <c r="AB41" i="109"/>
  <c r="Y41" i="109"/>
  <c r="N41" i="109"/>
  <c r="B41" i="109"/>
  <c r="AB40" i="109"/>
  <c r="Y40" i="109"/>
  <c r="N40" i="109"/>
  <c r="B40" i="109"/>
  <c r="AB39" i="109"/>
  <c r="Y39" i="109"/>
  <c r="N39" i="109"/>
  <c r="B39" i="109"/>
  <c r="AB38" i="109"/>
  <c r="Y38" i="109"/>
  <c r="N38" i="109"/>
  <c r="B38" i="109"/>
  <c r="AB37" i="109"/>
  <c r="Y37" i="109"/>
  <c r="N37" i="109"/>
  <c r="B37" i="109"/>
  <c r="AB36" i="109"/>
  <c r="Y36" i="109"/>
  <c r="N36" i="109"/>
  <c r="B36" i="109"/>
  <c r="AB35" i="109"/>
  <c r="Y35" i="109"/>
  <c r="N35" i="109"/>
  <c r="B35" i="109"/>
  <c r="AA34" i="109"/>
  <c r="X34" i="109"/>
  <c r="W34" i="109"/>
  <c r="W18" i="109" s="1"/>
  <c r="V34" i="109"/>
  <c r="U34" i="109"/>
  <c r="T34" i="109"/>
  <c r="S34" i="109"/>
  <c r="R34" i="109"/>
  <c r="Q34" i="109"/>
  <c r="P34" i="109"/>
  <c r="O34" i="109"/>
  <c r="O18" i="109" s="1"/>
  <c r="N34" i="109"/>
  <c r="AB33" i="109"/>
  <c r="Y33" i="109"/>
  <c r="N33" i="109"/>
  <c r="B33" i="109"/>
  <c r="Y32" i="109"/>
  <c r="AB32" i="109" s="1"/>
  <c r="N32" i="109"/>
  <c r="B32" i="109"/>
  <c r="AB31" i="109"/>
  <c r="Y31" i="109"/>
  <c r="N31" i="109"/>
  <c r="B31" i="109"/>
  <c r="Y30" i="109"/>
  <c r="AB30" i="109" s="1"/>
  <c r="N30" i="109"/>
  <c r="B30" i="109"/>
  <c r="AB29" i="109"/>
  <c r="Y29" i="109"/>
  <c r="N29" i="109"/>
  <c r="B29" i="109"/>
  <c r="Y28" i="109"/>
  <c r="AB28" i="109" s="1"/>
  <c r="N28" i="109"/>
  <c r="B28" i="109"/>
  <c r="AB27" i="109"/>
  <c r="Y27" i="109"/>
  <c r="N27" i="109"/>
  <c r="B27" i="109"/>
  <c r="Y26" i="109"/>
  <c r="AB26" i="109" s="1"/>
  <c r="N26" i="109"/>
  <c r="B26" i="109"/>
  <c r="AB25" i="109"/>
  <c r="Y25" i="109"/>
  <c r="N25" i="109"/>
  <c r="B25" i="109"/>
  <c r="Y24" i="109"/>
  <c r="AB24" i="109" s="1"/>
  <c r="N24" i="109"/>
  <c r="B24" i="109"/>
  <c r="AB23" i="109"/>
  <c r="Y23" i="109"/>
  <c r="N23" i="109"/>
  <c r="B23" i="109"/>
  <c r="Y22" i="109"/>
  <c r="AB22" i="109" s="1"/>
  <c r="N22" i="109"/>
  <c r="B22" i="109"/>
  <c r="AB21" i="109"/>
  <c r="Y21" i="109"/>
  <c r="N21" i="109"/>
  <c r="B21" i="109"/>
  <c r="Y20" i="109"/>
  <c r="AB20" i="109" s="1"/>
  <c r="N20" i="109"/>
  <c r="AA19" i="109"/>
  <c r="X19" i="109"/>
  <c r="X18" i="109" s="1"/>
  <c r="W19" i="109"/>
  <c r="V19" i="109"/>
  <c r="U19" i="109"/>
  <c r="U18" i="109" s="1"/>
  <c r="T19" i="109"/>
  <c r="T10" i="109" s="1"/>
  <c r="T9" i="109" s="1"/>
  <c r="S19" i="109"/>
  <c r="R19" i="109"/>
  <c r="Q19" i="109"/>
  <c r="Q10" i="109" s="1"/>
  <c r="Q9" i="109" s="1"/>
  <c r="P19" i="109"/>
  <c r="P18" i="109" s="1"/>
  <c r="O19" i="109"/>
  <c r="N19" i="109"/>
  <c r="AA18" i="109"/>
  <c r="S18" i="109"/>
  <c r="R18" i="109"/>
  <c r="N18" i="109"/>
  <c r="AA12" i="109"/>
  <c r="X12" i="109"/>
  <c r="W12" i="109"/>
  <c r="T12" i="109"/>
  <c r="S12" i="109"/>
  <c r="R12" i="109"/>
  <c r="Q12" i="109"/>
  <c r="P12" i="109"/>
  <c r="Y12" i="109" s="1"/>
  <c r="AB12" i="109" s="1"/>
  <c r="O12" i="109"/>
  <c r="N12" i="109"/>
  <c r="A12" i="109"/>
  <c r="AA11" i="109"/>
  <c r="X11" i="109"/>
  <c r="W11" i="109"/>
  <c r="V11" i="109"/>
  <c r="U11" i="109"/>
  <c r="T11" i="109"/>
  <c r="S11" i="109"/>
  <c r="R11" i="109"/>
  <c r="Q11" i="109"/>
  <c r="P11" i="109"/>
  <c r="O11" i="109"/>
  <c r="Y11" i="109" s="1"/>
  <c r="AB11" i="109" s="1"/>
  <c r="N11" i="109"/>
  <c r="A11" i="109"/>
  <c r="AA10" i="109"/>
  <c r="AA9" i="109" s="1"/>
  <c r="W10" i="109"/>
  <c r="W9" i="109" s="1"/>
  <c r="V10" i="109"/>
  <c r="V9" i="109" s="1"/>
  <c r="S10" i="109"/>
  <c r="R10" i="109"/>
  <c r="R9" i="109" s="1"/>
  <c r="O10" i="109"/>
  <c r="N10" i="109"/>
  <c r="A10" i="109"/>
  <c r="S9" i="109"/>
  <c r="A4" i="109"/>
  <c r="A173" i="5" s="1"/>
  <c r="AB82" i="108"/>
  <c r="Y82" i="108"/>
  <c r="N82" i="108"/>
  <c r="B82" i="108"/>
  <c r="AB81" i="108"/>
  <c r="Y81" i="108"/>
  <c r="N81" i="108"/>
  <c r="B81" i="108"/>
  <c r="AB80" i="108"/>
  <c r="Y80" i="108"/>
  <c r="N80" i="108"/>
  <c r="B80" i="108"/>
  <c r="AB79" i="108"/>
  <c r="Y79" i="108"/>
  <c r="N79" i="108"/>
  <c r="B79" i="108"/>
  <c r="AB78" i="108"/>
  <c r="Y78" i="108"/>
  <c r="N78" i="108"/>
  <c r="B78" i="108"/>
  <c r="AB77" i="108"/>
  <c r="Y77" i="108"/>
  <c r="N77" i="108"/>
  <c r="B77" i="108"/>
  <c r="AB76" i="108"/>
  <c r="Y76" i="108"/>
  <c r="N76" i="108"/>
  <c r="B76" i="108"/>
  <c r="AB75" i="108"/>
  <c r="Y75" i="108"/>
  <c r="N75" i="108"/>
  <c r="B75" i="108"/>
  <c r="AA74" i="108"/>
  <c r="X74" i="108"/>
  <c r="W74" i="108"/>
  <c r="V74" i="108"/>
  <c r="U74" i="108"/>
  <c r="T74" i="108"/>
  <c r="T16" i="108" s="1"/>
  <c r="S74" i="108"/>
  <c r="S16" i="108" s="1"/>
  <c r="R74" i="108"/>
  <c r="Q74" i="108"/>
  <c r="P74" i="108"/>
  <c r="O74" i="108"/>
  <c r="Y74" i="108" s="1"/>
  <c r="AB74" i="108" s="1"/>
  <c r="N74" i="108"/>
  <c r="Y73" i="108"/>
  <c r="AB73" i="108" s="1"/>
  <c r="N73" i="108"/>
  <c r="B73" i="108"/>
  <c r="AB72" i="108"/>
  <c r="Y72" i="108"/>
  <c r="N72" i="108"/>
  <c r="B72" i="108"/>
  <c r="Y71" i="108"/>
  <c r="AB71" i="108" s="1"/>
  <c r="N71" i="108"/>
  <c r="B71" i="108"/>
  <c r="AB70" i="108"/>
  <c r="Y70" i="108"/>
  <c r="N70" i="108"/>
  <c r="B70" i="108"/>
  <c r="Y69" i="108"/>
  <c r="AB69" i="108" s="1"/>
  <c r="N69" i="108"/>
  <c r="B69" i="108"/>
  <c r="AB68" i="108"/>
  <c r="Y68" i="108"/>
  <c r="N68" i="108"/>
  <c r="B68" i="108"/>
  <c r="Y67" i="108"/>
  <c r="AB67" i="108" s="1"/>
  <c r="N67" i="108"/>
  <c r="B67" i="108"/>
  <c r="AA66" i="108"/>
  <c r="X66" i="108"/>
  <c r="W66" i="108"/>
  <c r="V66" i="108"/>
  <c r="V15" i="108" s="1"/>
  <c r="U66" i="108"/>
  <c r="U15" i="108" s="1"/>
  <c r="T66" i="108"/>
  <c r="S66" i="108"/>
  <c r="R66" i="108"/>
  <c r="Q66" i="108"/>
  <c r="Y66" i="108" s="1"/>
  <c r="AB66" i="108" s="1"/>
  <c r="P66" i="108"/>
  <c r="O66" i="108"/>
  <c r="N66" i="108"/>
  <c r="AB65" i="108"/>
  <c r="Y65" i="108"/>
  <c r="N65" i="108"/>
  <c r="B65" i="108"/>
  <c r="AB64" i="108"/>
  <c r="Y64" i="108"/>
  <c r="N64" i="108"/>
  <c r="B64" i="108"/>
  <c r="AB63" i="108"/>
  <c r="Y63" i="108"/>
  <c r="N63" i="108"/>
  <c r="B63" i="108"/>
  <c r="AA62" i="108"/>
  <c r="X62" i="108"/>
  <c r="W62" i="108"/>
  <c r="V62" i="108"/>
  <c r="U62" i="108"/>
  <c r="T62" i="108"/>
  <c r="S62" i="108"/>
  <c r="R62" i="108"/>
  <c r="Q62" i="108"/>
  <c r="P62" i="108"/>
  <c r="O62" i="108"/>
  <c r="Y62" i="108" s="1"/>
  <c r="AB62" i="108" s="1"/>
  <c r="N62" i="108"/>
  <c r="AB61" i="108"/>
  <c r="Y61" i="108"/>
  <c r="N61" i="108"/>
  <c r="B61" i="108"/>
  <c r="Y60" i="108"/>
  <c r="AB60" i="108" s="1"/>
  <c r="N60" i="108"/>
  <c r="B60" i="108"/>
  <c r="AB58" i="108"/>
  <c r="Y58" i="108"/>
  <c r="N58" i="108"/>
  <c r="B58" i="108"/>
  <c r="Y57" i="108"/>
  <c r="AB57" i="108" s="1"/>
  <c r="N57" i="108"/>
  <c r="B57" i="108"/>
  <c r="AA55" i="108"/>
  <c r="X55" i="108"/>
  <c r="W55" i="108"/>
  <c r="V55" i="108"/>
  <c r="U55" i="108"/>
  <c r="U13" i="108" s="1"/>
  <c r="T55" i="108"/>
  <c r="S55" i="108"/>
  <c r="R55" i="108"/>
  <c r="Q55" i="108"/>
  <c r="Y55" i="108" s="1"/>
  <c r="AB55" i="108" s="1"/>
  <c r="P55" i="108"/>
  <c r="O55" i="108"/>
  <c r="N55" i="108"/>
  <c r="AB54" i="108"/>
  <c r="Y54" i="108"/>
  <c r="N54" i="108"/>
  <c r="B54" i="108"/>
  <c r="AB53" i="108"/>
  <c r="Y53" i="108"/>
  <c r="N53" i="108"/>
  <c r="B53" i="108"/>
  <c r="AB52" i="108"/>
  <c r="Y52" i="108"/>
  <c r="N52" i="108"/>
  <c r="B52" i="108"/>
  <c r="AB51" i="108"/>
  <c r="Y51" i="108"/>
  <c r="N51" i="108"/>
  <c r="B51" i="108"/>
  <c r="AB50" i="108"/>
  <c r="Y50" i="108"/>
  <c r="N50" i="108"/>
  <c r="B50" i="108"/>
  <c r="AB49" i="108"/>
  <c r="Y49" i="108"/>
  <c r="N49" i="108"/>
  <c r="B49" i="108"/>
  <c r="AB48" i="108"/>
  <c r="Y48" i="108"/>
  <c r="N48" i="108"/>
  <c r="B48" i="108"/>
  <c r="AB47" i="108"/>
  <c r="Y47" i="108"/>
  <c r="N47" i="108"/>
  <c r="B47" i="108"/>
  <c r="AA46" i="108"/>
  <c r="X46" i="108"/>
  <c r="W46" i="108"/>
  <c r="W12" i="108" s="1"/>
  <c r="V46" i="108"/>
  <c r="U46" i="108"/>
  <c r="T46" i="108"/>
  <c r="T22" i="108" s="1"/>
  <c r="S46" i="108"/>
  <c r="S12" i="108" s="1"/>
  <c r="R46" i="108"/>
  <c r="Q46" i="108"/>
  <c r="P46" i="108"/>
  <c r="O46" i="108"/>
  <c r="Y46" i="108" s="1"/>
  <c r="AB46" i="108" s="1"/>
  <c r="N46" i="108"/>
  <c r="Y45" i="108"/>
  <c r="AB45" i="108" s="1"/>
  <c r="N45" i="108"/>
  <c r="B45" i="108"/>
  <c r="AB44" i="108"/>
  <c r="Y44" i="108"/>
  <c r="N44" i="108"/>
  <c r="B44" i="108"/>
  <c r="Y43" i="108"/>
  <c r="AB43" i="108" s="1"/>
  <c r="N43" i="108"/>
  <c r="B43" i="108"/>
  <c r="AA42" i="108"/>
  <c r="X42" i="108"/>
  <c r="W42" i="108"/>
  <c r="V42" i="108"/>
  <c r="V22" i="108" s="1"/>
  <c r="U42" i="108"/>
  <c r="U22" i="108" s="1"/>
  <c r="T42" i="108"/>
  <c r="S42" i="108"/>
  <c r="S11" i="108" s="1"/>
  <c r="R42" i="108"/>
  <c r="Q42" i="108"/>
  <c r="Y42" i="108" s="1"/>
  <c r="AB42" i="108" s="1"/>
  <c r="P42" i="108"/>
  <c r="O42" i="108"/>
  <c r="N42" i="108"/>
  <c r="AB41" i="108"/>
  <c r="Y41" i="108"/>
  <c r="N41" i="108"/>
  <c r="B41" i="108"/>
  <c r="AB39" i="108"/>
  <c r="Y39" i="108"/>
  <c r="N39" i="108"/>
  <c r="B39" i="108"/>
  <c r="AB38" i="108"/>
  <c r="Y38" i="108"/>
  <c r="N38" i="108"/>
  <c r="B38" i="108"/>
  <c r="AB37" i="108"/>
  <c r="Y37" i="108"/>
  <c r="N37" i="108"/>
  <c r="B37" i="108"/>
  <c r="AB36" i="108"/>
  <c r="Y36" i="108"/>
  <c r="N36" i="108"/>
  <c r="B36" i="108"/>
  <c r="AB34" i="108"/>
  <c r="Y34" i="108"/>
  <c r="N34" i="108"/>
  <c r="B34" i="108"/>
  <c r="AB33" i="108"/>
  <c r="Y33" i="108"/>
  <c r="N33" i="108"/>
  <c r="B33" i="108"/>
  <c r="AB32" i="108"/>
  <c r="Y32" i="108"/>
  <c r="N32" i="108"/>
  <c r="B32" i="108"/>
  <c r="AB31" i="108"/>
  <c r="Y31" i="108"/>
  <c r="N31" i="108"/>
  <c r="B31" i="108"/>
  <c r="AB29" i="108"/>
  <c r="Y29" i="108"/>
  <c r="N29" i="108"/>
  <c r="B29" i="108"/>
  <c r="AB28" i="108"/>
  <c r="Y28" i="108"/>
  <c r="N28" i="108"/>
  <c r="B28" i="108"/>
  <c r="AB27" i="108"/>
  <c r="Y27" i="108"/>
  <c r="N27" i="108"/>
  <c r="B27" i="108"/>
  <c r="AB26" i="108"/>
  <c r="Y26" i="108"/>
  <c r="N26" i="108"/>
  <c r="B26" i="108"/>
  <c r="AB25" i="108"/>
  <c r="Y25" i="108"/>
  <c r="N25" i="108"/>
  <c r="AA23" i="108"/>
  <c r="AA22" i="108" s="1"/>
  <c r="X23" i="108"/>
  <c r="W23" i="108"/>
  <c r="W22" i="108" s="1"/>
  <c r="V23" i="108"/>
  <c r="V10" i="108" s="1"/>
  <c r="U23" i="108"/>
  <c r="T23" i="108"/>
  <c r="S23" i="108"/>
  <c r="S22" i="108" s="1"/>
  <c r="R23" i="108"/>
  <c r="R22" i="108" s="1"/>
  <c r="Q23" i="108"/>
  <c r="P23" i="108"/>
  <c r="O23" i="108"/>
  <c r="Y23" i="108" s="1"/>
  <c r="AB23" i="108" s="1"/>
  <c r="N23" i="108"/>
  <c r="X22" i="108"/>
  <c r="Q22" i="108"/>
  <c r="P22" i="108"/>
  <c r="N22" i="108"/>
  <c r="AB20" i="108"/>
  <c r="AA20" i="108"/>
  <c r="Y20" i="108"/>
  <c r="AA16" i="108"/>
  <c r="X16" i="108"/>
  <c r="W16" i="108"/>
  <c r="V16" i="108"/>
  <c r="U16" i="108"/>
  <c r="R16" i="108"/>
  <c r="Q16" i="108"/>
  <c r="Y16" i="108" s="1"/>
  <c r="AB16" i="108" s="1"/>
  <c r="P16" i="108"/>
  <c r="O16" i="108"/>
  <c r="N16" i="108"/>
  <c r="A16" i="108"/>
  <c r="AA15" i="108"/>
  <c r="X15" i="108"/>
  <c r="W15" i="108"/>
  <c r="T15" i="108"/>
  <c r="S15" i="108"/>
  <c r="R15" i="108"/>
  <c r="Q15" i="108"/>
  <c r="P15" i="108"/>
  <c r="Y15" i="108" s="1"/>
  <c r="AB15" i="108" s="1"/>
  <c r="O15" i="108"/>
  <c r="N15" i="108"/>
  <c r="A15" i="108"/>
  <c r="AA14" i="108"/>
  <c r="X14" i="108"/>
  <c r="W14" i="108"/>
  <c r="V14" i="108"/>
  <c r="U14" i="108"/>
  <c r="T14" i="108"/>
  <c r="S14" i="108"/>
  <c r="R14" i="108"/>
  <c r="Q14" i="108"/>
  <c r="P14" i="108"/>
  <c r="O14" i="108"/>
  <c r="Y14" i="108" s="1"/>
  <c r="AB14" i="108" s="1"/>
  <c r="N14" i="108"/>
  <c r="A14" i="108"/>
  <c r="AA13" i="108"/>
  <c r="X13" i="108"/>
  <c r="W13" i="108"/>
  <c r="V13" i="108"/>
  <c r="T13" i="108"/>
  <c r="S13" i="108"/>
  <c r="R13" i="108"/>
  <c r="Q13" i="108"/>
  <c r="P13" i="108"/>
  <c r="O13" i="108"/>
  <c r="Y13" i="108" s="1"/>
  <c r="AB13" i="108" s="1"/>
  <c r="N13" i="108"/>
  <c r="A13" i="108"/>
  <c r="AA12" i="108"/>
  <c r="X12" i="108"/>
  <c r="V12" i="108"/>
  <c r="U12" i="108"/>
  <c r="R12" i="108"/>
  <c r="Q12" i="108"/>
  <c r="P12" i="108"/>
  <c r="N12" i="108"/>
  <c r="A12" i="108"/>
  <c r="AA11" i="108"/>
  <c r="X11" i="108"/>
  <c r="X9" i="108" s="1"/>
  <c r="W11" i="108"/>
  <c r="T11" i="108"/>
  <c r="R11" i="108"/>
  <c r="Q11" i="108"/>
  <c r="P11" i="108"/>
  <c r="P9" i="108" s="1"/>
  <c r="O11" i="108"/>
  <c r="N11" i="108"/>
  <c r="A11" i="108"/>
  <c r="X10" i="108"/>
  <c r="W10" i="108"/>
  <c r="W9" i="108" s="1"/>
  <c r="U10" i="108"/>
  <c r="T10" i="108"/>
  <c r="S10" i="108"/>
  <c r="Q10" i="108"/>
  <c r="Q9" i="108" s="1"/>
  <c r="P10" i="108"/>
  <c r="O10" i="108"/>
  <c r="N10" i="108"/>
  <c r="A10" i="108"/>
  <c r="A4" i="108"/>
  <c r="A152" i="5" s="1"/>
  <c r="A1" i="108"/>
  <c r="Y54" i="107"/>
  <c r="AB54" i="107" s="1"/>
  <c r="N54" i="107"/>
  <c r="B54" i="107"/>
  <c r="Y53" i="107"/>
  <c r="AB53" i="107" s="1"/>
  <c r="N53" i="107"/>
  <c r="B53" i="107"/>
  <c r="Y52" i="107"/>
  <c r="AB52" i="107" s="1"/>
  <c r="N52" i="107"/>
  <c r="B52" i="107"/>
  <c r="Y51" i="107"/>
  <c r="AB51" i="107" s="1"/>
  <c r="N51" i="107"/>
  <c r="B51" i="107"/>
  <c r="AA50" i="107"/>
  <c r="X50" i="107"/>
  <c r="W50" i="107"/>
  <c r="V50" i="107"/>
  <c r="V12" i="107" s="1"/>
  <c r="U50" i="107"/>
  <c r="U12" i="107" s="1"/>
  <c r="T50" i="107"/>
  <c r="T12" i="107" s="1"/>
  <c r="S50" i="107"/>
  <c r="R50" i="107"/>
  <c r="Q50" i="107"/>
  <c r="P50" i="107"/>
  <c r="Y50" i="107" s="1"/>
  <c r="AB50" i="107" s="1"/>
  <c r="O50" i="107"/>
  <c r="N50" i="107"/>
  <c r="Y49" i="107"/>
  <c r="AB49" i="107" s="1"/>
  <c r="N49" i="107"/>
  <c r="B49" i="107"/>
  <c r="AB48" i="107"/>
  <c r="Y48" i="107"/>
  <c r="N48" i="107"/>
  <c r="B48" i="107"/>
  <c r="Y47" i="107"/>
  <c r="AB47" i="107" s="1"/>
  <c r="N47" i="107"/>
  <c r="B47" i="107"/>
  <c r="AB46" i="107"/>
  <c r="Y46" i="107"/>
  <c r="N46" i="107"/>
  <c r="B46" i="107"/>
  <c r="Y45" i="107"/>
  <c r="AB45" i="107" s="1"/>
  <c r="N45" i="107"/>
  <c r="B45" i="107"/>
  <c r="AB44" i="107"/>
  <c r="Y44" i="107"/>
  <c r="N44" i="107"/>
  <c r="B44" i="107"/>
  <c r="Y43" i="107"/>
  <c r="AB43" i="107" s="1"/>
  <c r="N43" i="107"/>
  <c r="B43" i="107"/>
  <c r="AB42" i="107"/>
  <c r="Y42" i="107"/>
  <c r="N42" i="107"/>
  <c r="B42" i="107"/>
  <c r="Y41" i="107"/>
  <c r="AB41" i="107" s="1"/>
  <c r="N41" i="107"/>
  <c r="B41" i="107"/>
  <c r="AB40" i="107"/>
  <c r="Y40" i="107"/>
  <c r="N40" i="107"/>
  <c r="B40" i="107"/>
  <c r="Y39" i="107"/>
  <c r="AB39" i="107" s="1"/>
  <c r="N39" i="107"/>
  <c r="B39" i="107"/>
  <c r="AB38" i="107"/>
  <c r="Y38" i="107"/>
  <c r="N38" i="107"/>
  <c r="B38" i="107"/>
  <c r="Y37" i="107"/>
  <c r="AB37" i="107" s="1"/>
  <c r="N37" i="107"/>
  <c r="B37" i="107"/>
  <c r="AB36" i="107"/>
  <c r="Y36" i="107"/>
  <c r="N36" i="107"/>
  <c r="B36" i="107"/>
  <c r="Y35" i="107"/>
  <c r="AB35" i="107" s="1"/>
  <c r="N35" i="107"/>
  <c r="B35" i="107"/>
  <c r="AA34" i="107"/>
  <c r="X34" i="107"/>
  <c r="W34" i="107"/>
  <c r="W18" i="107" s="1"/>
  <c r="V34" i="107"/>
  <c r="V18" i="107" s="1"/>
  <c r="U34" i="107"/>
  <c r="T34" i="107"/>
  <c r="S34" i="107"/>
  <c r="R34" i="107"/>
  <c r="Q34" i="107"/>
  <c r="P34" i="107"/>
  <c r="P18" i="107" s="1"/>
  <c r="O34" i="107"/>
  <c r="O18" i="107" s="1"/>
  <c r="N34" i="107"/>
  <c r="Y33" i="107"/>
  <c r="AB33" i="107" s="1"/>
  <c r="N33" i="107"/>
  <c r="B33" i="107"/>
  <c r="Y32" i="107"/>
  <c r="AB32" i="107" s="1"/>
  <c r="N32" i="107"/>
  <c r="B32" i="107"/>
  <c r="Y31" i="107"/>
  <c r="AB31" i="107" s="1"/>
  <c r="N31" i="107"/>
  <c r="B31" i="107"/>
  <c r="Y30" i="107"/>
  <c r="AB30" i="107" s="1"/>
  <c r="N30" i="107"/>
  <c r="B30" i="107"/>
  <c r="Y29" i="107"/>
  <c r="AB29" i="107" s="1"/>
  <c r="N29" i="107"/>
  <c r="B29" i="107"/>
  <c r="Y28" i="107"/>
  <c r="AB28" i="107" s="1"/>
  <c r="N28" i="107"/>
  <c r="B28" i="107"/>
  <c r="Y27" i="107"/>
  <c r="AB27" i="107" s="1"/>
  <c r="N27" i="107"/>
  <c r="B27" i="107"/>
  <c r="Y26" i="107"/>
  <c r="AB26" i="107" s="1"/>
  <c r="N26" i="107"/>
  <c r="B26" i="107"/>
  <c r="Y25" i="107"/>
  <c r="AB25" i="107" s="1"/>
  <c r="N25" i="107"/>
  <c r="B25" i="107"/>
  <c r="Y24" i="107"/>
  <c r="AB24" i="107" s="1"/>
  <c r="N24" i="107"/>
  <c r="B24" i="107"/>
  <c r="Y23" i="107"/>
  <c r="AB23" i="107" s="1"/>
  <c r="N23" i="107"/>
  <c r="B23" i="107"/>
  <c r="Y22" i="107"/>
  <c r="AB22" i="107" s="1"/>
  <c r="N22" i="107"/>
  <c r="B22" i="107"/>
  <c r="Y21" i="107"/>
  <c r="AB21" i="107" s="1"/>
  <c r="N21" i="107"/>
  <c r="B21" i="107"/>
  <c r="Y20" i="107"/>
  <c r="AB20" i="107" s="1"/>
  <c r="N20" i="107"/>
  <c r="AA19" i="107"/>
  <c r="X19" i="107"/>
  <c r="X18" i="107" s="1"/>
  <c r="W19" i="107"/>
  <c r="V19" i="107"/>
  <c r="U19" i="107"/>
  <c r="U18" i="107" s="1"/>
  <c r="T19" i="107"/>
  <c r="T10" i="107" s="1"/>
  <c r="T9" i="107" s="1"/>
  <c r="S19" i="107"/>
  <c r="S10" i="107" s="1"/>
  <c r="S9" i="107" s="1"/>
  <c r="R19" i="107"/>
  <c r="Q19" i="107"/>
  <c r="P19" i="107"/>
  <c r="O19" i="107"/>
  <c r="Y19" i="107" s="1"/>
  <c r="AB19" i="107" s="1"/>
  <c r="N19" i="107"/>
  <c r="AA18" i="107"/>
  <c r="R18" i="107"/>
  <c r="Q18" i="107"/>
  <c r="N18" i="107"/>
  <c r="AA12" i="107"/>
  <c r="X12" i="107"/>
  <c r="W12" i="107"/>
  <c r="S12" i="107"/>
  <c r="R12" i="107"/>
  <c r="Q12" i="107"/>
  <c r="Q9" i="107" s="1"/>
  <c r="P12" i="107"/>
  <c r="O12" i="107"/>
  <c r="N12" i="107"/>
  <c r="A12" i="107"/>
  <c r="AA11" i="107"/>
  <c r="X11" i="107"/>
  <c r="X9" i="107" s="1"/>
  <c r="W11" i="107"/>
  <c r="V11" i="107"/>
  <c r="U11" i="107"/>
  <c r="T11" i="107"/>
  <c r="S11" i="107"/>
  <c r="R11" i="107"/>
  <c r="Q11" i="107"/>
  <c r="P11" i="107"/>
  <c r="P9" i="107" s="1"/>
  <c r="O11" i="107"/>
  <c r="Y11" i="107" s="1"/>
  <c r="AB11" i="107" s="1"/>
  <c r="N11" i="107"/>
  <c r="A11" i="107"/>
  <c r="AA10" i="107"/>
  <c r="X10" i="107"/>
  <c r="W10" i="107"/>
  <c r="W9" i="107" s="1"/>
  <c r="V10" i="107"/>
  <c r="U10" i="107"/>
  <c r="U9" i="107" s="1"/>
  <c r="R10" i="107"/>
  <c r="Q10" i="107"/>
  <c r="P10" i="107"/>
  <c r="O10" i="107"/>
  <c r="N10" i="107"/>
  <c r="A10" i="107"/>
  <c r="AA9" i="107"/>
  <c r="R9" i="107"/>
  <c r="A4" i="107"/>
  <c r="A170" i="5" s="1"/>
  <c r="Y82" i="106"/>
  <c r="AB82" i="106" s="1"/>
  <c r="N82" i="106"/>
  <c r="B82" i="106"/>
  <c r="AB81" i="106"/>
  <c r="Y81" i="106"/>
  <c r="N81" i="106"/>
  <c r="B81" i="106"/>
  <c r="Y80" i="106"/>
  <c r="AB80" i="106" s="1"/>
  <c r="N80" i="106"/>
  <c r="B80" i="106"/>
  <c r="AB79" i="106"/>
  <c r="Y79" i="106"/>
  <c r="N79" i="106"/>
  <c r="B79" i="106"/>
  <c r="Y78" i="106"/>
  <c r="AB78" i="106" s="1"/>
  <c r="N78" i="106"/>
  <c r="B78" i="106"/>
  <c r="AB77" i="106"/>
  <c r="Y77" i="106"/>
  <c r="N77" i="106"/>
  <c r="B77" i="106"/>
  <c r="Y76" i="106"/>
  <c r="AB76" i="106" s="1"/>
  <c r="N76" i="106"/>
  <c r="B76" i="106"/>
  <c r="AB75" i="106"/>
  <c r="Y75" i="106"/>
  <c r="N75" i="106"/>
  <c r="B75" i="106"/>
  <c r="AA74" i="106"/>
  <c r="AA16" i="106" s="1"/>
  <c r="X74" i="106"/>
  <c r="W74" i="106"/>
  <c r="V74" i="106"/>
  <c r="U74" i="106"/>
  <c r="T74" i="106"/>
  <c r="T16" i="106" s="1"/>
  <c r="S74" i="106"/>
  <c r="S16" i="106" s="1"/>
  <c r="R74" i="106"/>
  <c r="R16" i="106" s="1"/>
  <c r="Q74" i="106"/>
  <c r="P74" i="106"/>
  <c r="O74" i="106"/>
  <c r="Y74" i="106" s="1"/>
  <c r="AB74" i="106" s="1"/>
  <c r="N74" i="106"/>
  <c r="Y73" i="106"/>
  <c r="AB73" i="106" s="1"/>
  <c r="N73" i="106"/>
  <c r="B73" i="106"/>
  <c r="Y72" i="106"/>
  <c r="AB72" i="106" s="1"/>
  <c r="N72" i="106"/>
  <c r="B72" i="106"/>
  <c r="Y71" i="106"/>
  <c r="AB71" i="106" s="1"/>
  <c r="N71" i="106"/>
  <c r="B71" i="106"/>
  <c r="Y70" i="106"/>
  <c r="AB70" i="106" s="1"/>
  <c r="N70" i="106"/>
  <c r="B70" i="106"/>
  <c r="Y69" i="106"/>
  <c r="AB69" i="106" s="1"/>
  <c r="N69" i="106"/>
  <c r="B69" i="106"/>
  <c r="Y68" i="106"/>
  <c r="AB68" i="106" s="1"/>
  <c r="N68" i="106"/>
  <c r="B68" i="106"/>
  <c r="Y67" i="106"/>
  <c r="AB67" i="106" s="1"/>
  <c r="N67" i="106"/>
  <c r="B67" i="106"/>
  <c r="AA66" i="106"/>
  <c r="X66" i="106"/>
  <c r="W66" i="106"/>
  <c r="V66" i="106"/>
  <c r="V15" i="106" s="1"/>
  <c r="U66" i="106"/>
  <c r="U15" i="106" s="1"/>
  <c r="T66" i="106"/>
  <c r="T15" i="106" s="1"/>
  <c r="S66" i="106"/>
  <c r="R66" i="106"/>
  <c r="Q66" i="106"/>
  <c r="Y66" i="106" s="1"/>
  <c r="AB66" i="106" s="1"/>
  <c r="P66" i="106"/>
  <c r="O66" i="106"/>
  <c r="N66" i="106"/>
  <c r="Y65" i="106"/>
  <c r="AB65" i="106" s="1"/>
  <c r="N65" i="106"/>
  <c r="B65" i="106"/>
  <c r="AB64" i="106"/>
  <c r="Y64" i="106"/>
  <c r="N64" i="106"/>
  <c r="B64" i="106"/>
  <c r="Y63" i="106"/>
  <c r="AB63" i="106" s="1"/>
  <c r="N63" i="106"/>
  <c r="B63" i="106"/>
  <c r="AA62" i="106"/>
  <c r="X62" i="106"/>
  <c r="W62" i="106"/>
  <c r="V62" i="106"/>
  <c r="U62" i="106"/>
  <c r="T62" i="106"/>
  <c r="S62" i="106"/>
  <c r="R62" i="106"/>
  <c r="Q62" i="106"/>
  <c r="P62" i="106"/>
  <c r="O62" i="106"/>
  <c r="Y62" i="106" s="1"/>
  <c r="AB62" i="106" s="1"/>
  <c r="N62" i="106"/>
  <c r="Y61" i="106"/>
  <c r="AB61" i="106" s="1"/>
  <c r="N61" i="106"/>
  <c r="B61" i="106"/>
  <c r="Y60" i="106"/>
  <c r="AB60" i="106" s="1"/>
  <c r="N60" i="106"/>
  <c r="B60" i="106"/>
  <c r="Y58" i="106"/>
  <c r="AB58" i="106" s="1"/>
  <c r="N58" i="106"/>
  <c r="B58" i="106"/>
  <c r="Y57" i="106"/>
  <c r="AB57" i="106" s="1"/>
  <c r="N57" i="106"/>
  <c r="B57" i="106"/>
  <c r="AA55" i="106"/>
  <c r="X55" i="106"/>
  <c r="W55" i="106"/>
  <c r="V55" i="106"/>
  <c r="U55" i="106"/>
  <c r="T55" i="106"/>
  <c r="T13" i="106" s="1"/>
  <c r="S55" i="106"/>
  <c r="R55" i="106"/>
  <c r="Q55" i="106"/>
  <c r="Y55" i="106" s="1"/>
  <c r="AB55" i="106" s="1"/>
  <c r="P55" i="106"/>
  <c r="O55" i="106"/>
  <c r="N55" i="106"/>
  <c r="Y54" i="106"/>
  <c r="AB54" i="106" s="1"/>
  <c r="N54" i="106"/>
  <c r="B54" i="106"/>
  <c r="AB53" i="106"/>
  <c r="Y53" i="106"/>
  <c r="N53" i="106"/>
  <c r="B53" i="106"/>
  <c r="Y52" i="106"/>
  <c r="AB52" i="106" s="1"/>
  <c r="N52" i="106"/>
  <c r="B52" i="106"/>
  <c r="AB51" i="106"/>
  <c r="Y51" i="106"/>
  <c r="N51" i="106"/>
  <c r="B51" i="106"/>
  <c r="Y50" i="106"/>
  <c r="AB50" i="106" s="1"/>
  <c r="N50" i="106"/>
  <c r="B50" i="106"/>
  <c r="AB49" i="106"/>
  <c r="Y49" i="106"/>
  <c r="N49" i="106"/>
  <c r="B49" i="106"/>
  <c r="Y48" i="106"/>
  <c r="AB48" i="106" s="1"/>
  <c r="N48" i="106"/>
  <c r="B48" i="106"/>
  <c r="AB47" i="106"/>
  <c r="Y47" i="106"/>
  <c r="N47" i="106"/>
  <c r="B47" i="106"/>
  <c r="AA46" i="106"/>
  <c r="AA12" i="106" s="1"/>
  <c r="X46" i="106"/>
  <c r="W46" i="106"/>
  <c r="V46" i="106"/>
  <c r="U46" i="106"/>
  <c r="T46" i="106"/>
  <c r="S46" i="106"/>
  <c r="S12" i="106" s="1"/>
  <c r="R46" i="106"/>
  <c r="R12" i="106" s="1"/>
  <c r="Q46" i="106"/>
  <c r="P46" i="106"/>
  <c r="O46" i="106"/>
  <c r="Y46" i="106" s="1"/>
  <c r="AB46" i="106" s="1"/>
  <c r="N46" i="106"/>
  <c r="Y45" i="106"/>
  <c r="AB45" i="106" s="1"/>
  <c r="N45" i="106"/>
  <c r="B45" i="106"/>
  <c r="Y44" i="106"/>
  <c r="AB44" i="106" s="1"/>
  <c r="N44" i="106"/>
  <c r="B44" i="106"/>
  <c r="Y43" i="106"/>
  <c r="AB43" i="106" s="1"/>
  <c r="N43" i="106"/>
  <c r="B43" i="106"/>
  <c r="AA42" i="106"/>
  <c r="X42" i="106"/>
  <c r="W42" i="106"/>
  <c r="V42" i="106"/>
  <c r="V11" i="106" s="1"/>
  <c r="U42" i="106"/>
  <c r="U22" i="106" s="1"/>
  <c r="T42" i="106"/>
  <c r="T11" i="106" s="1"/>
  <c r="S42" i="106"/>
  <c r="R42" i="106"/>
  <c r="Q42" i="106"/>
  <c r="Y42" i="106" s="1"/>
  <c r="AB42" i="106" s="1"/>
  <c r="P42" i="106"/>
  <c r="O42" i="106"/>
  <c r="N42" i="106"/>
  <c r="Y41" i="106"/>
  <c r="AB41" i="106" s="1"/>
  <c r="N41" i="106"/>
  <c r="B41" i="106"/>
  <c r="AB39" i="106"/>
  <c r="Y39" i="106"/>
  <c r="N39" i="106"/>
  <c r="B39" i="106"/>
  <c r="Y38" i="106"/>
  <c r="AB38" i="106" s="1"/>
  <c r="N38" i="106"/>
  <c r="B38" i="106"/>
  <c r="AB37" i="106"/>
  <c r="Y37" i="106"/>
  <c r="N37" i="106"/>
  <c r="B37" i="106"/>
  <c r="Y36" i="106"/>
  <c r="AB36" i="106" s="1"/>
  <c r="N36" i="106"/>
  <c r="B36" i="106"/>
  <c r="AB34" i="106"/>
  <c r="Y34" i="106"/>
  <c r="N34" i="106"/>
  <c r="B34" i="106"/>
  <c r="Y33" i="106"/>
  <c r="AB33" i="106" s="1"/>
  <c r="N33" i="106"/>
  <c r="B33" i="106"/>
  <c r="AB32" i="106"/>
  <c r="Y32" i="106"/>
  <c r="N32" i="106"/>
  <c r="B32" i="106"/>
  <c r="Y31" i="106"/>
  <c r="AB31" i="106" s="1"/>
  <c r="N31" i="106"/>
  <c r="B31" i="106"/>
  <c r="AB29" i="106"/>
  <c r="Y29" i="106"/>
  <c r="N29" i="106"/>
  <c r="B29" i="106"/>
  <c r="Y28" i="106"/>
  <c r="AB28" i="106" s="1"/>
  <c r="N28" i="106"/>
  <c r="B28" i="106"/>
  <c r="AB27" i="106"/>
  <c r="Y27" i="106"/>
  <c r="N27" i="106"/>
  <c r="B27" i="106"/>
  <c r="Y26" i="106"/>
  <c r="AB26" i="106" s="1"/>
  <c r="N26" i="106"/>
  <c r="B26" i="106"/>
  <c r="AB25" i="106"/>
  <c r="Y25" i="106"/>
  <c r="N25" i="106"/>
  <c r="AA23" i="106"/>
  <c r="AA22" i="106" s="1"/>
  <c r="X23" i="106"/>
  <c r="W23" i="106"/>
  <c r="V23" i="106"/>
  <c r="V22" i="106" s="1"/>
  <c r="U23" i="106"/>
  <c r="T23" i="106"/>
  <c r="S23" i="106"/>
  <c r="S22" i="106" s="1"/>
  <c r="R23" i="106"/>
  <c r="R22" i="106" s="1"/>
  <c r="Q23" i="106"/>
  <c r="Q10" i="106" s="1"/>
  <c r="Q9" i="106" s="1"/>
  <c r="P23" i="106"/>
  <c r="O23" i="106"/>
  <c r="N23" i="106"/>
  <c r="X22" i="106"/>
  <c r="W22" i="106"/>
  <c r="P22" i="106"/>
  <c r="O22" i="106"/>
  <c r="N22" i="106"/>
  <c r="AB20" i="106"/>
  <c r="AA20" i="106"/>
  <c r="Y20" i="106"/>
  <c r="X16" i="106"/>
  <c r="W16" i="106"/>
  <c r="V16" i="106"/>
  <c r="U16" i="106"/>
  <c r="Q16" i="106"/>
  <c r="P16" i="106"/>
  <c r="O16" i="106"/>
  <c r="N16" i="106"/>
  <c r="A16" i="106"/>
  <c r="AA15" i="106"/>
  <c r="X15" i="106"/>
  <c r="W15" i="106"/>
  <c r="S15" i="106"/>
  <c r="R15" i="106"/>
  <c r="Q15" i="106"/>
  <c r="P15" i="106"/>
  <c r="O15" i="106"/>
  <c r="N15" i="106"/>
  <c r="A15" i="106"/>
  <c r="AA14" i="106"/>
  <c r="X14" i="106"/>
  <c r="W14" i="106"/>
  <c r="V14" i="106"/>
  <c r="U14" i="106"/>
  <c r="T14" i="106"/>
  <c r="S14" i="106"/>
  <c r="R14" i="106"/>
  <c r="Q14" i="106"/>
  <c r="P14" i="106"/>
  <c r="O14" i="106"/>
  <c r="Y14" i="106" s="1"/>
  <c r="AB14" i="106" s="1"/>
  <c r="N14" i="106"/>
  <c r="A14" i="106"/>
  <c r="AA13" i="106"/>
  <c r="X13" i="106"/>
  <c r="W13" i="106"/>
  <c r="V13" i="106"/>
  <c r="U13" i="106"/>
  <c r="S13" i="106"/>
  <c r="R13" i="106"/>
  <c r="Q13" i="106"/>
  <c r="P13" i="106"/>
  <c r="O13" i="106"/>
  <c r="O9" i="106" s="1"/>
  <c r="N13" i="106"/>
  <c r="A13" i="106"/>
  <c r="X12" i="106"/>
  <c r="W12" i="106"/>
  <c r="V12" i="106"/>
  <c r="U12" i="106"/>
  <c r="T12" i="106"/>
  <c r="Q12" i="106"/>
  <c r="Y12" i="106" s="1"/>
  <c r="AB12" i="106" s="1"/>
  <c r="P12" i="106"/>
  <c r="O12" i="106"/>
  <c r="N12" i="106"/>
  <c r="A12" i="106"/>
  <c r="AA11" i="106"/>
  <c r="X11" i="106"/>
  <c r="W11" i="106"/>
  <c r="S11" i="106"/>
  <c r="R11" i="106"/>
  <c r="Q11" i="106"/>
  <c r="P11" i="106"/>
  <c r="O11" i="106"/>
  <c r="N11" i="106"/>
  <c r="A11" i="106"/>
  <c r="AA10" i="106"/>
  <c r="AA9" i="106" s="1"/>
  <c r="X10" i="106"/>
  <c r="X9" i="106" s="1"/>
  <c r="W10" i="106"/>
  <c r="W9" i="106" s="1"/>
  <c r="V10" i="106"/>
  <c r="U10" i="106"/>
  <c r="T10" i="106"/>
  <c r="S10" i="106"/>
  <c r="R10" i="106"/>
  <c r="R9" i="106" s="1"/>
  <c r="P10" i="106"/>
  <c r="P9" i="106" s="1"/>
  <c r="O10" i="106"/>
  <c r="Y10" i="106" s="1"/>
  <c r="AB10" i="106" s="1"/>
  <c r="N10" i="106"/>
  <c r="A10" i="106"/>
  <c r="A4" i="106"/>
  <c r="A149" i="5" s="1"/>
  <c r="A1" i="106"/>
  <c r="AB54" i="105"/>
  <c r="Y54" i="105"/>
  <c r="N54" i="105"/>
  <c r="B54" i="105"/>
  <c r="AB53" i="105"/>
  <c r="Y53" i="105"/>
  <c r="N53" i="105"/>
  <c r="B53" i="105"/>
  <c r="AB52" i="105"/>
  <c r="Y52" i="105"/>
  <c r="N52" i="105"/>
  <c r="B52" i="105"/>
  <c r="AB51" i="105"/>
  <c r="Y51" i="105"/>
  <c r="N51" i="105"/>
  <c r="B51" i="105"/>
  <c r="AA50" i="105"/>
  <c r="X50" i="105"/>
  <c r="W50" i="105"/>
  <c r="V50" i="105"/>
  <c r="U50" i="105"/>
  <c r="U12" i="105" s="1"/>
  <c r="T50" i="105"/>
  <c r="T12" i="105" s="1"/>
  <c r="S50" i="105"/>
  <c r="R50" i="105"/>
  <c r="Q50" i="105"/>
  <c r="P50" i="105"/>
  <c r="O50" i="105"/>
  <c r="Y50" i="105" s="1"/>
  <c r="AB50" i="105" s="1"/>
  <c r="N50" i="105"/>
  <c r="Y49" i="105"/>
  <c r="AB49" i="105" s="1"/>
  <c r="N49" i="105"/>
  <c r="B49" i="105"/>
  <c r="Y48" i="105"/>
  <c r="AB48" i="105" s="1"/>
  <c r="N48" i="105"/>
  <c r="B48" i="105"/>
  <c r="Y47" i="105"/>
  <c r="AB47" i="105" s="1"/>
  <c r="N47" i="105"/>
  <c r="B47" i="105"/>
  <c r="Y46" i="105"/>
  <c r="AB46" i="105" s="1"/>
  <c r="N46" i="105"/>
  <c r="B46" i="105"/>
  <c r="Y45" i="105"/>
  <c r="AB45" i="105" s="1"/>
  <c r="N45" i="105"/>
  <c r="B45" i="105"/>
  <c r="Y44" i="105"/>
  <c r="AB44" i="105" s="1"/>
  <c r="N44" i="105"/>
  <c r="B44" i="105"/>
  <c r="Y43" i="105"/>
  <c r="AB43" i="105" s="1"/>
  <c r="N43" i="105"/>
  <c r="B43" i="105"/>
  <c r="Y42" i="105"/>
  <c r="AB42" i="105" s="1"/>
  <c r="N42" i="105"/>
  <c r="B42" i="105"/>
  <c r="Y41" i="105"/>
  <c r="AB41" i="105" s="1"/>
  <c r="N41" i="105"/>
  <c r="B41" i="105"/>
  <c r="Y40" i="105"/>
  <c r="AB40" i="105" s="1"/>
  <c r="N40" i="105"/>
  <c r="B40" i="105"/>
  <c r="Y39" i="105"/>
  <c r="AB39" i="105" s="1"/>
  <c r="N39" i="105"/>
  <c r="B39" i="105"/>
  <c r="Y38" i="105"/>
  <c r="AB38" i="105" s="1"/>
  <c r="N38" i="105"/>
  <c r="B38" i="105"/>
  <c r="Y37" i="105"/>
  <c r="AB37" i="105" s="1"/>
  <c r="N37" i="105"/>
  <c r="B37" i="105"/>
  <c r="Y36" i="105"/>
  <c r="AB36" i="105" s="1"/>
  <c r="N36" i="105"/>
  <c r="B36" i="105"/>
  <c r="Y35" i="105"/>
  <c r="AB35" i="105" s="1"/>
  <c r="N35" i="105"/>
  <c r="B35" i="105"/>
  <c r="AA34" i="105"/>
  <c r="X34" i="105"/>
  <c r="W34" i="105"/>
  <c r="V34" i="105"/>
  <c r="U34" i="105"/>
  <c r="T34" i="105"/>
  <c r="S34" i="105"/>
  <c r="R34" i="105"/>
  <c r="Q34" i="105"/>
  <c r="P34" i="105"/>
  <c r="O34" i="105"/>
  <c r="Y34" i="105" s="1"/>
  <c r="AB34" i="105" s="1"/>
  <c r="N34" i="105"/>
  <c r="AB33" i="105"/>
  <c r="Y33" i="105"/>
  <c r="N33" i="105"/>
  <c r="B33" i="105"/>
  <c r="AB32" i="105"/>
  <c r="Y32" i="105"/>
  <c r="N32" i="105"/>
  <c r="B32" i="105"/>
  <c r="AB31" i="105"/>
  <c r="Y31" i="105"/>
  <c r="N31" i="105"/>
  <c r="B31" i="105"/>
  <c r="AB30" i="105"/>
  <c r="Y30" i="105"/>
  <c r="N30" i="105"/>
  <c r="B30" i="105"/>
  <c r="AB29" i="105"/>
  <c r="Y29" i="105"/>
  <c r="N29" i="105"/>
  <c r="B29" i="105"/>
  <c r="AB28" i="105"/>
  <c r="Y28" i="105"/>
  <c r="N28" i="105"/>
  <c r="B28" i="105"/>
  <c r="AB27" i="105"/>
  <c r="Y27" i="105"/>
  <c r="N27" i="105"/>
  <c r="B27" i="105"/>
  <c r="AB26" i="105"/>
  <c r="Y26" i="105"/>
  <c r="N26" i="105"/>
  <c r="B26" i="105"/>
  <c r="AB25" i="105"/>
  <c r="Y25" i="105"/>
  <c r="N25" i="105"/>
  <c r="B25" i="105"/>
  <c r="AB24" i="105"/>
  <c r="Y24" i="105"/>
  <c r="N24" i="105"/>
  <c r="B24" i="105"/>
  <c r="AB23" i="105"/>
  <c r="Y23" i="105"/>
  <c r="N23" i="105"/>
  <c r="B23" i="105"/>
  <c r="AB22" i="105"/>
  <c r="Y22" i="105"/>
  <c r="N22" i="105"/>
  <c r="B22" i="105"/>
  <c r="AB21" i="105"/>
  <c r="Y21" i="105"/>
  <c r="N21" i="105"/>
  <c r="B21" i="105"/>
  <c r="AB20" i="105"/>
  <c r="Y20" i="105"/>
  <c r="N20" i="105"/>
  <c r="AA19" i="105"/>
  <c r="AA10" i="105" s="1"/>
  <c r="AA9" i="105" s="1"/>
  <c r="X19" i="105"/>
  <c r="W19" i="105"/>
  <c r="W18" i="105" s="1"/>
  <c r="V19" i="105"/>
  <c r="V18" i="105" s="1"/>
  <c r="U19" i="105"/>
  <c r="T19" i="105"/>
  <c r="T10" i="105" s="1"/>
  <c r="T9" i="105" s="1"/>
  <c r="S19" i="105"/>
  <c r="S10" i="105" s="1"/>
  <c r="S9" i="105" s="1"/>
  <c r="R19" i="105"/>
  <c r="R10" i="105" s="1"/>
  <c r="R9" i="105" s="1"/>
  <c r="Q19" i="105"/>
  <c r="P19" i="105"/>
  <c r="O19" i="105"/>
  <c r="Y19" i="105" s="1"/>
  <c r="AB19" i="105" s="1"/>
  <c r="N19" i="105"/>
  <c r="AA18" i="105"/>
  <c r="X18" i="105"/>
  <c r="R18" i="105"/>
  <c r="Q18" i="105"/>
  <c r="P18" i="105"/>
  <c r="N18" i="105"/>
  <c r="AA12" i="105"/>
  <c r="X12" i="105"/>
  <c r="W12" i="105"/>
  <c r="V12" i="105"/>
  <c r="S12" i="105"/>
  <c r="R12" i="105"/>
  <c r="Q12" i="105"/>
  <c r="P12" i="105"/>
  <c r="O12" i="105"/>
  <c r="Y12" i="105" s="1"/>
  <c r="AB12" i="105" s="1"/>
  <c r="N12" i="105"/>
  <c r="A12" i="105"/>
  <c r="AA11" i="105"/>
  <c r="X11" i="105"/>
  <c r="W11" i="105"/>
  <c r="V11" i="105"/>
  <c r="U11" i="105"/>
  <c r="T11" i="105"/>
  <c r="S11" i="105"/>
  <c r="R11" i="105"/>
  <c r="Q11" i="105"/>
  <c r="P11" i="105"/>
  <c r="O11" i="105"/>
  <c r="Y11" i="105" s="1"/>
  <c r="AB11" i="105" s="1"/>
  <c r="N11" i="105"/>
  <c r="A11" i="105"/>
  <c r="X10" i="105"/>
  <c r="X9" i="105" s="1"/>
  <c r="V10" i="105"/>
  <c r="V9" i="105" s="1"/>
  <c r="U10" i="105"/>
  <c r="U9" i="105" s="1"/>
  <c r="Q10" i="105"/>
  <c r="Q9" i="105" s="1"/>
  <c r="P10" i="105"/>
  <c r="P9" i="105" s="1"/>
  <c r="N10" i="105"/>
  <c r="A10" i="105"/>
  <c r="A4" i="105"/>
  <c r="A167" i="5" s="1"/>
  <c r="Y82" i="104"/>
  <c r="AB82" i="104" s="1"/>
  <c r="N82" i="104"/>
  <c r="B82" i="104"/>
  <c r="Y81" i="104"/>
  <c r="AB81" i="104" s="1"/>
  <c r="N81" i="104"/>
  <c r="B81" i="104"/>
  <c r="Y80" i="104"/>
  <c r="AB80" i="104" s="1"/>
  <c r="N80" i="104"/>
  <c r="B80" i="104"/>
  <c r="Y79" i="104"/>
  <c r="AB79" i="104" s="1"/>
  <c r="N79" i="104"/>
  <c r="B79" i="104"/>
  <c r="Y78" i="104"/>
  <c r="AB78" i="104" s="1"/>
  <c r="N78" i="104"/>
  <c r="B78" i="104"/>
  <c r="Y77" i="104"/>
  <c r="AB77" i="104" s="1"/>
  <c r="N77" i="104"/>
  <c r="B77" i="104"/>
  <c r="Y76" i="104"/>
  <c r="AB76" i="104" s="1"/>
  <c r="N76" i="104"/>
  <c r="B76" i="104"/>
  <c r="Y75" i="104"/>
  <c r="AB75" i="104" s="1"/>
  <c r="N75" i="104"/>
  <c r="B75" i="104"/>
  <c r="AA74" i="104"/>
  <c r="AA16" i="104" s="1"/>
  <c r="X74" i="104"/>
  <c r="W74" i="104"/>
  <c r="V74" i="104"/>
  <c r="U74" i="104"/>
  <c r="U16" i="104" s="1"/>
  <c r="T74" i="104"/>
  <c r="T16" i="104" s="1"/>
  <c r="S74" i="104"/>
  <c r="S16" i="104" s="1"/>
  <c r="R74" i="104"/>
  <c r="R16" i="104" s="1"/>
  <c r="Q74" i="104"/>
  <c r="Y74" i="104" s="1"/>
  <c r="AB74" i="104" s="1"/>
  <c r="P74" i="104"/>
  <c r="O74" i="104"/>
  <c r="N74" i="104"/>
  <c r="AB73" i="104"/>
  <c r="Y73" i="104"/>
  <c r="N73" i="104"/>
  <c r="B73" i="104"/>
  <c r="AB72" i="104"/>
  <c r="Y72" i="104"/>
  <c r="N72" i="104"/>
  <c r="B72" i="104"/>
  <c r="AB71" i="104"/>
  <c r="Y71" i="104"/>
  <c r="N71" i="104"/>
  <c r="B71" i="104"/>
  <c r="AB70" i="104"/>
  <c r="Y70" i="104"/>
  <c r="N70" i="104"/>
  <c r="B70" i="104"/>
  <c r="AB69" i="104"/>
  <c r="Y69" i="104"/>
  <c r="N69" i="104"/>
  <c r="B69" i="104"/>
  <c r="AB68" i="104"/>
  <c r="Y68" i="104"/>
  <c r="N68" i="104"/>
  <c r="B68" i="104"/>
  <c r="AB67" i="104"/>
  <c r="Y67" i="104"/>
  <c r="N67" i="104"/>
  <c r="B67" i="104"/>
  <c r="AA66" i="104"/>
  <c r="X66" i="104"/>
  <c r="W66" i="104"/>
  <c r="V66" i="104"/>
  <c r="U66" i="104"/>
  <c r="U15" i="104" s="1"/>
  <c r="T66" i="104"/>
  <c r="T15" i="104" s="1"/>
  <c r="S66" i="104"/>
  <c r="S15" i="104" s="1"/>
  <c r="R66" i="104"/>
  <c r="Q66" i="104"/>
  <c r="P66" i="104"/>
  <c r="O66" i="104"/>
  <c r="Y66" i="104" s="1"/>
  <c r="AB66" i="104" s="1"/>
  <c r="N66" i="104"/>
  <c r="Y65" i="104"/>
  <c r="AB65" i="104" s="1"/>
  <c r="N65" i="104"/>
  <c r="B65" i="104"/>
  <c r="Y64" i="104"/>
  <c r="AB64" i="104" s="1"/>
  <c r="N64" i="104"/>
  <c r="B64" i="104"/>
  <c r="Y63" i="104"/>
  <c r="AB63" i="104" s="1"/>
  <c r="N63" i="104"/>
  <c r="B63" i="104"/>
  <c r="AA62" i="104"/>
  <c r="X62" i="104"/>
  <c r="W62" i="104"/>
  <c r="V62" i="104"/>
  <c r="V22" i="104" s="1"/>
  <c r="U62" i="104"/>
  <c r="T62" i="104"/>
  <c r="S62" i="104"/>
  <c r="R62" i="104"/>
  <c r="Q62" i="104"/>
  <c r="P62" i="104"/>
  <c r="O62" i="104"/>
  <c r="Y62" i="104" s="1"/>
  <c r="AB62" i="104" s="1"/>
  <c r="N62" i="104"/>
  <c r="AB61" i="104"/>
  <c r="Y61" i="104"/>
  <c r="N61" i="104"/>
  <c r="B61" i="104"/>
  <c r="AB60" i="104"/>
  <c r="Y60" i="104"/>
  <c r="N60" i="104"/>
  <c r="B60" i="104"/>
  <c r="AB58" i="104"/>
  <c r="Y58" i="104"/>
  <c r="N58" i="104"/>
  <c r="B58" i="104"/>
  <c r="AB57" i="104"/>
  <c r="Y57" i="104"/>
  <c r="N57" i="104"/>
  <c r="B57" i="104"/>
  <c r="AA55" i="104"/>
  <c r="X55" i="104"/>
  <c r="W55" i="104"/>
  <c r="V55" i="104"/>
  <c r="U55" i="104"/>
  <c r="T55" i="104"/>
  <c r="T13" i="104" s="1"/>
  <c r="S55" i="104"/>
  <c r="S13" i="104" s="1"/>
  <c r="R55" i="104"/>
  <c r="Q55" i="104"/>
  <c r="P55" i="104"/>
  <c r="O55" i="104"/>
  <c r="Y55" i="104" s="1"/>
  <c r="AB55" i="104" s="1"/>
  <c r="N55" i="104"/>
  <c r="Y54" i="104"/>
  <c r="AB54" i="104" s="1"/>
  <c r="N54" i="104"/>
  <c r="B54" i="104"/>
  <c r="Y53" i="104"/>
  <c r="AB53" i="104" s="1"/>
  <c r="N53" i="104"/>
  <c r="B53" i="104"/>
  <c r="Y52" i="104"/>
  <c r="AB52" i="104" s="1"/>
  <c r="N52" i="104"/>
  <c r="B52" i="104"/>
  <c r="Y51" i="104"/>
  <c r="AB51" i="104" s="1"/>
  <c r="N51" i="104"/>
  <c r="B51" i="104"/>
  <c r="Y50" i="104"/>
  <c r="AB50" i="104" s="1"/>
  <c r="N50" i="104"/>
  <c r="B50" i="104"/>
  <c r="Y49" i="104"/>
  <c r="AB49" i="104" s="1"/>
  <c r="N49" i="104"/>
  <c r="B49" i="104"/>
  <c r="Y48" i="104"/>
  <c r="AB48" i="104" s="1"/>
  <c r="N48" i="104"/>
  <c r="B48" i="104"/>
  <c r="Y47" i="104"/>
  <c r="AB47" i="104" s="1"/>
  <c r="N47" i="104"/>
  <c r="B47" i="104"/>
  <c r="AA46" i="104"/>
  <c r="AA12" i="104" s="1"/>
  <c r="X46" i="104"/>
  <c r="W46" i="104"/>
  <c r="V46" i="104"/>
  <c r="U46" i="104"/>
  <c r="T46" i="104"/>
  <c r="S46" i="104"/>
  <c r="S12" i="104" s="1"/>
  <c r="R46" i="104"/>
  <c r="R12" i="104" s="1"/>
  <c r="Q46" i="104"/>
  <c r="Y46" i="104" s="1"/>
  <c r="AB46" i="104" s="1"/>
  <c r="P46" i="104"/>
  <c r="O46" i="104"/>
  <c r="N46" i="104"/>
  <c r="AB45" i="104"/>
  <c r="Y45" i="104"/>
  <c r="N45" i="104"/>
  <c r="B45" i="104"/>
  <c r="AB44" i="104"/>
  <c r="Y44" i="104"/>
  <c r="N44" i="104"/>
  <c r="B44" i="104"/>
  <c r="AB43" i="104"/>
  <c r="Y43" i="104"/>
  <c r="N43" i="104"/>
  <c r="B43" i="104"/>
  <c r="AA42" i="104"/>
  <c r="X42" i="104"/>
  <c r="X11" i="104" s="1"/>
  <c r="W42" i="104"/>
  <c r="W11" i="104" s="1"/>
  <c r="W9" i="104" s="1"/>
  <c r="V42" i="104"/>
  <c r="U42" i="104"/>
  <c r="U11" i="104" s="1"/>
  <c r="T42" i="104"/>
  <c r="T11" i="104" s="1"/>
  <c r="S42" i="104"/>
  <c r="R42" i="104"/>
  <c r="Q42" i="104"/>
  <c r="P42" i="104"/>
  <c r="P11" i="104" s="1"/>
  <c r="O42" i="104"/>
  <c r="Y42" i="104" s="1"/>
  <c r="AB42" i="104" s="1"/>
  <c r="N42" i="104"/>
  <c r="Y41" i="104"/>
  <c r="AB41" i="104" s="1"/>
  <c r="N41" i="104"/>
  <c r="B41" i="104"/>
  <c r="Y39" i="104"/>
  <c r="AB39" i="104" s="1"/>
  <c r="N39" i="104"/>
  <c r="B39" i="104"/>
  <c r="Y38" i="104"/>
  <c r="AB38" i="104" s="1"/>
  <c r="N38" i="104"/>
  <c r="B38" i="104"/>
  <c r="Y37" i="104"/>
  <c r="AB37" i="104" s="1"/>
  <c r="N37" i="104"/>
  <c r="B37" i="104"/>
  <c r="Y36" i="104"/>
  <c r="AB36" i="104" s="1"/>
  <c r="N36" i="104"/>
  <c r="B36" i="104"/>
  <c r="Y34" i="104"/>
  <c r="AB34" i="104" s="1"/>
  <c r="N34" i="104"/>
  <c r="B34" i="104"/>
  <c r="Y33" i="104"/>
  <c r="AB33" i="104" s="1"/>
  <c r="N33" i="104"/>
  <c r="B33" i="104"/>
  <c r="Y32" i="104"/>
  <c r="AB32" i="104" s="1"/>
  <c r="N32" i="104"/>
  <c r="B32" i="104"/>
  <c r="Y31" i="104"/>
  <c r="AB31" i="104" s="1"/>
  <c r="N31" i="104"/>
  <c r="B31" i="104"/>
  <c r="Y29" i="104"/>
  <c r="AB29" i="104" s="1"/>
  <c r="N29" i="104"/>
  <c r="B29" i="104"/>
  <c r="Y28" i="104"/>
  <c r="AB28" i="104" s="1"/>
  <c r="N28" i="104"/>
  <c r="B28" i="104"/>
  <c r="Y27" i="104"/>
  <c r="AB27" i="104" s="1"/>
  <c r="N27" i="104"/>
  <c r="B27" i="104"/>
  <c r="Y26" i="104"/>
  <c r="AB26" i="104" s="1"/>
  <c r="N26" i="104"/>
  <c r="B26" i="104"/>
  <c r="Y25" i="104"/>
  <c r="AB25" i="104" s="1"/>
  <c r="N25" i="104"/>
  <c r="AA23" i="104"/>
  <c r="AA22" i="104" s="1"/>
  <c r="X23" i="104"/>
  <c r="X10" i="104" s="1"/>
  <c r="X9" i="104" s="1"/>
  <c r="W23" i="104"/>
  <c r="V23" i="104"/>
  <c r="U23" i="104"/>
  <c r="U22" i="104" s="1"/>
  <c r="T23" i="104"/>
  <c r="T22" i="104" s="1"/>
  <c r="S23" i="104"/>
  <c r="S22" i="104" s="1"/>
  <c r="R23" i="104"/>
  <c r="R22" i="104" s="1"/>
  <c r="Q23" i="104"/>
  <c r="Q10" i="104" s="1"/>
  <c r="P23" i="104"/>
  <c r="P10" i="104" s="1"/>
  <c r="O23" i="104"/>
  <c r="N23" i="104"/>
  <c r="X22" i="104"/>
  <c r="W22" i="104"/>
  <c r="P22" i="104"/>
  <c r="O22" i="104"/>
  <c r="N22" i="104"/>
  <c r="AB20" i="104"/>
  <c r="AA20" i="104"/>
  <c r="Y20" i="104"/>
  <c r="X16" i="104"/>
  <c r="W16" i="104"/>
  <c r="V16" i="104"/>
  <c r="Q16" i="104"/>
  <c r="P16" i="104"/>
  <c r="Y16" i="104" s="1"/>
  <c r="AB16" i="104" s="1"/>
  <c r="O16" i="104"/>
  <c r="N16" i="104"/>
  <c r="A16" i="104"/>
  <c r="AA15" i="104"/>
  <c r="X15" i="104"/>
  <c r="W15" i="104"/>
  <c r="V15" i="104"/>
  <c r="R15" i="104"/>
  <c r="Q15" i="104"/>
  <c r="P15" i="104"/>
  <c r="O15" i="104"/>
  <c r="Y15" i="104" s="1"/>
  <c r="AB15" i="104" s="1"/>
  <c r="N15" i="104"/>
  <c r="A15" i="104"/>
  <c r="AA14" i="104"/>
  <c r="X14" i="104"/>
  <c r="W14" i="104"/>
  <c r="V14" i="104"/>
  <c r="U14" i="104"/>
  <c r="T14" i="104"/>
  <c r="S14" i="104"/>
  <c r="R14" i="104"/>
  <c r="Q14" i="104"/>
  <c r="P14" i="104"/>
  <c r="O14" i="104"/>
  <c r="Y14" i="104" s="1"/>
  <c r="AB14" i="104" s="1"/>
  <c r="N14" i="104"/>
  <c r="A14" i="104"/>
  <c r="AA13" i="104"/>
  <c r="X13" i="104"/>
  <c r="W13" i="104"/>
  <c r="V13" i="104"/>
  <c r="U13" i="104"/>
  <c r="R13" i="104"/>
  <c r="Q13" i="104"/>
  <c r="P13" i="104"/>
  <c r="O13" i="104"/>
  <c r="N13" i="104"/>
  <c r="A13" i="104"/>
  <c r="X12" i="104"/>
  <c r="W12" i="104"/>
  <c r="V12" i="104"/>
  <c r="U12" i="104"/>
  <c r="T12" i="104"/>
  <c r="P12" i="104"/>
  <c r="O12" i="104"/>
  <c r="N12" i="104"/>
  <c r="A12" i="104"/>
  <c r="AA11" i="104"/>
  <c r="V11" i="104"/>
  <c r="S11" i="104"/>
  <c r="R11" i="104"/>
  <c r="Q11" i="104"/>
  <c r="N11" i="104"/>
  <c r="A11" i="104"/>
  <c r="AA10" i="104"/>
  <c r="AA9" i="104" s="1"/>
  <c r="W10" i="104"/>
  <c r="V10" i="104"/>
  <c r="V9" i="104" s="1"/>
  <c r="U10" i="104"/>
  <c r="U9" i="104" s="1"/>
  <c r="T10" i="104"/>
  <c r="S10" i="104"/>
  <c r="R10" i="104"/>
  <c r="O10" i="104"/>
  <c r="N10" i="104"/>
  <c r="A10" i="104"/>
  <c r="A4" i="104"/>
  <c r="A1" i="104"/>
  <c r="A146" i="5" l="1"/>
  <c r="Y9" i="112"/>
  <c r="AB9" i="112" s="1"/>
  <c r="Y12" i="112"/>
  <c r="AB12" i="112" s="1"/>
  <c r="Y9" i="113"/>
  <c r="AB9" i="113" s="1"/>
  <c r="Y11" i="112"/>
  <c r="AB11" i="112" s="1"/>
  <c r="T9" i="110"/>
  <c r="AB9" i="111"/>
  <c r="P9" i="110"/>
  <c r="Y9" i="110"/>
  <c r="AB9" i="110" s="1"/>
  <c r="T9" i="108"/>
  <c r="S9" i="108"/>
  <c r="Y18" i="109"/>
  <c r="AB18" i="109" s="1"/>
  <c r="R10" i="108"/>
  <c r="R9" i="108" s="1"/>
  <c r="AA10" i="108"/>
  <c r="AA9" i="108" s="1"/>
  <c r="T12" i="108"/>
  <c r="O22" i="108"/>
  <c r="Y22" i="108" s="1"/>
  <c r="AB22" i="108" s="1"/>
  <c r="U10" i="109"/>
  <c r="U9" i="109" s="1"/>
  <c r="Q18" i="109"/>
  <c r="V11" i="108"/>
  <c r="V9" i="108" s="1"/>
  <c r="O12" i="108"/>
  <c r="Y12" i="108" s="1"/>
  <c r="AB12" i="108" s="1"/>
  <c r="O9" i="109"/>
  <c r="P10" i="109"/>
  <c r="P9" i="109" s="1"/>
  <c r="X10" i="109"/>
  <c r="X9" i="109" s="1"/>
  <c r="T18" i="109"/>
  <c r="Y34" i="109"/>
  <c r="AB34" i="109" s="1"/>
  <c r="U11" i="108"/>
  <c r="U9" i="108" s="1"/>
  <c r="V18" i="109"/>
  <c r="O9" i="108"/>
  <c r="Y11" i="108"/>
  <c r="AB11" i="108" s="1"/>
  <c r="Y19" i="109"/>
  <c r="AB19" i="109" s="1"/>
  <c r="Y15" i="106"/>
  <c r="AB15" i="106" s="1"/>
  <c r="S9" i="106"/>
  <c r="T9" i="106"/>
  <c r="Y16" i="106"/>
  <c r="AB16" i="106" s="1"/>
  <c r="V9" i="107"/>
  <c r="V9" i="106"/>
  <c r="Y10" i="107"/>
  <c r="AB10" i="107" s="1"/>
  <c r="Y12" i="107"/>
  <c r="AB12" i="107" s="1"/>
  <c r="S18" i="107"/>
  <c r="U11" i="106"/>
  <c r="U9" i="106" s="1"/>
  <c r="Y9" i="106" s="1"/>
  <c r="AB9" i="106" s="1"/>
  <c r="O9" i="107"/>
  <c r="Y9" i="107" s="1"/>
  <c r="AB9" i="107" s="1"/>
  <c r="T18" i="107"/>
  <c r="Y18" i="107" s="1"/>
  <c r="AB18" i="107" s="1"/>
  <c r="Y34" i="107"/>
  <c r="AB34" i="107" s="1"/>
  <c r="Q22" i="106"/>
  <c r="Y22" i="106" s="1"/>
  <c r="AB22" i="106" s="1"/>
  <c r="Y13" i="106"/>
  <c r="AB13" i="106" s="1"/>
  <c r="Y23" i="106"/>
  <c r="AB23" i="106" s="1"/>
  <c r="T22" i="106"/>
  <c r="Y10" i="104"/>
  <c r="AB10" i="104" s="1"/>
  <c r="P9" i="104"/>
  <c r="Y22" i="104"/>
  <c r="AB22" i="104" s="1"/>
  <c r="S9" i="104"/>
  <c r="Y13" i="104"/>
  <c r="AB13" i="104" s="1"/>
  <c r="R9" i="104"/>
  <c r="T9" i="104"/>
  <c r="Y23" i="104"/>
  <c r="AB23" i="104" s="1"/>
  <c r="Q22" i="104"/>
  <c r="O10" i="105"/>
  <c r="W10" i="105"/>
  <c r="W9" i="105" s="1"/>
  <c r="S18" i="105"/>
  <c r="O11" i="104"/>
  <c r="U18" i="105"/>
  <c r="Q12" i="104"/>
  <c r="Y12" i="104" s="1"/>
  <c r="AB12" i="104" s="1"/>
  <c r="T18" i="105"/>
  <c r="O18" i="105"/>
  <c r="Y9" i="109" l="1"/>
  <c r="AB9" i="109" s="1"/>
  <c r="Y9" i="108"/>
  <c r="AB9" i="108" s="1"/>
  <c r="Y10" i="109"/>
  <c r="AB10" i="109" s="1"/>
  <c r="Y10" i="108"/>
  <c r="AB10" i="108" s="1"/>
  <c r="Y11" i="106"/>
  <c r="AB11" i="106" s="1"/>
  <c r="Y18" i="105"/>
  <c r="AB18" i="105" s="1"/>
  <c r="Y11" i="104"/>
  <c r="AB11" i="104" s="1"/>
  <c r="O9" i="104"/>
  <c r="O9" i="105"/>
  <c r="Y9" i="105" s="1"/>
  <c r="AB9" i="105" s="1"/>
  <c r="Y10" i="105"/>
  <c r="AB10" i="105" s="1"/>
  <c r="Q9" i="104"/>
  <c r="Y9" i="104" l="1"/>
  <c r="AB9" i="104" s="1"/>
  <c r="AJ30" i="103" l="1"/>
  <c r="AI30" i="103"/>
  <c r="AH30" i="103"/>
  <c r="AG30" i="103"/>
  <c r="AF30" i="103"/>
  <c r="AE30" i="103"/>
  <c r="AC30" i="103"/>
  <c r="AB30" i="103"/>
  <c r="AA30" i="103"/>
  <c r="Z30" i="103"/>
  <c r="Y30" i="103"/>
  <c r="X30" i="103"/>
  <c r="W30" i="103"/>
  <c r="V30" i="103"/>
  <c r="U30" i="103"/>
  <c r="T30" i="103"/>
  <c r="S30" i="103"/>
  <c r="R30" i="103"/>
  <c r="Q30" i="103"/>
  <c r="P30" i="103"/>
  <c r="O30" i="103"/>
  <c r="N30" i="103"/>
  <c r="M30" i="103"/>
  <c r="L30" i="103"/>
  <c r="L32" i="103" s="1"/>
  <c r="K30" i="103"/>
  <c r="J30" i="103"/>
  <c r="I30" i="103"/>
  <c r="H30" i="103"/>
  <c r="G30" i="103"/>
  <c r="F30" i="103"/>
  <c r="E30" i="103"/>
  <c r="AJ29" i="103"/>
  <c r="AI29" i="103"/>
  <c r="AH29" i="103"/>
  <c r="AG29" i="103"/>
  <c r="AF29" i="103"/>
  <c r="AE29" i="103"/>
  <c r="AD29" i="103"/>
  <c r="AC29" i="103"/>
  <c r="AB29" i="103"/>
  <c r="Z29" i="103"/>
  <c r="Y29" i="103"/>
  <c r="X29" i="103"/>
  <c r="W29" i="103"/>
  <c r="V29" i="103"/>
  <c r="U29" i="103"/>
  <c r="T29" i="103"/>
  <c r="S29" i="103"/>
  <c r="R29" i="103"/>
  <c r="Q29" i="103"/>
  <c r="P29" i="103"/>
  <c r="O29" i="103"/>
  <c r="N29" i="103"/>
  <c r="M29" i="103"/>
  <c r="L29" i="103"/>
  <c r="K29" i="103"/>
  <c r="K32" i="103" s="1"/>
  <c r="J29" i="103"/>
  <c r="I29" i="103"/>
  <c r="H29" i="103"/>
  <c r="G29" i="103"/>
  <c r="F29" i="103"/>
  <c r="E29" i="103"/>
  <c r="AJ28" i="103"/>
  <c r="AI28" i="103"/>
  <c r="AH28" i="103"/>
  <c r="AG28" i="103"/>
  <c r="AF28" i="103"/>
  <c r="AE28" i="103"/>
  <c r="AD28" i="103"/>
  <c r="AC28" i="103"/>
  <c r="AB28" i="103"/>
  <c r="AA28" i="103"/>
  <c r="Z28" i="103"/>
  <c r="X28" i="103"/>
  <c r="W28" i="103"/>
  <c r="V28" i="103"/>
  <c r="U28" i="103"/>
  <c r="T28" i="103"/>
  <c r="S28" i="103"/>
  <c r="R28" i="103"/>
  <c r="Q28" i="103"/>
  <c r="P28" i="103"/>
  <c r="O28" i="103"/>
  <c r="N28" i="103"/>
  <c r="M28" i="103"/>
  <c r="L28" i="103"/>
  <c r="K28" i="103"/>
  <c r="J28" i="103"/>
  <c r="I28" i="103"/>
  <c r="H28" i="103"/>
  <c r="G28" i="103"/>
  <c r="F28" i="103"/>
  <c r="E28" i="103"/>
  <c r="AJ27" i="103"/>
  <c r="AI27" i="103"/>
  <c r="AH27" i="103"/>
  <c r="AG27" i="103"/>
  <c r="AF27" i="103"/>
  <c r="AE27" i="103"/>
  <c r="AD27" i="103"/>
  <c r="AC27" i="103"/>
  <c r="AB27" i="103"/>
  <c r="AA27" i="103"/>
  <c r="Z27" i="103"/>
  <c r="Y27" i="103"/>
  <c r="W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30" i="103"/>
  <c r="D29" i="103"/>
  <c r="D28" i="103"/>
  <c r="AJ26" i="103"/>
  <c r="AI26" i="103"/>
  <c r="AH26" i="103"/>
  <c r="AG26" i="103"/>
  <c r="AF26" i="103"/>
  <c r="AE26" i="103"/>
  <c r="AD26" i="103"/>
  <c r="AC26" i="103"/>
  <c r="AB26" i="103"/>
  <c r="AA26" i="103"/>
  <c r="Z26" i="103"/>
  <c r="Y26" i="103"/>
  <c r="X26" i="103"/>
  <c r="W26" i="103"/>
  <c r="V26" i="103"/>
  <c r="U26" i="103"/>
  <c r="T26" i="103"/>
  <c r="S26" i="103"/>
  <c r="R26" i="103"/>
  <c r="Q26" i="103"/>
  <c r="P26" i="103"/>
  <c r="O26" i="103"/>
  <c r="N26" i="103"/>
  <c r="M26" i="103"/>
  <c r="M31" i="103" s="1"/>
  <c r="L26" i="103"/>
  <c r="L31" i="103" s="1"/>
  <c r="K26" i="103"/>
  <c r="J26" i="103"/>
  <c r="I26" i="103"/>
  <c r="H26" i="103"/>
  <c r="H31" i="103" s="1"/>
  <c r="G26" i="103"/>
  <c r="G31" i="103" s="1"/>
  <c r="F26" i="103"/>
  <c r="E26" i="103"/>
  <c r="E31" i="103" s="1"/>
  <c r="AJ25" i="103"/>
  <c r="AI25" i="103"/>
  <c r="AH25" i="103"/>
  <c r="AG25" i="103"/>
  <c r="AF25" i="103"/>
  <c r="AE25" i="103"/>
  <c r="AD25" i="103"/>
  <c r="AC25" i="103"/>
  <c r="AB25" i="103"/>
  <c r="AA25" i="103"/>
  <c r="Z25" i="103"/>
  <c r="Y25" i="103"/>
  <c r="X25" i="103"/>
  <c r="W25" i="103"/>
  <c r="V25" i="103"/>
  <c r="U25" i="103"/>
  <c r="T25" i="103"/>
  <c r="S25" i="103"/>
  <c r="R25" i="103"/>
  <c r="Q25" i="103"/>
  <c r="P25" i="103"/>
  <c r="P31" i="103" s="1"/>
  <c r="N25" i="103"/>
  <c r="M25" i="103"/>
  <c r="L25" i="103"/>
  <c r="K25" i="103"/>
  <c r="J25" i="103"/>
  <c r="I25" i="103"/>
  <c r="H25" i="103"/>
  <c r="G25" i="103"/>
  <c r="F25" i="103"/>
  <c r="E25" i="103"/>
  <c r="AJ24" i="103"/>
  <c r="AI24" i="103"/>
  <c r="AH24" i="103"/>
  <c r="AG24" i="103"/>
  <c r="AF24" i="103"/>
  <c r="AE24" i="103"/>
  <c r="AD24" i="103"/>
  <c r="AC24" i="103"/>
  <c r="AB24" i="103"/>
  <c r="AA24" i="103"/>
  <c r="Z24" i="103"/>
  <c r="Y24" i="103"/>
  <c r="X24" i="103"/>
  <c r="W24" i="103"/>
  <c r="V24" i="103"/>
  <c r="U24" i="103"/>
  <c r="T24" i="103"/>
  <c r="S24" i="103"/>
  <c r="R24" i="103"/>
  <c r="Q24" i="103"/>
  <c r="P24" i="103"/>
  <c r="O24" i="103"/>
  <c r="N24" i="103"/>
  <c r="M24" i="103"/>
  <c r="L24" i="103"/>
  <c r="K24" i="103"/>
  <c r="J24" i="103"/>
  <c r="I24" i="103"/>
  <c r="H24" i="103"/>
  <c r="G24" i="103"/>
  <c r="F24" i="103"/>
  <c r="E24" i="103"/>
  <c r="AJ23" i="103"/>
  <c r="AI23" i="103"/>
  <c r="AI31" i="103" s="1"/>
  <c r="AH23" i="103"/>
  <c r="AG23" i="103"/>
  <c r="AF23" i="103"/>
  <c r="AE23" i="103"/>
  <c r="AD23" i="103"/>
  <c r="AD31" i="103" s="1"/>
  <c r="AC23" i="103"/>
  <c r="AB23" i="103"/>
  <c r="AA23" i="103"/>
  <c r="AA31" i="103" s="1"/>
  <c r="Z23" i="103"/>
  <c r="Y23" i="103"/>
  <c r="X23" i="103"/>
  <c r="W23" i="103"/>
  <c r="V23" i="103"/>
  <c r="V31" i="103" s="1"/>
  <c r="U23" i="103"/>
  <c r="T23" i="103"/>
  <c r="S23" i="103"/>
  <c r="S31" i="103" s="1"/>
  <c r="R23" i="103"/>
  <c r="Q23" i="103"/>
  <c r="P23" i="103"/>
  <c r="O23" i="103"/>
  <c r="N23" i="103"/>
  <c r="M23" i="103"/>
  <c r="L23" i="103"/>
  <c r="K23" i="103"/>
  <c r="K31" i="103" s="1"/>
  <c r="J23" i="103"/>
  <c r="I23" i="103"/>
  <c r="H23" i="103"/>
  <c r="G23" i="103"/>
  <c r="F23" i="103"/>
  <c r="E23" i="103"/>
  <c r="AJ31" i="103"/>
  <c r="AH31" i="103"/>
  <c r="AG31" i="103"/>
  <c r="AF31" i="103"/>
  <c r="AE31" i="103"/>
  <c r="AC31" i="103"/>
  <c r="AB31" i="103"/>
  <c r="Z31" i="103"/>
  <c r="Y31" i="103"/>
  <c r="X31" i="103"/>
  <c r="W31" i="103"/>
  <c r="U31" i="103"/>
  <c r="T31" i="103"/>
  <c r="Q31" i="103"/>
  <c r="N31" i="103"/>
  <c r="J31" i="103"/>
  <c r="I31" i="103"/>
  <c r="F31" i="103"/>
  <c r="O31" i="103" l="1"/>
  <c r="R31" i="103"/>
  <c r="AC32" i="103"/>
  <c r="E32" i="103"/>
  <c r="AG32" i="103"/>
  <c r="I32" i="103"/>
  <c r="Q32" i="103"/>
  <c r="U32" i="103"/>
  <c r="M32" i="103"/>
  <c r="H32" i="103"/>
  <c r="P32" i="103"/>
  <c r="AB32" i="103"/>
  <c r="Z32" i="103"/>
  <c r="J32" i="103"/>
  <c r="R32" i="103"/>
  <c r="AI32" i="103"/>
  <c r="S32" i="103"/>
  <c r="AJ32" i="103"/>
  <c r="F32" i="103"/>
  <c r="N32" i="103"/>
  <c r="V32" i="103"/>
  <c r="G32" i="103"/>
  <c r="W32" i="103"/>
  <c r="AF32" i="103"/>
  <c r="AH32" i="103"/>
  <c r="T32" i="103"/>
  <c r="O32" i="103"/>
  <c r="AE32" i="103"/>
  <c r="D13" i="103"/>
  <c r="E13" i="103" s="1"/>
  <c r="F13" i="103" s="1"/>
  <c r="G13" i="103" s="1"/>
  <c r="H13" i="103" s="1"/>
  <c r="I13" i="103" s="1"/>
  <c r="J13" i="103" s="1"/>
  <c r="K13" i="103" s="1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W13" i="103" s="1"/>
  <c r="X13" i="103" s="1"/>
  <c r="D14" i="103"/>
  <c r="E14" i="103" s="1"/>
  <c r="F14" i="103" s="1"/>
  <c r="D15" i="103"/>
  <c r="E15" i="103" s="1"/>
  <c r="C17" i="103"/>
  <c r="C16" i="103"/>
  <c r="C15" i="103"/>
  <c r="C14" i="103"/>
  <c r="C13" i="103"/>
  <c r="C12" i="103"/>
  <c r="C11" i="103"/>
  <c r="C10" i="103"/>
  <c r="C9" i="103"/>
  <c r="D26" i="103"/>
  <c r="D31" i="103" s="1"/>
  <c r="D25" i="103"/>
  <c r="D10" i="103" s="1"/>
  <c r="E10" i="103" s="1"/>
  <c r="F10" i="103" s="1"/>
  <c r="G10" i="103" s="1"/>
  <c r="H10" i="103" s="1"/>
  <c r="I10" i="103" s="1"/>
  <c r="J10" i="103" s="1"/>
  <c r="K10" i="103" s="1"/>
  <c r="L10" i="103" s="1"/>
  <c r="M10" i="103" s="1"/>
  <c r="N10" i="103" s="1"/>
  <c r="D24" i="103"/>
  <c r="D9" i="103" s="1"/>
  <c r="E9" i="103" s="1"/>
  <c r="F9" i="103" s="1"/>
  <c r="G9" i="103" s="1"/>
  <c r="H9" i="103" s="1"/>
  <c r="I9" i="103" s="1"/>
  <c r="J9" i="103" s="1"/>
  <c r="K9" i="103" s="1"/>
  <c r="L9" i="103" s="1"/>
  <c r="M9" i="103" s="1"/>
  <c r="N9" i="103" s="1"/>
  <c r="O9" i="103" s="1"/>
  <c r="P9" i="103" s="1"/>
  <c r="Q9" i="103" s="1"/>
  <c r="R9" i="103" s="1"/>
  <c r="S9" i="103" s="1"/>
  <c r="T9" i="103" s="1"/>
  <c r="U9" i="103" s="1"/>
  <c r="V9" i="103" s="1"/>
  <c r="W9" i="103" s="1"/>
  <c r="X9" i="103" s="1"/>
  <c r="Y9" i="103" s="1"/>
  <c r="Z9" i="103" s="1"/>
  <c r="AA9" i="103" s="1"/>
  <c r="AB9" i="103" s="1"/>
  <c r="AC9" i="103" s="1"/>
  <c r="AD9" i="103" s="1"/>
  <c r="AE9" i="103" s="1"/>
  <c r="AF9" i="103" s="1"/>
  <c r="AG9" i="103" s="1"/>
  <c r="AH9" i="103" s="1"/>
  <c r="AI9" i="103" s="1"/>
  <c r="AJ9" i="103" s="1"/>
  <c r="D23" i="103"/>
  <c r="D8" i="103" s="1"/>
  <c r="E8" i="103" s="1"/>
  <c r="F8" i="103" s="1"/>
  <c r="G8" i="103" s="1"/>
  <c r="H8" i="103" s="1"/>
  <c r="I8" i="103" s="1"/>
  <c r="J8" i="103" s="1"/>
  <c r="K8" i="103" s="1"/>
  <c r="L8" i="103" s="1"/>
  <c r="M8" i="103" s="1"/>
  <c r="N8" i="103" s="1"/>
  <c r="O8" i="103" s="1"/>
  <c r="P8" i="103" s="1"/>
  <c r="Q8" i="103" s="1"/>
  <c r="R8" i="103" s="1"/>
  <c r="S8" i="103" s="1"/>
  <c r="T8" i="103" s="1"/>
  <c r="U8" i="103" s="1"/>
  <c r="V8" i="103" s="1"/>
  <c r="W8" i="103" s="1"/>
  <c r="X8" i="103" s="1"/>
  <c r="Y8" i="103" s="1"/>
  <c r="Z8" i="103" s="1"/>
  <c r="AA8" i="103" s="1"/>
  <c r="AB8" i="103" s="1"/>
  <c r="AC8" i="103" s="1"/>
  <c r="AD8" i="103" s="1"/>
  <c r="AE8" i="103" s="1"/>
  <c r="AF8" i="103" s="1"/>
  <c r="AG8" i="103" s="1"/>
  <c r="AH8" i="103" s="1"/>
  <c r="AI8" i="103" s="1"/>
  <c r="AJ8" i="103" s="1"/>
  <c r="C25" i="103"/>
  <c r="C26" i="103"/>
  <c r="C27" i="103"/>
  <c r="C28" i="103"/>
  <c r="C29" i="103"/>
  <c r="C30" i="103"/>
  <c r="C31" i="103"/>
  <c r="C32" i="103"/>
  <c r="C24" i="103"/>
  <c r="A4" i="103"/>
  <c r="A254" i="5" s="1"/>
  <c r="A1" i="103"/>
  <c r="J77" i="26"/>
  <c r="I77" i="26"/>
  <c r="H77" i="26"/>
  <c r="G77" i="26"/>
  <c r="F77" i="26"/>
  <c r="E77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E42" i="102"/>
  <c r="E122" i="102" s="1"/>
  <c r="G14" i="103" l="1"/>
  <c r="H14" i="103" s="1"/>
  <c r="I14" i="103" s="1"/>
  <c r="J14" i="103" s="1"/>
  <c r="K14" i="103" s="1"/>
  <c r="L14" i="103" s="1"/>
  <c r="M14" i="103" s="1"/>
  <c r="N14" i="103" s="1"/>
  <c r="O14" i="103" s="1"/>
  <c r="P14" i="103" s="1"/>
  <c r="Q14" i="103" s="1"/>
  <c r="R14" i="103" s="1"/>
  <c r="S14" i="103" s="1"/>
  <c r="T14" i="103" s="1"/>
  <c r="U14" i="103" s="1"/>
  <c r="V14" i="103" s="1"/>
  <c r="W14" i="103" s="1"/>
  <c r="X14" i="103" s="1"/>
  <c r="Y14" i="103" s="1"/>
  <c r="Z14" i="103" s="1"/>
  <c r="O10" i="103"/>
  <c r="P10" i="103" s="1"/>
  <c r="Q10" i="103" s="1"/>
  <c r="R10" i="103" s="1"/>
  <c r="S10" i="103" s="1"/>
  <c r="T10" i="103" s="1"/>
  <c r="U10" i="103" s="1"/>
  <c r="V10" i="103" s="1"/>
  <c r="W10" i="103" s="1"/>
  <c r="X10" i="103" s="1"/>
  <c r="Y10" i="103" s="1"/>
  <c r="Z10" i="103" s="1"/>
  <c r="AA10" i="103" s="1"/>
  <c r="AB10" i="103" s="1"/>
  <c r="AC10" i="103" s="1"/>
  <c r="AD10" i="103" s="1"/>
  <c r="AE10" i="103" s="1"/>
  <c r="AF10" i="103" s="1"/>
  <c r="AG10" i="103" s="1"/>
  <c r="AH10" i="103" s="1"/>
  <c r="AI10" i="103" s="1"/>
  <c r="AJ10" i="103" s="1"/>
  <c r="D11" i="103"/>
  <c r="F15" i="103"/>
  <c r="F129" i="102"/>
  <c r="G129" i="102" s="1"/>
  <c r="H129" i="102" s="1"/>
  <c r="I129" i="102" s="1"/>
  <c r="J129" i="102" s="1"/>
  <c r="F110" i="102"/>
  <c r="G110" i="102" s="1"/>
  <c r="H110" i="102" s="1"/>
  <c r="I110" i="102" s="1"/>
  <c r="J110" i="102" s="1"/>
  <c r="J54" i="102"/>
  <c r="I54" i="102"/>
  <c r="H54" i="102"/>
  <c r="G54" i="102"/>
  <c r="F54" i="102"/>
  <c r="F56" i="102" s="1"/>
  <c r="E54" i="102"/>
  <c r="F50" i="102"/>
  <c r="G50" i="102" s="1"/>
  <c r="H50" i="102" s="1"/>
  <c r="I50" i="102" s="1"/>
  <c r="J50" i="102" s="1"/>
  <c r="J42" i="102"/>
  <c r="J122" i="102" s="1"/>
  <c r="I42" i="102"/>
  <c r="I122" i="102" s="1"/>
  <c r="H42" i="102"/>
  <c r="H122" i="102" s="1"/>
  <c r="G42" i="102"/>
  <c r="G122" i="102" s="1"/>
  <c r="F42" i="102"/>
  <c r="F122" i="102" s="1"/>
  <c r="J40" i="102"/>
  <c r="J120" i="102" s="1"/>
  <c r="I40" i="102"/>
  <c r="I120" i="102" s="1"/>
  <c r="H40" i="102"/>
  <c r="H120" i="102" s="1"/>
  <c r="G40" i="102"/>
  <c r="G120" i="102" s="1"/>
  <c r="F40" i="102"/>
  <c r="F120" i="102" s="1"/>
  <c r="E40" i="102"/>
  <c r="E120" i="102" s="1"/>
  <c r="J39" i="102"/>
  <c r="J119" i="102" s="1"/>
  <c r="I39" i="102"/>
  <c r="I119" i="102" s="1"/>
  <c r="H39" i="102"/>
  <c r="H119" i="102" s="1"/>
  <c r="G39" i="102"/>
  <c r="G119" i="102" s="1"/>
  <c r="F39" i="102"/>
  <c r="F119" i="102" s="1"/>
  <c r="E39" i="102"/>
  <c r="E119" i="102" s="1"/>
  <c r="J38" i="102"/>
  <c r="J118" i="102" s="1"/>
  <c r="I38" i="102"/>
  <c r="I118" i="102" s="1"/>
  <c r="H38" i="102"/>
  <c r="H118" i="102" s="1"/>
  <c r="G38" i="102"/>
  <c r="G118" i="102" s="1"/>
  <c r="F38" i="102"/>
  <c r="F118" i="102" s="1"/>
  <c r="E38" i="102"/>
  <c r="E118" i="102" s="1"/>
  <c r="J37" i="102"/>
  <c r="J117" i="102" s="1"/>
  <c r="I37" i="102"/>
  <c r="I117" i="102" s="1"/>
  <c r="H37" i="102"/>
  <c r="H117" i="102" s="1"/>
  <c r="G37" i="102"/>
  <c r="G117" i="102" s="1"/>
  <c r="F37" i="102"/>
  <c r="F117" i="102" s="1"/>
  <c r="E37" i="102"/>
  <c r="E117" i="102" s="1"/>
  <c r="J35" i="102"/>
  <c r="J115" i="102" s="1"/>
  <c r="I35" i="102"/>
  <c r="I115" i="102" s="1"/>
  <c r="H35" i="102"/>
  <c r="H115" i="102" s="1"/>
  <c r="G35" i="102"/>
  <c r="G115" i="102" s="1"/>
  <c r="F35" i="102"/>
  <c r="F115" i="102" s="1"/>
  <c r="E35" i="102"/>
  <c r="E115" i="102" s="1"/>
  <c r="J33" i="102"/>
  <c r="J113" i="102" s="1"/>
  <c r="I33" i="102"/>
  <c r="I113" i="102" s="1"/>
  <c r="H33" i="102"/>
  <c r="H113" i="102" s="1"/>
  <c r="G33" i="102"/>
  <c r="G113" i="102" s="1"/>
  <c r="F33" i="102"/>
  <c r="F113" i="102" s="1"/>
  <c r="E33" i="102"/>
  <c r="E113" i="102" s="1"/>
  <c r="J32" i="102"/>
  <c r="J112" i="102" s="1"/>
  <c r="I32" i="102"/>
  <c r="I112" i="102" s="1"/>
  <c r="H32" i="102"/>
  <c r="H112" i="102" s="1"/>
  <c r="G32" i="102"/>
  <c r="G112" i="102" s="1"/>
  <c r="F32" i="102"/>
  <c r="F112" i="102" s="1"/>
  <c r="E32" i="102"/>
  <c r="J31" i="102"/>
  <c r="J111" i="102" s="1"/>
  <c r="I31" i="102"/>
  <c r="I111" i="102" s="1"/>
  <c r="H31" i="102"/>
  <c r="H111" i="102" s="1"/>
  <c r="G31" i="102"/>
  <c r="G111" i="102" s="1"/>
  <c r="F31" i="102"/>
  <c r="E31" i="102"/>
  <c r="F30" i="102"/>
  <c r="G30" i="102" s="1"/>
  <c r="H30" i="102" s="1"/>
  <c r="I30" i="102" s="1"/>
  <c r="J30" i="102" s="1"/>
  <c r="J14" i="102"/>
  <c r="J16" i="102" s="1"/>
  <c r="I14" i="102"/>
  <c r="I16" i="102" s="1"/>
  <c r="H14" i="102"/>
  <c r="H16" i="102" s="1"/>
  <c r="G14" i="102"/>
  <c r="G16" i="102" s="1"/>
  <c r="F14" i="102"/>
  <c r="F16" i="102" s="1"/>
  <c r="E14" i="102"/>
  <c r="E16" i="102" s="1"/>
  <c r="F10" i="102"/>
  <c r="G10" i="102" s="1"/>
  <c r="H10" i="102" s="1"/>
  <c r="I10" i="102" s="1"/>
  <c r="J10" i="102" s="1"/>
  <c r="A4" i="102"/>
  <c r="A24" i="5" s="1"/>
  <c r="A1" i="102"/>
  <c r="A49" i="100"/>
  <c r="A48" i="100"/>
  <c r="A47" i="100"/>
  <c r="A46" i="100"/>
  <c r="A45" i="100"/>
  <c r="A44" i="100"/>
  <c r="A43" i="100"/>
  <c r="I42" i="100"/>
  <c r="I46" i="100" s="1"/>
  <c r="I48" i="100" s="1"/>
  <c r="I49" i="100" s="1"/>
  <c r="H42" i="100"/>
  <c r="H46" i="100" s="1"/>
  <c r="H48" i="100" s="1"/>
  <c r="H49" i="100" s="1"/>
  <c r="G42" i="100"/>
  <c r="G46" i="100" s="1"/>
  <c r="G48" i="100" s="1"/>
  <c r="G49" i="100" s="1"/>
  <c r="F42" i="100"/>
  <c r="F46" i="100" s="1"/>
  <c r="F48" i="100" s="1"/>
  <c r="F49" i="100" s="1"/>
  <c r="E42" i="100"/>
  <c r="E46" i="100" s="1"/>
  <c r="E48" i="100" s="1"/>
  <c r="E49" i="100" s="1"/>
  <c r="D42" i="100"/>
  <c r="D46" i="100" s="1"/>
  <c r="D48" i="100" s="1"/>
  <c r="D49" i="100" s="1"/>
  <c r="A42" i="100"/>
  <c r="C37" i="100"/>
  <c r="A37" i="100"/>
  <c r="C36" i="100"/>
  <c r="A36" i="100"/>
  <c r="I35" i="100"/>
  <c r="H35" i="100"/>
  <c r="G35" i="100"/>
  <c r="F35" i="100"/>
  <c r="E35" i="100"/>
  <c r="D35" i="100"/>
  <c r="C35" i="100"/>
  <c r="A35" i="100"/>
  <c r="C34" i="100"/>
  <c r="A34" i="100"/>
  <c r="C33" i="100"/>
  <c r="A33" i="100"/>
  <c r="C32" i="100"/>
  <c r="A32" i="100"/>
  <c r="C31" i="100"/>
  <c r="A31" i="100"/>
  <c r="C30" i="100"/>
  <c r="A30" i="100"/>
  <c r="C29" i="100"/>
  <c r="A29" i="100"/>
  <c r="C28" i="100"/>
  <c r="A28" i="100"/>
  <c r="C27" i="100"/>
  <c r="A27" i="100"/>
  <c r="C26" i="100"/>
  <c r="A26" i="100"/>
  <c r="C25" i="100"/>
  <c r="A25" i="100"/>
  <c r="C24" i="100"/>
  <c r="A24" i="100"/>
  <c r="I23" i="100"/>
  <c r="H23" i="100"/>
  <c r="G23" i="100"/>
  <c r="F23" i="100"/>
  <c r="E23" i="100"/>
  <c r="D23" i="100"/>
  <c r="C23" i="100"/>
  <c r="A23" i="100"/>
  <c r="C22" i="100"/>
  <c r="A22" i="100"/>
  <c r="C21" i="100"/>
  <c r="A21" i="100"/>
  <c r="C20" i="100"/>
  <c r="A20" i="100"/>
  <c r="C19" i="100"/>
  <c r="A19" i="100"/>
  <c r="C18" i="100"/>
  <c r="A18" i="100"/>
  <c r="C17" i="100"/>
  <c r="A17" i="100"/>
  <c r="C16" i="100"/>
  <c r="A16" i="100"/>
  <c r="C15" i="100"/>
  <c r="A15" i="100"/>
  <c r="C14" i="100"/>
  <c r="A14" i="100"/>
  <c r="C13" i="100"/>
  <c r="A13" i="100"/>
  <c r="C12" i="100"/>
  <c r="A12" i="100"/>
  <c r="C11" i="100"/>
  <c r="A11" i="100"/>
  <c r="I10" i="100"/>
  <c r="I30" i="100" s="1"/>
  <c r="J241" i="66" s="1"/>
  <c r="F10" i="100"/>
  <c r="F30" i="100" s="1"/>
  <c r="G241" i="66" s="1"/>
  <c r="E10" i="100"/>
  <c r="E30" i="100" s="1"/>
  <c r="F241" i="66" s="1"/>
  <c r="C10" i="100"/>
  <c r="A10" i="100"/>
  <c r="H10" i="100" s="1"/>
  <c r="H30" i="100" s="1"/>
  <c r="I241" i="66" s="1"/>
  <c r="C9" i="100"/>
  <c r="A9" i="100"/>
  <c r="A4" i="100"/>
  <c r="A127" i="5" s="1"/>
  <c r="F111" i="102" l="1"/>
  <c r="F172" i="102"/>
  <c r="E111" i="102"/>
  <c r="E172" i="102"/>
  <c r="E112" i="102"/>
  <c r="I56" i="102"/>
  <c r="I96" i="102" s="1"/>
  <c r="I94" i="102"/>
  <c r="J56" i="102"/>
  <c r="J96" i="102" s="1"/>
  <c r="J94" i="102"/>
  <c r="H56" i="102"/>
  <c r="H96" i="102" s="1"/>
  <c r="H94" i="102"/>
  <c r="G56" i="102"/>
  <c r="G96" i="102" s="1"/>
  <c r="G94" i="102"/>
  <c r="E56" i="102"/>
  <c r="E96" i="102" s="1"/>
  <c r="E94" i="102"/>
  <c r="F96" i="102"/>
  <c r="F94" i="102"/>
  <c r="H43" i="102"/>
  <c r="H123" i="102" s="1"/>
  <c r="I43" i="102"/>
  <c r="I123" i="102" s="1"/>
  <c r="J43" i="102"/>
  <c r="J123" i="102" s="1"/>
  <c r="E43" i="102"/>
  <c r="E123" i="102" s="1"/>
  <c r="F43" i="102"/>
  <c r="F123" i="102" s="1"/>
  <c r="G43" i="102"/>
  <c r="G123" i="102" s="1"/>
  <c r="G64" i="102"/>
  <c r="G104" i="102" s="1"/>
  <c r="H24" i="102"/>
  <c r="H67" i="50" s="1"/>
  <c r="D16" i="103"/>
  <c r="E11" i="103"/>
  <c r="G15" i="103"/>
  <c r="E64" i="102"/>
  <c r="E104" i="102" s="1"/>
  <c r="H64" i="102"/>
  <c r="H104" i="102" s="1"/>
  <c r="E34" i="102"/>
  <c r="E175" i="102" s="1"/>
  <c r="I64" i="102"/>
  <c r="I104" i="102" s="1"/>
  <c r="F64" i="102"/>
  <c r="F104" i="102" s="1"/>
  <c r="J64" i="102"/>
  <c r="J104" i="102" s="1"/>
  <c r="E143" i="102"/>
  <c r="F24" i="102"/>
  <c r="F67" i="50" s="1"/>
  <c r="F143" i="102"/>
  <c r="F185" i="102" s="1"/>
  <c r="I24" i="102"/>
  <c r="I67" i="50" s="1"/>
  <c r="J24" i="102"/>
  <c r="J67" i="50" s="1"/>
  <c r="G143" i="102"/>
  <c r="H143" i="102"/>
  <c r="I143" i="102"/>
  <c r="J143" i="102"/>
  <c r="E24" i="102"/>
  <c r="E67" i="50" s="1"/>
  <c r="G24" i="102"/>
  <c r="G67" i="50" s="1"/>
  <c r="J34" i="102"/>
  <c r="F34" i="102"/>
  <c r="F175" i="102" s="1"/>
  <c r="G34" i="102"/>
  <c r="H34" i="102"/>
  <c r="I34" i="102"/>
  <c r="F36" i="100"/>
  <c r="F32" i="100"/>
  <c r="F37" i="100" s="1"/>
  <c r="I32" i="100"/>
  <c r="I37" i="100" s="1"/>
  <c r="I36" i="100"/>
  <c r="H36" i="100"/>
  <c r="H32" i="100"/>
  <c r="H37" i="100" s="1"/>
  <c r="E36" i="100"/>
  <c r="E32" i="100"/>
  <c r="E37" i="100" s="1"/>
  <c r="D10" i="100"/>
  <c r="D30" i="100" s="1"/>
  <c r="E241" i="66" s="1"/>
  <c r="G10" i="100"/>
  <c r="G30" i="100" s="1"/>
  <c r="H241" i="66" s="1"/>
  <c r="E145" i="102" l="1"/>
  <c r="E36" i="102"/>
  <c r="E114" i="102"/>
  <c r="J36" i="102"/>
  <c r="J116" i="102" s="1"/>
  <c r="J114" i="102"/>
  <c r="I36" i="102"/>
  <c r="I116" i="102" s="1"/>
  <c r="I114" i="102"/>
  <c r="G36" i="102"/>
  <c r="G116" i="102" s="1"/>
  <c r="G114" i="102"/>
  <c r="F36" i="102"/>
  <c r="F114" i="102"/>
  <c r="H36" i="102"/>
  <c r="H116" i="102" s="1"/>
  <c r="H114" i="102"/>
  <c r="E44" i="102"/>
  <c r="E124" i="102" s="1"/>
  <c r="F11" i="103"/>
  <c r="E16" i="103"/>
  <c r="H15" i="103"/>
  <c r="I44" i="102"/>
  <c r="I124" i="102" s="1"/>
  <c r="J44" i="102"/>
  <c r="J124" i="102" s="1"/>
  <c r="H44" i="102"/>
  <c r="H124" i="102" s="1"/>
  <c r="F44" i="102"/>
  <c r="F124" i="102" s="1"/>
  <c r="G44" i="102"/>
  <c r="G124" i="102" s="1"/>
  <c r="D32" i="100"/>
  <c r="D37" i="100" s="1"/>
  <c r="D36" i="100"/>
  <c r="G36" i="100"/>
  <c r="G32" i="100"/>
  <c r="G37" i="100" s="1"/>
  <c r="F116" i="102" l="1"/>
  <c r="F177" i="102"/>
  <c r="E116" i="102"/>
  <c r="E177" i="102"/>
  <c r="E185" i="102"/>
  <c r="G11" i="103"/>
  <c r="F16" i="103"/>
  <c r="I15" i="103"/>
  <c r="A49" i="99"/>
  <c r="A48" i="99"/>
  <c r="A47" i="99"/>
  <c r="I46" i="99"/>
  <c r="I48" i="99" s="1"/>
  <c r="I49" i="99" s="1"/>
  <c r="E46" i="99"/>
  <c r="E48" i="99" s="1"/>
  <c r="E49" i="99" s="1"/>
  <c r="A46" i="99"/>
  <c r="A45" i="99"/>
  <c r="A44" i="99"/>
  <c r="A43" i="99"/>
  <c r="I42" i="99"/>
  <c r="H42" i="99"/>
  <c r="H46" i="99" s="1"/>
  <c r="H48" i="99" s="1"/>
  <c r="H49" i="99" s="1"/>
  <c r="G42" i="99"/>
  <c r="G46" i="99" s="1"/>
  <c r="G48" i="99" s="1"/>
  <c r="G49" i="99" s="1"/>
  <c r="F42" i="99"/>
  <c r="F46" i="99" s="1"/>
  <c r="F48" i="99" s="1"/>
  <c r="F49" i="99" s="1"/>
  <c r="E42" i="99"/>
  <c r="D42" i="99"/>
  <c r="D46" i="99" s="1"/>
  <c r="D48" i="99" s="1"/>
  <c r="D49" i="99" s="1"/>
  <c r="A42" i="99"/>
  <c r="C37" i="99"/>
  <c r="A37" i="99"/>
  <c r="C36" i="99"/>
  <c r="A36" i="99"/>
  <c r="I35" i="99"/>
  <c r="H35" i="99"/>
  <c r="G35" i="99"/>
  <c r="F35" i="99"/>
  <c r="E35" i="99"/>
  <c r="D35" i="99"/>
  <c r="C35" i="99"/>
  <c r="A35" i="99"/>
  <c r="C34" i="99"/>
  <c r="A34" i="99"/>
  <c r="C33" i="99"/>
  <c r="A33" i="99"/>
  <c r="C32" i="99"/>
  <c r="A32" i="99"/>
  <c r="C31" i="99"/>
  <c r="A31" i="99"/>
  <c r="C30" i="99"/>
  <c r="A30" i="99"/>
  <c r="C29" i="99"/>
  <c r="A29" i="99"/>
  <c r="C28" i="99"/>
  <c r="A28" i="99"/>
  <c r="C27" i="99"/>
  <c r="A27" i="99"/>
  <c r="C26" i="99"/>
  <c r="A26" i="99"/>
  <c r="C25" i="99"/>
  <c r="A25" i="99"/>
  <c r="C24" i="99"/>
  <c r="A24" i="99"/>
  <c r="I23" i="99"/>
  <c r="H23" i="99"/>
  <c r="G23" i="99"/>
  <c r="F23" i="99"/>
  <c r="E23" i="99"/>
  <c r="D23" i="99"/>
  <c r="C23" i="99"/>
  <c r="A23" i="99"/>
  <c r="C22" i="99"/>
  <c r="A22" i="99"/>
  <c r="C21" i="99"/>
  <c r="A21" i="99"/>
  <c r="C20" i="99"/>
  <c r="A20" i="99"/>
  <c r="C19" i="99"/>
  <c r="A19" i="99"/>
  <c r="C18" i="99"/>
  <c r="A18" i="99"/>
  <c r="C17" i="99"/>
  <c r="A17" i="99"/>
  <c r="C16" i="99"/>
  <c r="A16" i="99"/>
  <c r="C15" i="99"/>
  <c r="A15" i="99"/>
  <c r="C14" i="99"/>
  <c r="A14" i="99"/>
  <c r="C13" i="99"/>
  <c r="A13" i="99"/>
  <c r="C12" i="99"/>
  <c r="A12" i="99"/>
  <c r="C11" i="99"/>
  <c r="A11" i="99"/>
  <c r="I10" i="99"/>
  <c r="I30" i="99" s="1"/>
  <c r="H10" i="99"/>
  <c r="H30" i="99" s="1"/>
  <c r="G10" i="99"/>
  <c r="G30" i="99" s="1"/>
  <c r="H225" i="66" s="1"/>
  <c r="C10" i="99"/>
  <c r="A10" i="99"/>
  <c r="F10" i="99" s="1"/>
  <c r="F30" i="99" s="1"/>
  <c r="G225" i="66" s="1"/>
  <c r="C9" i="99"/>
  <c r="A9" i="99"/>
  <c r="A4" i="99"/>
  <c r="A124" i="5" s="1"/>
  <c r="A49" i="98"/>
  <c r="A48" i="98"/>
  <c r="A47" i="98"/>
  <c r="A46" i="98"/>
  <c r="A45" i="98"/>
  <c r="A44" i="98"/>
  <c r="A43" i="98"/>
  <c r="I42" i="98"/>
  <c r="I46" i="98" s="1"/>
  <c r="I48" i="98" s="1"/>
  <c r="I49" i="98" s="1"/>
  <c r="H42" i="98"/>
  <c r="H46" i="98" s="1"/>
  <c r="H48" i="98" s="1"/>
  <c r="H49" i="98" s="1"/>
  <c r="G42" i="98"/>
  <c r="G46" i="98" s="1"/>
  <c r="G48" i="98" s="1"/>
  <c r="G49" i="98" s="1"/>
  <c r="F42" i="98"/>
  <c r="F46" i="98" s="1"/>
  <c r="F48" i="98" s="1"/>
  <c r="F49" i="98" s="1"/>
  <c r="E42" i="98"/>
  <c r="E46" i="98" s="1"/>
  <c r="E48" i="98" s="1"/>
  <c r="E49" i="98" s="1"/>
  <c r="D42" i="98"/>
  <c r="D46" i="98" s="1"/>
  <c r="D48" i="98" s="1"/>
  <c r="D49" i="98" s="1"/>
  <c r="A42" i="98"/>
  <c r="C37" i="98"/>
  <c r="A37" i="98"/>
  <c r="C36" i="98"/>
  <c r="A36" i="98"/>
  <c r="I35" i="98"/>
  <c r="H35" i="98"/>
  <c r="G35" i="98"/>
  <c r="F35" i="98"/>
  <c r="E35" i="98"/>
  <c r="D35" i="98"/>
  <c r="C35" i="98"/>
  <c r="A35" i="98"/>
  <c r="C34" i="98"/>
  <c r="A34" i="98"/>
  <c r="C33" i="98"/>
  <c r="A33" i="98"/>
  <c r="C32" i="98"/>
  <c r="A32" i="98"/>
  <c r="C31" i="98"/>
  <c r="A31" i="98"/>
  <c r="C30" i="98"/>
  <c r="A30" i="98"/>
  <c r="C29" i="98"/>
  <c r="A29" i="98"/>
  <c r="C28" i="98"/>
  <c r="A28" i="98"/>
  <c r="C27" i="98"/>
  <c r="A27" i="98"/>
  <c r="C26" i="98"/>
  <c r="A26" i="98"/>
  <c r="C25" i="98"/>
  <c r="A25" i="98"/>
  <c r="C24" i="98"/>
  <c r="A24" i="98"/>
  <c r="I23" i="98"/>
  <c r="H23" i="98"/>
  <c r="G23" i="98"/>
  <c r="F23" i="98"/>
  <c r="E23" i="98"/>
  <c r="D23" i="98"/>
  <c r="C23" i="98"/>
  <c r="A23" i="98"/>
  <c r="C22" i="98"/>
  <c r="A22" i="98"/>
  <c r="C21" i="98"/>
  <c r="A21" i="98"/>
  <c r="C20" i="98"/>
  <c r="A20" i="98"/>
  <c r="C19" i="98"/>
  <c r="A19" i="98"/>
  <c r="C18" i="98"/>
  <c r="A18" i="98"/>
  <c r="C17" i="98"/>
  <c r="A17" i="98"/>
  <c r="C16" i="98"/>
  <c r="A16" i="98"/>
  <c r="C15" i="98"/>
  <c r="A15" i="98"/>
  <c r="C14" i="98"/>
  <c r="A14" i="98"/>
  <c r="C13" i="98"/>
  <c r="A13" i="98"/>
  <c r="C12" i="98"/>
  <c r="A12" i="98"/>
  <c r="C11" i="98"/>
  <c r="A11" i="98"/>
  <c r="H10" i="98"/>
  <c r="H30" i="98" s="1"/>
  <c r="G10" i="98"/>
  <c r="G30" i="98" s="1"/>
  <c r="H217" i="66" s="1"/>
  <c r="E10" i="98"/>
  <c r="D10" i="98"/>
  <c r="D30" i="98" s="1"/>
  <c r="E217" i="66" s="1"/>
  <c r="C10" i="98"/>
  <c r="A10" i="98"/>
  <c r="I10" i="98" s="1"/>
  <c r="I30" i="98" s="1"/>
  <c r="J217" i="66" s="1"/>
  <c r="C9" i="98"/>
  <c r="A9" i="98"/>
  <c r="A4" i="98"/>
  <c r="A121" i="5" s="1"/>
  <c r="A49" i="97"/>
  <c r="A48" i="97"/>
  <c r="A47" i="97"/>
  <c r="E46" i="97"/>
  <c r="E48" i="97" s="1"/>
  <c r="E49" i="97" s="1"/>
  <c r="D46" i="97"/>
  <c r="D48" i="97" s="1"/>
  <c r="D49" i="97" s="1"/>
  <c r="A46" i="97"/>
  <c r="A45" i="97"/>
  <c r="A44" i="97"/>
  <c r="A43" i="97"/>
  <c r="I42" i="97"/>
  <c r="I46" i="97" s="1"/>
  <c r="I48" i="97" s="1"/>
  <c r="I49" i="97" s="1"/>
  <c r="H42" i="97"/>
  <c r="H46" i="97" s="1"/>
  <c r="H48" i="97" s="1"/>
  <c r="H49" i="97" s="1"/>
  <c r="G42" i="97"/>
  <c r="G46" i="97" s="1"/>
  <c r="G48" i="97" s="1"/>
  <c r="G49" i="97" s="1"/>
  <c r="F42" i="97"/>
  <c r="F46" i="97" s="1"/>
  <c r="F48" i="97" s="1"/>
  <c r="F49" i="97" s="1"/>
  <c r="E42" i="97"/>
  <c r="D42" i="97"/>
  <c r="A42" i="97"/>
  <c r="C37" i="97"/>
  <c r="A37" i="97"/>
  <c r="C36" i="97"/>
  <c r="A36" i="97"/>
  <c r="I35" i="97"/>
  <c r="H35" i="97"/>
  <c r="G35" i="97"/>
  <c r="F35" i="97"/>
  <c r="E35" i="97"/>
  <c r="D35" i="97"/>
  <c r="C35" i="97"/>
  <c r="A35" i="97"/>
  <c r="C34" i="97"/>
  <c r="A34" i="97"/>
  <c r="C33" i="97"/>
  <c r="A33" i="97"/>
  <c r="C32" i="97"/>
  <c r="A32" i="97"/>
  <c r="C31" i="97"/>
  <c r="A31" i="97"/>
  <c r="C30" i="97"/>
  <c r="A30" i="97"/>
  <c r="C29" i="97"/>
  <c r="A29" i="97"/>
  <c r="C28" i="97"/>
  <c r="A28" i="97"/>
  <c r="C27" i="97"/>
  <c r="A27" i="97"/>
  <c r="C26" i="97"/>
  <c r="A26" i="97"/>
  <c r="C25" i="97"/>
  <c r="A25" i="97"/>
  <c r="C24" i="97"/>
  <c r="A24" i="97"/>
  <c r="I23" i="97"/>
  <c r="H23" i="97"/>
  <c r="G23" i="97"/>
  <c r="F23" i="97"/>
  <c r="E23" i="97"/>
  <c r="D23" i="97"/>
  <c r="C23" i="97"/>
  <c r="A23" i="97"/>
  <c r="C22" i="97"/>
  <c r="A22" i="97"/>
  <c r="C21" i="97"/>
  <c r="A21" i="97"/>
  <c r="C20" i="97"/>
  <c r="A20" i="97"/>
  <c r="C19" i="97"/>
  <c r="A19" i="97"/>
  <c r="C18" i="97"/>
  <c r="A18" i="97"/>
  <c r="C17" i="97"/>
  <c r="A17" i="97"/>
  <c r="C16" i="97"/>
  <c r="A16" i="97"/>
  <c r="C15" i="97"/>
  <c r="A15" i="97"/>
  <c r="C14" i="97"/>
  <c r="A14" i="97"/>
  <c r="C13" i="97"/>
  <c r="A13" i="97"/>
  <c r="C12" i="97"/>
  <c r="A12" i="97"/>
  <c r="C11" i="97"/>
  <c r="A11" i="97"/>
  <c r="H10" i="97"/>
  <c r="G10" i="97"/>
  <c r="G30" i="97" s="1"/>
  <c r="H209" i="66" s="1"/>
  <c r="E10" i="97"/>
  <c r="E30" i="97" s="1"/>
  <c r="F209" i="66" s="1"/>
  <c r="D10" i="97"/>
  <c r="D30" i="97" s="1"/>
  <c r="E209" i="66" s="1"/>
  <c r="C10" i="97"/>
  <c r="A10" i="97"/>
  <c r="I10" i="97" s="1"/>
  <c r="I30" i="97" s="1"/>
  <c r="J209" i="66" s="1"/>
  <c r="C9" i="97"/>
  <c r="A9" i="97"/>
  <c r="A4" i="97"/>
  <c r="A118" i="5" s="1"/>
  <c r="A49" i="96"/>
  <c r="A48" i="96"/>
  <c r="A47" i="96"/>
  <c r="A46" i="96"/>
  <c r="A45" i="96"/>
  <c r="A44" i="96"/>
  <c r="A43" i="96"/>
  <c r="I42" i="96"/>
  <c r="I46" i="96" s="1"/>
  <c r="I48" i="96" s="1"/>
  <c r="I49" i="96" s="1"/>
  <c r="H42" i="96"/>
  <c r="H46" i="96" s="1"/>
  <c r="H48" i="96" s="1"/>
  <c r="H49" i="96" s="1"/>
  <c r="G42" i="96"/>
  <c r="G46" i="96" s="1"/>
  <c r="G48" i="96" s="1"/>
  <c r="G49" i="96" s="1"/>
  <c r="F42" i="96"/>
  <c r="F46" i="96" s="1"/>
  <c r="F48" i="96" s="1"/>
  <c r="F49" i="96" s="1"/>
  <c r="E42" i="96"/>
  <c r="E46" i="96" s="1"/>
  <c r="E48" i="96" s="1"/>
  <c r="E49" i="96" s="1"/>
  <c r="D42" i="96"/>
  <c r="D46" i="96" s="1"/>
  <c r="D48" i="96" s="1"/>
  <c r="D49" i="96" s="1"/>
  <c r="A42" i="96"/>
  <c r="C37" i="96"/>
  <c r="A37" i="96"/>
  <c r="C36" i="96"/>
  <c r="A36" i="96"/>
  <c r="I35" i="96"/>
  <c r="H35" i="96"/>
  <c r="G35" i="96"/>
  <c r="F35" i="96"/>
  <c r="E35" i="96"/>
  <c r="D35" i="96"/>
  <c r="C35" i="96"/>
  <c r="A35" i="96"/>
  <c r="C34" i="96"/>
  <c r="A34" i="96"/>
  <c r="C33" i="96"/>
  <c r="A33" i="96"/>
  <c r="C32" i="96"/>
  <c r="A32" i="96"/>
  <c r="C31" i="96"/>
  <c r="A31" i="96"/>
  <c r="C30" i="96"/>
  <c r="A30" i="96"/>
  <c r="C29" i="96"/>
  <c r="A29" i="96"/>
  <c r="C28" i="96"/>
  <c r="A28" i="96"/>
  <c r="C27" i="96"/>
  <c r="A27" i="96"/>
  <c r="C26" i="96"/>
  <c r="A26" i="96"/>
  <c r="C25" i="96"/>
  <c r="A25" i="96"/>
  <c r="C24" i="96"/>
  <c r="A24" i="96"/>
  <c r="I23" i="96"/>
  <c r="H23" i="96"/>
  <c r="G23" i="96"/>
  <c r="F23" i="96"/>
  <c r="E23" i="96"/>
  <c r="D23" i="96"/>
  <c r="C23" i="96"/>
  <c r="A23" i="96"/>
  <c r="C22" i="96"/>
  <c r="A22" i="96"/>
  <c r="C21" i="96"/>
  <c r="A21" i="96"/>
  <c r="C20" i="96"/>
  <c r="A20" i="96"/>
  <c r="C19" i="96"/>
  <c r="A19" i="96"/>
  <c r="C18" i="96"/>
  <c r="A18" i="96"/>
  <c r="C17" i="96"/>
  <c r="A17" i="96"/>
  <c r="C16" i="96"/>
  <c r="A16" i="96"/>
  <c r="C15" i="96"/>
  <c r="A15" i="96"/>
  <c r="C14" i="96"/>
  <c r="A14" i="96"/>
  <c r="C13" i="96"/>
  <c r="A13" i="96"/>
  <c r="C12" i="96"/>
  <c r="A12" i="96"/>
  <c r="C11" i="96"/>
  <c r="A11" i="96"/>
  <c r="C10" i="96"/>
  <c r="A10" i="96"/>
  <c r="I10" i="96" s="1"/>
  <c r="I30" i="96" s="1"/>
  <c r="J201" i="66" s="1"/>
  <c r="C9" i="96"/>
  <c r="A9" i="96"/>
  <c r="A4" i="96"/>
  <c r="A115" i="5" s="1"/>
  <c r="A49" i="95"/>
  <c r="A48" i="95"/>
  <c r="A47" i="95"/>
  <c r="A46" i="95"/>
  <c r="A45" i="95"/>
  <c r="A44" i="95"/>
  <c r="A43" i="95"/>
  <c r="I42" i="95"/>
  <c r="I46" i="95" s="1"/>
  <c r="I48" i="95" s="1"/>
  <c r="I49" i="95" s="1"/>
  <c r="H42" i="95"/>
  <c r="H46" i="95" s="1"/>
  <c r="H48" i="95" s="1"/>
  <c r="H49" i="95" s="1"/>
  <c r="G42" i="95"/>
  <c r="G46" i="95" s="1"/>
  <c r="G48" i="95" s="1"/>
  <c r="G49" i="95" s="1"/>
  <c r="F42" i="95"/>
  <c r="F46" i="95" s="1"/>
  <c r="F48" i="95" s="1"/>
  <c r="F49" i="95" s="1"/>
  <c r="E42" i="95"/>
  <c r="E46" i="95" s="1"/>
  <c r="E48" i="95" s="1"/>
  <c r="E49" i="95" s="1"/>
  <c r="D42" i="95"/>
  <c r="D46" i="95" s="1"/>
  <c r="D48" i="95" s="1"/>
  <c r="D49" i="95" s="1"/>
  <c r="A42" i="95"/>
  <c r="C37" i="95"/>
  <c r="A37" i="95"/>
  <c r="C36" i="95"/>
  <c r="A36" i="95"/>
  <c r="I35" i="95"/>
  <c r="H35" i="95"/>
  <c r="G35" i="95"/>
  <c r="F35" i="95"/>
  <c r="E35" i="95"/>
  <c r="D35" i="95"/>
  <c r="C35" i="95"/>
  <c r="A35" i="95"/>
  <c r="C34" i="95"/>
  <c r="A34" i="95"/>
  <c r="C33" i="95"/>
  <c r="A33" i="95"/>
  <c r="C32" i="95"/>
  <c r="A32" i="95"/>
  <c r="C31" i="95"/>
  <c r="A31" i="95"/>
  <c r="C30" i="95"/>
  <c r="A30" i="95"/>
  <c r="C29" i="95"/>
  <c r="A29" i="95"/>
  <c r="C28" i="95"/>
  <c r="A28" i="95"/>
  <c r="C27" i="95"/>
  <c r="A27" i="95"/>
  <c r="C26" i="95"/>
  <c r="A26" i="95"/>
  <c r="C25" i="95"/>
  <c r="A25" i="95"/>
  <c r="C24" i="95"/>
  <c r="A24" i="95"/>
  <c r="I23" i="95"/>
  <c r="H23" i="95"/>
  <c r="G23" i="95"/>
  <c r="F23" i="95"/>
  <c r="E23" i="95"/>
  <c r="D23" i="95"/>
  <c r="C23" i="95"/>
  <c r="A23" i="95"/>
  <c r="C22" i="95"/>
  <c r="A22" i="95"/>
  <c r="C21" i="95"/>
  <c r="A21" i="95"/>
  <c r="C20" i="95"/>
  <c r="A20" i="95"/>
  <c r="C19" i="95"/>
  <c r="A19" i="95"/>
  <c r="C18" i="95"/>
  <c r="A18" i="95"/>
  <c r="C17" i="95"/>
  <c r="A17" i="95"/>
  <c r="C16" i="95"/>
  <c r="A16" i="95"/>
  <c r="C15" i="95"/>
  <c r="A15" i="95"/>
  <c r="C14" i="95"/>
  <c r="A14" i="95"/>
  <c r="C13" i="95"/>
  <c r="A13" i="95"/>
  <c r="C12" i="95"/>
  <c r="A12" i="95"/>
  <c r="C11" i="95"/>
  <c r="A11" i="95"/>
  <c r="C10" i="95"/>
  <c r="A10" i="95"/>
  <c r="I10" i="95" s="1"/>
  <c r="C9" i="95"/>
  <c r="A9" i="95"/>
  <c r="A4" i="95"/>
  <c r="A112" i="5" s="1"/>
  <c r="A49" i="94"/>
  <c r="A48" i="94"/>
  <c r="A47" i="94"/>
  <c r="A46" i="94"/>
  <c r="A45" i="94"/>
  <c r="A44" i="94"/>
  <c r="A43" i="94"/>
  <c r="I42" i="94"/>
  <c r="I46" i="94" s="1"/>
  <c r="I48" i="94" s="1"/>
  <c r="I49" i="94" s="1"/>
  <c r="H42" i="94"/>
  <c r="H46" i="94" s="1"/>
  <c r="H48" i="94" s="1"/>
  <c r="H49" i="94" s="1"/>
  <c r="G42" i="94"/>
  <c r="G46" i="94" s="1"/>
  <c r="G48" i="94" s="1"/>
  <c r="G49" i="94" s="1"/>
  <c r="F42" i="94"/>
  <c r="F46" i="94" s="1"/>
  <c r="F48" i="94" s="1"/>
  <c r="F49" i="94" s="1"/>
  <c r="E42" i="94"/>
  <c r="E46" i="94" s="1"/>
  <c r="E48" i="94" s="1"/>
  <c r="E49" i="94" s="1"/>
  <c r="D42" i="94"/>
  <c r="D46" i="94" s="1"/>
  <c r="D48" i="94" s="1"/>
  <c r="D49" i="94" s="1"/>
  <c r="A42" i="94"/>
  <c r="C37" i="94"/>
  <c r="A37" i="94"/>
  <c r="C36" i="94"/>
  <c r="A36" i="94"/>
  <c r="I35" i="94"/>
  <c r="H35" i="94"/>
  <c r="G35" i="94"/>
  <c r="F35" i="94"/>
  <c r="E35" i="94"/>
  <c r="D35" i="94"/>
  <c r="C35" i="94"/>
  <c r="A35" i="94"/>
  <c r="C34" i="94"/>
  <c r="A34" i="94"/>
  <c r="C33" i="94"/>
  <c r="A33" i="94"/>
  <c r="C32" i="94"/>
  <c r="A32" i="94"/>
  <c r="C31" i="94"/>
  <c r="A31" i="94"/>
  <c r="C30" i="94"/>
  <c r="A30" i="94"/>
  <c r="C29" i="94"/>
  <c r="A29" i="94"/>
  <c r="C28" i="94"/>
  <c r="A28" i="94"/>
  <c r="C27" i="94"/>
  <c r="A27" i="94"/>
  <c r="C26" i="94"/>
  <c r="A26" i="94"/>
  <c r="C25" i="94"/>
  <c r="A25" i="94"/>
  <c r="C24" i="94"/>
  <c r="A24" i="94"/>
  <c r="I23" i="94"/>
  <c r="H23" i="94"/>
  <c r="G23" i="94"/>
  <c r="F23" i="94"/>
  <c r="E23" i="94"/>
  <c r="D23" i="94"/>
  <c r="C23" i="94"/>
  <c r="A23" i="94"/>
  <c r="C22" i="94"/>
  <c r="A22" i="94"/>
  <c r="C21" i="94"/>
  <c r="A21" i="94"/>
  <c r="C20" i="94"/>
  <c r="A20" i="94"/>
  <c r="C19" i="94"/>
  <c r="A19" i="94"/>
  <c r="C18" i="94"/>
  <c r="A18" i="94"/>
  <c r="C17" i="94"/>
  <c r="A17" i="94"/>
  <c r="C16" i="94"/>
  <c r="A16" i="94"/>
  <c r="C15" i="94"/>
  <c r="A15" i="94"/>
  <c r="C14" i="94"/>
  <c r="A14" i="94"/>
  <c r="C13" i="94"/>
  <c r="A13" i="94"/>
  <c r="C12" i="94"/>
  <c r="A12" i="94"/>
  <c r="C11" i="94"/>
  <c r="A11" i="94"/>
  <c r="G10" i="94"/>
  <c r="G30" i="94" s="1"/>
  <c r="H185" i="66" s="1"/>
  <c r="D10" i="94"/>
  <c r="C10" i="94"/>
  <c r="A10" i="94"/>
  <c r="H10" i="94" s="1"/>
  <c r="H30" i="94" s="1"/>
  <c r="I185" i="66" s="1"/>
  <c r="C9" i="94"/>
  <c r="A9" i="94"/>
  <c r="A4" i="94"/>
  <c r="A109" i="5" s="1"/>
  <c r="A9" i="93"/>
  <c r="A49" i="93"/>
  <c r="A48" i="93"/>
  <c r="A47" i="93"/>
  <c r="H46" i="93"/>
  <c r="H48" i="93" s="1"/>
  <c r="H49" i="93" s="1"/>
  <c r="E46" i="93"/>
  <c r="E48" i="93" s="1"/>
  <c r="E49" i="93" s="1"/>
  <c r="A46" i="93"/>
  <c r="A45" i="93"/>
  <c r="A44" i="93"/>
  <c r="A43" i="93"/>
  <c r="I42" i="93"/>
  <c r="I46" i="93" s="1"/>
  <c r="I48" i="93" s="1"/>
  <c r="I49" i="93" s="1"/>
  <c r="H42" i="93"/>
  <c r="G42" i="93"/>
  <c r="G46" i="93" s="1"/>
  <c r="G48" i="93" s="1"/>
  <c r="G49" i="93" s="1"/>
  <c r="F42" i="93"/>
  <c r="F46" i="93" s="1"/>
  <c r="F48" i="93" s="1"/>
  <c r="F49" i="93" s="1"/>
  <c r="E42" i="93"/>
  <c r="D42" i="93"/>
  <c r="D46" i="93" s="1"/>
  <c r="D48" i="93" s="1"/>
  <c r="D49" i="93" s="1"/>
  <c r="A42" i="93"/>
  <c r="C37" i="93"/>
  <c r="A37" i="93"/>
  <c r="C36" i="93"/>
  <c r="A36" i="93"/>
  <c r="I35" i="93"/>
  <c r="H35" i="93"/>
  <c r="G35" i="93"/>
  <c r="F35" i="93"/>
  <c r="E35" i="93"/>
  <c r="D35" i="93"/>
  <c r="C35" i="93"/>
  <c r="A35" i="93"/>
  <c r="C34" i="93"/>
  <c r="A34" i="93"/>
  <c r="C33" i="93"/>
  <c r="A33" i="93"/>
  <c r="C32" i="93"/>
  <c r="A32" i="93"/>
  <c r="C31" i="93"/>
  <c r="A31" i="93"/>
  <c r="C30" i="93"/>
  <c r="A30" i="93"/>
  <c r="C29" i="93"/>
  <c r="A29" i="93"/>
  <c r="C28" i="93"/>
  <c r="A28" i="93"/>
  <c r="C27" i="93"/>
  <c r="A27" i="93"/>
  <c r="C26" i="93"/>
  <c r="A26" i="93"/>
  <c r="C25" i="93"/>
  <c r="A25" i="93"/>
  <c r="C24" i="93"/>
  <c r="A24" i="93"/>
  <c r="I23" i="93"/>
  <c r="H23" i="93"/>
  <c r="G23" i="93"/>
  <c r="F23" i="93"/>
  <c r="E23" i="93"/>
  <c r="D23" i="93"/>
  <c r="C23" i="93"/>
  <c r="A23" i="93"/>
  <c r="C22" i="93"/>
  <c r="A22" i="93"/>
  <c r="C21" i="93"/>
  <c r="A21" i="93"/>
  <c r="C20" i="93"/>
  <c r="A20" i="93"/>
  <c r="C19" i="93"/>
  <c r="A19" i="93"/>
  <c r="C18" i="93"/>
  <c r="A18" i="93"/>
  <c r="C17" i="93"/>
  <c r="A17" i="93"/>
  <c r="C16" i="93"/>
  <c r="A16" i="93"/>
  <c r="C15" i="93"/>
  <c r="A15" i="93"/>
  <c r="C14" i="93"/>
  <c r="A14" i="93"/>
  <c r="C13" i="93"/>
  <c r="A13" i="93"/>
  <c r="C12" i="93"/>
  <c r="A12" i="93"/>
  <c r="C11" i="93"/>
  <c r="A11" i="93"/>
  <c r="C10" i="93"/>
  <c r="A10" i="93"/>
  <c r="I10" i="93" s="1"/>
  <c r="I30" i="93" s="1"/>
  <c r="J169" i="66" s="1"/>
  <c r="C9" i="93"/>
  <c r="A4" i="93"/>
  <c r="A106" i="5" s="1"/>
  <c r="A49" i="92"/>
  <c r="A48" i="92"/>
  <c r="A47" i="92"/>
  <c r="I46" i="92"/>
  <c r="I48" i="92" s="1"/>
  <c r="I49" i="92" s="1"/>
  <c r="E46" i="92"/>
  <c r="E48" i="92" s="1"/>
  <c r="E49" i="92" s="1"/>
  <c r="A46" i="92"/>
  <c r="A45" i="92"/>
  <c r="A44" i="92"/>
  <c r="A43" i="92"/>
  <c r="I42" i="92"/>
  <c r="H42" i="92"/>
  <c r="H46" i="92" s="1"/>
  <c r="H48" i="92" s="1"/>
  <c r="H49" i="92" s="1"/>
  <c r="G42" i="92"/>
  <c r="G46" i="92" s="1"/>
  <c r="G48" i="92" s="1"/>
  <c r="G49" i="92" s="1"/>
  <c r="F42" i="92"/>
  <c r="F46" i="92" s="1"/>
  <c r="F48" i="92" s="1"/>
  <c r="F49" i="92" s="1"/>
  <c r="E42" i="92"/>
  <c r="D42" i="92"/>
  <c r="D46" i="92" s="1"/>
  <c r="D48" i="92" s="1"/>
  <c r="D49" i="92" s="1"/>
  <c r="A42" i="92"/>
  <c r="C37" i="92"/>
  <c r="A37" i="92"/>
  <c r="C36" i="92"/>
  <c r="A36" i="92"/>
  <c r="I35" i="92"/>
  <c r="H35" i="92"/>
  <c r="G35" i="92"/>
  <c r="F35" i="92"/>
  <c r="E35" i="92"/>
  <c r="D35" i="92"/>
  <c r="C35" i="92"/>
  <c r="A35" i="92"/>
  <c r="C34" i="92"/>
  <c r="A34" i="92"/>
  <c r="C33" i="92"/>
  <c r="A33" i="92"/>
  <c r="C32" i="92"/>
  <c r="A32" i="92"/>
  <c r="C31" i="92"/>
  <c r="A31" i="92"/>
  <c r="C30" i="92"/>
  <c r="A30" i="92"/>
  <c r="C29" i="92"/>
  <c r="A29" i="92"/>
  <c r="C28" i="92"/>
  <c r="A28" i="92"/>
  <c r="C27" i="92"/>
  <c r="A27" i="92"/>
  <c r="C26" i="92"/>
  <c r="A26" i="92"/>
  <c r="C25" i="92"/>
  <c r="A25" i="92"/>
  <c r="C24" i="92"/>
  <c r="A24" i="92"/>
  <c r="I23" i="92"/>
  <c r="H23" i="92"/>
  <c r="G23" i="92"/>
  <c r="F23" i="92"/>
  <c r="E23" i="92"/>
  <c r="D23" i="92"/>
  <c r="C23" i="92"/>
  <c r="A23" i="92"/>
  <c r="C22" i="92"/>
  <c r="A22" i="92"/>
  <c r="C21" i="92"/>
  <c r="A21" i="92"/>
  <c r="C20" i="92"/>
  <c r="A20" i="92"/>
  <c r="C19" i="92"/>
  <c r="A19" i="92"/>
  <c r="C18" i="92"/>
  <c r="A18" i="92"/>
  <c r="C17" i="92"/>
  <c r="A17" i="92"/>
  <c r="C16" i="92"/>
  <c r="A16" i="92"/>
  <c r="C15" i="92"/>
  <c r="A15" i="92"/>
  <c r="C14" i="92"/>
  <c r="A14" i="92"/>
  <c r="C13" i="92"/>
  <c r="A13" i="92"/>
  <c r="C12" i="92"/>
  <c r="A12" i="92"/>
  <c r="C11" i="92"/>
  <c r="A11" i="92"/>
  <c r="I10" i="92"/>
  <c r="I30" i="92" s="1"/>
  <c r="H10" i="92"/>
  <c r="H30" i="92" s="1"/>
  <c r="E10" i="92"/>
  <c r="E30" i="92" s="1"/>
  <c r="D10" i="92"/>
  <c r="D30" i="92" s="1"/>
  <c r="E161" i="66" s="1"/>
  <c r="C10" i="92"/>
  <c r="A10" i="92"/>
  <c r="G10" i="92" s="1"/>
  <c r="C9" i="92"/>
  <c r="A9" i="92"/>
  <c r="A4" i="92"/>
  <c r="A103" i="5" s="1"/>
  <c r="A49" i="91"/>
  <c r="A48" i="91"/>
  <c r="A47" i="91"/>
  <c r="A46" i="91"/>
  <c r="A45" i="91"/>
  <c r="A44" i="91"/>
  <c r="A43" i="91"/>
  <c r="I42" i="91"/>
  <c r="I46" i="91" s="1"/>
  <c r="I48" i="91" s="1"/>
  <c r="I49" i="91" s="1"/>
  <c r="H42" i="91"/>
  <c r="H46" i="91" s="1"/>
  <c r="H48" i="91" s="1"/>
  <c r="H49" i="91" s="1"/>
  <c r="G42" i="91"/>
  <c r="G46" i="91" s="1"/>
  <c r="G48" i="91" s="1"/>
  <c r="G49" i="91" s="1"/>
  <c r="F42" i="91"/>
  <c r="F46" i="91" s="1"/>
  <c r="F48" i="91" s="1"/>
  <c r="F49" i="91" s="1"/>
  <c r="E42" i="91"/>
  <c r="E46" i="91" s="1"/>
  <c r="E48" i="91" s="1"/>
  <c r="E49" i="91" s="1"/>
  <c r="D42" i="91"/>
  <c r="D46" i="91" s="1"/>
  <c r="D48" i="91" s="1"/>
  <c r="D49" i="91" s="1"/>
  <c r="A42" i="91"/>
  <c r="C37" i="91"/>
  <c r="A37" i="91"/>
  <c r="C36" i="91"/>
  <c r="A36" i="91"/>
  <c r="I35" i="91"/>
  <c r="H35" i="91"/>
  <c r="G35" i="91"/>
  <c r="F35" i="91"/>
  <c r="E35" i="91"/>
  <c r="D35" i="91"/>
  <c r="C35" i="91"/>
  <c r="A35" i="91"/>
  <c r="C34" i="91"/>
  <c r="A34" i="91"/>
  <c r="C33" i="91"/>
  <c r="A33" i="91"/>
  <c r="C32" i="91"/>
  <c r="A32" i="91"/>
  <c r="C31" i="91"/>
  <c r="A31" i="91"/>
  <c r="C30" i="91"/>
  <c r="A30" i="91"/>
  <c r="C29" i="91"/>
  <c r="A29" i="91"/>
  <c r="C28" i="91"/>
  <c r="A28" i="91"/>
  <c r="C27" i="91"/>
  <c r="A27" i="91"/>
  <c r="C26" i="91"/>
  <c r="A26" i="91"/>
  <c r="C25" i="91"/>
  <c r="A25" i="91"/>
  <c r="C24" i="91"/>
  <c r="A24" i="91"/>
  <c r="I23" i="91"/>
  <c r="H23" i="91"/>
  <c r="G23" i="91"/>
  <c r="F23" i="91"/>
  <c r="E23" i="91"/>
  <c r="D23" i="91"/>
  <c r="C23" i="91"/>
  <c r="A23" i="91"/>
  <c r="C22" i="91"/>
  <c r="A22" i="91"/>
  <c r="C21" i="91"/>
  <c r="A21" i="91"/>
  <c r="C20" i="91"/>
  <c r="A20" i="91"/>
  <c r="C19" i="91"/>
  <c r="A19" i="91"/>
  <c r="C18" i="91"/>
  <c r="A18" i="91"/>
  <c r="C17" i="91"/>
  <c r="A17" i="91"/>
  <c r="C16" i="91"/>
  <c r="A16" i="91"/>
  <c r="C15" i="91"/>
  <c r="A15" i="91"/>
  <c r="C14" i="91"/>
  <c r="A14" i="91"/>
  <c r="C13" i="91"/>
  <c r="A13" i="91"/>
  <c r="C12" i="91"/>
  <c r="A12" i="91"/>
  <c r="C11" i="91"/>
  <c r="A11" i="91"/>
  <c r="I10" i="91"/>
  <c r="I30" i="91" s="1"/>
  <c r="C10" i="91"/>
  <c r="A10" i="91"/>
  <c r="H10" i="91" s="1"/>
  <c r="H30" i="91" s="1"/>
  <c r="I153" i="66" s="1"/>
  <c r="C9" i="91"/>
  <c r="A9" i="91"/>
  <c r="A4" i="91"/>
  <c r="A100" i="5" s="1"/>
  <c r="A49" i="90"/>
  <c r="A48" i="90"/>
  <c r="A47" i="90"/>
  <c r="A46" i="90"/>
  <c r="A45" i="90"/>
  <c r="A44" i="90"/>
  <c r="A43" i="90"/>
  <c r="I42" i="90"/>
  <c r="I46" i="90" s="1"/>
  <c r="I48" i="90" s="1"/>
  <c r="I49" i="90" s="1"/>
  <c r="H42" i="90"/>
  <c r="H46" i="90" s="1"/>
  <c r="H48" i="90" s="1"/>
  <c r="H49" i="90" s="1"/>
  <c r="G42" i="90"/>
  <c r="G46" i="90" s="1"/>
  <c r="G48" i="90" s="1"/>
  <c r="G49" i="90" s="1"/>
  <c r="F42" i="90"/>
  <c r="F46" i="90" s="1"/>
  <c r="F48" i="90" s="1"/>
  <c r="F49" i="90" s="1"/>
  <c r="E42" i="90"/>
  <c r="E46" i="90" s="1"/>
  <c r="E48" i="90" s="1"/>
  <c r="E49" i="90" s="1"/>
  <c r="D42" i="90"/>
  <c r="D46" i="90" s="1"/>
  <c r="D48" i="90" s="1"/>
  <c r="D49" i="90" s="1"/>
  <c r="A42" i="90"/>
  <c r="C37" i="90"/>
  <c r="A37" i="90"/>
  <c r="C36" i="90"/>
  <c r="A36" i="90"/>
  <c r="I35" i="90"/>
  <c r="H35" i="90"/>
  <c r="G35" i="90"/>
  <c r="F35" i="90"/>
  <c r="E35" i="90"/>
  <c r="D35" i="90"/>
  <c r="C35" i="90"/>
  <c r="A35" i="90"/>
  <c r="C34" i="90"/>
  <c r="A34" i="90"/>
  <c r="C33" i="90"/>
  <c r="A33" i="90"/>
  <c r="C32" i="90"/>
  <c r="A32" i="90"/>
  <c r="C31" i="90"/>
  <c r="A31" i="90"/>
  <c r="C30" i="90"/>
  <c r="A30" i="90"/>
  <c r="C29" i="90"/>
  <c r="A29" i="90"/>
  <c r="C28" i="90"/>
  <c r="A28" i="90"/>
  <c r="C27" i="90"/>
  <c r="A27" i="90"/>
  <c r="C26" i="90"/>
  <c r="A26" i="90"/>
  <c r="C25" i="90"/>
  <c r="A25" i="90"/>
  <c r="C24" i="90"/>
  <c r="A24" i="90"/>
  <c r="I23" i="90"/>
  <c r="H23" i="90"/>
  <c r="G23" i="90"/>
  <c r="F23" i="90"/>
  <c r="E23" i="90"/>
  <c r="D23" i="90"/>
  <c r="C23" i="90"/>
  <c r="A23" i="90"/>
  <c r="C22" i="90"/>
  <c r="A22" i="90"/>
  <c r="C21" i="90"/>
  <c r="A21" i="90"/>
  <c r="C20" i="90"/>
  <c r="A20" i="90"/>
  <c r="C19" i="90"/>
  <c r="A19" i="90"/>
  <c r="C18" i="90"/>
  <c r="A18" i="90"/>
  <c r="C17" i="90"/>
  <c r="A17" i="90"/>
  <c r="C16" i="90"/>
  <c r="A16" i="90"/>
  <c r="C15" i="90"/>
  <c r="A15" i="90"/>
  <c r="C14" i="90"/>
  <c r="A14" i="90"/>
  <c r="C13" i="90"/>
  <c r="A13" i="90"/>
  <c r="C12" i="90"/>
  <c r="A12" i="90"/>
  <c r="C11" i="90"/>
  <c r="A11" i="90"/>
  <c r="C10" i="90"/>
  <c r="A10" i="90"/>
  <c r="I10" i="90" s="1"/>
  <c r="I30" i="90" s="1"/>
  <c r="C9" i="90"/>
  <c r="A9" i="90"/>
  <c r="A4" i="90"/>
  <c r="A97" i="5" s="1"/>
  <c r="A49" i="89"/>
  <c r="A48" i="89"/>
  <c r="A47" i="89"/>
  <c r="A46" i="89"/>
  <c r="A45" i="89"/>
  <c r="A44" i="89"/>
  <c r="A43" i="89"/>
  <c r="I42" i="89"/>
  <c r="I46" i="89" s="1"/>
  <c r="I48" i="89" s="1"/>
  <c r="I49" i="89" s="1"/>
  <c r="H42" i="89"/>
  <c r="H46" i="89" s="1"/>
  <c r="H48" i="89" s="1"/>
  <c r="H49" i="89" s="1"/>
  <c r="G42" i="89"/>
  <c r="G46" i="89" s="1"/>
  <c r="G48" i="89" s="1"/>
  <c r="G49" i="89" s="1"/>
  <c r="F42" i="89"/>
  <c r="F46" i="89" s="1"/>
  <c r="F48" i="89" s="1"/>
  <c r="F49" i="89" s="1"/>
  <c r="E42" i="89"/>
  <c r="E46" i="89" s="1"/>
  <c r="E48" i="89" s="1"/>
  <c r="E49" i="89" s="1"/>
  <c r="D42" i="89"/>
  <c r="D46" i="89" s="1"/>
  <c r="D48" i="89" s="1"/>
  <c r="D49" i="89" s="1"/>
  <c r="A42" i="89"/>
  <c r="C37" i="89"/>
  <c r="A37" i="89"/>
  <c r="C36" i="89"/>
  <c r="A36" i="89"/>
  <c r="I35" i="89"/>
  <c r="H35" i="89"/>
  <c r="G35" i="89"/>
  <c r="F35" i="89"/>
  <c r="E35" i="89"/>
  <c r="D35" i="89"/>
  <c r="C35" i="89"/>
  <c r="A35" i="89"/>
  <c r="C34" i="89"/>
  <c r="A34" i="89"/>
  <c r="C33" i="89"/>
  <c r="A33" i="89"/>
  <c r="C32" i="89"/>
  <c r="A32" i="89"/>
  <c r="C31" i="89"/>
  <c r="A31" i="89"/>
  <c r="C30" i="89"/>
  <c r="A30" i="89"/>
  <c r="C29" i="89"/>
  <c r="A29" i="89"/>
  <c r="C28" i="89"/>
  <c r="A28" i="89"/>
  <c r="C27" i="89"/>
  <c r="A27" i="89"/>
  <c r="C26" i="89"/>
  <c r="A26" i="89"/>
  <c r="C25" i="89"/>
  <c r="A25" i="89"/>
  <c r="C24" i="89"/>
  <c r="A24" i="89"/>
  <c r="I23" i="89"/>
  <c r="H23" i="89"/>
  <c r="G23" i="89"/>
  <c r="F23" i="89"/>
  <c r="E23" i="89"/>
  <c r="D23" i="89"/>
  <c r="C23" i="89"/>
  <c r="A23" i="89"/>
  <c r="C22" i="89"/>
  <c r="A22" i="89"/>
  <c r="C21" i="89"/>
  <c r="A21" i="89"/>
  <c r="C20" i="89"/>
  <c r="A20" i="89"/>
  <c r="C19" i="89"/>
  <c r="A19" i="89"/>
  <c r="C18" i="89"/>
  <c r="A18" i="89"/>
  <c r="C17" i="89"/>
  <c r="A17" i="89"/>
  <c r="C16" i="89"/>
  <c r="A16" i="89"/>
  <c r="C15" i="89"/>
  <c r="A15" i="89"/>
  <c r="C14" i="89"/>
  <c r="A14" i="89"/>
  <c r="C13" i="89"/>
  <c r="A13" i="89"/>
  <c r="C12" i="89"/>
  <c r="A12" i="89"/>
  <c r="C11" i="89"/>
  <c r="A11" i="89"/>
  <c r="C10" i="89"/>
  <c r="A10" i="89"/>
  <c r="I10" i="89" s="1"/>
  <c r="I30" i="89" s="1"/>
  <c r="J137" i="66" s="1"/>
  <c r="C9" i="89"/>
  <c r="A9" i="89"/>
  <c r="A94" i="5"/>
  <c r="A49" i="88"/>
  <c r="A48" i="88"/>
  <c r="A47" i="88"/>
  <c r="I46" i="88"/>
  <c r="I48" i="88" s="1"/>
  <c r="I49" i="88" s="1"/>
  <c r="H46" i="88"/>
  <c r="H48" i="88" s="1"/>
  <c r="H49" i="88" s="1"/>
  <c r="A46" i="88"/>
  <c r="A45" i="88"/>
  <c r="A44" i="88"/>
  <c r="A43" i="88"/>
  <c r="I42" i="88"/>
  <c r="H42" i="88"/>
  <c r="G42" i="88"/>
  <c r="G46" i="88" s="1"/>
  <c r="G48" i="88" s="1"/>
  <c r="G49" i="88" s="1"/>
  <c r="F42" i="88"/>
  <c r="F46" i="88" s="1"/>
  <c r="F48" i="88" s="1"/>
  <c r="F49" i="88" s="1"/>
  <c r="E42" i="88"/>
  <c r="E46" i="88" s="1"/>
  <c r="E48" i="88" s="1"/>
  <c r="E49" i="88" s="1"/>
  <c r="D42" i="88"/>
  <c r="D46" i="88" s="1"/>
  <c r="D48" i="88" s="1"/>
  <c r="D49" i="88" s="1"/>
  <c r="A42" i="88"/>
  <c r="C37" i="88"/>
  <c r="A37" i="88"/>
  <c r="C36" i="88"/>
  <c r="A36" i="88"/>
  <c r="I35" i="88"/>
  <c r="H35" i="88"/>
  <c r="G35" i="88"/>
  <c r="F35" i="88"/>
  <c r="E35" i="88"/>
  <c r="D35" i="88"/>
  <c r="C35" i="88"/>
  <c r="A35" i="88"/>
  <c r="C34" i="88"/>
  <c r="A34" i="88"/>
  <c r="C33" i="88"/>
  <c r="A33" i="88"/>
  <c r="C32" i="88"/>
  <c r="A32" i="88"/>
  <c r="C31" i="88"/>
  <c r="A31" i="88"/>
  <c r="C30" i="88"/>
  <c r="A30" i="88"/>
  <c r="C29" i="88"/>
  <c r="A29" i="88"/>
  <c r="C28" i="88"/>
  <c r="A28" i="88"/>
  <c r="C27" i="88"/>
  <c r="A27" i="88"/>
  <c r="C26" i="88"/>
  <c r="A26" i="88"/>
  <c r="C25" i="88"/>
  <c r="A25" i="88"/>
  <c r="C24" i="88"/>
  <c r="A24" i="88"/>
  <c r="I23" i="88"/>
  <c r="H23" i="88"/>
  <c r="G23" i="88"/>
  <c r="F23" i="88"/>
  <c r="E23" i="88"/>
  <c r="D23" i="88"/>
  <c r="C23" i="88"/>
  <c r="A23" i="88"/>
  <c r="C22" i="88"/>
  <c r="A22" i="88"/>
  <c r="C21" i="88"/>
  <c r="A21" i="88"/>
  <c r="C20" i="88"/>
  <c r="A20" i="88"/>
  <c r="C19" i="88"/>
  <c r="A19" i="88"/>
  <c r="C18" i="88"/>
  <c r="A18" i="88"/>
  <c r="C17" i="88"/>
  <c r="A17" i="88"/>
  <c r="C16" i="88"/>
  <c r="A16" i="88"/>
  <c r="C15" i="88"/>
  <c r="A15" i="88"/>
  <c r="C14" i="88"/>
  <c r="A14" i="88"/>
  <c r="C13" i="88"/>
  <c r="A13" i="88"/>
  <c r="C12" i="88"/>
  <c r="A12" i="88"/>
  <c r="C11" i="88"/>
  <c r="A11" i="88"/>
  <c r="C10" i="88"/>
  <c r="A10" i="88"/>
  <c r="I10" i="88" s="1"/>
  <c r="I30" i="88" s="1"/>
  <c r="C9" i="88"/>
  <c r="A9" i="88"/>
  <c r="A4" i="88"/>
  <c r="A88" i="5" s="1"/>
  <c r="A49" i="87"/>
  <c r="A48" i="87"/>
  <c r="A47" i="87"/>
  <c r="A46" i="87"/>
  <c r="A45" i="87"/>
  <c r="A44" i="87"/>
  <c r="A43" i="87"/>
  <c r="I42" i="87"/>
  <c r="I46" i="87" s="1"/>
  <c r="I48" i="87" s="1"/>
  <c r="I49" i="87" s="1"/>
  <c r="H42" i="87"/>
  <c r="H46" i="87" s="1"/>
  <c r="H48" i="87" s="1"/>
  <c r="H49" i="87" s="1"/>
  <c r="G42" i="87"/>
  <c r="G46" i="87" s="1"/>
  <c r="G48" i="87" s="1"/>
  <c r="G49" i="87" s="1"/>
  <c r="F42" i="87"/>
  <c r="F46" i="87" s="1"/>
  <c r="F48" i="87" s="1"/>
  <c r="F49" i="87" s="1"/>
  <c r="E42" i="87"/>
  <c r="E46" i="87" s="1"/>
  <c r="E48" i="87" s="1"/>
  <c r="E49" i="87" s="1"/>
  <c r="D42" i="87"/>
  <c r="D46" i="87" s="1"/>
  <c r="D48" i="87" s="1"/>
  <c r="D49" i="87" s="1"/>
  <c r="A42" i="87"/>
  <c r="C37" i="87"/>
  <c r="A37" i="87"/>
  <c r="C36" i="87"/>
  <c r="A36" i="87"/>
  <c r="I35" i="87"/>
  <c r="H35" i="87"/>
  <c r="G35" i="87"/>
  <c r="F35" i="87"/>
  <c r="E35" i="87"/>
  <c r="D35" i="87"/>
  <c r="C35" i="87"/>
  <c r="A35" i="87"/>
  <c r="C34" i="87"/>
  <c r="A34" i="87"/>
  <c r="C33" i="87"/>
  <c r="A33" i="87"/>
  <c r="C32" i="87"/>
  <c r="A32" i="87"/>
  <c r="C31" i="87"/>
  <c r="A31" i="87"/>
  <c r="C30" i="87"/>
  <c r="A30" i="87"/>
  <c r="C29" i="87"/>
  <c r="A29" i="87"/>
  <c r="C28" i="87"/>
  <c r="A28" i="87"/>
  <c r="C27" i="87"/>
  <c r="A27" i="87"/>
  <c r="C26" i="87"/>
  <c r="A26" i="87"/>
  <c r="C25" i="87"/>
  <c r="A25" i="87"/>
  <c r="C24" i="87"/>
  <c r="A24" i="87"/>
  <c r="I23" i="87"/>
  <c r="H23" i="87"/>
  <c r="G23" i="87"/>
  <c r="F23" i="87"/>
  <c r="E23" i="87"/>
  <c r="D23" i="87"/>
  <c r="C23" i="87"/>
  <c r="A23" i="87"/>
  <c r="C22" i="87"/>
  <c r="A22" i="87"/>
  <c r="C21" i="87"/>
  <c r="A21" i="87"/>
  <c r="C20" i="87"/>
  <c r="A20" i="87"/>
  <c r="C19" i="87"/>
  <c r="A19" i="87"/>
  <c r="C18" i="87"/>
  <c r="A18" i="87"/>
  <c r="C17" i="87"/>
  <c r="A17" i="87"/>
  <c r="C16" i="87"/>
  <c r="A16" i="87"/>
  <c r="C15" i="87"/>
  <c r="A15" i="87"/>
  <c r="C14" i="87"/>
  <c r="A14" i="87"/>
  <c r="C13" i="87"/>
  <c r="A13" i="87"/>
  <c r="C12" i="87"/>
  <c r="A12" i="87"/>
  <c r="C11" i="87"/>
  <c r="A11" i="87"/>
  <c r="E10" i="87"/>
  <c r="E30" i="87" s="1"/>
  <c r="D10" i="87"/>
  <c r="D30" i="87" s="1"/>
  <c r="E113" i="66" s="1"/>
  <c r="C10" i="87"/>
  <c r="A10" i="87"/>
  <c r="I10" i="87" s="1"/>
  <c r="C9" i="87"/>
  <c r="A9" i="87"/>
  <c r="A4" i="87"/>
  <c r="A85" i="5" s="1"/>
  <c r="A49" i="86"/>
  <c r="A48" i="86"/>
  <c r="A47" i="86"/>
  <c r="A46" i="86"/>
  <c r="A45" i="86"/>
  <c r="A44" i="86"/>
  <c r="A43" i="86"/>
  <c r="I42" i="86"/>
  <c r="I46" i="86" s="1"/>
  <c r="I48" i="86" s="1"/>
  <c r="I49" i="86" s="1"/>
  <c r="H42" i="86"/>
  <c r="H46" i="86" s="1"/>
  <c r="H48" i="86" s="1"/>
  <c r="H49" i="86" s="1"/>
  <c r="G42" i="86"/>
  <c r="G46" i="86" s="1"/>
  <c r="G48" i="86" s="1"/>
  <c r="G49" i="86" s="1"/>
  <c r="F42" i="86"/>
  <c r="F46" i="86" s="1"/>
  <c r="F48" i="86" s="1"/>
  <c r="F49" i="86" s="1"/>
  <c r="E42" i="86"/>
  <c r="E46" i="86" s="1"/>
  <c r="E48" i="86" s="1"/>
  <c r="E49" i="86" s="1"/>
  <c r="D42" i="86"/>
  <c r="D46" i="86" s="1"/>
  <c r="D48" i="86" s="1"/>
  <c r="D49" i="86" s="1"/>
  <c r="A42" i="86"/>
  <c r="C37" i="86"/>
  <c r="A37" i="86"/>
  <c r="C36" i="86"/>
  <c r="A36" i="86"/>
  <c r="I35" i="86"/>
  <c r="H35" i="86"/>
  <c r="G35" i="86"/>
  <c r="F35" i="86"/>
  <c r="E35" i="86"/>
  <c r="D35" i="86"/>
  <c r="C35" i="86"/>
  <c r="A35" i="86"/>
  <c r="C34" i="86"/>
  <c r="A34" i="86"/>
  <c r="C33" i="86"/>
  <c r="A33" i="86"/>
  <c r="C32" i="86"/>
  <c r="A32" i="86"/>
  <c r="C31" i="86"/>
  <c r="A31" i="86"/>
  <c r="C30" i="86"/>
  <c r="A30" i="86"/>
  <c r="C29" i="86"/>
  <c r="A29" i="86"/>
  <c r="C28" i="86"/>
  <c r="A28" i="86"/>
  <c r="C27" i="86"/>
  <c r="A27" i="86"/>
  <c r="C26" i="86"/>
  <c r="A26" i="86"/>
  <c r="C25" i="86"/>
  <c r="A25" i="86"/>
  <c r="C24" i="86"/>
  <c r="A24" i="86"/>
  <c r="I23" i="86"/>
  <c r="H23" i="86"/>
  <c r="G23" i="86"/>
  <c r="F23" i="86"/>
  <c r="E23" i="86"/>
  <c r="D23" i="86"/>
  <c r="C23" i="86"/>
  <c r="A23" i="86"/>
  <c r="C22" i="86"/>
  <c r="A22" i="86"/>
  <c r="C21" i="86"/>
  <c r="A21" i="86"/>
  <c r="C20" i="86"/>
  <c r="A20" i="86"/>
  <c r="C19" i="86"/>
  <c r="A19" i="86"/>
  <c r="C18" i="86"/>
  <c r="A18" i="86"/>
  <c r="C17" i="86"/>
  <c r="A17" i="86"/>
  <c r="C16" i="86"/>
  <c r="A16" i="86"/>
  <c r="C15" i="86"/>
  <c r="A15" i="86"/>
  <c r="C14" i="86"/>
  <c r="A14" i="86"/>
  <c r="C13" i="86"/>
  <c r="A13" i="86"/>
  <c r="C12" i="86"/>
  <c r="A12" i="86"/>
  <c r="C11" i="86"/>
  <c r="A11" i="86"/>
  <c r="I10" i="86"/>
  <c r="I30" i="86" s="1"/>
  <c r="C10" i="86"/>
  <c r="A10" i="86"/>
  <c r="D10" i="86" s="1"/>
  <c r="D30" i="86" s="1"/>
  <c r="E89" i="66" s="1"/>
  <c r="C9" i="86"/>
  <c r="A9" i="86"/>
  <c r="A4" i="86"/>
  <c r="A82" i="5" s="1"/>
  <c r="A49" i="85"/>
  <c r="A48" i="85"/>
  <c r="A47" i="85"/>
  <c r="F46" i="85"/>
  <c r="F48" i="85" s="1"/>
  <c r="F49" i="85" s="1"/>
  <c r="A46" i="85"/>
  <c r="A45" i="85"/>
  <c r="A44" i="85"/>
  <c r="A43" i="85"/>
  <c r="I42" i="85"/>
  <c r="I46" i="85" s="1"/>
  <c r="I48" i="85" s="1"/>
  <c r="I49" i="85" s="1"/>
  <c r="H42" i="85"/>
  <c r="H46" i="85" s="1"/>
  <c r="H48" i="85" s="1"/>
  <c r="H49" i="85" s="1"/>
  <c r="G42" i="85"/>
  <c r="G46" i="85" s="1"/>
  <c r="G48" i="85" s="1"/>
  <c r="G49" i="85" s="1"/>
  <c r="F42" i="85"/>
  <c r="E42" i="85"/>
  <c r="E46" i="85" s="1"/>
  <c r="E48" i="85" s="1"/>
  <c r="E49" i="85" s="1"/>
  <c r="D42" i="85"/>
  <c r="D46" i="85" s="1"/>
  <c r="D48" i="85" s="1"/>
  <c r="D49" i="85" s="1"/>
  <c r="A42" i="85"/>
  <c r="C37" i="85"/>
  <c r="A37" i="85"/>
  <c r="C36" i="85"/>
  <c r="A36" i="85"/>
  <c r="I35" i="85"/>
  <c r="H35" i="85"/>
  <c r="G35" i="85"/>
  <c r="F35" i="85"/>
  <c r="E35" i="85"/>
  <c r="D35" i="85"/>
  <c r="C35" i="85"/>
  <c r="A35" i="85"/>
  <c r="C34" i="85"/>
  <c r="A34" i="85"/>
  <c r="C33" i="85"/>
  <c r="A33" i="85"/>
  <c r="C32" i="85"/>
  <c r="A32" i="85"/>
  <c r="C31" i="85"/>
  <c r="A31" i="85"/>
  <c r="C30" i="85"/>
  <c r="A30" i="85"/>
  <c r="C29" i="85"/>
  <c r="A29" i="85"/>
  <c r="C28" i="85"/>
  <c r="A28" i="85"/>
  <c r="C27" i="85"/>
  <c r="A27" i="85"/>
  <c r="C26" i="85"/>
  <c r="A26" i="85"/>
  <c r="C25" i="85"/>
  <c r="A25" i="85"/>
  <c r="C24" i="85"/>
  <c r="A24" i="85"/>
  <c r="I23" i="85"/>
  <c r="H23" i="85"/>
  <c r="G23" i="85"/>
  <c r="F23" i="85"/>
  <c r="E23" i="85"/>
  <c r="D23" i="85"/>
  <c r="C23" i="85"/>
  <c r="A23" i="85"/>
  <c r="C22" i="85"/>
  <c r="A22" i="85"/>
  <c r="C21" i="85"/>
  <c r="A21" i="85"/>
  <c r="C20" i="85"/>
  <c r="A20" i="85"/>
  <c r="C19" i="85"/>
  <c r="A19" i="85"/>
  <c r="C18" i="85"/>
  <c r="A18" i="85"/>
  <c r="C17" i="85"/>
  <c r="A17" i="85"/>
  <c r="C16" i="85"/>
  <c r="A16" i="85"/>
  <c r="C15" i="85"/>
  <c r="A15" i="85"/>
  <c r="C14" i="85"/>
  <c r="A14" i="85"/>
  <c r="C13" i="85"/>
  <c r="A13" i="85"/>
  <c r="C12" i="85"/>
  <c r="A12" i="85"/>
  <c r="C11" i="85"/>
  <c r="A11" i="85"/>
  <c r="D10" i="85"/>
  <c r="D30" i="85" s="1"/>
  <c r="E81" i="66" s="1"/>
  <c r="C10" i="85"/>
  <c r="A10" i="85"/>
  <c r="I10" i="85" s="1"/>
  <c r="I30" i="85" s="1"/>
  <c r="J81" i="66" s="1"/>
  <c r="C9" i="85"/>
  <c r="A9" i="85"/>
  <c r="A4" i="85"/>
  <c r="A79" i="5" s="1"/>
  <c r="A49" i="84"/>
  <c r="A48" i="84"/>
  <c r="A47" i="84"/>
  <c r="A46" i="84"/>
  <c r="A45" i="84"/>
  <c r="A44" i="84"/>
  <c r="A43" i="84"/>
  <c r="I42" i="84"/>
  <c r="I46" i="84" s="1"/>
  <c r="I48" i="84" s="1"/>
  <c r="I49" i="84" s="1"/>
  <c r="H42" i="84"/>
  <c r="H46" i="84" s="1"/>
  <c r="H48" i="84" s="1"/>
  <c r="H49" i="84" s="1"/>
  <c r="G42" i="84"/>
  <c r="G46" i="84" s="1"/>
  <c r="G48" i="84" s="1"/>
  <c r="G49" i="84" s="1"/>
  <c r="F42" i="84"/>
  <c r="F46" i="84" s="1"/>
  <c r="F48" i="84" s="1"/>
  <c r="F49" i="84" s="1"/>
  <c r="E42" i="84"/>
  <c r="E46" i="84" s="1"/>
  <c r="E48" i="84" s="1"/>
  <c r="E49" i="84" s="1"/>
  <c r="D42" i="84"/>
  <c r="D46" i="84" s="1"/>
  <c r="D48" i="84" s="1"/>
  <c r="D49" i="84" s="1"/>
  <c r="A42" i="84"/>
  <c r="C37" i="84"/>
  <c r="A37" i="84"/>
  <c r="C36" i="84"/>
  <c r="A36" i="84"/>
  <c r="I35" i="84"/>
  <c r="H35" i="84"/>
  <c r="G35" i="84"/>
  <c r="F35" i="84"/>
  <c r="E35" i="84"/>
  <c r="D35" i="84"/>
  <c r="C35" i="84"/>
  <c r="A35" i="84"/>
  <c r="C34" i="84"/>
  <c r="A34" i="84"/>
  <c r="C33" i="84"/>
  <c r="A33" i="84"/>
  <c r="C32" i="84"/>
  <c r="A32" i="84"/>
  <c r="C31" i="84"/>
  <c r="A31" i="84"/>
  <c r="C30" i="84"/>
  <c r="A30" i="84"/>
  <c r="C29" i="84"/>
  <c r="A29" i="84"/>
  <c r="C28" i="84"/>
  <c r="A28" i="84"/>
  <c r="C27" i="84"/>
  <c r="A27" i="84"/>
  <c r="C26" i="84"/>
  <c r="A26" i="84"/>
  <c r="C25" i="84"/>
  <c r="A25" i="84"/>
  <c r="C24" i="84"/>
  <c r="A24" i="84"/>
  <c r="I23" i="84"/>
  <c r="H23" i="84"/>
  <c r="G23" i="84"/>
  <c r="F23" i="84"/>
  <c r="E23" i="84"/>
  <c r="D23" i="84"/>
  <c r="C23" i="84"/>
  <c r="A23" i="84"/>
  <c r="C22" i="84"/>
  <c r="A22" i="84"/>
  <c r="C21" i="84"/>
  <c r="A21" i="84"/>
  <c r="C20" i="84"/>
  <c r="A20" i="84"/>
  <c r="C19" i="84"/>
  <c r="A19" i="84"/>
  <c r="C18" i="84"/>
  <c r="A18" i="84"/>
  <c r="C17" i="84"/>
  <c r="A17" i="84"/>
  <c r="C16" i="84"/>
  <c r="A16" i="84"/>
  <c r="C15" i="84"/>
  <c r="A15" i="84"/>
  <c r="C14" i="84"/>
  <c r="A14" i="84"/>
  <c r="C13" i="84"/>
  <c r="A13" i="84"/>
  <c r="C12" i="84"/>
  <c r="A12" i="84"/>
  <c r="C11" i="84"/>
  <c r="A11" i="84"/>
  <c r="C10" i="84"/>
  <c r="A10" i="84"/>
  <c r="I10" i="84" s="1"/>
  <c r="C9" i="84"/>
  <c r="A9" i="84"/>
  <c r="A4" i="84"/>
  <c r="A76" i="5" s="1"/>
  <c r="A49" i="83"/>
  <c r="A48" i="83"/>
  <c r="A47" i="83"/>
  <c r="E46" i="83"/>
  <c r="E48" i="83" s="1"/>
  <c r="E49" i="83" s="1"/>
  <c r="A46" i="83"/>
  <c r="A45" i="83"/>
  <c r="A44" i="83"/>
  <c r="A43" i="83"/>
  <c r="I42" i="83"/>
  <c r="I46" i="83" s="1"/>
  <c r="I48" i="83" s="1"/>
  <c r="I49" i="83" s="1"/>
  <c r="H42" i="83"/>
  <c r="H46" i="83" s="1"/>
  <c r="H48" i="83" s="1"/>
  <c r="H49" i="83" s="1"/>
  <c r="G42" i="83"/>
  <c r="G46" i="83" s="1"/>
  <c r="G48" i="83" s="1"/>
  <c r="G49" i="83" s="1"/>
  <c r="F42" i="83"/>
  <c r="F46" i="83" s="1"/>
  <c r="F48" i="83" s="1"/>
  <c r="F49" i="83" s="1"/>
  <c r="E42" i="83"/>
  <c r="D42" i="83"/>
  <c r="D46" i="83" s="1"/>
  <c r="D48" i="83" s="1"/>
  <c r="D49" i="83" s="1"/>
  <c r="A42" i="83"/>
  <c r="C37" i="83"/>
  <c r="A37" i="83"/>
  <c r="C36" i="83"/>
  <c r="A36" i="83"/>
  <c r="I35" i="83"/>
  <c r="H35" i="83"/>
  <c r="G35" i="83"/>
  <c r="F35" i="83"/>
  <c r="E35" i="83"/>
  <c r="D35" i="83"/>
  <c r="C35" i="83"/>
  <c r="A35" i="83"/>
  <c r="C34" i="83"/>
  <c r="A34" i="83"/>
  <c r="C33" i="83"/>
  <c r="A33" i="83"/>
  <c r="C32" i="83"/>
  <c r="A32" i="83"/>
  <c r="C31" i="83"/>
  <c r="A31" i="83"/>
  <c r="C30" i="83"/>
  <c r="A30" i="83"/>
  <c r="C29" i="83"/>
  <c r="A29" i="83"/>
  <c r="C28" i="83"/>
  <c r="A28" i="83"/>
  <c r="C27" i="83"/>
  <c r="A27" i="83"/>
  <c r="C26" i="83"/>
  <c r="A26" i="83"/>
  <c r="C25" i="83"/>
  <c r="A25" i="83"/>
  <c r="C24" i="83"/>
  <c r="A24" i="83"/>
  <c r="I23" i="83"/>
  <c r="H23" i="83"/>
  <c r="G23" i="83"/>
  <c r="F23" i="83"/>
  <c r="E23" i="83"/>
  <c r="D23" i="83"/>
  <c r="C23" i="83"/>
  <c r="A23" i="83"/>
  <c r="C22" i="83"/>
  <c r="A22" i="83"/>
  <c r="C21" i="83"/>
  <c r="A21" i="83"/>
  <c r="C20" i="83"/>
  <c r="A20" i="83"/>
  <c r="C19" i="83"/>
  <c r="A19" i="83"/>
  <c r="C18" i="83"/>
  <c r="A18" i="83"/>
  <c r="C17" i="83"/>
  <c r="A17" i="83"/>
  <c r="C16" i="83"/>
  <c r="A16" i="83"/>
  <c r="C15" i="83"/>
  <c r="A15" i="83"/>
  <c r="C14" i="83"/>
  <c r="A14" i="83"/>
  <c r="C13" i="83"/>
  <c r="A13" i="83"/>
  <c r="C12" i="83"/>
  <c r="A12" i="83"/>
  <c r="C11" i="83"/>
  <c r="A11" i="83"/>
  <c r="I10" i="83"/>
  <c r="I30" i="83" s="1"/>
  <c r="J65" i="66" s="1"/>
  <c r="H10" i="83"/>
  <c r="H30" i="83" s="1"/>
  <c r="I65" i="66" s="1"/>
  <c r="G10" i="83"/>
  <c r="G30" i="83" s="1"/>
  <c r="H65" i="66" s="1"/>
  <c r="F10" i="83"/>
  <c r="F30" i="83" s="1"/>
  <c r="G65" i="66" s="1"/>
  <c r="D10" i="83"/>
  <c r="D30" i="83" s="1"/>
  <c r="E65" i="66" s="1"/>
  <c r="C10" i="83"/>
  <c r="A10" i="83"/>
  <c r="E10" i="83" s="1"/>
  <c r="C9" i="83"/>
  <c r="A9" i="83"/>
  <c r="A4" i="83"/>
  <c r="A73" i="5" s="1"/>
  <c r="A49" i="82"/>
  <c r="A48" i="82"/>
  <c r="A47" i="82"/>
  <c r="I46" i="82"/>
  <c r="I48" i="82" s="1"/>
  <c r="I49" i="82" s="1"/>
  <c r="A46" i="82"/>
  <c r="A45" i="82"/>
  <c r="A44" i="82"/>
  <c r="A43" i="82"/>
  <c r="I42" i="82"/>
  <c r="H42" i="82"/>
  <c r="H46" i="82" s="1"/>
  <c r="H48" i="82" s="1"/>
  <c r="H49" i="82" s="1"/>
  <c r="G42" i="82"/>
  <c r="G46" i="82" s="1"/>
  <c r="G48" i="82" s="1"/>
  <c r="G49" i="82" s="1"/>
  <c r="F42" i="82"/>
  <c r="F46" i="82" s="1"/>
  <c r="F48" i="82" s="1"/>
  <c r="F49" i="82" s="1"/>
  <c r="E42" i="82"/>
  <c r="E46" i="82" s="1"/>
  <c r="E48" i="82" s="1"/>
  <c r="E49" i="82" s="1"/>
  <c r="D42" i="82"/>
  <c r="D46" i="82" s="1"/>
  <c r="D48" i="82" s="1"/>
  <c r="D49" i="82" s="1"/>
  <c r="A42" i="82"/>
  <c r="C37" i="82"/>
  <c r="A37" i="82"/>
  <c r="C36" i="82"/>
  <c r="A36" i="82"/>
  <c r="I35" i="82"/>
  <c r="H35" i="82"/>
  <c r="G35" i="82"/>
  <c r="F35" i="82"/>
  <c r="E35" i="82"/>
  <c r="D35" i="82"/>
  <c r="C35" i="82"/>
  <c r="A35" i="82"/>
  <c r="C34" i="82"/>
  <c r="A34" i="82"/>
  <c r="C33" i="82"/>
  <c r="A33" i="82"/>
  <c r="C32" i="82"/>
  <c r="A32" i="82"/>
  <c r="C31" i="82"/>
  <c r="A31" i="82"/>
  <c r="C30" i="82"/>
  <c r="A30" i="82"/>
  <c r="C29" i="82"/>
  <c r="A29" i="82"/>
  <c r="C28" i="82"/>
  <c r="A28" i="82"/>
  <c r="C27" i="82"/>
  <c r="A27" i="82"/>
  <c r="C26" i="82"/>
  <c r="A26" i="82"/>
  <c r="C25" i="82"/>
  <c r="A25" i="82"/>
  <c r="C24" i="82"/>
  <c r="A24" i="82"/>
  <c r="I23" i="82"/>
  <c r="H23" i="82"/>
  <c r="G23" i="82"/>
  <c r="F23" i="82"/>
  <c r="E23" i="82"/>
  <c r="D23" i="82"/>
  <c r="C23" i="82"/>
  <c r="A23" i="82"/>
  <c r="C22" i="82"/>
  <c r="A22" i="82"/>
  <c r="C21" i="82"/>
  <c r="A21" i="82"/>
  <c r="C20" i="82"/>
  <c r="A20" i="82"/>
  <c r="C19" i="82"/>
  <c r="A19" i="82"/>
  <c r="C18" i="82"/>
  <c r="A18" i="82"/>
  <c r="C17" i="82"/>
  <c r="A17" i="82"/>
  <c r="C16" i="82"/>
  <c r="A16" i="82"/>
  <c r="C15" i="82"/>
  <c r="A15" i="82"/>
  <c r="C14" i="82"/>
  <c r="A14" i="82"/>
  <c r="C13" i="82"/>
  <c r="A13" i="82"/>
  <c r="C12" i="82"/>
  <c r="A12" i="82"/>
  <c r="C11" i="82"/>
  <c r="A11" i="82"/>
  <c r="C10" i="82"/>
  <c r="A10" i="82"/>
  <c r="I10" i="82" s="1"/>
  <c r="I30" i="82" s="1"/>
  <c r="J57" i="66" s="1"/>
  <c r="C9" i="82"/>
  <c r="A9" i="82"/>
  <c r="A4" i="82"/>
  <c r="A70" i="5" s="1"/>
  <c r="A49" i="81"/>
  <c r="A48" i="81"/>
  <c r="A47" i="81"/>
  <c r="A46" i="81"/>
  <c r="A45" i="81"/>
  <c r="A44" i="81"/>
  <c r="A43" i="81"/>
  <c r="I42" i="81"/>
  <c r="I46" i="81" s="1"/>
  <c r="I48" i="81" s="1"/>
  <c r="I49" i="81" s="1"/>
  <c r="H42" i="81"/>
  <c r="H46" i="81" s="1"/>
  <c r="H48" i="81" s="1"/>
  <c r="H49" i="81" s="1"/>
  <c r="G42" i="81"/>
  <c r="G46" i="81" s="1"/>
  <c r="G48" i="81" s="1"/>
  <c r="G49" i="81" s="1"/>
  <c r="F42" i="81"/>
  <c r="F46" i="81" s="1"/>
  <c r="F48" i="81" s="1"/>
  <c r="F49" i="81" s="1"/>
  <c r="E42" i="81"/>
  <c r="E46" i="81" s="1"/>
  <c r="E48" i="81" s="1"/>
  <c r="E49" i="81" s="1"/>
  <c r="D42" i="81"/>
  <c r="D46" i="81" s="1"/>
  <c r="D48" i="81" s="1"/>
  <c r="D49" i="81" s="1"/>
  <c r="A42" i="81"/>
  <c r="C37" i="81"/>
  <c r="A37" i="81"/>
  <c r="C36" i="81"/>
  <c r="A36" i="81"/>
  <c r="I35" i="81"/>
  <c r="H35" i="81"/>
  <c r="G35" i="81"/>
  <c r="F35" i="81"/>
  <c r="E35" i="81"/>
  <c r="D35" i="81"/>
  <c r="C35" i="81"/>
  <c r="A35" i="81"/>
  <c r="C34" i="81"/>
  <c r="A34" i="81"/>
  <c r="C33" i="81"/>
  <c r="A33" i="81"/>
  <c r="C32" i="81"/>
  <c r="A32" i="81"/>
  <c r="C31" i="81"/>
  <c r="A31" i="81"/>
  <c r="C30" i="81"/>
  <c r="A30" i="81"/>
  <c r="C29" i="81"/>
  <c r="A29" i="81"/>
  <c r="C28" i="81"/>
  <c r="A28" i="81"/>
  <c r="C27" i="81"/>
  <c r="A27" i="81"/>
  <c r="C26" i="81"/>
  <c r="A26" i="81"/>
  <c r="C25" i="81"/>
  <c r="A25" i="81"/>
  <c r="C24" i="81"/>
  <c r="A24" i="81"/>
  <c r="I23" i="81"/>
  <c r="H23" i="81"/>
  <c r="G23" i="81"/>
  <c r="F23" i="81"/>
  <c r="E23" i="81"/>
  <c r="D23" i="81"/>
  <c r="C23" i="81"/>
  <c r="A23" i="81"/>
  <c r="C22" i="81"/>
  <c r="A22" i="81"/>
  <c r="C21" i="81"/>
  <c r="A21" i="81"/>
  <c r="C20" i="81"/>
  <c r="A20" i="81"/>
  <c r="C19" i="81"/>
  <c r="A19" i="81"/>
  <c r="C18" i="81"/>
  <c r="A18" i="81"/>
  <c r="C17" i="81"/>
  <c r="A17" i="81"/>
  <c r="C16" i="81"/>
  <c r="A16" i="81"/>
  <c r="C15" i="81"/>
  <c r="A15" i="81"/>
  <c r="C14" i="81"/>
  <c r="A14" i="81"/>
  <c r="C13" i="81"/>
  <c r="A13" i="81"/>
  <c r="C12" i="81"/>
  <c r="A12" i="81"/>
  <c r="C11" i="81"/>
  <c r="A11" i="81"/>
  <c r="C10" i="81"/>
  <c r="A10" i="81"/>
  <c r="I10" i="81" s="1"/>
  <c r="I30" i="81" s="1"/>
  <c r="J41" i="66" s="1"/>
  <c r="C9" i="81"/>
  <c r="A9" i="81"/>
  <c r="A4" i="81"/>
  <c r="A67" i="5" s="1"/>
  <c r="A49" i="80"/>
  <c r="A48" i="80"/>
  <c r="A47" i="80"/>
  <c r="I46" i="80"/>
  <c r="I48" i="80" s="1"/>
  <c r="I49" i="80" s="1"/>
  <c r="A46" i="80"/>
  <c r="A45" i="80"/>
  <c r="A44" i="80"/>
  <c r="A43" i="80"/>
  <c r="I42" i="80"/>
  <c r="H42" i="80"/>
  <c r="H46" i="80" s="1"/>
  <c r="H48" i="80" s="1"/>
  <c r="H49" i="80" s="1"/>
  <c r="G42" i="80"/>
  <c r="G46" i="80" s="1"/>
  <c r="G48" i="80" s="1"/>
  <c r="G49" i="80" s="1"/>
  <c r="F42" i="80"/>
  <c r="F46" i="80" s="1"/>
  <c r="F48" i="80" s="1"/>
  <c r="F49" i="80" s="1"/>
  <c r="E42" i="80"/>
  <c r="E46" i="80" s="1"/>
  <c r="E48" i="80" s="1"/>
  <c r="E49" i="80" s="1"/>
  <c r="D42" i="80"/>
  <c r="D46" i="80" s="1"/>
  <c r="D48" i="80" s="1"/>
  <c r="D49" i="80" s="1"/>
  <c r="A42" i="80"/>
  <c r="C37" i="80"/>
  <c r="A37" i="80"/>
  <c r="C36" i="80"/>
  <c r="A36" i="80"/>
  <c r="I35" i="80"/>
  <c r="H35" i="80"/>
  <c r="G35" i="80"/>
  <c r="F35" i="80"/>
  <c r="E35" i="80"/>
  <c r="D35" i="80"/>
  <c r="C35" i="80"/>
  <c r="A35" i="80"/>
  <c r="C34" i="80"/>
  <c r="A34" i="80"/>
  <c r="C33" i="80"/>
  <c r="A33" i="80"/>
  <c r="C32" i="80"/>
  <c r="A32" i="80"/>
  <c r="C31" i="80"/>
  <c r="A31" i="80"/>
  <c r="C30" i="80"/>
  <c r="A30" i="80"/>
  <c r="C29" i="80"/>
  <c r="A29" i="80"/>
  <c r="C28" i="80"/>
  <c r="A28" i="80"/>
  <c r="C27" i="80"/>
  <c r="A27" i="80"/>
  <c r="C26" i="80"/>
  <c r="A26" i="80"/>
  <c r="C25" i="80"/>
  <c r="A25" i="80"/>
  <c r="C24" i="80"/>
  <c r="A24" i="80"/>
  <c r="I23" i="80"/>
  <c r="H23" i="80"/>
  <c r="G23" i="80"/>
  <c r="F23" i="80"/>
  <c r="E23" i="80"/>
  <c r="D23" i="80"/>
  <c r="C23" i="80"/>
  <c r="A23" i="80"/>
  <c r="C22" i="80"/>
  <c r="A22" i="80"/>
  <c r="C21" i="80"/>
  <c r="A21" i="80"/>
  <c r="C20" i="80"/>
  <c r="A20" i="80"/>
  <c r="C19" i="80"/>
  <c r="A19" i="80"/>
  <c r="C18" i="80"/>
  <c r="A18" i="80"/>
  <c r="C17" i="80"/>
  <c r="A17" i="80"/>
  <c r="C16" i="80"/>
  <c r="A16" i="80"/>
  <c r="C15" i="80"/>
  <c r="A15" i="80"/>
  <c r="C14" i="80"/>
  <c r="A14" i="80"/>
  <c r="C13" i="80"/>
  <c r="A13" i="80"/>
  <c r="C12" i="80"/>
  <c r="A12" i="80"/>
  <c r="C11" i="80"/>
  <c r="A11" i="80"/>
  <c r="C10" i="80"/>
  <c r="A10" i="80"/>
  <c r="I10" i="80" s="1"/>
  <c r="I30" i="80" s="1"/>
  <c r="J33" i="66" s="1"/>
  <c r="C9" i="80"/>
  <c r="A9" i="80"/>
  <c r="A4" i="80"/>
  <c r="A64" i="5" s="1"/>
  <c r="A49" i="79"/>
  <c r="A48" i="79"/>
  <c r="A47" i="79"/>
  <c r="A46" i="79"/>
  <c r="A45" i="79"/>
  <c r="A44" i="79"/>
  <c r="A43" i="79"/>
  <c r="I42" i="79"/>
  <c r="I46" i="79" s="1"/>
  <c r="I48" i="79" s="1"/>
  <c r="I49" i="79" s="1"/>
  <c r="H42" i="79"/>
  <c r="H46" i="79" s="1"/>
  <c r="H48" i="79" s="1"/>
  <c r="H49" i="79" s="1"/>
  <c r="G42" i="79"/>
  <c r="G46" i="79" s="1"/>
  <c r="G48" i="79" s="1"/>
  <c r="G49" i="79" s="1"/>
  <c r="F42" i="79"/>
  <c r="F46" i="79" s="1"/>
  <c r="F48" i="79" s="1"/>
  <c r="F49" i="79" s="1"/>
  <c r="E42" i="79"/>
  <c r="E46" i="79" s="1"/>
  <c r="E48" i="79" s="1"/>
  <c r="E49" i="79" s="1"/>
  <c r="D42" i="79"/>
  <c r="D46" i="79" s="1"/>
  <c r="D48" i="79" s="1"/>
  <c r="D49" i="79" s="1"/>
  <c r="A42" i="79"/>
  <c r="C37" i="79"/>
  <c r="A37" i="79"/>
  <c r="C36" i="79"/>
  <c r="A36" i="79"/>
  <c r="I35" i="79"/>
  <c r="H35" i="79"/>
  <c r="G35" i="79"/>
  <c r="F35" i="79"/>
  <c r="E35" i="79"/>
  <c r="D35" i="79"/>
  <c r="C35" i="79"/>
  <c r="A35" i="79"/>
  <c r="C34" i="79"/>
  <c r="A34" i="79"/>
  <c r="C33" i="79"/>
  <c r="A33" i="79"/>
  <c r="C32" i="79"/>
  <c r="A32" i="79"/>
  <c r="C31" i="79"/>
  <c r="A31" i="79"/>
  <c r="C30" i="79"/>
  <c r="A30" i="79"/>
  <c r="C29" i="79"/>
  <c r="A29" i="79"/>
  <c r="C28" i="79"/>
  <c r="A28" i="79"/>
  <c r="C27" i="79"/>
  <c r="A27" i="79"/>
  <c r="C26" i="79"/>
  <c r="A26" i="79"/>
  <c r="C25" i="79"/>
  <c r="A25" i="79"/>
  <c r="C24" i="79"/>
  <c r="A24" i="79"/>
  <c r="I23" i="79"/>
  <c r="H23" i="79"/>
  <c r="G23" i="79"/>
  <c r="F23" i="79"/>
  <c r="E23" i="79"/>
  <c r="D23" i="79"/>
  <c r="C23" i="79"/>
  <c r="A23" i="79"/>
  <c r="C22" i="79"/>
  <c r="A22" i="79"/>
  <c r="C21" i="79"/>
  <c r="A21" i="79"/>
  <c r="C20" i="79"/>
  <c r="A20" i="79"/>
  <c r="C19" i="79"/>
  <c r="A19" i="79"/>
  <c r="C18" i="79"/>
  <c r="A18" i="79"/>
  <c r="C17" i="79"/>
  <c r="A17" i="79"/>
  <c r="C16" i="79"/>
  <c r="A16" i="79"/>
  <c r="C15" i="79"/>
  <c r="A15" i="79"/>
  <c r="C14" i="79"/>
  <c r="A14" i="79"/>
  <c r="C13" i="79"/>
  <c r="A13" i="79"/>
  <c r="C12" i="79"/>
  <c r="A12" i="79"/>
  <c r="C11" i="79"/>
  <c r="A11" i="79"/>
  <c r="C10" i="79"/>
  <c r="A10" i="79"/>
  <c r="I10" i="79" s="1"/>
  <c r="I30" i="79" s="1"/>
  <c r="J25" i="66" s="1"/>
  <c r="C9" i="79"/>
  <c r="A9" i="79"/>
  <c r="A4" i="79"/>
  <c r="A61" i="5" s="1"/>
  <c r="A49" i="78"/>
  <c r="A48" i="78"/>
  <c r="A47" i="78"/>
  <c r="I46" i="78"/>
  <c r="I48" i="78" s="1"/>
  <c r="I49" i="78" s="1"/>
  <c r="A46" i="78"/>
  <c r="A45" i="78"/>
  <c r="A44" i="78"/>
  <c r="A43" i="78"/>
  <c r="I42" i="78"/>
  <c r="H42" i="78"/>
  <c r="H46" i="78" s="1"/>
  <c r="H48" i="78" s="1"/>
  <c r="H49" i="78" s="1"/>
  <c r="G42" i="78"/>
  <c r="G46" i="78" s="1"/>
  <c r="G48" i="78" s="1"/>
  <c r="G49" i="78" s="1"/>
  <c r="F42" i="78"/>
  <c r="F46" i="78" s="1"/>
  <c r="F48" i="78" s="1"/>
  <c r="F49" i="78" s="1"/>
  <c r="E42" i="78"/>
  <c r="E46" i="78" s="1"/>
  <c r="E48" i="78" s="1"/>
  <c r="E49" i="78" s="1"/>
  <c r="D42" i="78"/>
  <c r="D46" i="78" s="1"/>
  <c r="D48" i="78" s="1"/>
  <c r="D49" i="78" s="1"/>
  <c r="A42" i="78"/>
  <c r="C37" i="78"/>
  <c r="A37" i="78"/>
  <c r="C36" i="78"/>
  <c r="A36" i="78"/>
  <c r="I35" i="78"/>
  <c r="H35" i="78"/>
  <c r="G35" i="78"/>
  <c r="F35" i="78"/>
  <c r="E35" i="78"/>
  <c r="D35" i="78"/>
  <c r="C35" i="78"/>
  <c r="A35" i="78"/>
  <c r="C34" i="78"/>
  <c r="A34" i="78"/>
  <c r="C33" i="78"/>
  <c r="A33" i="78"/>
  <c r="C32" i="78"/>
  <c r="A32" i="78"/>
  <c r="C31" i="78"/>
  <c r="A31" i="78"/>
  <c r="C30" i="78"/>
  <c r="A30" i="78"/>
  <c r="C29" i="78"/>
  <c r="A29" i="78"/>
  <c r="C28" i="78"/>
  <c r="A28" i="78"/>
  <c r="C27" i="78"/>
  <c r="A27" i="78"/>
  <c r="C26" i="78"/>
  <c r="A26" i="78"/>
  <c r="C25" i="78"/>
  <c r="A25" i="78"/>
  <c r="C24" i="78"/>
  <c r="A24" i="78"/>
  <c r="I23" i="78"/>
  <c r="H23" i="78"/>
  <c r="G23" i="78"/>
  <c r="F23" i="78"/>
  <c r="E23" i="78"/>
  <c r="D23" i="78"/>
  <c r="C23" i="78"/>
  <c r="A23" i="78"/>
  <c r="C22" i="78"/>
  <c r="A22" i="78"/>
  <c r="C21" i="78"/>
  <c r="A21" i="78"/>
  <c r="C20" i="78"/>
  <c r="A20" i="78"/>
  <c r="C19" i="78"/>
  <c r="A19" i="78"/>
  <c r="C18" i="78"/>
  <c r="A18" i="78"/>
  <c r="C17" i="78"/>
  <c r="A17" i="78"/>
  <c r="C16" i="78"/>
  <c r="A16" i="78"/>
  <c r="C15" i="78"/>
  <c r="A15" i="78"/>
  <c r="C14" i="78"/>
  <c r="A14" i="78"/>
  <c r="C13" i="78"/>
  <c r="A13" i="78"/>
  <c r="C12" i="78"/>
  <c r="A12" i="78"/>
  <c r="C11" i="78"/>
  <c r="A11" i="78"/>
  <c r="C10" i="78"/>
  <c r="A10" i="78"/>
  <c r="I10" i="78" s="1"/>
  <c r="I30" i="78" s="1"/>
  <c r="J17" i="66" s="1"/>
  <c r="C9" i="78"/>
  <c r="A9" i="78"/>
  <c r="A4" i="78"/>
  <c r="A58" i="5" s="1"/>
  <c r="A49" i="77"/>
  <c r="A48" i="77"/>
  <c r="A47" i="77"/>
  <c r="I46" i="77"/>
  <c r="I48" i="77" s="1"/>
  <c r="I49" i="77" s="1"/>
  <c r="D46" i="77"/>
  <c r="D48" i="77" s="1"/>
  <c r="D49" i="77" s="1"/>
  <c r="A46" i="77"/>
  <c r="A45" i="77"/>
  <c r="A44" i="77"/>
  <c r="A43" i="77"/>
  <c r="I42" i="77"/>
  <c r="H42" i="77"/>
  <c r="H46" i="77" s="1"/>
  <c r="H48" i="77" s="1"/>
  <c r="H49" i="77" s="1"/>
  <c r="G42" i="77"/>
  <c r="G46" i="77" s="1"/>
  <c r="G48" i="77" s="1"/>
  <c r="G49" i="77" s="1"/>
  <c r="F42" i="77"/>
  <c r="F46" i="77" s="1"/>
  <c r="F48" i="77" s="1"/>
  <c r="F49" i="77" s="1"/>
  <c r="E42" i="77"/>
  <c r="E46" i="77" s="1"/>
  <c r="E48" i="77" s="1"/>
  <c r="E49" i="77" s="1"/>
  <c r="D42" i="77"/>
  <c r="A42" i="77"/>
  <c r="C37" i="77"/>
  <c r="A37" i="77"/>
  <c r="C36" i="77"/>
  <c r="A36" i="77"/>
  <c r="I35" i="77"/>
  <c r="H35" i="77"/>
  <c r="G35" i="77"/>
  <c r="F35" i="77"/>
  <c r="E35" i="77"/>
  <c r="D35" i="77"/>
  <c r="C35" i="77"/>
  <c r="A35" i="77"/>
  <c r="C34" i="77"/>
  <c r="A34" i="77"/>
  <c r="C33" i="77"/>
  <c r="A33" i="77"/>
  <c r="C32" i="77"/>
  <c r="A32" i="77"/>
  <c r="C31" i="77"/>
  <c r="A31" i="77"/>
  <c r="C30" i="77"/>
  <c r="A30" i="77"/>
  <c r="C29" i="77"/>
  <c r="A29" i="77"/>
  <c r="C28" i="77"/>
  <c r="A28" i="77"/>
  <c r="C27" i="77"/>
  <c r="A27" i="77"/>
  <c r="C26" i="77"/>
  <c r="A26" i="77"/>
  <c r="C25" i="77"/>
  <c r="A25" i="77"/>
  <c r="C24" i="77"/>
  <c r="A24" i="77"/>
  <c r="I23" i="77"/>
  <c r="H23" i="77"/>
  <c r="G23" i="77"/>
  <c r="F23" i="77"/>
  <c r="E23" i="77"/>
  <c r="D23" i="77"/>
  <c r="C23" i="77"/>
  <c r="A23" i="77"/>
  <c r="C22" i="77"/>
  <c r="A22" i="77"/>
  <c r="C21" i="77"/>
  <c r="A21" i="77"/>
  <c r="C20" i="77"/>
  <c r="A20" i="77"/>
  <c r="C19" i="77"/>
  <c r="A19" i="77"/>
  <c r="C18" i="77"/>
  <c r="A18" i="77"/>
  <c r="C17" i="77"/>
  <c r="A17" i="77"/>
  <c r="C16" i="77"/>
  <c r="A16" i="77"/>
  <c r="C15" i="77"/>
  <c r="A15" i="77"/>
  <c r="C14" i="77"/>
  <c r="A14" i="77"/>
  <c r="C13" i="77"/>
  <c r="A13" i="77"/>
  <c r="C12" i="77"/>
  <c r="A12" i="77"/>
  <c r="C11" i="77"/>
  <c r="A11" i="77"/>
  <c r="C10" i="77"/>
  <c r="A10" i="77"/>
  <c r="I10" i="77" s="1"/>
  <c r="I30" i="77" s="1"/>
  <c r="J129" i="66" s="1"/>
  <c r="C9" i="77"/>
  <c r="A9" i="77"/>
  <c r="A4" i="77"/>
  <c r="A91" i="5" s="1"/>
  <c r="C37" i="58"/>
  <c r="C36" i="58"/>
  <c r="C35" i="58"/>
  <c r="C34" i="58"/>
  <c r="C33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C13" i="58"/>
  <c r="C12" i="58"/>
  <c r="C11" i="58"/>
  <c r="C10" i="58"/>
  <c r="C9" i="58"/>
  <c r="A49" i="58"/>
  <c r="A48" i="58"/>
  <c r="A47" i="58"/>
  <c r="A46" i="58"/>
  <c r="A45" i="58"/>
  <c r="A44" i="58"/>
  <c r="A43" i="58"/>
  <c r="A42" i="58"/>
  <c r="A37" i="58"/>
  <c r="A36" i="58"/>
  <c r="A35" i="58"/>
  <c r="A34" i="58"/>
  <c r="A33" i="58"/>
  <c r="A32" i="58"/>
  <c r="A31" i="58"/>
  <c r="A30" i="58"/>
  <c r="A29" i="58"/>
  <c r="A28" i="58"/>
  <c r="A27" i="58"/>
  <c r="A26" i="58"/>
  <c r="A25" i="58"/>
  <c r="A24" i="58"/>
  <c r="A23" i="58"/>
  <c r="A22" i="58"/>
  <c r="A21" i="58"/>
  <c r="A20" i="58"/>
  <c r="A19" i="58"/>
  <c r="A18" i="58"/>
  <c r="A17" i="58"/>
  <c r="A16" i="58"/>
  <c r="A15" i="58"/>
  <c r="A14" i="58"/>
  <c r="A13" i="58"/>
  <c r="A12" i="58"/>
  <c r="A11" i="58"/>
  <c r="A10" i="58"/>
  <c r="A9" i="58"/>
  <c r="I36" i="99" l="1"/>
  <c r="J225" i="66"/>
  <c r="H36" i="99"/>
  <c r="I225" i="66"/>
  <c r="E30" i="98"/>
  <c r="F217" i="66" s="1"/>
  <c r="H36" i="98"/>
  <c r="I217" i="66"/>
  <c r="H30" i="97"/>
  <c r="I30" i="95"/>
  <c r="J193" i="66" s="1"/>
  <c r="D30" i="94"/>
  <c r="E185" i="66" s="1"/>
  <c r="G10" i="93"/>
  <c r="G30" i="93" s="1"/>
  <c r="F161" i="66"/>
  <c r="G98" i="22"/>
  <c r="H36" i="92"/>
  <c r="I161" i="66"/>
  <c r="J98" i="22"/>
  <c r="I36" i="92"/>
  <c r="J161" i="66"/>
  <c r="K98" i="22"/>
  <c r="G30" i="92"/>
  <c r="I36" i="91"/>
  <c r="J153" i="66"/>
  <c r="J145" i="66"/>
  <c r="K84" i="22"/>
  <c r="D10" i="89"/>
  <c r="D30" i="89" s="1"/>
  <c r="E137" i="66" s="1"/>
  <c r="G10" i="89"/>
  <c r="G30" i="89" s="1"/>
  <c r="H137" i="66" s="1"/>
  <c r="D10" i="88"/>
  <c r="D30" i="88" s="1"/>
  <c r="E121" i="66" s="1"/>
  <c r="E10" i="88"/>
  <c r="E30" i="88" s="1"/>
  <c r="J121" i="66"/>
  <c r="K48" i="22"/>
  <c r="H10" i="88"/>
  <c r="H30" i="88" s="1"/>
  <c r="F113" i="66"/>
  <c r="G19" i="22"/>
  <c r="I30" i="87"/>
  <c r="I36" i="86"/>
  <c r="J89" i="66"/>
  <c r="E10" i="86"/>
  <c r="E30" i="86" s="1"/>
  <c r="F89" i="66" s="1"/>
  <c r="G10" i="86"/>
  <c r="G30" i="86" s="1"/>
  <c r="H89" i="66" s="1"/>
  <c r="H10" i="86"/>
  <c r="H30" i="86" s="1"/>
  <c r="I30" i="84"/>
  <c r="J73" i="66" s="1"/>
  <c r="E30" i="83"/>
  <c r="F65" i="66" s="1"/>
  <c r="D10" i="82"/>
  <c r="D30" i="82" s="1"/>
  <c r="E57" i="66" s="1"/>
  <c r="E10" i="82"/>
  <c r="E30" i="82" s="1"/>
  <c r="F57" i="66" s="1"/>
  <c r="E10" i="81"/>
  <c r="E30" i="81" s="1"/>
  <c r="F41" i="66" s="1"/>
  <c r="D10" i="79"/>
  <c r="D30" i="79" s="1"/>
  <c r="E25" i="66" s="1"/>
  <c r="E10" i="79"/>
  <c r="E30" i="79" s="1"/>
  <c r="F25" i="66" s="1"/>
  <c r="H10" i="79"/>
  <c r="H30" i="79" s="1"/>
  <c r="G10" i="79"/>
  <c r="G30" i="79" s="1"/>
  <c r="H25" i="66" s="1"/>
  <c r="E10" i="78"/>
  <c r="E30" i="78" s="1"/>
  <c r="F17" i="66" s="1"/>
  <c r="G16" i="103"/>
  <c r="H11" i="103"/>
  <c r="J15" i="103"/>
  <c r="D10" i="99"/>
  <c r="D30" i="99" s="1"/>
  <c r="E10" i="99"/>
  <c r="E30" i="99" s="1"/>
  <c r="G36" i="99"/>
  <c r="G32" i="99"/>
  <c r="G37" i="99" s="1"/>
  <c r="G32" i="18" s="1"/>
  <c r="G33" i="131" s="1"/>
  <c r="G161" i="131" s="1"/>
  <c r="G193" i="131" s="1"/>
  <c r="F36" i="99"/>
  <c r="F32" i="99"/>
  <c r="F37" i="99" s="1"/>
  <c r="F32" i="18" s="1"/>
  <c r="F33" i="131" s="1"/>
  <c r="F161" i="131" s="1"/>
  <c r="F193" i="131" s="1"/>
  <c r="H32" i="99"/>
  <c r="H37" i="99" s="1"/>
  <c r="H32" i="18" s="1"/>
  <c r="H33" i="131" s="1"/>
  <c r="H161" i="131" s="1"/>
  <c r="H193" i="131" s="1"/>
  <c r="I32" i="99"/>
  <c r="I37" i="99" s="1"/>
  <c r="I32" i="18" s="1"/>
  <c r="I33" i="131" s="1"/>
  <c r="I161" i="131" s="1"/>
  <c r="I193" i="131" s="1"/>
  <c r="D32" i="98"/>
  <c r="D37" i="98" s="1"/>
  <c r="D36" i="98"/>
  <c r="E32" i="98"/>
  <c r="E37" i="98" s="1"/>
  <c r="E36" i="98"/>
  <c r="G36" i="98"/>
  <c r="G32" i="98"/>
  <c r="G37" i="98" s="1"/>
  <c r="I36" i="98"/>
  <c r="I32" i="98"/>
  <c r="I37" i="98" s="1"/>
  <c r="F10" i="98"/>
  <c r="F30" i="98" s="1"/>
  <c r="G217" i="66" s="1"/>
  <c r="H32" i="98"/>
  <c r="H37" i="98" s="1"/>
  <c r="D32" i="97"/>
  <c r="D37" i="97" s="1"/>
  <c r="D36" i="97"/>
  <c r="E32" i="97"/>
  <c r="E37" i="97" s="1"/>
  <c r="E36" i="97"/>
  <c r="G36" i="97"/>
  <c r="G32" i="97"/>
  <c r="G37" i="97" s="1"/>
  <c r="I36" i="97"/>
  <c r="I32" i="97"/>
  <c r="I37" i="97" s="1"/>
  <c r="F10" i="97"/>
  <c r="F30" i="97" s="1"/>
  <c r="G209" i="66" s="1"/>
  <c r="H32" i="97"/>
  <c r="H37" i="97" s="1"/>
  <c r="D10" i="96"/>
  <c r="D30" i="96" s="1"/>
  <c r="F10" i="96"/>
  <c r="F30" i="96" s="1"/>
  <c r="H10" i="96"/>
  <c r="H30" i="96" s="1"/>
  <c r="I36" i="96"/>
  <c r="I32" i="96"/>
  <c r="I37" i="96" s="1"/>
  <c r="E10" i="96"/>
  <c r="E30" i="96" s="1"/>
  <c r="F201" i="66" s="1"/>
  <c r="H32" i="96"/>
  <c r="H37" i="96" s="1"/>
  <c r="G10" i="96"/>
  <c r="G30" i="96" s="1"/>
  <c r="H201" i="66" s="1"/>
  <c r="D10" i="95"/>
  <c r="D30" i="95" s="1"/>
  <c r="E10" i="95"/>
  <c r="E30" i="95" s="1"/>
  <c r="I36" i="95"/>
  <c r="I32" i="95"/>
  <c r="I37" i="95" s="1"/>
  <c r="F10" i="95"/>
  <c r="F30" i="95" s="1"/>
  <c r="G193" i="66" s="1"/>
  <c r="G10" i="95"/>
  <c r="G30" i="95" s="1"/>
  <c r="H193" i="66" s="1"/>
  <c r="H10" i="95"/>
  <c r="H30" i="95" s="1"/>
  <c r="I193" i="66" s="1"/>
  <c r="E10" i="94"/>
  <c r="E30" i="94" s="1"/>
  <c r="I10" i="94"/>
  <c r="I30" i="94" s="1"/>
  <c r="H36" i="94"/>
  <c r="H32" i="94"/>
  <c r="H37" i="94" s="1"/>
  <c r="D32" i="94"/>
  <c r="D37" i="94" s="1"/>
  <c r="D36" i="94"/>
  <c r="G36" i="94"/>
  <c r="G32" i="94"/>
  <c r="G37" i="94" s="1"/>
  <c r="F10" i="94"/>
  <c r="F30" i="94" s="1"/>
  <c r="G185" i="66" s="1"/>
  <c r="D10" i="93"/>
  <c r="D30" i="93" s="1"/>
  <c r="E10" i="93"/>
  <c r="E30" i="93" s="1"/>
  <c r="H10" i="93"/>
  <c r="H30" i="93" s="1"/>
  <c r="I169" i="66" s="1"/>
  <c r="I32" i="93"/>
  <c r="I37" i="93" s="1"/>
  <c r="I36" i="93"/>
  <c r="G32" i="93"/>
  <c r="G37" i="93" s="1"/>
  <c r="F10" i="93"/>
  <c r="F30" i="93" s="1"/>
  <c r="G169" i="66" s="1"/>
  <c r="D32" i="92"/>
  <c r="D37" i="92" s="1"/>
  <c r="D36" i="92"/>
  <c r="E32" i="92"/>
  <c r="E37" i="92" s="1"/>
  <c r="E36" i="92"/>
  <c r="G36" i="92"/>
  <c r="G32" i="92"/>
  <c r="G37" i="92" s="1"/>
  <c r="F10" i="92"/>
  <c r="F30" i="92" s="1"/>
  <c r="H32" i="92"/>
  <c r="H37" i="92" s="1"/>
  <c r="I32" i="92"/>
  <c r="I37" i="92" s="1"/>
  <c r="D10" i="91"/>
  <c r="D30" i="91" s="1"/>
  <c r="E10" i="91"/>
  <c r="E30" i="91" s="1"/>
  <c r="H36" i="91"/>
  <c r="H32" i="91"/>
  <c r="H37" i="91" s="1"/>
  <c r="F10" i="91"/>
  <c r="F30" i="91" s="1"/>
  <c r="G153" i="66" s="1"/>
  <c r="G10" i="91"/>
  <c r="G30" i="91" s="1"/>
  <c r="H153" i="66" s="1"/>
  <c r="I32" i="91"/>
  <c r="I37" i="91" s="1"/>
  <c r="G10" i="90"/>
  <c r="G30" i="90" s="1"/>
  <c r="D10" i="90"/>
  <c r="D30" i="90" s="1"/>
  <c r="E10" i="90"/>
  <c r="E30" i="90" s="1"/>
  <c r="I36" i="90"/>
  <c r="I32" i="90"/>
  <c r="I37" i="90" s="1"/>
  <c r="F10" i="90"/>
  <c r="F30" i="90" s="1"/>
  <c r="H10" i="90"/>
  <c r="H30" i="90" s="1"/>
  <c r="H10" i="89"/>
  <c r="H30" i="89" s="1"/>
  <c r="I36" i="89"/>
  <c r="I32" i="89"/>
  <c r="I37" i="89" s="1"/>
  <c r="D36" i="89"/>
  <c r="G36" i="89"/>
  <c r="G32" i="89"/>
  <c r="G37" i="89" s="1"/>
  <c r="E10" i="89"/>
  <c r="E30" i="89" s="1"/>
  <c r="F137" i="66" s="1"/>
  <c r="F10" i="89"/>
  <c r="F30" i="89" s="1"/>
  <c r="G137" i="66" s="1"/>
  <c r="I36" i="88"/>
  <c r="I32" i="88"/>
  <c r="I37" i="88" s="1"/>
  <c r="D32" i="88"/>
  <c r="D37" i="88" s="1"/>
  <c r="D36" i="88"/>
  <c r="E36" i="88"/>
  <c r="E32" i="88"/>
  <c r="E37" i="88" s="1"/>
  <c r="F10" i="88"/>
  <c r="F30" i="88" s="1"/>
  <c r="G10" i="88"/>
  <c r="G30" i="88" s="1"/>
  <c r="G10" i="87"/>
  <c r="G30" i="87" s="1"/>
  <c r="I36" i="87"/>
  <c r="I32" i="87"/>
  <c r="I37" i="87" s="1"/>
  <c r="D32" i="87"/>
  <c r="D37" i="87" s="1"/>
  <c r="D36" i="87"/>
  <c r="E32" i="87"/>
  <c r="E37" i="87" s="1"/>
  <c r="E36" i="87"/>
  <c r="F10" i="87"/>
  <c r="F30" i="87" s="1"/>
  <c r="H10" i="87"/>
  <c r="H30" i="87" s="1"/>
  <c r="F10" i="86"/>
  <c r="F30" i="86" s="1"/>
  <c r="D32" i="86"/>
  <c r="D37" i="86" s="1"/>
  <c r="D36" i="86"/>
  <c r="E32" i="86"/>
  <c r="E37" i="86" s="1"/>
  <c r="E36" i="86"/>
  <c r="I32" i="86"/>
  <c r="I37" i="86" s="1"/>
  <c r="H10" i="85"/>
  <c r="H30" i="85" s="1"/>
  <c r="I36" i="85"/>
  <c r="I32" i="85"/>
  <c r="I37" i="85" s="1"/>
  <c r="I17" i="18" s="1"/>
  <c r="I18" i="131" s="1"/>
  <c r="I146" i="131" s="1"/>
  <c r="I178" i="131" s="1"/>
  <c r="D32" i="85"/>
  <c r="D37" i="85" s="1"/>
  <c r="D17" i="18" s="1"/>
  <c r="D18" i="131" s="1"/>
  <c r="D146" i="131" s="1"/>
  <c r="D178" i="131" s="1"/>
  <c r="D36" i="85"/>
  <c r="E10" i="85"/>
  <c r="E30" i="85" s="1"/>
  <c r="F81" i="66" s="1"/>
  <c r="F10" i="85"/>
  <c r="F30" i="85" s="1"/>
  <c r="G81" i="66" s="1"/>
  <c r="G10" i="85"/>
  <c r="G30" i="85" s="1"/>
  <c r="H81" i="66" s="1"/>
  <c r="E10" i="84"/>
  <c r="E30" i="84" s="1"/>
  <c r="F10" i="84"/>
  <c r="F30" i="84" s="1"/>
  <c r="G10" i="84"/>
  <c r="G30" i="84" s="1"/>
  <c r="D10" i="84"/>
  <c r="D30" i="84" s="1"/>
  <c r="E73" i="66" s="1"/>
  <c r="H10" i="84"/>
  <c r="H30" i="84" s="1"/>
  <c r="I73" i="66" s="1"/>
  <c r="E32" i="83"/>
  <c r="E37" i="83" s="1"/>
  <c r="E15" i="18" s="1"/>
  <c r="E16" i="131" s="1"/>
  <c r="E144" i="131" s="1"/>
  <c r="E176" i="131" s="1"/>
  <c r="E36" i="83"/>
  <c r="D32" i="83"/>
  <c r="D37" i="83" s="1"/>
  <c r="D15" i="18" s="1"/>
  <c r="D16" i="131" s="1"/>
  <c r="D144" i="131" s="1"/>
  <c r="D176" i="131" s="1"/>
  <c r="D36" i="83"/>
  <c r="F36" i="83"/>
  <c r="F32" i="83"/>
  <c r="F37" i="83" s="1"/>
  <c r="F15" i="18" s="1"/>
  <c r="F16" i="131" s="1"/>
  <c r="F144" i="131" s="1"/>
  <c r="F176" i="131" s="1"/>
  <c r="G36" i="83"/>
  <c r="G32" i="83"/>
  <c r="G37" i="83" s="1"/>
  <c r="G15" i="18" s="1"/>
  <c r="G16" i="131" s="1"/>
  <c r="G144" i="131" s="1"/>
  <c r="G176" i="131" s="1"/>
  <c r="H36" i="83"/>
  <c r="H32" i="83"/>
  <c r="H37" i="83" s="1"/>
  <c r="H15" i="18" s="1"/>
  <c r="H16" i="131" s="1"/>
  <c r="H144" i="131" s="1"/>
  <c r="H176" i="131" s="1"/>
  <c r="I36" i="83"/>
  <c r="I32" i="83"/>
  <c r="I37" i="83" s="1"/>
  <c r="I15" i="18" s="1"/>
  <c r="I16" i="131" s="1"/>
  <c r="I144" i="131" s="1"/>
  <c r="I176" i="131" s="1"/>
  <c r="G10" i="82"/>
  <c r="G30" i="82" s="1"/>
  <c r="I36" i="82"/>
  <c r="I32" i="82"/>
  <c r="I37" i="82" s="1"/>
  <c r="D32" i="82"/>
  <c r="D37" i="82" s="1"/>
  <c r="F10" i="82"/>
  <c r="F30" i="82" s="1"/>
  <c r="G57" i="66" s="1"/>
  <c r="H10" i="82"/>
  <c r="H30" i="82" s="1"/>
  <c r="I57" i="66" s="1"/>
  <c r="E32" i="81"/>
  <c r="E37" i="81" s="1"/>
  <c r="E36" i="81"/>
  <c r="I36" i="81"/>
  <c r="I32" i="81"/>
  <c r="I37" i="81" s="1"/>
  <c r="D10" i="81"/>
  <c r="D30" i="81" s="1"/>
  <c r="E41" i="66" s="1"/>
  <c r="F10" i="81"/>
  <c r="F30" i="81" s="1"/>
  <c r="G41" i="66" s="1"/>
  <c r="G10" i="81"/>
  <c r="G30" i="81" s="1"/>
  <c r="H41" i="66" s="1"/>
  <c r="H10" i="81"/>
  <c r="H30" i="81" s="1"/>
  <c r="I41" i="66" s="1"/>
  <c r="D10" i="80"/>
  <c r="D30" i="80" s="1"/>
  <c r="F10" i="80"/>
  <c r="F30" i="80" s="1"/>
  <c r="G10" i="80"/>
  <c r="G30" i="80" s="1"/>
  <c r="I36" i="80"/>
  <c r="I32" i="80"/>
  <c r="I37" i="80" s="1"/>
  <c r="E10" i="80"/>
  <c r="E30" i="80" s="1"/>
  <c r="F33" i="66" s="1"/>
  <c r="H10" i="80"/>
  <c r="H30" i="80" s="1"/>
  <c r="I33" i="66" s="1"/>
  <c r="I36" i="79"/>
  <c r="I32" i="79"/>
  <c r="I37" i="79" s="1"/>
  <c r="D32" i="79"/>
  <c r="D37" i="79" s="1"/>
  <c r="D36" i="79"/>
  <c r="G32" i="79"/>
  <c r="G37" i="79" s="1"/>
  <c r="F10" i="79"/>
  <c r="F30" i="79" s="1"/>
  <c r="G25" i="66" s="1"/>
  <c r="H32" i="79"/>
  <c r="H37" i="79" s="1"/>
  <c r="D10" i="78"/>
  <c r="D30" i="78" s="1"/>
  <c r="G10" i="78"/>
  <c r="G30" i="78" s="1"/>
  <c r="H10" i="78"/>
  <c r="H30" i="78" s="1"/>
  <c r="I36" i="78"/>
  <c r="I32" i="78"/>
  <c r="I37" i="78" s="1"/>
  <c r="E32" i="78"/>
  <c r="E37" i="78" s="1"/>
  <c r="E36" i="78"/>
  <c r="F10" i="78"/>
  <c r="F30" i="78" s="1"/>
  <c r="G17" i="66" s="1"/>
  <c r="F10" i="77"/>
  <c r="F30" i="77" s="1"/>
  <c r="G10" i="77"/>
  <c r="G30" i="77" s="1"/>
  <c r="D10" i="77"/>
  <c r="D30" i="77" s="1"/>
  <c r="I36" i="77"/>
  <c r="I32" i="77"/>
  <c r="I37" i="77" s="1"/>
  <c r="E10" i="77"/>
  <c r="E30" i="77" s="1"/>
  <c r="F129" i="66" s="1"/>
  <c r="H10" i="77"/>
  <c r="H30" i="77" s="1"/>
  <c r="I129" i="66" s="1"/>
  <c r="I83" i="69"/>
  <c r="H83" i="69"/>
  <c r="G83" i="69"/>
  <c r="F83" i="69"/>
  <c r="E83" i="69"/>
  <c r="D83" i="69"/>
  <c r="I82" i="69"/>
  <c r="H82" i="69"/>
  <c r="G82" i="69"/>
  <c r="F82" i="69"/>
  <c r="E82" i="69"/>
  <c r="D82" i="69"/>
  <c r="I81" i="69"/>
  <c r="H81" i="69"/>
  <c r="G81" i="69"/>
  <c r="F81" i="69"/>
  <c r="E81" i="69"/>
  <c r="D81" i="69"/>
  <c r="I80" i="69"/>
  <c r="H80" i="69"/>
  <c r="G80" i="69"/>
  <c r="F80" i="69"/>
  <c r="E80" i="69"/>
  <c r="D80" i="69"/>
  <c r="I79" i="69"/>
  <c r="H79" i="69"/>
  <c r="G79" i="69"/>
  <c r="F79" i="69"/>
  <c r="E79" i="69"/>
  <c r="D79" i="69"/>
  <c r="I78" i="69"/>
  <c r="H78" i="69"/>
  <c r="G78" i="69"/>
  <c r="F78" i="69"/>
  <c r="E78" i="69"/>
  <c r="D78" i="69"/>
  <c r="I77" i="69"/>
  <c r="H77" i="69"/>
  <c r="G77" i="69"/>
  <c r="F77" i="69"/>
  <c r="E77" i="69"/>
  <c r="D77" i="69"/>
  <c r="G798" i="76"/>
  <c r="G801" i="76" s="1"/>
  <c r="D43" i="48" s="1"/>
  <c r="G764" i="76"/>
  <c r="G774" i="76" s="1"/>
  <c r="G789" i="76" s="1"/>
  <c r="H764" i="76" s="1"/>
  <c r="H774" i="76" s="1"/>
  <c r="H789" i="76" s="1"/>
  <c r="I764" i="76" s="1"/>
  <c r="I774" i="76" s="1"/>
  <c r="I789" i="76" s="1"/>
  <c r="J764" i="76" s="1"/>
  <c r="J774" i="76" s="1"/>
  <c r="J789" i="76" s="1"/>
  <c r="K764" i="76" s="1"/>
  <c r="K774" i="76" s="1"/>
  <c r="K789" i="76" s="1"/>
  <c r="G763" i="76"/>
  <c r="G773" i="76" s="1"/>
  <c r="G788" i="76" s="1"/>
  <c r="H763" i="76" s="1"/>
  <c r="H773" i="76" s="1"/>
  <c r="H788" i="76" s="1"/>
  <c r="I763" i="76" s="1"/>
  <c r="I773" i="76" s="1"/>
  <c r="I788" i="76" s="1"/>
  <c r="J763" i="76" s="1"/>
  <c r="J773" i="76" s="1"/>
  <c r="J788" i="76" s="1"/>
  <c r="K763" i="76" s="1"/>
  <c r="K773" i="76" s="1"/>
  <c r="K788" i="76" s="1"/>
  <c r="G762" i="76"/>
  <c r="G772" i="76" s="1"/>
  <c r="G787" i="76" s="1"/>
  <c r="H762" i="76" s="1"/>
  <c r="H772" i="76" s="1"/>
  <c r="H787" i="76" s="1"/>
  <c r="I762" i="76" s="1"/>
  <c r="G761" i="76"/>
  <c r="G771" i="76" s="1"/>
  <c r="K785" i="76"/>
  <c r="J785" i="76"/>
  <c r="I785" i="76"/>
  <c r="H785" i="76"/>
  <c r="G785" i="76"/>
  <c r="F785" i="76"/>
  <c r="K780" i="76"/>
  <c r="J780" i="76"/>
  <c r="I780" i="76"/>
  <c r="H780" i="76"/>
  <c r="G780" i="76"/>
  <c r="F780" i="76"/>
  <c r="F774" i="76"/>
  <c r="F789" i="76" s="1"/>
  <c r="F773" i="76"/>
  <c r="F788" i="76" s="1"/>
  <c r="F772" i="76"/>
  <c r="F787" i="76" s="1"/>
  <c r="F771" i="76"/>
  <c r="K770" i="76"/>
  <c r="J770" i="76"/>
  <c r="I770" i="76"/>
  <c r="H770" i="76"/>
  <c r="G770" i="76"/>
  <c r="F770" i="76"/>
  <c r="F765" i="76"/>
  <c r="G729" i="76"/>
  <c r="G728" i="76"/>
  <c r="G727" i="76"/>
  <c r="F750" i="76"/>
  <c r="I32" i="84" l="1"/>
  <c r="I37" i="84" s="1"/>
  <c r="I16" i="18" s="1"/>
  <c r="I36" i="84"/>
  <c r="E32" i="99"/>
  <c r="E37" i="99" s="1"/>
  <c r="E32" i="18" s="1"/>
  <c r="E33" i="131" s="1"/>
  <c r="E161" i="131" s="1"/>
  <c r="E193" i="131" s="1"/>
  <c r="F225" i="66"/>
  <c r="D32" i="99"/>
  <c r="D37" i="99" s="1"/>
  <c r="D32" i="18" s="1"/>
  <c r="D33" i="131" s="1"/>
  <c r="D161" i="131" s="1"/>
  <c r="D193" i="131" s="1"/>
  <c r="E225" i="66"/>
  <c r="H36" i="97"/>
  <c r="I209" i="66"/>
  <c r="H36" i="96"/>
  <c r="I201" i="66"/>
  <c r="F36" i="96"/>
  <c r="G201" i="66"/>
  <c r="D32" i="96"/>
  <c r="D37" i="96" s="1"/>
  <c r="E201" i="66"/>
  <c r="E32" i="95"/>
  <c r="E37" i="95" s="1"/>
  <c r="F193" i="66"/>
  <c r="D36" i="95"/>
  <c r="E193" i="66"/>
  <c r="I36" i="94"/>
  <c r="J185" i="66"/>
  <c r="E32" i="94"/>
  <c r="E37" i="94" s="1"/>
  <c r="F185" i="66"/>
  <c r="E36" i="93"/>
  <c r="F169" i="66"/>
  <c r="D32" i="93"/>
  <c r="D37" i="93" s="1"/>
  <c r="E169" i="66"/>
  <c r="H32" i="93"/>
  <c r="H37" i="93" s="1"/>
  <c r="H36" i="93"/>
  <c r="G36" i="93"/>
  <c r="H169" i="66"/>
  <c r="G161" i="66"/>
  <c r="H98" i="22"/>
  <c r="H161" i="66"/>
  <c r="I98" i="22"/>
  <c r="D32" i="91"/>
  <c r="D37" i="91" s="1"/>
  <c r="E153" i="66"/>
  <c r="E32" i="91"/>
  <c r="E37" i="91" s="1"/>
  <c r="F153" i="66"/>
  <c r="E36" i="90"/>
  <c r="F145" i="66"/>
  <c r="G84" i="22"/>
  <c r="G36" i="90"/>
  <c r="H145" i="66"/>
  <c r="I84" i="22"/>
  <c r="D32" i="90"/>
  <c r="D37" i="90" s="1"/>
  <c r="E145" i="66"/>
  <c r="F84" i="22"/>
  <c r="I145" i="66"/>
  <c r="J84" i="22"/>
  <c r="G145" i="66"/>
  <c r="H84" i="22"/>
  <c r="D32" i="89"/>
  <c r="D37" i="89" s="1"/>
  <c r="H32" i="89"/>
  <c r="H37" i="89" s="1"/>
  <c r="I137" i="66"/>
  <c r="D32" i="77"/>
  <c r="D37" i="77" s="1"/>
  <c r="E129" i="66"/>
  <c r="F32" i="77"/>
  <c r="F37" i="77" s="1"/>
  <c r="G129" i="66"/>
  <c r="G36" i="77"/>
  <c r="H129" i="66"/>
  <c r="H36" i="88"/>
  <c r="I121" i="66"/>
  <c r="J48" i="22"/>
  <c r="H32" i="88"/>
  <c r="H37" i="88" s="1"/>
  <c r="H121" i="66"/>
  <c r="I48" i="22"/>
  <c r="F121" i="66"/>
  <c r="G48" i="22"/>
  <c r="G121" i="66"/>
  <c r="H48" i="22"/>
  <c r="G36" i="87"/>
  <c r="H113" i="66"/>
  <c r="I19" i="22"/>
  <c r="G113" i="66"/>
  <c r="H19" i="22"/>
  <c r="J113" i="66"/>
  <c r="K19" i="22"/>
  <c r="I113" i="66"/>
  <c r="J19" i="22"/>
  <c r="G32" i="86"/>
  <c r="G37" i="86" s="1"/>
  <c r="H36" i="86"/>
  <c r="I89" i="66"/>
  <c r="G36" i="86"/>
  <c r="F32" i="86"/>
  <c r="F37" i="86" s="1"/>
  <c r="G89" i="66"/>
  <c r="H32" i="86"/>
  <c r="H37" i="86" s="1"/>
  <c r="H36" i="85"/>
  <c r="I81" i="66"/>
  <c r="G36" i="84"/>
  <c r="H73" i="66"/>
  <c r="E32" i="84"/>
  <c r="E37" i="84" s="1"/>
  <c r="E16" i="18" s="1"/>
  <c r="F73" i="66"/>
  <c r="F36" i="84"/>
  <c r="G73" i="66"/>
  <c r="G36" i="82"/>
  <c r="H57" i="66"/>
  <c r="E36" i="82"/>
  <c r="E32" i="82"/>
  <c r="E37" i="82" s="1"/>
  <c r="D36" i="82"/>
  <c r="G36" i="80"/>
  <c r="H33" i="66"/>
  <c r="F36" i="80"/>
  <c r="G33" i="66"/>
  <c r="E36" i="79"/>
  <c r="H36" i="79"/>
  <c r="I25" i="66"/>
  <c r="E32" i="79"/>
  <c r="E37" i="79" s="1"/>
  <c r="G36" i="79"/>
  <c r="H36" i="78"/>
  <c r="I17" i="66"/>
  <c r="G32" i="78"/>
  <c r="G37" i="78" s="1"/>
  <c r="H17" i="66"/>
  <c r="D32" i="78"/>
  <c r="D37" i="78" s="1"/>
  <c r="E17" i="66"/>
  <c r="D32" i="80"/>
  <c r="D37" i="80" s="1"/>
  <c r="E33" i="66"/>
  <c r="F775" i="76"/>
  <c r="D36" i="99"/>
  <c r="I11" i="103"/>
  <c r="H16" i="103"/>
  <c r="K15" i="103"/>
  <c r="E36" i="94"/>
  <c r="D32" i="95"/>
  <c r="D37" i="95" s="1"/>
  <c r="F32" i="96"/>
  <c r="F37" i="96" s="1"/>
  <c r="D36" i="96"/>
  <c r="E36" i="95"/>
  <c r="E36" i="99"/>
  <c r="F32" i="98"/>
  <c r="F37" i="98" s="1"/>
  <c r="F36" i="98"/>
  <c r="F32" i="97"/>
  <c r="F37" i="97" s="1"/>
  <c r="F36" i="97"/>
  <c r="E32" i="96"/>
  <c r="E37" i="96" s="1"/>
  <c r="E36" i="96"/>
  <c r="G36" i="96"/>
  <c r="G32" i="96"/>
  <c r="G37" i="96" s="1"/>
  <c r="G36" i="95"/>
  <c r="G32" i="95"/>
  <c r="G37" i="95" s="1"/>
  <c r="F36" i="95"/>
  <c r="F32" i="95"/>
  <c r="F37" i="95" s="1"/>
  <c r="H36" i="95"/>
  <c r="H32" i="95"/>
  <c r="H37" i="95" s="1"/>
  <c r="I32" i="94"/>
  <c r="I37" i="94" s="1"/>
  <c r="F32" i="94"/>
  <c r="F37" i="94" s="1"/>
  <c r="F36" i="94"/>
  <c r="D36" i="93"/>
  <c r="E32" i="93"/>
  <c r="E37" i="93" s="1"/>
  <c r="F36" i="93"/>
  <c r="F32" i="93"/>
  <c r="F37" i="93" s="1"/>
  <c r="F36" i="92"/>
  <c r="F32" i="92"/>
  <c r="F37" i="92" s="1"/>
  <c r="H32" i="78"/>
  <c r="H37" i="78" s="1"/>
  <c r="F36" i="77"/>
  <c r="G36" i="78"/>
  <c r="E32" i="90"/>
  <c r="E37" i="90" s="1"/>
  <c r="D36" i="77"/>
  <c r="G32" i="77"/>
  <c r="G37" i="77" s="1"/>
  <c r="G32" i="80"/>
  <c r="G37" i="80" s="1"/>
  <c r="F32" i="80"/>
  <c r="F37" i="80" s="1"/>
  <c r="E36" i="91"/>
  <c r="D36" i="91"/>
  <c r="F32" i="91"/>
  <c r="F37" i="91" s="1"/>
  <c r="F36" i="91"/>
  <c r="G36" i="91"/>
  <c r="G32" i="91"/>
  <c r="G37" i="91" s="1"/>
  <c r="D36" i="90"/>
  <c r="G32" i="90"/>
  <c r="G37" i="90" s="1"/>
  <c r="H36" i="90"/>
  <c r="H32" i="90"/>
  <c r="H37" i="90" s="1"/>
  <c r="F36" i="90"/>
  <c r="F32" i="90"/>
  <c r="F37" i="90" s="1"/>
  <c r="H36" i="89"/>
  <c r="E32" i="89"/>
  <c r="E37" i="89" s="1"/>
  <c r="E36" i="89"/>
  <c r="F36" i="89"/>
  <c r="F32" i="89"/>
  <c r="F37" i="89" s="1"/>
  <c r="F36" i="88"/>
  <c r="F32" i="88"/>
  <c r="F37" i="88" s="1"/>
  <c r="G36" i="88"/>
  <c r="G32" i="88"/>
  <c r="G37" i="88" s="1"/>
  <c r="G32" i="87"/>
  <c r="G37" i="87" s="1"/>
  <c r="H36" i="87"/>
  <c r="H32" i="87"/>
  <c r="H37" i="87" s="1"/>
  <c r="F32" i="87"/>
  <c r="F37" i="87" s="1"/>
  <c r="F36" i="87"/>
  <c r="F36" i="86"/>
  <c r="H32" i="85"/>
  <c r="H37" i="85" s="1"/>
  <c r="H17" i="18" s="1"/>
  <c r="H18" i="131" s="1"/>
  <c r="H146" i="131" s="1"/>
  <c r="H178" i="131" s="1"/>
  <c r="G36" i="85"/>
  <c r="G32" i="85"/>
  <c r="G37" i="85" s="1"/>
  <c r="G17" i="18" s="1"/>
  <c r="G18" i="131" s="1"/>
  <c r="G146" i="131" s="1"/>
  <c r="G178" i="131" s="1"/>
  <c r="F36" i="85"/>
  <c r="F32" i="85"/>
  <c r="F37" i="85" s="1"/>
  <c r="F17" i="18" s="1"/>
  <c r="F18" i="131" s="1"/>
  <c r="F146" i="131" s="1"/>
  <c r="F178" i="131" s="1"/>
  <c r="E32" i="85"/>
  <c r="E37" i="85" s="1"/>
  <c r="E17" i="18" s="1"/>
  <c r="E18" i="131" s="1"/>
  <c r="E146" i="131" s="1"/>
  <c r="E178" i="131" s="1"/>
  <c r="E36" i="85"/>
  <c r="E36" i="84"/>
  <c r="G32" i="84"/>
  <c r="G37" i="84" s="1"/>
  <c r="G16" i="18" s="1"/>
  <c r="F32" i="84"/>
  <c r="F37" i="84" s="1"/>
  <c r="F16" i="18" s="1"/>
  <c r="H36" i="84"/>
  <c r="H32" i="84"/>
  <c r="H37" i="84" s="1"/>
  <c r="H16" i="18" s="1"/>
  <c r="D32" i="84"/>
  <c r="D37" i="84" s="1"/>
  <c r="D16" i="18" s="1"/>
  <c r="D17" i="131" s="1"/>
  <c r="D36" i="84"/>
  <c r="G32" i="82"/>
  <c r="G37" i="82" s="1"/>
  <c r="H36" i="82"/>
  <c r="H32" i="82"/>
  <c r="H37" i="82" s="1"/>
  <c r="F36" i="82"/>
  <c r="F32" i="82"/>
  <c r="F37" i="82" s="1"/>
  <c r="G32" i="81"/>
  <c r="G37" i="81" s="1"/>
  <c r="G36" i="81"/>
  <c r="F36" i="81"/>
  <c r="F32" i="81"/>
  <c r="F37" i="81" s="1"/>
  <c r="D32" i="81"/>
  <c r="D37" i="81" s="1"/>
  <c r="D36" i="81"/>
  <c r="H36" i="81"/>
  <c r="H32" i="81"/>
  <c r="H37" i="81" s="1"/>
  <c r="D36" i="80"/>
  <c r="H36" i="80"/>
  <c r="H32" i="80"/>
  <c r="H37" i="80" s="1"/>
  <c r="E32" i="80"/>
  <c r="E37" i="80" s="1"/>
  <c r="E36" i="80"/>
  <c r="F32" i="79"/>
  <c r="F37" i="79" s="1"/>
  <c r="F36" i="79"/>
  <c r="D36" i="78"/>
  <c r="F36" i="78"/>
  <c r="F32" i="78"/>
  <c r="F37" i="78" s="1"/>
  <c r="H36" i="77"/>
  <c r="H32" i="77"/>
  <c r="H37" i="77" s="1"/>
  <c r="E32" i="77"/>
  <c r="E37" i="77" s="1"/>
  <c r="E36" i="77"/>
  <c r="G765" i="76"/>
  <c r="F786" i="76"/>
  <c r="F790" i="76" s="1"/>
  <c r="I772" i="76"/>
  <c r="I787" i="76" s="1"/>
  <c r="J762" i="76" s="1"/>
  <c r="J772" i="76" s="1"/>
  <c r="J787" i="76" s="1"/>
  <c r="K762" i="76" s="1"/>
  <c r="K772" i="76" s="1"/>
  <c r="K787" i="76" s="1"/>
  <c r="D145" i="131" l="1"/>
  <c r="D34" i="131"/>
  <c r="D36" i="131" s="1"/>
  <c r="H17" i="131"/>
  <c r="H33" i="18"/>
  <c r="H35" i="18" s="1"/>
  <c r="E17" i="131"/>
  <c r="E33" i="18"/>
  <c r="E35" i="18" s="1"/>
  <c r="F17" i="131"/>
  <c r="F33" i="18"/>
  <c r="F35" i="18" s="1"/>
  <c r="G17" i="131"/>
  <c r="G33" i="18"/>
  <c r="G35" i="18" s="1"/>
  <c r="I17" i="131"/>
  <c r="I33" i="18"/>
  <c r="I35" i="18" s="1"/>
  <c r="J11" i="103"/>
  <c r="I16" i="103"/>
  <c r="L15" i="103"/>
  <c r="G786" i="76"/>
  <c r="G775" i="76"/>
  <c r="F145" i="131" l="1"/>
  <c r="F34" i="131"/>
  <c r="F36" i="131" s="1"/>
  <c r="H145" i="131"/>
  <c r="H34" i="131"/>
  <c r="H36" i="131" s="1"/>
  <c r="I145" i="131"/>
  <c r="I34" i="131"/>
  <c r="I36" i="131" s="1"/>
  <c r="E145" i="131"/>
  <c r="E34" i="131"/>
  <c r="E36" i="131" s="1"/>
  <c r="G145" i="131"/>
  <c r="G34" i="131"/>
  <c r="G36" i="131" s="1"/>
  <c r="D177" i="131"/>
  <c r="D162" i="131"/>
  <c r="H798" i="76"/>
  <c r="H801" i="76" s="1"/>
  <c r="E43" i="48" s="1"/>
  <c r="G790" i="76"/>
  <c r="H761" i="76"/>
  <c r="K11" i="103"/>
  <c r="J16" i="103"/>
  <c r="M15" i="103"/>
  <c r="G177" i="131" l="1"/>
  <c r="G162" i="131"/>
  <c r="E177" i="131"/>
  <c r="E162" i="131"/>
  <c r="H177" i="131"/>
  <c r="H162" i="131"/>
  <c r="I177" i="131"/>
  <c r="I162" i="131"/>
  <c r="D164" i="131"/>
  <c r="D196" i="131" s="1"/>
  <c r="D194" i="131"/>
  <c r="F177" i="131"/>
  <c r="F162" i="131"/>
  <c r="H771" i="76"/>
  <c r="H765" i="76"/>
  <c r="L11" i="103"/>
  <c r="K16" i="103"/>
  <c r="N15" i="103"/>
  <c r="G726" i="76"/>
  <c r="G736" i="76" s="1"/>
  <c r="G751" i="76" s="1"/>
  <c r="F730" i="76"/>
  <c r="K745" i="76"/>
  <c r="J745" i="76"/>
  <c r="I745" i="76"/>
  <c r="H745" i="76"/>
  <c r="G745" i="76"/>
  <c r="F745" i="76"/>
  <c r="F739" i="76"/>
  <c r="F738" i="76"/>
  <c r="F737" i="76"/>
  <c r="F736" i="76"/>
  <c r="K735" i="76"/>
  <c r="J735" i="76"/>
  <c r="I735" i="76"/>
  <c r="H735" i="76"/>
  <c r="G735" i="76"/>
  <c r="F735" i="76"/>
  <c r="G739" i="76"/>
  <c r="G754" i="76" s="1"/>
  <c r="G738" i="76"/>
  <c r="G753" i="76" s="1"/>
  <c r="G737" i="76"/>
  <c r="F700" i="76"/>
  <c r="G712" i="76"/>
  <c r="F712" i="76"/>
  <c r="K712" i="76"/>
  <c r="I712" i="76"/>
  <c r="J712" i="76"/>
  <c r="H712" i="76"/>
  <c r="F707" i="76"/>
  <c r="F706" i="76"/>
  <c r="F705" i="76"/>
  <c r="K704" i="76"/>
  <c r="J704" i="76"/>
  <c r="I704" i="76"/>
  <c r="H704" i="76"/>
  <c r="G704" i="76"/>
  <c r="F704" i="76"/>
  <c r="G83" i="76"/>
  <c r="F508" i="76"/>
  <c r="F645" i="76" s="1"/>
  <c r="F507" i="76"/>
  <c r="F644" i="76" s="1"/>
  <c r="F506" i="76"/>
  <c r="F643" i="76" s="1"/>
  <c r="F505" i="76"/>
  <c r="F642" i="76" s="1"/>
  <c r="F504" i="76"/>
  <c r="F641" i="76" s="1"/>
  <c r="F503" i="76"/>
  <c r="F502" i="76"/>
  <c r="F639" i="76" s="1"/>
  <c r="F501" i="76"/>
  <c r="F500" i="76"/>
  <c r="F637" i="76" s="1"/>
  <c r="F499" i="76"/>
  <c r="F636" i="76" s="1"/>
  <c r="F498" i="76"/>
  <c r="F635" i="76" s="1"/>
  <c r="F497" i="76"/>
  <c r="F634" i="76" s="1"/>
  <c r="F496" i="76"/>
  <c r="F633" i="76" s="1"/>
  <c r="F495" i="76"/>
  <c r="F632" i="76" s="1"/>
  <c r="F493" i="76"/>
  <c r="F630" i="76" s="1"/>
  <c r="F492" i="76"/>
  <c r="F629" i="76" s="1"/>
  <c r="F491" i="76"/>
  <c r="F628" i="76" s="1"/>
  <c r="F490" i="76"/>
  <c r="F627" i="76" s="1"/>
  <c r="F489" i="76"/>
  <c r="F488" i="76"/>
  <c r="F625" i="76" s="1"/>
  <c r="F487" i="76"/>
  <c r="F624" i="76" s="1"/>
  <c r="F486" i="76"/>
  <c r="F623" i="76" s="1"/>
  <c r="F485" i="76"/>
  <c r="F622" i="76" s="1"/>
  <c r="F484" i="76"/>
  <c r="F621" i="76" s="1"/>
  <c r="F483" i="76"/>
  <c r="F620" i="76" s="1"/>
  <c r="F482" i="76"/>
  <c r="F619" i="76" s="1"/>
  <c r="F481" i="76"/>
  <c r="F480" i="76"/>
  <c r="F617" i="76" s="1"/>
  <c r="F478" i="76"/>
  <c r="F615" i="76" s="1"/>
  <c r="F477" i="76"/>
  <c r="F614" i="76" s="1"/>
  <c r="F476" i="76"/>
  <c r="F613" i="76" s="1"/>
  <c r="F475" i="76"/>
  <c r="F474" i="76"/>
  <c r="F611" i="76" s="1"/>
  <c r="F473" i="76"/>
  <c r="F610" i="76" s="1"/>
  <c r="F472" i="76"/>
  <c r="F609" i="76" s="1"/>
  <c r="F471" i="76"/>
  <c r="F608" i="76" s="1"/>
  <c r="F470" i="76"/>
  <c r="F607" i="76" s="1"/>
  <c r="F469" i="76"/>
  <c r="F606" i="76" s="1"/>
  <c r="F468" i="76"/>
  <c r="F605" i="76" s="1"/>
  <c r="F467" i="76"/>
  <c r="F466" i="76"/>
  <c r="F603" i="76" s="1"/>
  <c r="F465" i="76"/>
  <c r="F602" i="76" s="1"/>
  <c r="F463" i="76"/>
  <c r="F600" i="76" s="1"/>
  <c r="F462" i="76"/>
  <c r="F599" i="76" s="1"/>
  <c r="F461" i="76"/>
  <c r="F598" i="76" s="1"/>
  <c r="F460" i="76"/>
  <c r="F597" i="76" s="1"/>
  <c r="F459" i="76"/>
  <c r="F596" i="76" s="1"/>
  <c r="F458" i="76"/>
  <c r="F595" i="76" s="1"/>
  <c r="F457" i="76"/>
  <c r="F594" i="76" s="1"/>
  <c r="F456" i="76"/>
  <c r="F593" i="76" s="1"/>
  <c r="F455" i="76"/>
  <c r="F592" i="76" s="1"/>
  <c r="F454" i="76"/>
  <c r="F591" i="76" s="1"/>
  <c r="F453" i="76"/>
  <c r="F590" i="76" s="1"/>
  <c r="F452" i="76"/>
  <c r="F589" i="76" s="1"/>
  <c r="F451" i="76"/>
  <c r="F588" i="76" s="1"/>
  <c r="F450" i="76"/>
  <c r="F587" i="76" s="1"/>
  <c r="F448" i="76"/>
  <c r="F585" i="76" s="1"/>
  <c r="F447" i="76"/>
  <c r="F584" i="76" s="1"/>
  <c r="F446" i="76"/>
  <c r="F583" i="76" s="1"/>
  <c r="F445" i="76"/>
  <c r="F582" i="76" s="1"/>
  <c r="F444" i="76"/>
  <c r="F581" i="76" s="1"/>
  <c r="F443" i="76"/>
  <c r="F580" i="76" s="1"/>
  <c r="F442" i="76"/>
  <c r="F579" i="76" s="1"/>
  <c r="F441" i="76"/>
  <c r="F578" i="76" s="1"/>
  <c r="F440" i="76"/>
  <c r="F577" i="76" s="1"/>
  <c r="F439" i="76"/>
  <c r="F576" i="76" s="1"/>
  <c r="F438" i="76"/>
  <c r="F575" i="76" s="1"/>
  <c r="F437" i="76"/>
  <c r="F574" i="76" s="1"/>
  <c r="F436" i="76"/>
  <c r="F435" i="76"/>
  <c r="F572" i="76" s="1"/>
  <c r="F433" i="76"/>
  <c r="F570" i="76" s="1"/>
  <c r="F432" i="76"/>
  <c r="F569" i="76" s="1"/>
  <c r="F431" i="76"/>
  <c r="F568" i="76" s="1"/>
  <c r="F430" i="76"/>
  <c r="F429" i="76"/>
  <c r="F566" i="76" s="1"/>
  <c r="F428" i="76"/>
  <c r="F565" i="76" s="1"/>
  <c r="F427" i="76"/>
  <c r="F426" i="76"/>
  <c r="F425" i="76"/>
  <c r="F562" i="76" s="1"/>
  <c r="F424" i="76"/>
  <c r="F561" i="76" s="1"/>
  <c r="F423" i="76"/>
  <c r="F422" i="76"/>
  <c r="F559" i="76" s="1"/>
  <c r="F421" i="76"/>
  <c r="F420" i="76"/>
  <c r="F557" i="76" s="1"/>
  <c r="G510" i="76"/>
  <c r="K538" i="76"/>
  <c r="J538" i="76"/>
  <c r="I538" i="76"/>
  <c r="H538" i="76"/>
  <c r="G538" i="76"/>
  <c r="K537" i="76"/>
  <c r="J537" i="76"/>
  <c r="I537" i="76"/>
  <c r="H537" i="76"/>
  <c r="G537" i="76"/>
  <c r="K536" i="76"/>
  <c r="J536" i="76"/>
  <c r="I536" i="76"/>
  <c r="H536" i="76"/>
  <c r="G536" i="76"/>
  <c r="K535" i="76"/>
  <c r="J535" i="76"/>
  <c r="I535" i="76"/>
  <c r="H535" i="76"/>
  <c r="G535" i="76"/>
  <c r="K534" i="76"/>
  <c r="J534" i="76"/>
  <c r="I534" i="76"/>
  <c r="H534" i="76"/>
  <c r="G534" i="76"/>
  <c r="K533" i="76"/>
  <c r="J533" i="76"/>
  <c r="I533" i="76"/>
  <c r="H533" i="76"/>
  <c r="G533" i="76"/>
  <c r="K532" i="76"/>
  <c r="J532" i="76"/>
  <c r="I532" i="76"/>
  <c r="H532" i="76"/>
  <c r="G532" i="76"/>
  <c r="K531" i="76"/>
  <c r="J531" i="76"/>
  <c r="I531" i="76"/>
  <c r="H531" i="76"/>
  <c r="G531" i="76"/>
  <c r="K530" i="76"/>
  <c r="J530" i="76"/>
  <c r="I530" i="76"/>
  <c r="H530" i="76"/>
  <c r="G530" i="76"/>
  <c r="K529" i="76"/>
  <c r="J529" i="76"/>
  <c r="I529" i="76"/>
  <c r="H529" i="76"/>
  <c r="G529" i="76"/>
  <c r="K528" i="76"/>
  <c r="J528" i="76"/>
  <c r="I528" i="76"/>
  <c r="H528" i="76"/>
  <c r="G528" i="76"/>
  <c r="K527" i="76"/>
  <c r="J527" i="76"/>
  <c r="I527" i="76"/>
  <c r="H527" i="76"/>
  <c r="G527" i="76"/>
  <c r="K526" i="76"/>
  <c r="J526" i="76"/>
  <c r="I526" i="76"/>
  <c r="H526" i="76"/>
  <c r="G526" i="76"/>
  <c r="K525" i="76"/>
  <c r="J525" i="76"/>
  <c r="I525" i="76"/>
  <c r="H525" i="76"/>
  <c r="G525" i="76"/>
  <c r="K523" i="76"/>
  <c r="J523" i="76"/>
  <c r="I523" i="76"/>
  <c r="H523" i="76"/>
  <c r="G523" i="76"/>
  <c r="K522" i="76"/>
  <c r="J522" i="76"/>
  <c r="I522" i="76"/>
  <c r="H522" i="76"/>
  <c r="G522" i="76"/>
  <c r="K521" i="76"/>
  <c r="J521" i="76"/>
  <c r="I521" i="76"/>
  <c r="H521" i="76"/>
  <c r="H551" i="76" s="1"/>
  <c r="G521" i="76"/>
  <c r="K520" i="76"/>
  <c r="J520" i="76"/>
  <c r="I520" i="76"/>
  <c r="H520" i="76"/>
  <c r="G520" i="76"/>
  <c r="K519" i="76"/>
  <c r="J519" i="76"/>
  <c r="J549" i="76" s="1"/>
  <c r="I519" i="76"/>
  <c r="H519" i="76"/>
  <c r="G519" i="76"/>
  <c r="K518" i="76"/>
  <c r="J518" i="76"/>
  <c r="I518" i="76"/>
  <c r="H518" i="76"/>
  <c r="G518" i="76"/>
  <c r="K517" i="76"/>
  <c r="J517" i="76"/>
  <c r="I517" i="76"/>
  <c r="H517" i="76"/>
  <c r="G517" i="76"/>
  <c r="K516" i="76"/>
  <c r="J516" i="76"/>
  <c r="I516" i="76"/>
  <c r="I546" i="76" s="1"/>
  <c r="H516" i="76"/>
  <c r="G516" i="76"/>
  <c r="K515" i="76"/>
  <c r="J515" i="76"/>
  <c r="I515" i="76"/>
  <c r="H515" i="76"/>
  <c r="G515" i="76"/>
  <c r="K514" i="76"/>
  <c r="K544" i="76" s="1"/>
  <c r="J514" i="76"/>
  <c r="I514" i="76"/>
  <c r="H514" i="76"/>
  <c r="G514" i="76"/>
  <c r="K513" i="76"/>
  <c r="J513" i="76"/>
  <c r="I513" i="76"/>
  <c r="H513" i="76"/>
  <c r="H543" i="76" s="1"/>
  <c r="G513" i="76"/>
  <c r="K512" i="76"/>
  <c r="J512" i="76"/>
  <c r="I512" i="76"/>
  <c r="H512" i="76"/>
  <c r="G512" i="76"/>
  <c r="K511" i="76"/>
  <c r="J511" i="76"/>
  <c r="J541" i="76" s="1"/>
  <c r="I511" i="76"/>
  <c r="H511" i="76"/>
  <c r="G511" i="76"/>
  <c r="K510" i="76"/>
  <c r="J510" i="76"/>
  <c r="I510" i="76"/>
  <c r="H510" i="76"/>
  <c r="K509" i="76"/>
  <c r="J509" i="76"/>
  <c r="I509" i="76"/>
  <c r="H509" i="76"/>
  <c r="G509" i="76"/>
  <c r="K401" i="76"/>
  <c r="J401" i="76"/>
  <c r="I401" i="76"/>
  <c r="H401" i="76"/>
  <c r="G401" i="76"/>
  <c r="F401" i="76"/>
  <c r="K400" i="76"/>
  <c r="J400" i="76"/>
  <c r="I400" i="76"/>
  <c r="H400" i="76"/>
  <c r="G400" i="76"/>
  <c r="F400" i="76"/>
  <c r="K399" i="76"/>
  <c r="J399" i="76"/>
  <c r="I399" i="76"/>
  <c r="H399" i="76"/>
  <c r="G399" i="76"/>
  <c r="F399" i="76"/>
  <c r="K398" i="76"/>
  <c r="J398" i="76"/>
  <c r="I398" i="76"/>
  <c r="H398" i="76"/>
  <c r="G398" i="76"/>
  <c r="F398" i="76"/>
  <c r="K397" i="76"/>
  <c r="J397" i="76"/>
  <c r="I397" i="76"/>
  <c r="H397" i="76"/>
  <c r="G397" i="76"/>
  <c r="F397" i="76"/>
  <c r="K396" i="76"/>
  <c r="J396" i="76"/>
  <c r="I396" i="76"/>
  <c r="H396" i="76"/>
  <c r="G396" i="76"/>
  <c r="F396" i="76"/>
  <c r="K395" i="76"/>
  <c r="J395" i="76"/>
  <c r="I395" i="76"/>
  <c r="H395" i="76"/>
  <c r="G395" i="76"/>
  <c r="F395" i="76"/>
  <c r="K394" i="76"/>
  <c r="J394" i="76"/>
  <c r="I394" i="76"/>
  <c r="H394" i="76"/>
  <c r="G394" i="76"/>
  <c r="F394" i="76"/>
  <c r="K393" i="76"/>
  <c r="J393" i="76"/>
  <c r="I393" i="76"/>
  <c r="H393" i="76"/>
  <c r="G393" i="76"/>
  <c r="F393" i="76"/>
  <c r="K392" i="76"/>
  <c r="J392" i="76"/>
  <c r="I392" i="76"/>
  <c r="H392" i="76"/>
  <c r="G392" i="76"/>
  <c r="F392" i="76"/>
  <c r="K391" i="76"/>
  <c r="J391" i="76"/>
  <c r="I391" i="76"/>
  <c r="H391" i="76"/>
  <c r="G391" i="76"/>
  <c r="F391" i="76"/>
  <c r="K390" i="76"/>
  <c r="J390" i="76"/>
  <c r="I390" i="76"/>
  <c r="H390" i="76"/>
  <c r="G390" i="76"/>
  <c r="F390" i="76"/>
  <c r="K389" i="76"/>
  <c r="J389" i="76"/>
  <c r="I389" i="76"/>
  <c r="H389" i="76"/>
  <c r="G389" i="76"/>
  <c r="F389" i="76"/>
  <c r="K388" i="76"/>
  <c r="J388" i="76"/>
  <c r="I388" i="76"/>
  <c r="H388" i="76"/>
  <c r="G388" i="76"/>
  <c r="F388" i="76"/>
  <c r="K386" i="76"/>
  <c r="J386" i="76"/>
  <c r="I386" i="76"/>
  <c r="H386" i="76"/>
  <c r="G386" i="76"/>
  <c r="F386" i="76"/>
  <c r="K385" i="76"/>
  <c r="K415" i="76" s="1"/>
  <c r="J385" i="76"/>
  <c r="I385" i="76"/>
  <c r="H385" i="76"/>
  <c r="G385" i="76"/>
  <c r="F385" i="76"/>
  <c r="K384" i="76"/>
  <c r="J384" i="76"/>
  <c r="I384" i="76"/>
  <c r="I414" i="76" s="1"/>
  <c r="H384" i="76"/>
  <c r="G384" i="76"/>
  <c r="F384" i="76"/>
  <c r="K383" i="76"/>
  <c r="J383" i="76"/>
  <c r="I383" i="76"/>
  <c r="H383" i="76"/>
  <c r="G383" i="76"/>
  <c r="G413" i="76" s="1"/>
  <c r="F383" i="76"/>
  <c r="K382" i="76"/>
  <c r="J382" i="76"/>
  <c r="I382" i="76"/>
  <c r="H382" i="76"/>
  <c r="G382" i="76"/>
  <c r="F382" i="76"/>
  <c r="K381" i="76"/>
  <c r="K411" i="76" s="1"/>
  <c r="J381" i="76"/>
  <c r="I381" i="76"/>
  <c r="H381" i="76"/>
  <c r="G381" i="76"/>
  <c r="F381" i="76"/>
  <c r="K380" i="76"/>
  <c r="J380" i="76"/>
  <c r="I380" i="76"/>
  <c r="I410" i="76" s="1"/>
  <c r="H380" i="76"/>
  <c r="G380" i="76"/>
  <c r="F380" i="76"/>
  <c r="K379" i="76"/>
  <c r="J379" i="76"/>
  <c r="I379" i="76"/>
  <c r="H379" i="76"/>
  <c r="G379" i="76"/>
  <c r="G409" i="76" s="1"/>
  <c r="F379" i="76"/>
  <c r="K378" i="76"/>
  <c r="J378" i="76"/>
  <c r="I378" i="76"/>
  <c r="H378" i="76"/>
  <c r="G378" i="76"/>
  <c r="F378" i="76"/>
  <c r="K377" i="76"/>
  <c r="K407" i="76" s="1"/>
  <c r="J377" i="76"/>
  <c r="I377" i="76"/>
  <c r="H377" i="76"/>
  <c r="G377" i="76"/>
  <c r="F377" i="76"/>
  <c r="K376" i="76"/>
  <c r="J376" i="76"/>
  <c r="I376" i="76"/>
  <c r="I406" i="76" s="1"/>
  <c r="H376" i="76"/>
  <c r="G376" i="76"/>
  <c r="F376" i="76"/>
  <c r="K375" i="76"/>
  <c r="J375" i="76"/>
  <c r="I375" i="76"/>
  <c r="H375" i="76"/>
  <c r="G375" i="76"/>
  <c r="G405" i="76" s="1"/>
  <c r="F375" i="76"/>
  <c r="K374" i="76"/>
  <c r="J374" i="76"/>
  <c r="I374" i="76"/>
  <c r="H374" i="76"/>
  <c r="G374" i="76"/>
  <c r="F374" i="76"/>
  <c r="K373" i="76"/>
  <c r="K403" i="76" s="1"/>
  <c r="J373" i="76"/>
  <c r="I373" i="76"/>
  <c r="H373" i="76"/>
  <c r="G373" i="76"/>
  <c r="F373" i="76"/>
  <c r="K372" i="76"/>
  <c r="J372" i="76"/>
  <c r="I372" i="76"/>
  <c r="H372" i="76"/>
  <c r="G372" i="76"/>
  <c r="F372" i="76"/>
  <c r="K357" i="76"/>
  <c r="J357" i="76"/>
  <c r="I357" i="76"/>
  <c r="H357" i="76"/>
  <c r="G357" i="76"/>
  <c r="F357" i="76"/>
  <c r="K342" i="76"/>
  <c r="J342" i="76"/>
  <c r="I342" i="76"/>
  <c r="H342" i="76"/>
  <c r="G342" i="76"/>
  <c r="F342" i="76"/>
  <c r="K327" i="76"/>
  <c r="J327" i="76"/>
  <c r="I327" i="76"/>
  <c r="H327" i="76"/>
  <c r="G327" i="76"/>
  <c r="F327" i="76"/>
  <c r="K312" i="76"/>
  <c r="J312" i="76"/>
  <c r="I312" i="76"/>
  <c r="H312" i="76"/>
  <c r="G312" i="76"/>
  <c r="F312" i="76"/>
  <c r="K297" i="76"/>
  <c r="J297" i="76"/>
  <c r="I297" i="76"/>
  <c r="H297" i="76"/>
  <c r="G297" i="76"/>
  <c r="F297" i="76"/>
  <c r="G175" i="76"/>
  <c r="H175" i="76"/>
  <c r="I175" i="76"/>
  <c r="J175" i="76"/>
  <c r="K175" i="76"/>
  <c r="G190" i="76"/>
  <c r="H190" i="76"/>
  <c r="I190" i="76"/>
  <c r="J190" i="76"/>
  <c r="K190" i="76"/>
  <c r="G205" i="76"/>
  <c r="H205" i="76"/>
  <c r="I205" i="76"/>
  <c r="J205" i="76"/>
  <c r="K205" i="76"/>
  <c r="G220" i="76"/>
  <c r="H220" i="76"/>
  <c r="I220" i="76"/>
  <c r="J220" i="76"/>
  <c r="K220" i="76"/>
  <c r="G235" i="76"/>
  <c r="H235" i="76"/>
  <c r="I235" i="76"/>
  <c r="J235" i="76"/>
  <c r="K235" i="76"/>
  <c r="G236" i="76"/>
  <c r="H236" i="76"/>
  <c r="I236" i="76"/>
  <c r="J236" i="76"/>
  <c r="K236" i="76"/>
  <c r="G237" i="76"/>
  <c r="H237" i="76"/>
  <c r="I237" i="76"/>
  <c r="J237" i="76"/>
  <c r="K237" i="76"/>
  <c r="G238" i="76"/>
  <c r="H238" i="76"/>
  <c r="I238" i="76"/>
  <c r="J238" i="76"/>
  <c r="K238" i="76"/>
  <c r="G239" i="76"/>
  <c r="H239" i="76"/>
  <c r="I239" i="76"/>
  <c r="J239" i="76"/>
  <c r="K239" i="76"/>
  <c r="G240" i="76"/>
  <c r="H240" i="76"/>
  <c r="I240" i="76"/>
  <c r="J240" i="76"/>
  <c r="K240" i="76"/>
  <c r="G241" i="76"/>
  <c r="H241" i="76"/>
  <c r="I241" i="76"/>
  <c r="J241" i="76"/>
  <c r="K241" i="76"/>
  <c r="G242" i="76"/>
  <c r="H242" i="76"/>
  <c r="I242" i="76"/>
  <c r="J242" i="76"/>
  <c r="K242" i="76"/>
  <c r="G243" i="76"/>
  <c r="H243" i="76"/>
  <c r="I243" i="76"/>
  <c r="J243" i="76"/>
  <c r="K243" i="76"/>
  <c r="G244" i="76"/>
  <c r="H244" i="76"/>
  <c r="I244" i="76"/>
  <c r="J244" i="76"/>
  <c r="K244" i="76"/>
  <c r="G245" i="76"/>
  <c r="H245" i="76"/>
  <c r="I245" i="76"/>
  <c r="J245" i="76"/>
  <c r="K245" i="76"/>
  <c r="G246" i="76"/>
  <c r="H246" i="76"/>
  <c r="I246" i="76"/>
  <c r="J246" i="76"/>
  <c r="K246" i="76"/>
  <c r="G247" i="76"/>
  <c r="H247" i="76"/>
  <c r="I247" i="76"/>
  <c r="J247" i="76"/>
  <c r="K247" i="76"/>
  <c r="G248" i="76"/>
  <c r="H248" i="76"/>
  <c r="I248" i="76"/>
  <c r="J248" i="76"/>
  <c r="K248" i="76"/>
  <c r="G249" i="76"/>
  <c r="H249" i="76"/>
  <c r="I249" i="76"/>
  <c r="J249" i="76"/>
  <c r="K249" i="76"/>
  <c r="G251" i="76"/>
  <c r="H251" i="76"/>
  <c r="H266" i="76" s="1"/>
  <c r="I251" i="76"/>
  <c r="J251" i="76"/>
  <c r="K251" i="76"/>
  <c r="G252" i="76"/>
  <c r="H252" i="76"/>
  <c r="I252" i="76"/>
  <c r="J252" i="76"/>
  <c r="K252" i="76"/>
  <c r="K267" i="76" s="1"/>
  <c r="G253" i="76"/>
  <c r="H253" i="76"/>
  <c r="I253" i="76"/>
  <c r="J253" i="76"/>
  <c r="K253" i="76"/>
  <c r="G254" i="76"/>
  <c r="H254" i="76"/>
  <c r="I254" i="76"/>
  <c r="I269" i="76" s="1"/>
  <c r="J254" i="76"/>
  <c r="K254" i="76"/>
  <c r="G255" i="76"/>
  <c r="H255" i="76"/>
  <c r="I255" i="76"/>
  <c r="J255" i="76"/>
  <c r="K255" i="76"/>
  <c r="G256" i="76"/>
  <c r="G271" i="76" s="1"/>
  <c r="H256" i="76"/>
  <c r="I256" i="76"/>
  <c r="J256" i="76"/>
  <c r="K256" i="76"/>
  <c r="G257" i="76"/>
  <c r="H257" i="76"/>
  <c r="I257" i="76"/>
  <c r="J257" i="76"/>
  <c r="J272" i="76" s="1"/>
  <c r="K257" i="76"/>
  <c r="G258" i="76"/>
  <c r="H258" i="76"/>
  <c r="I258" i="76"/>
  <c r="J258" i="76"/>
  <c r="K258" i="76"/>
  <c r="G259" i="76"/>
  <c r="H259" i="76"/>
  <c r="H274" i="76" s="1"/>
  <c r="I259" i="76"/>
  <c r="J259" i="76"/>
  <c r="K259" i="76"/>
  <c r="G260" i="76"/>
  <c r="H260" i="76"/>
  <c r="I260" i="76"/>
  <c r="J260" i="76"/>
  <c r="K260" i="76"/>
  <c r="K275" i="76" s="1"/>
  <c r="G261" i="76"/>
  <c r="H261" i="76"/>
  <c r="I261" i="76"/>
  <c r="J261" i="76"/>
  <c r="K261" i="76"/>
  <c r="G262" i="76"/>
  <c r="H262" i="76"/>
  <c r="I262" i="76"/>
  <c r="I277" i="76" s="1"/>
  <c r="J262" i="76"/>
  <c r="K262" i="76"/>
  <c r="G263" i="76"/>
  <c r="H263" i="76"/>
  <c r="I263" i="76"/>
  <c r="J263" i="76"/>
  <c r="K263" i="76"/>
  <c r="G264" i="76"/>
  <c r="G279" i="76" s="1"/>
  <c r="H264" i="76"/>
  <c r="I264" i="76"/>
  <c r="J264" i="76"/>
  <c r="K264" i="76"/>
  <c r="G160" i="76"/>
  <c r="H160" i="76"/>
  <c r="I160" i="76"/>
  <c r="J160" i="76"/>
  <c r="K160" i="76"/>
  <c r="F160" i="76"/>
  <c r="F264" i="76"/>
  <c r="F263" i="76"/>
  <c r="F262" i="76"/>
  <c r="F261" i="76"/>
  <c r="F260" i="76"/>
  <c r="F259" i="76"/>
  <c r="F258" i="76"/>
  <c r="F257" i="76"/>
  <c r="F256" i="76"/>
  <c r="F255" i="76"/>
  <c r="F254" i="76"/>
  <c r="F253" i="76"/>
  <c r="F252" i="76"/>
  <c r="F251" i="76"/>
  <c r="F249" i="76"/>
  <c r="F248" i="76"/>
  <c r="F247" i="76"/>
  <c r="F246" i="76"/>
  <c r="F245" i="76"/>
  <c r="F244" i="76"/>
  <c r="F243" i="76"/>
  <c r="F242" i="76"/>
  <c r="F241" i="76"/>
  <c r="F240" i="76"/>
  <c r="F239" i="76"/>
  <c r="F238" i="76"/>
  <c r="F237" i="76"/>
  <c r="F236" i="76"/>
  <c r="F235" i="76"/>
  <c r="F220" i="76"/>
  <c r="F205" i="76"/>
  <c r="F190" i="76"/>
  <c r="F175" i="76"/>
  <c r="F127" i="76"/>
  <c r="F126" i="76"/>
  <c r="F125" i="76"/>
  <c r="F124" i="76"/>
  <c r="F123" i="76"/>
  <c r="F122" i="76"/>
  <c r="F121" i="76"/>
  <c r="F120" i="76"/>
  <c r="F119" i="76"/>
  <c r="F118" i="76"/>
  <c r="F117" i="76"/>
  <c r="F116" i="76"/>
  <c r="F115" i="76"/>
  <c r="F114" i="76"/>
  <c r="F112" i="76"/>
  <c r="F111" i="76"/>
  <c r="F110" i="76"/>
  <c r="F109" i="76"/>
  <c r="F108" i="76"/>
  <c r="F107" i="76"/>
  <c r="F106" i="76"/>
  <c r="F105" i="76"/>
  <c r="F104" i="76"/>
  <c r="F103" i="76"/>
  <c r="F102" i="76"/>
  <c r="F101" i="76"/>
  <c r="F100" i="76"/>
  <c r="F99" i="76"/>
  <c r="G98" i="76"/>
  <c r="G97" i="76"/>
  <c r="G645" i="76" s="1"/>
  <c r="H97" i="76" s="1"/>
  <c r="H645" i="76" s="1"/>
  <c r="I97" i="76" s="1"/>
  <c r="I645" i="76" s="1"/>
  <c r="J97" i="76" s="1"/>
  <c r="J645" i="76" s="1"/>
  <c r="K97" i="76" s="1"/>
  <c r="K645" i="76" s="1"/>
  <c r="G96" i="76"/>
  <c r="G644" i="76" s="1"/>
  <c r="H96" i="76" s="1"/>
  <c r="H644" i="76" s="1"/>
  <c r="I96" i="76" s="1"/>
  <c r="I644" i="76" s="1"/>
  <c r="J96" i="76" s="1"/>
  <c r="J644" i="76" s="1"/>
  <c r="K96" i="76" s="1"/>
  <c r="K644" i="76" s="1"/>
  <c r="G95" i="76"/>
  <c r="G643" i="76" s="1"/>
  <c r="H95" i="76" s="1"/>
  <c r="H643" i="76" s="1"/>
  <c r="I95" i="76" s="1"/>
  <c r="I643" i="76" s="1"/>
  <c r="J95" i="76" s="1"/>
  <c r="J643" i="76" s="1"/>
  <c r="K95" i="76" s="1"/>
  <c r="K643" i="76" s="1"/>
  <c r="G94" i="76"/>
  <c r="G642" i="76" s="1"/>
  <c r="H94" i="76" s="1"/>
  <c r="H642" i="76" s="1"/>
  <c r="I94" i="76" s="1"/>
  <c r="I642" i="76" s="1"/>
  <c r="J94" i="76" s="1"/>
  <c r="J642" i="76" s="1"/>
  <c r="K94" i="76" s="1"/>
  <c r="K642" i="76" s="1"/>
  <c r="G93" i="76"/>
  <c r="G641" i="76" s="1"/>
  <c r="H93" i="76" s="1"/>
  <c r="H641" i="76" s="1"/>
  <c r="I93" i="76" s="1"/>
  <c r="I641" i="76" s="1"/>
  <c r="J93" i="76" s="1"/>
  <c r="J641" i="76" s="1"/>
  <c r="K93" i="76" s="1"/>
  <c r="K641" i="76" s="1"/>
  <c r="G92" i="76"/>
  <c r="G640" i="76" s="1"/>
  <c r="H92" i="76" s="1"/>
  <c r="H640" i="76" s="1"/>
  <c r="I92" i="76" s="1"/>
  <c r="I640" i="76" s="1"/>
  <c r="J92" i="76" s="1"/>
  <c r="J640" i="76" s="1"/>
  <c r="K92" i="76" s="1"/>
  <c r="K640" i="76" s="1"/>
  <c r="G91" i="76"/>
  <c r="G639" i="76" s="1"/>
  <c r="H91" i="76" s="1"/>
  <c r="H639" i="76" s="1"/>
  <c r="I91" i="76" s="1"/>
  <c r="I639" i="76" s="1"/>
  <c r="J91" i="76" s="1"/>
  <c r="J639" i="76" s="1"/>
  <c r="K91" i="76" s="1"/>
  <c r="K639" i="76" s="1"/>
  <c r="G90" i="76"/>
  <c r="G638" i="76" s="1"/>
  <c r="H90" i="76" s="1"/>
  <c r="H638" i="76" s="1"/>
  <c r="I90" i="76" s="1"/>
  <c r="I638" i="76" s="1"/>
  <c r="J90" i="76" s="1"/>
  <c r="J638" i="76" s="1"/>
  <c r="K90" i="76" s="1"/>
  <c r="K638" i="76" s="1"/>
  <c r="G89" i="76"/>
  <c r="G637" i="76" s="1"/>
  <c r="H89" i="76" s="1"/>
  <c r="H637" i="76" s="1"/>
  <c r="I89" i="76" s="1"/>
  <c r="I637" i="76" s="1"/>
  <c r="J89" i="76" s="1"/>
  <c r="J637" i="76" s="1"/>
  <c r="K89" i="76" s="1"/>
  <c r="K637" i="76" s="1"/>
  <c r="G88" i="76"/>
  <c r="G636" i="76" s="1"/>
  <c r="H88" i="76" s="1"/>
  <c r="H636" i="76" s="1"/>
  <c r="I88" i="76" s="1"/>
  <c r="I636" i="76" s="1"/>
  <c r="J88" i="76" s="1"/>
  <c r="J636" i="76" s="1"/>
  <c r="K88" i="76" s="1"/>
  <c r="K636" i="76" s="1"/>
  <c r="G87" i="76"/>
  <c r="G635" i="76" s="1"/>
  <c r="H87" i="76" s="1"/>
  <c r="H635" i="76" s="1"/>
  <c r="I87" i="76" s="1"/>
  <c r="I635" i="76" s="1"/>
  <c r="J87" i="76" s="1"/>
  <c r="J635" i="76" s="1"/>
  <c r="K87" i="76" s="1"/>
  <c r="K635" i="76" s="1"/>
  <c r="G86" i="76"/>
  <c r="G634" i="76" s="1"/>
  <c r="H86" i="76" s="1"/>
  <c r="H634" i="76" s="1"/>
  <c r="I86" i="76" s="1"/>
  <c r="I634" i="76" s="1"/>
  <c r="J86" i="76" s="1"/>
  <c r="J634" i="76" s="1"/>
  <c r="K86" i="76" s="1"/>
  <c r="K634" i="76" s="1"/>
  <c r="G85" i="76"/>
  <c r="G633" i="76" s="1"/>
  <c r="H85" i="76" s="1"/>
  <c r="H633" i="76" s="1"/>
  <c r="I85" i="76" s="1"/>
  <c r="I633" i="76" s="1"/>
  <c r="J85" i="76" s="1"/>
  <c r="J633" i="76" s="1"/>
  <c r="K85" i="76" s="1"/>
  <c r="K633" i="76" s="1"/>
  <c r="G84" i="76"/>
  <c r="G632" i="76" s="1"/>
  <c r="H84" i="76" s="1"/>
  <c r="G82" i="76"/>
  <c r="G630" i="76" s="1"/>
  <c r="H82" i="76" s="1"/>
  <c r="H630" i="76" s="1"/>
  <c r="I82" i="76" s="1"/>
  <c r="I630" i="76" s="1"/>
  <c r="J82" i="76" s="1"/>
  <c r="J630" i="76" s="1"/>
  <c r="K82" i="76" s="1"/>
  <c r="K630" i="76" s="1"/>
  <c r="G81" i="76"/>
  <c r="G629" i="76" s="1"/>
  <c r="H81" i="76" s="1"/>
  <c r="H629" i="76" s="1"/>
  <c r="I81" i="76" s="1"/>
  <c r="I629" i="76" s="1"/>
  <c r="J81" i="76" s="1"/>
  <c r="J629" i="76" s="1"/>
  <c r="K81" i="76" s="1"/>
  <c r="K629" i="76" s="1"/>
  <c r="G80" i="76"/>
  <c r="G628" i="76" s="1"/>
  <c r="H80" i="76" s="1"/>
  <c r="H628" i="76" s="1"/>
  <c r="I80" i="76" s="1"/>
  <c r="I628" i="76" s="1"/>
  <c r="J80" i="76" s="1"/>
  <c r="J628" i="76" s="1"/>
  <c r="K80" i="76" s="1"/>
  <c r="K628" i="76" s="1"/>
  <c r="G79" i="76"/>
  <c r="G627" i="76" s="1"/>
  <c r="H79" i="76" s="1"/>
  <c r="H627" i="76" s="1"/>
  <c r="I79" i="76" s="1"/>
  <c r="I627" i="76" s="1"/>
  <c r="J79" i="76" s="1"/>
  <c r="J627" i="76" s="1"/>
  <c r="K79" i="76" s="1"/>
  <c r="K627" i="76" s="1"/>
  <c r="G78" i="76"/>
  <c r="G626" i="76" s="1"/>
  <c r="H78" i="76" s="1"/>
  <c r="H626" i="76" s="1"/>
  <c r="I78" i="76" s="1"/>
  <c r="I626" i="76" s="1"/>
  <c r="J78" i="76" s="1"/>
  <c r="J626" i="76" s="1"/>
  <c r="K78" i="76" s="1"/>
  <c r="K626" i="76" s="1"/>
  <c r="G77" i="76"/>
  <c r="G625" i="76" s="1"/>
  <c r="H77" i="76" s="1"/>
  <c r="H625" i="76" s="1"/>
  <c r="I77" i="76" s="1"/>
  <c r="I625" i="76" s="1"/>
  <c r="J77" i="76" s="1"/>
  <c r="J625" i="76" s="1"/>
  <c r="K77" i="76" s="1"/>
  <c r="K625" i="76" s="1"/>
  <c r="G76" i="76"/>
  <c r="G624" i="76" s="1"/>
  <c r="H76" i="76" s="1"/>
  <c r="H624" i="76" s="1"/>
  <c r="I76" i="76" s="1"/>
  <c r="I624" i="76" s="1"/>
  <c r="J76" i="76" s="1"/>
  <c r="J624" i="76" s="1"/>
  <c r="K76" i="76" s="1"/>
  <c r="K624" i="76" s="1"/>
  <c r="G75" i="76"/>
  <c r="G623" i="76" s="1"/>
  <c r="H75" i="76" s="1"/>
  <c r="H623" i="76" s="1"/>
  <c r="I75" i="76" s="1"/>
  <c r="I623" i="76" s="1"/>
  <c r="J75" i="76" s="1"/>
  <c r="J623" i="76" s="1"/>
  <c r="K75" i="76" s="1"/>
  <c r="K623" i="76" s="1"/>
  <c r="G74" i="76"/>
  <c r="G622" i="76" s="1"/>
  <c r="H74" i="76" s="1"/>
  <c r="H622" i="76" s="1"/>
  <c r="I74" i="76" s="1"/>
  <c r="I622" i="76" s="1"/>
  <c r="J74" i="76" s="1"/>
  <c r="J622" i="76" s="1"/>
  <c r="K74" i="76" s="1"/>
  <c r="K622" i="76" s="1"/>
  <c r="G73" i="76"/>
  <c r="G621" i="76" s="1"/>
  <c r="H73" i="76" s="1"/>
  <c r="H621" i="76" s="1"/>
  <c r="I73" i="76" s="1"/>
  <c r="I621" i="76" s="1"/>
  <c r="J73" i="76" s="1"/>
  <c r="J621" i="76" s="1"/>
  <c r="K73" i="76" s="1"/>
  <c r="K621" i="76" s="1"/>
  <c r="G72" i="76"/>
  <c r="G620" i="76" s="1"/>
  <c r="H72" i="76" s="1"/>
  <c r="H620" i="76" s="1"/>
  <c r="I72" i="76" s="1"/>
  <c r="I620" i="76" s="1"/>
  <c r="J72" i="76" s="1"/>
  <c r="J620" i="76" s="1"/>
  <c r="K72" i="76" s="1"/>
  <c r="K620" i="76" s="1"/>
  <c r="G71" i="76"/>
  <c r="G619" i="76" s="1"/>
  <c r="H71" i="76" s="1"/>
  <c r="H619" i="76" s="1"/>
  <c r="I71" i="76" s="1"/>
  <c r="I619" i="76" s="1"/>
  <c r="J71" i="76" s="1"/>
  <c r="J619" i="76" s="1"/>
  <c r="K71" i="76" s="1"/>
  <c r="K619" i="76" s="1"/>
  <c r="G70" i="76"/>
  <c r="G618" i="76" s="1"/>
  <c r="H70" i="76" s="1"/>
  <c r="H618" i="76" s="1"/>
  <c r="I70" i="76" s="1"/>
  <c r="I618" i="76" s="1"/>
  <c r="J70" i="76" s="1"/>
  <c r="J618" i="76" s="1"/>
  <c r="K70" i="76" s="1"/>
  <c r="K618" i="76" s="1"/>
  <c r="G69" i="76"/>
  <c r="G617" i="76" s="1"/>
  <c r="H69" i="76" s="1"/>
  <c r="G68" i="76"/>
  <c r="G67" i="76"/>
  <c r="G615" i="76" s="1"/>
  <c r="H67" i="76" s="1"/>
  <c r="H615" i="76" s="1"/>
  <c r="I67" i="76" s="1"/>
  <c r="I615" i="76" s="1"/>
  <c r="J67" i="76" s="1"/>
  <c r="J615" i="76" s="1"/>
  <c r="K67" i="76" s="1"/>
  <c r="K615" i="76" s="1"/>
  <c r="G66" i="76"/>
  <c r="G614" i="76" s="1"/>
  <c r="H66" i="76" s="1"/>
  <c r="H614" i="76" s="1"/>
  <c r="I66" i="76" s="1"/>
  <c r="I614" i="76" s="1"/>
  <c r="J66" i="76" s="1"/>
  <c r="J614" i="76" s="1"/>
  <c r="K66" i="76" s="1"/>
  <c r="K614" i="76" s="1"/>
  <c r="G65" i="76"/>
  <c r="G613" i="76" s="1"/>
  <c r="H65" i="76" s="1"/>
  <c r="G64" i="76"/>
  <c r="G612" i="76" s="1"/>
  <c r="H64" i="76" s="1"/>
  <c r="H612" i="76" s="1"/>
  <c r="I64" i="76" s="1"/>
  <c r="I612" i="76" s="1"/>
  <c r="J64" i="76" s="1"/>
  <c r="J612" i="76" s="1"/>
  <c r="K64" i="76" s="1"/>
  <c r="K612" i="76" s="1"/>
  <c r="G63" i="76"/>
  <c r="G611" i="76" s="1"/>
  <c r="H63" i="76" s="1"/>
  <c r="G62" i="76"/>
  <c r="G610" i="76" s="1"/>
  <c r="H62" i="76" s="1"/>
  <c r="H610" i="76" s="1"/>
  <c r="I62" i="76" s="1"/>
  <c r="I610" i="76" s="1"/>
  <c r="J62" i="76" s="1"/>
  <c r="J610" i="76" s="1"/>
  <c r="K62" i="76" s="1"/>
  <c r="G61" i="76"/>
  <c r="G609" i="76" s="1"/>
  <c r="H61" i="76" s="1"/>
  <c r="H609" i="76" s="1"/>
  <c r="I61" i="76" s="1"/>
  <c r="I609" i="76" s="1"/>
  <c r="J61" i="76" s="1"/>
  <c r="J609" i="76" s="1"/>
  <c r="K61" i="76" s="1"/>
  <c r="K609" i="76" s="1"/>
  <c r="G60" i="76"/>
  <c r="G608" i="76" s="1"/>
  <c r="H60" i="76" s="1"/>
  <c r="H608" i="76" s="1"/>
  <c r="I60" i="76" s="1"/>
  <c r="G59" i="76"/>
  <c r="G607" i="76" s="1"/>
  <c r="H59" i="76" s="1"/>
  <c r="H607" i="76" s="1"/>
  <c r="I59" i="76" s="1"/>
  <c r="I607" i="76" s="1"/>
  <c r="J59" i="76" s="1"/>
  <c r="J607" i="76" s="1"/>
  <c r="K59" i="76" s="1"/>
  <c r="K607" i="76" s="1"/>
  <c r="G58" i="76"/>
  <c r="G606" i="76" s="1"/>
  <c r="H58" i="76" s="1"/>
  <c r="H606" i="76" s="1"/>
  <c r="I58" i="76" s="1"/>
  <c r="G57" i="76"/>
  <c r="G605" i="76" s="1"/>
  <c r="H57" i="76" s="1"/>
  <c r="G56" i="76"/>
  <c r="G604" i="76" s="1"/>
  <c r="H56" i="76" s="1"/>
  <c r="H604" i="76" s="1"/>
  <c r="I56" i="76" s="1"/>
  <c r="I604" i="76" s="1"/>
  <c r="J56" i="76" s="1"/>
  <c r="J604" i="76" s="1"/>
  <c r="K56" i="76" s="1"/>
  <c r="K604" i="76" s="1"/>
  <c r="G55" i="76"/>
  <c r="G603" i="76" s="1"/>
  <c r="H55" i="76" s="1"/>
  <c r="G54" i="76"/>
  <c r="G602" i="76" s="1"/>
  <c r="H54" i="76" s="1"/>
  <c r="H602" i="76" s="1"/>
  <c r="I54" i="76" s="1"/>
  <c r="I602" i="76" s="1"/>
  <c r="J54" i="76" s="1"/>
  <c r="J602" i="76" s="1"/>
  <c r="K54" i="76" s="1"/>
  <c r="K602" i="76" s="1"/>
  <c r="G53" i="76"/>
  <c r="G52" i="76"/>
  <c r="G600" i="76" s="1"/>
  <c r="H52" i="76" s="1"/>
  <c r="H600" i="76" s="1"/>
  <c r="I52" i="76" s="1"/>
  <c r="I600" i="76" s="1"/>
  <c r="J52" i="76" s="1"/>
  <c r="J600" i="76" s="1"/>
  <c r="K52" i="76" s="1"/>
  <c r="K600" i="76" s="1"/>
  <c r="G51" i="76"/>
  <c r="G599" i="76" s="1"/>
  <c r="H51" i="76" s="1"/>
  <c r="H599" i="76" s="1"/>
  <c r="I51" i="76" s="1"/>
  <c r="I599" i="76" s="1"/>
  <c r="J51" i="76" s="1"/>
  <c r="J599" i="76" s="1"/>
  <c r="K51" i="76" s="1"/>
  <c r="K599" i="76" s="1"/>
  <c r="G50" i="76"/>
  <c r="G598" i="76" s="1"/>
  <c r="H50" i="76" s="1"/>
  <c r="H598" i="76" s="1"/>
  <c r="I50" i="76" s="1"/>
  <c r="I598" i="76" s="1"/>
  <c r="J50" i="76" s="1"/>
  <c r="J598" i="76" s="1"/>
  <c r="K50" i="76" s="1"/>
  <c r="K598" i="76" s="1"/>
  <c r="G49" i="76"/>
  <c r="G597" i="76" s="1"/>
  <c r="H49" i="76" s="1"/>
  <c r="H597" i="76" s="1"/>
  <c r="I49" i="76" s="1"/>
  <c r="I597" i="76" s="1"/>
  <c r="J49" i="76" s="1"/>
  <c r="J597" i="76" s="1"/>
  <c r="K49" i="76" s="1"/>
  <c r="K597" i="76" s="1"/>
  <c r="G48" i="76"/>
  <c r="G596" i="76" s="1"/>
  <c r="H48" i="76" s="1"/>
  <c r="H596" i="76" s="1"/>
  <c r="I48" i="76" s="1"/>
  <c r="I596" i="76" s="1"/>
  <c r="J48" i="76" s="1"/>
  <c r="J596" i="76" s="1"/>
  <c r="K48" i="76" s="1"/>
  <c r="K596" i="76" s="1"/>
  <c r="G47" i="76"/>
  <c r="G595" i="76" s="1"/>
  <c r="H47" i="76" s="1"/>
  <c r="H595" i="76" s="1"/>
  <c r="I47" i="76" s="1"/>
  <c r="I595" i="76" s="1"/>
  <c r="J47" i="76" s="1"/>
  <c r="J595" i="76" s="1"/>
  <c r="K47" i="76" s="1"/>
  <c r="K595" i="76" s="1"/>
  <c r="G46" i="76"/>
  <c r="G594" i="76" s="1"/>
  <c r="H46" i="76" s="1"/>
  <c r="H594" i="76" s="1"/>
  <c r="I46" i="76" s="1"/>
  <c r="I594" i="76" s="1"/>
  <c r="J46" i="76" s="1"/>
  <c r="J594" i="76" s="1"/>
  <c r="K46" i="76" s="1"/>
  <c r="K594" i="76" s="1"/>
  <c r="G45" i="76"/>
  <c r="G593" i="76" s="1"/>
  <c r="H45" i="76" s="1"/>
  <c r="H593" i="76" s="1"/>
  <c r="I45" i="76" s="1"/>
  <c r="I593" i="76" s="1"/>
  <c r="J45" i="76" s="1"/>
  <c r="J593" i="76" s="1"/>
  <c r="K45" i="76" s="1"/>
  <c r="K593" i="76" s="1"/>
  <c r="G44" i="76"/>
  <c r="G592" i="76" s="1"/>
  <c r="H44" i="76" s="1"/>
  <c r="H592" i="76" s="1"/>
  <c r="I44" i="76" s="1"/>
  <c r="I592" i="76" s="1"/>
  <c r="J44" i="76" s="1"/>
  <c r="J592" i="76" s="1"/>
  <c r="K44" i="76" s="1"/>
  <c r="K592" i="76" s="1"/>
  <c r="G43" i="76"/>
  <c r="G591" i="76" s="1"/>
  <c r="H43" i="76" s="1"/>
  <c r="H591" i="76" s="1"/>
  <c r="I43" i="76" s="1"/>
  <c r="I591" i="76" s="1"/>
  <c r="J43" i="76" s="1"/>
  <c r="J591" i="76" s="1"/>
  <c r="K43" i="76" s="1"/>
  <c r="K591" i="76" s="1"/>
  <c r="G42" i="76"/>
  <c r="G590" i="76" s="1"/>
  <c r="H42" i="76" s="1"/>
  <c r="H590" i="76" s="1"/>
  <c r="I42" i="76" s="1"/>
  <c r="I590" i="76" s="1"/>
  <c r="J42" i="76" s="1"/>
  <c r="J590" i="76" s="1"/>
  <c r="K42" i="76" s="1"/>
  <c r="K590" i="76" s="1"/>
  <c r="G41" i="76"/>
  <c r="G589" i="76" s="1"/>
  <c r="H41" i="76" s="1"/>
  <c r="H589" i="76" s="1"/>
  <c r="I41" i="76" s="1"/>
  <c r="I589" i="76" s="1"/>
  <c r="J41" i="76" s="1"/>
  <c r="J589" i="76" s="1"/>
  <c r="K41" i="76" s="1"/>
  <c r="K589" i="76" s="1"/>
  <c r="G40" i="76"/>
  <c r="G588" i="76" s="1"/>
  <c r="H40" i="76" s="1"/>
  <c r="H588" i="76" s="1"/>
  <c r="I40" i="76" s="1"/>
  <c r="I588" i="76" s="1"/>
  <c r="J40" i="76" s="1"/>
  <c r="J588" i="76" s="1"/>
  <c r="K40" i="76" s="1"/>
  <c r="K588" i="76" s="1"/>
  <c r="G39" i="76"/>
  <c r="G587" i="76" s="1"/>
  <c r="H39" i="76" s="1"/>
  <c r="H587" i="76" s="1"/>
  <c r="I39" i="76" s="1"/>
  <c r="G38" i="76"/>
  <c r="G37" i="76"/>
  <c r="G585" i="76" s="1"/>
  <c r="H37" i="76" s="1"/>
  <c r="H585" i="76" s="1"/>
  <c r="I37" i="76" s="1"/>
  <c r="I585" i="76" s="1"/>
  <c r="J37" i="76" s="1"/>
  <c r="J585" i="76" s="1"/>
  <c r="K37" i="76" s="1"/>
  <c r="K585" i="76" s="1"/>
  <c r="G36" i="76"/>
  <c r="G584" i="76" s="1"/>
  <c r="H36" i="76" s="1"/>
  <c r="H584" i="76" s="1"/>
  <c r="I36" i="76" s="1"/>
  <c r="I584" i="76" s="1"/>
  <c r="J36" i="76" s="1"/>
  <c r="J584" i="76" s="1"/>
  <c r="K36" i="76" s="1"/>
  <c r="K584" i="76" s="1"/>
  <c r="G35" i="76"/>
  <c r="G583" i="76" s="1"/>
  <c r="H35" i="76" s="1"/>
  <c r="H583" i="76" s="1"/>
  <c r="I35" i="76" s="1"/>
  <c r="I583" i="76" s="1"/>
  <c r="J35" i="76" s="1"/>
  <c r="J583" i="76" s="1"/>
  <c r="K35" i="76" s="1"/>
  <c r="K583" i="76" s="1"/>
  <c r="G34" i="76"/>
  <c r="G582" i="76" s="1"/>
  <c r="H34" i="76" s="1"/>
  <c r="H582" i="76" s="1"/>
  <c r="I34" i="76" s="1"/>
  <c r="I582" i="76" s="1"/>
  <c r="J34" i="76" s="1"/>
  <c r="J582" i="76" s="1"/>
  <c r="K34" i="76" s="1"/>
  <c r="K582" i="76" s="1"/>
  <c r="G33" i="76"/>
  <c r="G581" i="76" s="1"/>
  <c r="H33" i="76" s="1"/>
  <c r="H581" i="76" s="1"/>
  <c r="I33" i="76" s="1"/>
  <c r="I581" i="76" s="1"/>
  <c r="J33" i="76" s="1"/>
  <c r="J581" i="76" s="1"/>
  <c r="K33" i="76" s="1"/>
  <c r="K581" i="76" s="1"/>
  <c r="G32" i="76"/>
  <c r="G580" i="76" s="1"/>
  <c r="H32" i="76" s="1"/>
  <c r="H580" i="76" s="1"/>
  <c r="I32" i="76" s="1"/>
  <c r="I580" i="76" s="1"/>
  <c r="J32" i="76" s="1"/>
  <c r="J580" i="76" s="1"/>
  <c r="K32" i="76" s="1"/>
  <c r="K580" i="76" s="1"/>
  <c r="H31" i="76"/>
  <c r="H579" i="76" s="1"/>
  <c r="I31" i="76" s="1"/>
  <c r="I579" i="76" s="1"/>
  <c r="J31" i="76" s="1"/>
  <c r="J579" i="76" s="1"/>
  <c r="K31" i="76" s="1"/>
  <c r="K579" i="76" s="1"/>
  <c r="G31" i="76"/>
  <c r="G579" i="76" s="1"/>
  <c r="G30" i="76"/>
  <c r="G578" i="76" s="1"/>
  <c r="H30" i="76" s="1"/>
  <c r="H578" i="76" s="1"/>
  <c r="I30" i="76" s="1"/>
  <c r="I578" i="76" s="1"/>
  <c r="J30" i="76" s="1"/>
  <c r="J578" i="76" s="1"/>
  <c r="K30" i="76" s="1"/>
  <c r="K578" i="76" s="1"/>
  <c r="G29" i="76"/>
  <c r="G577" i="76" s="1"/>
  <c r="H29" i="76" s="1"/>
  <c r="H577" i="76" s="1"/>
  <c r="I29" i="76" s="1"/>
  <c r="I577" i="76" s="1"/>
  <c r="J29" i="76" s="1"/>
  <c r="J577" i="76" s="1"/>
  <c r="K29" i="76" s="1"/>
  <c r="K577" i="76" s="1"/>
  <c r="G28" i="76"/>
  <c r="G576" i="76" s="1"/>
  <c r="H28" i="76" s="1"/>
  <c r="H576" i="76" s="1"/>
  <c r="I28" i="76" s="1"/>
  <c r="I576" i="76" s="1"/>
  <c r="J28" i="76" s="1"/>
  <c r="J576" i="76" s="1"/>
  <c r="K28" i="76" s="1"/>
  <c r="K576" i="76" s="1"/>
  <c r="G27" i="76"/>
  <c r="G575" i="76" s="1"/>
  <c r="H27" i="76" s="1"/>
  <c r="H575" i="76" s="1"/>
  <c r="I27" i="76" s="1"/>
  <c r="I575" i="76" s="1"/>
  <c r="J27" i="76" s="1"/>
  <c r="J575" i="76" s="1"/>
  <c r="K27" i="76" s="1"/>
  <c r="K575" i="76" s="1"/>
  <c r="G26" i="76"/>
  <c r="G574" i="76" s="1"/>
  <c r="H26" i="76" s="1"/>
  <c r="H574" i="76" s="1"/>
  <c r="I26" i="76" s="1"/>
  <c r="I574" i="76" s="1"/>
  <c r="J26" i="76" s="1"/>
  <c r="J574" i="76" s="1"/>
  <c r="K26" i="76" s="1"/>
  <c r="K574" i="76" s="1"/>
  <c r="G25" i="76"/>
  <c r="G573" i="76" s="1"/>
  <c r="H25" i="76" s="1"/>
  <c r="H573" i="76" s="1"/>
  <c r="I25" i="76" s="1"/>
  <c r="I573" i="76" s="1"/>
  <c r="J25" i="76" s="1"/>
  <c r="J573" i="76" s="1"/>
  <c r="K25" i="76" s="1"/>
  <c r="K573" i="76" s="1"/>
  <c r="G24" i="76"/>
  <c r="G572" i="76" s="1"/>
  <c r="H24" i="76" s="1"/>
  <c r="H572" i="76" s="1"/>
  <c r="I24" i="76" s="1"/>
  <c r="I572" i="76" s="1"/>
  <c r="J24" i="76" s="1"/>
  <c r="J572" i="76" s="1"/>
  <c r="K24" i="76" s="1"/>
  <c r="K572" i="76" s="1"/>
  <c r="G23" i="76"/>
  <c r="G22" i="76"/>
  <c r="G570" i="76" s="1"/>
  <c r="H22" i="76" s="1"/>
  <c r="G21" i="76"/>
  <c r="G569" i="76" s="1"/>
  <c r="H21" i="76" s="1"/>
  <c r="H569" i="76" s="1"/>
  <c r="I21" i="76" s="1"/>
  <c r="I569" i="76" s="1"/>
  <c r="J21" i="76" s="1"/>
  <c r="J569" i="76" s="1"/>
  <c r="K21" i="76" s="1"/>
  <c r="K569" i="76" s="1"/>
  <c r="G20" i="76"/>
  <c r="G568" i="76" s="1"/>
  <c r="H20" i="76" s="1"/>
  <c r="H568" i="76" s="1"/>
  <c r="I20" i="76" s="1"/>
  <c r="I568" i="76" s="1"/>
  <c r="J20" i="76" s="1"/>
  <c r="J568" i="76" s="1"/>
  <c r="K20" i="76" s="1"/>
  <c r="K568" i="76" s="1"/>
  <c r="G19" i="76"/>
  <c r="G567" i="76" s="1"/>
  <c r="H19" i="76" s="1"/>
  <c r="H567" i="76" s="1"/>
  <c r="I19" i="76" s="1"/>
  <c r="I567" i="76" s="1"/>
  <c r="J19" i="76" s="1"/>
  <c r="J567" i="76" s="1"/>
  <c r="K19" i="76" s="1"/>
  <c r="K567" i="76" s="1"/>
  <c r="G18" i="76"/>
  <c r="G566" i="76" s="1"/>
  <c r="H18" i="76" s="1"/>
  <c r="H566" i="76" s="1"/>
  <c r="I18" i="76" s="1"/>
  <c r="I566" i="76" s="1"/>
  <c r="J18" i="76" s="1"/>
  <c r="G17" i="76"/>
  <c r="G565" i="76" s="1"/>
  <c r="H17" i="76" s="1"/>
  <c r="H565" i="76" s="1"/>
  <c r="I17" i="76" s="1"/>
  <c r="I565" i="76" s="1"/>
  <c r="J17" i="76" s="1"/>
  <c r="J565" i="76" s="1"/>
  <c r="K17" i="76" s="1"/>
  <c r="K565" i="76" s="1"/>
  <c r="H16" i="76"/>
  <c r="H564" i="76" s="1"/>
  <c r="I16" i="76" s="1"/>
  <c r="I564" i="76" s="1"/>
  <c r="J16" i="76" s="1"/>
  <c r="J564" i="76" s="1"/>
  <c r="K16" i="76" s="1"/>
  <c r="G16" i="76"/>
  <c r="G564" i="76" s="1"/>
  <c r="G15" i="76"/>
  <c r="G563" i="76" s="1"/>
  <c r="H15" i="76" s="1"/>
  <c r="G14" i="76"/>
  <c r="G562" i="76" s="1"/>
  <c r="H14" i="76" s="1"/>
  <c r="G13" i="76"/>
  <c r="G561" i="76" s="1"/>
  <c r="H13" i="76" s="1"/>
  <c r="H561" i="76" s="1"/>
  <c r="I13" i="76" s="1"/>
  <c r="I561" i="76" s="1"/>
  <c r="J13" i="76" s="1"/>
  <c r="J561" i="76" s="1"/>
  <c r="K13" i="76" s="1"/>
  <c r="K561" i="76" s="1"/>
  <c r="G12" i="76"/>
  <c r="G560" i="76" s="1"/>
  <c r="H12" i="76" s="1"/>
  <c r="H560" i="76" s="1"/>
  <c r="I12" i="76" s="1"/>
  <c r="G11" i="76"/>
  <c r="G10" i="76"/>
  <c r="G558" i="76" s="1"/>
  <c r="H10" i="76" s="1"/>
  <c r="H558" i="76" s="1"/>
  <c r="I10" i="76" s="1"/>
  <c r="I558" i="76" s="1"/>
  <c r="J10" i="76" s="1"/>
  <c r="G9" i="76"/>
  <c r="G557" i="76" s="1"/>
  <c r="H9" i="76" s="1"/>
  <c r="F98" i="76"/>
  <c r="F83" i="76"/>
  <c r="F68" i="76"/>
  <c r="F53" i="76"/>
  <c r="F38" i="76"/>
  <c r="F23" i="76"/>
  <c r="E689" i="76"/>
  <c r="E688" i="76"/>
  <c r="E687" i="76"/>
  <c r="E686" i="76"/>
  <c r="E685" i="76"/>
  <c r="E684" i="76"/>
  <c r="E683" i="76"/>
  <c r="E682" i="76"/>
  <c r="E681" i="76"/>
  <c r="E680" i="76"/>
  <c r="E679" i="76"/>
  <c r="E678" i="76"/>
  <c r="E676" i="76"/>
  <c r="E674" i="76"/>
  <c r="E673" i="76"/>
  <c r="E672" i="76"/>
  <c r="E671" i="76"/>
  <c r="E670" i="76"/>
  <c r="E669" i="76"/>
  <c r="E668" i="76"/>
  <c r="E667" i="76"/>
  <c r="E666" i="76"/>
  <c r="E665" i="76"/>
  <c r="E664" i="76"/>
  <c r="E663" i="76"/>
  <c r="E661" i="76"/>
  <c r="E660" i="76"/>
  <c r="E659" i="76"/>
  <c r="E658" i="76"/>
  <c r="E657" i="76"/>
  <c r="E656" i="76"/>
  <c r="E655" i="76"/>
  <c r="E654" i="76"/>
  <c r="E653" i="76"/>
  <c r="E652" i="76"/>
  <c r="E651" i="76"/>
  <c r="E650" i="76"/>
  <c r="E649" i="76"/>
  <c r="E648" i="76"/>
  <c r="E646" i="76"/>
  <c r="E631" i="76"/>
  <c r="E629" i="76"/>
  <c r="E628" i="76"/>
  <c r="E627" i="76"/>
  <c r="E626" i="76"/>
  <c r="E625" i="76"/>
  <c r="E624" i="76"/>
  <c r="E623" i="76"/>
  <c r="E622" i="76"/>
  <c r="E621" i="76"/>
  <c r="E620" i="76"/>
  <c r="E619" i="76"/>
  <c r="E618" i="76"/>
  <c r="E616" i="76"/>
  <c r="E615" i="76"/>
  <c r="E614" i="76"/>
  <c r="E613" i="76"/>
  <c r="E612" i="76"/>
  <c r="E611" i="76"/>
  <c r="E610" i="76"/>
  <c r="E609" i="76"/>
  <c r="E608" i="76"/>
  <c r="E607" i="76"/>
  <c r="E606" i="76"/>
  <c r="E605" i="76"/>
  <c r="E604" i="76"/>
  <c r="E603" i="76"/>
  <c r="E601" i="76"/>
  <c r="E586" i="76"/>
  <c r="E584" i="76"/>
  <c r="E583" i="76"/>
  <c r="E582" i="76"/>
  <c r="E581" i="76"/>
  <c r="E580" i="76"/>
  <c r="E579" i="76"/>
  <c r="E578" i="76"/>
  <c r="E577" i="76"/>
  <c r="E576" i="76"/>
  <c r="E575" i="76"/>
  <c r="E574" i="76"/>
  <c r="E573" i="76"/>
  <c r="E571" i="76"/>
  <c r="E570" i="76"/>
  <c r="E569" i="76"/>
  <c r="E568" i="76"/>
  <c r="E567" i="76"/>
  <c r="E566" i="76"/>
  <c r="E565" i="76"/>
  <c r="E564" i="76"/>
  <c r="E563" i="76"/>
  <c r="E562" i="76"/>
  <c r="E561" i="76"/>
  <c r="E560" i="76"/>
  <c r="E559" i="76"/>
  <c r="E558" i="76"/>
  <c r="E552" i="76"/>
  <c r="E551" i="76"/>
  <c r="E550" i="76"/>
  <c r="E549" i="76"/>
  <c r="E548" i="76"/>
  <c r="E547" i="76"/>
  <c r="E546" i="76"/>
  <c r="E545" i="76"/>
  <c r="E544" i="76"/>
  <c r="E543" i="76"/>
  <c r="E542" i="76"/>
  <c r="E541" i="76"/>
  <c r="E539" i="76"/>
  <c r="E537" i="76"/>
  <c r="E536" i="76"/>
  <c r="E535" i="76"/>
  <c r="E534" i="76"/>
  <c r="E533" i="76"/>
  <c r="E532" i="76"/>
  <c r="E531" i="76"/>
  <c r="E530" i="76"/>
  <c r="E529" i="76"/>
  <c r="E528" i="76"/>
  <c r="E527" i="76"/>
  <c r="E526" i="76"/>
  <c r="E524" i="76"/>
  <c r="E523" i="76"/>
  <c r="E522" i="76"/>
  <c r="E521" i="76"/>
  <c r="E520" i="76"/>
  <c r="E519" i="76"/>
  <c r="E518" i="76"/>
  <c r="E517" i="76"/>
  <c r="E516" i="76"/>
  <c r="E515" i="76"/>
  <c r="E514" i="76"/>
  <c r="E513" i="76"/>
  <c r="E512" i="76"/>
  <c r="E511" i="76"/>
  <c r="E509" i="76"/>
  <c r="E494" i="76"/>
  <c r="E492" i="76"/>
  <c r="E491" i="76"/>
  <c r="E490" i="76"/>
  <c r="E489" i="76"/>
  <c r="E488" i="76"/>
  <c r="E487" i="76"/>
  <c r="E486" i="76"/>
  <c r="E485" i="76"/>
  <c r="E484" i="76"/>
  <c r="E483" i="76"/>
  <c r="E482" i="76"/>
  <c r="E481" i="76"/>
  <c r="E479" i="76"/>
  <c r="E478" i="76"/>
  <c r="E477" i="76"/>
  <c r="E476" i="76"/>
  <c r="E475" i="76"/>
  <c r="E474" i="76"/>
  <c r="E473" i="76"/>
  <c r="E472" i="76"/>
  <c r="E471" i="76"/>
  <c r="E470" i="76"/>
  <c r="E469" i="76"/>
  <c r="E468" i="76"/>
  <c r="E467" i="76"/>
  <c r="E466" i="76"/>
  <c r="E464" i="76"/>
  <c r="E449" i="76"/>
  <c r="E447" i="76"/>
  <c r="E446" i="76"/>
  <c r="E445" i="76"/>
  <c r="E444" i="76"/>
  <c r="E443" i="76"/>
  <c r="E442" i="76"/>
  <c r="E441" i="76"/>
  <c r="E440" i="76"/>
  <c r="E439" i="76"/>
  <c r="E438" i="76"/>
  <c r="E437" i="76"/>
  <c r="E436" i="76"/>
  <c r="E434" i="76"/>
  <c r="E433" i="76"/>
  <c r="E432" i="76"/>
  <c r="E431" i="76"/>
  <c r="E430" i="76"/>
  <c r="E429" i="76"/>
  <c r="E428" i="76"/>
  <c r="E427" i="76"/>
  <c r="E426" i="76"/>
  <c r="E425" i="76"/>
  <c r="E424" i="76"/>
  <c r="E423" i="76"/>
  <c r="E422" i="76"/>
  <c r="E421" i="76"/>
  <c r="E415" i="76"/>
  <c r="E414" i="76"/>
  <c r="E413" i="76"/>
  <c r="E412" i="76"/>
  <c r="E411" i="76"/>
  <c r="E410" i="76"/>
  <c r="E409" i="76"/>
  <c r="E408" i="76"/>
  <c r="E407" i="76"/>
  <c r="E406" i="76"/>
  <c r="E405" i="76"/>
  <c r="E404" i="76"/>
  <c r="E402" i="76"/>
  <c r="E400" i="76"/>
  <c r="E399" i="76"/>
  <c r="E398" i="76"/>
  <c r="E397" i="76"/>
  <c r="E396" i="76"/>
  <c r="E395" i="76"/>
  <c r="E394" i="76"/>
  <c r="E393" i="76"/>
  <c r="E392" i="76"/>
  <c r="E391" i="76"/>
  <c r="E390" i="76"/>
  <c r="E389" i="76"/>
  <c r="E387" i="76"/>
  <c r="E386" i="76"/>
  <c r="E385" i="76"/>
  <c r="E384" i="76"/>
  <c r="E383" i="76"/>
  <c r="E382" i="76"/>
  <c r="E381" i="76"/>
  <c r="E380" i="76"/>
  <c r="E379" i="76"/>
  <c r="E378" i="76"/>
  <c r="E377" i="76"/>
  <c r="E376" i="76"/>
  <c r="E375" i="76"/>
  <c r="E374" i="76"/>
  <c r="E372" i="76"/>
  <c r="E357" i="76"/>
  <c r="E355" i="76"/>
  <c r="E354" i="76"/>
  <c r="E353" i="76"/>
  <c r="E352" i="76"/>
  <c r="E351" i="76"/>
  <c r="E350" i="76"/>
  <c r="E349" i="76"/>
  <c r="E348" i="76"/>
  <c r="E347" i="76"/>
  <c r="E346" i="76"/>
  <c r="E345" i="76"/>
  <c r="E344" i="76"/>
  <c r="E342" i="76"/>
  <c r="E341" i="76"/>
  <c r="E340" i="76"/>
  <c r="E339" i="76"/>
  <c r="E338" i="76"/>
  <c r="E337" i="76"/>
  <c r="E336" i="76"/>
  <c r="E335" i="76"/>
  <c r="E334" i="76"/>
  <c r="E333" i="76"/>
  <c r="E332" i="76"/>
  <c r="E331" i="76"/>
  <c r="E330" i="76"/>
  <c r="E329" i="76"/>
  <c r="E327" i="76"/>
  <c r="E312" i="76"/>
  <c r="E310" i="76"/>
  <c r="E309" i="76"/>
  <c r="E308" i="76"/>
  <c r="E307" i="76"/>
  <c r="E306" i="76"/>
  <c r="E305" i="76"/>
  <c r="E304" i="76"/>
  <c r="E303" i="76"/>
  <c r="E302" i="76"/>
  <c r="E301" i="76"/>
  <c r="E300" i="76"/>
  <c r="E299" i="76"/>
  <c r="E297" i="76"/>
  <c r="E296" i="76"/>
  <c r="E295" i="76"/>
  <c r="E294" i="76"/>
  <c r="E293" i="76"/>
  <c r="E292" i="76"/>
  <c r="E291" i="76"/>
  <c r="E290" i="76"/>
  <c r="E289" i="76"/>
  <c r="E288" i="76"/>
  <c r="E287" i="76"/>
  <c r="E286" i="76"/>
  <c r="E285" i="76"/>
  <c r="E284" i="76"/>
  <c r="E278" i="76"/>
  <c r="E277" i="76"/>
  <c r="E276" i="76"/>
  <c r="E275" i="76"/>
  <c r="E274" i="76"/>
  <c r="E273" i="76"/>
  <c r="E272" i="76"/>
  <c r="E271" i="76"/>
  <c r="E270" i="76"/>
  <c r="E269" i="76"/>
  <c r="E268" i="76"/>
  <c r="E267" i="76"/>
  <c r="E265" i="76"/>
  <c r="E263" i="76"/>
  <c r="E262" i="76"/>
  <c r="E261" i="76"/>
  <c r="E260" i="76"/>
  <c r="E259" i="76"/>
  <c r="E258" i="76"/>
  <c r="E257" i="76"/>
  <c r="E256" i="76"/>
  <c r="E255" i="76"/>
  <c r="E254" i="76"/>
  <c r="E253" i="76"/>
  <c r="E252" i="76"/>
  <c r="E250" i="76"/>
  <c r="E249" i="76"/>
  <c r="E248" i="76"/>
  <c r="E247" i="76"/>
  <c r="E246" i="76"/>
  <c r="E245" i="76"/>
  <c r="E244" i="76"/>
  <c r="E243" i="76"/>
  <c r="E242" i="76"/>
  <c r="E241" i="76"/>
  <c r="E240" i="76"/>
  <c r="E239" i="76"/>
  <c r="E238" i="76"/>
  <c r="E237" i="76"/>
  <c r="E235" i="76"/>
  <c r="E220" i="76"/>
  <c r="E218" i="76"/>
  <c r="E217" i="76"/>
  <c r="E216" i="76"/>
  <c r="E215" i="76"/>
  <c r="E214" i="76"/>
  <c r="E213" i="76"/>
  <c r="E212" i="76"/>
  <c r="E211" i="76"/>
  <c r="E210" i="76"/>
  <c r="E209" i="76"/>
  <c r="E208" i="76"/>
  <c r="E207" i="76"/>
  <c r="E205" i="76"/>
  <c r="E204" i="76"/>
  <c r="E203" i="76"/>
  <c r="E202" i="76"/>
  <c r="E201" i="76"/>
  <c r="E200" i="76"/>
  <c r="E199" i="76"/>
  <c r="E198" i="76"/>
  <c r="E197" i="76"/>
  <c r="E196" i="76"/>
  <c r="E195" i="76"/>
  <c r="E194" i="76"/>
  <c r="E193" i="76"/>
  <c r="E192" i="76"/>
  <c r="E190" i="76"/>
  <c r="E175" i="76"/>
  <c r="E173" i="76"/>
  <c r="E172" i="76"/>
  <c r="E171" i="76"/>
  <c r="E170" i="76"/>
  <c r="E169" i="76"/>
  <c r="E168" i="76"/>
  <c r="E167" i="76"/>
  <c r="E166" i="76"/>
  <c r="E165" i="76"/>
  <c r="E164" i="76"/>
  <c r="E163" i="76"/>
  <c r="E162" i="76"/>
  <c r="E160" i="76"/>
  <c r="E159" i="76"/>
  <c r="E158" i="76"/>
  <c r="E157" i="76"/>
  <c r="E156" i="76"/>
  <c r="E155" i="76"/>
  <c r="E154" i="76"/>
  <c r="E153" i="76"/>
  <c r="E152" i="76"/>
  <c r="E151" i="76"/>
  <c r="E150" i="76"/>
  <c r="E149" i="76"/>
  <c r="E148" i="76"/>
  <c r="E147" i="76"/>
  <c r="E143" i="76"/>
  <c r="E141" i="76"/>
  <c r="E140" i="76"/>
  <c r="E139" i="76"/>
  <c r="E138" i="76"/>
  <c r="E137" i="76"/>
  <c r="E136" i="76"/>
  <c r="E135" i="76"/>
  <c r="E134" i="76"/>
  <c r="E133" i="76"/>
  <c r="E132" i="76"/>
  <c r="E131" i="76"/>
  <c r="E130" i="76"/>
  <c r="A24" i="76"/>
  <c r="E128" i="76"/>
  <c r="E126" i="76"/>
  <c r="E125" i="76"/>
  <c r="E124" i="76"/>
  <c r="E123" i="76"/>
  <c r="E122" i="76"/>
  <c r="E121" i="76"/>
  <c r="E120" i="76"/>
  <c r="E119" i="76"/>
  <c r="E118" i="76"/>
  <c r="E117" i="76"/>
  <c r="E116" i="76"/>
  <c r="E115" i="76"/>
  <c r="E113" i="76"/>
  <c r="E112" i="76"/>
  <c r="E111" i="76"/>
  <c r="E110" i="76"/>
  <c r="E109" i="76"/>
  <c r="E108" i="76"/>
  <c r="E107" i="76"/>
  <c r="E106" i="76"/>
  <c r="E105" i="76"/>
  <c r="E104" i="76"/>
  <c r="E103" i="76"/>
  <c r="E102" i="76"/>
  <c r="E101" i="76"/>
  <c r="E100" i="76"/>
  <c r="E98" i="76"/>
  <c r="E83" i="76"/>
  <c r="E68" i="76"/>
  <c r="E53" i="76"/>
  <c r="E38" i="76"/>
  <c r="E22" i="76"/>
  <c r="E67" i="76"/>
  <c r="E81" i="76"/>
  <c r="E80" i="76"/>
  <c r="E79" i="76"/>
  <c r="E78" i="76"/>
  <c r="E77" i="76"/>
  <c r="E76" i="76"/>
  <c r="E75" i="76"/>
  <c r="E74" i="76"/>
  <c r="E73" i="76"/>
  <c r="E72" i="76"/>
  <c r="E71" i="76"/>
  <c r="E70" i="76"/>
  <c r="E66" i="76"/>
  <c r="E65" i="76"/>
  <c r="E64" i="76"/>
  <c r="E63" i="76"/>
  <c r="E62" i="76"/>
  <c r="E61" i="76"/>
  <c r="E60" i="76"/>
  <c r="E59" i="76"/>
  <c r="E58" i="76"/>
  <c r="E57" i="76"/>
  <c r="E56" i="76"/>
  <c r="E55" i="76"/>
  <c r="E36" i="76"/>
  <c r="E35" i="76"/>
  <c r="E34" i="76"/>
  <c r="E33" i="76"/>
  <c r="E32" i="76"/>
  <c r="E31" i="76"/>
  <c r="E30" i="76"/>
  <c r="E29" i="76"/>
  <c r="E28" i="76"/>
  <c r="E27" i="76"/>
  <c r="E26" i="76"/>
  <c r="E25" i="76"/>
  <c r="E23" i="76"/>
  <c r="E21" i="76"/>
  <c r="E20" i="76"/>
  <c r="E19" i="76"/>
  <c r="E18" i="76"/>
  <c r="E17" i="76"/>
  <c r="E16" i="76"/>
  <c r="E15" i="76"/>
  <c r="E14" i="76"/>
  <c r="E13" i="76"/>
  <c r="E12" i="76"/>
  <c r="E11" i="76"/>
  <c r="E10" i="76"/>
  <c r="A4" i="76"/>
  <c r="A257" i="5" s="1"/>
  <c r="A1" i="76"/>
  <c r="I164" i="131" l="1"/>
  <c r="I196" i="131" s="1"/>
  <c r="I194" i="131"/>
  <c r="H194" i="131"/>
  <c r="H164" i="131"/>
  <c r="H196" i="131" s="1"/>
  <c r="F194" i="131"/>
  <c r="F164" i="131"/>
  <c r="F196" i="131" s="1"/>
  <c r="E194" i="131"/>
  <c r="E164" i="131"/>
  <c r="E196" i="131" s="1"/>
  <c r="G164" i="131"/>
  <c r="G196" i="131" s="1"/>
  <c r="G194" i="131"/>
  <c r="K552" i="76"/>
  <c r="J278" i="76"/>
  <c r="G277" i="76"/>
  <c r="I275" i="76"/>
  <c r="H272" i="76"/>
  <c r="I267" i="76"/>
  <c r="G387" i="76"/>
  <c r="H729" i="76"/>
  <c r="H739" i="76" s="1"/>
  <c r="H754" i="76" s="1"/>
  <c r="D37" i="48"/>
  <c r="H726" i="76"/>
  <c r="H736" i="76" s="1"/>
  <c r="H751" i="76" s="1"/>
  <c r="D34" i="48"/>
  <c r="H728" i="76"/>
  <c r="H738" i="76" s="1"/>
  <c r="H753" i="76" s="1"/>
  <c r="D36" i="48"/>
  <c r="H140" i="47"/>
  <c r="I140" i="47"/>
  <c r="G140" i="47"/>
  <c r="I139" i="47"/>
  <c r="D139" i="47"/>
  <c r="D143" i="47" s="1"/>
  <c r="C73" i="48" s="1"/>
  <c r="E139" i="47"/>
  <c r="F139" i="47"/>
  <c r="D140" i="47"/>
  <c r="D144" i="47" s="1"/>
  <c r="C74" i="48" s="1"/>
  <c r="G139" i="47"/>
  <c r="E140" i="47"/>
  <c r="H139" i="47"/>
  <c r="F140" i="47"/>
  <c r="I798" i="76"/>
  <c r="I801" i="76" s="1"/>
  <c r="F43" i="48" s="1"/>
  <c r="H786" i="76"/>
  <c r="H775" i="76"/>
  <c r="M11" i="103"/>
  <c r="L16" i="103"/>
  <c r="O15" i="103"/>
  <c r="H540" i="76"/>
  <c r="K541" i="76"/>
  <c r="I543" i="76"/>
  <c r="G545" i="76"/>
  <c r="J546" i="76"/>
  <c r="H548" i="76"/>
  <c r="K549" i="76"/>
  <c r="I551" i="76"/>
  <c r="G553" i="76"/>
  <c r="F271" i="76"/>
  <c r="F279" i="76"/>
  <c r="J279" i="76"/>
  <c r="G278" i="76"/>
  <c r="I276" i="76"/>
  <c r="K274" i="76"/>
  <c r="H273" i="76"/>
  <c r="J271" i="76"/>
  <c r="G270" i="76"/>
  <c r="I268" i="76"/>
  <c r="K266" i="76"/>
  <c r="J540" i="76"/>
  <c r="H542" i="76"/>
  <c r="K543" i="76"/>
  <c r="G547" i="76"/>
  <c r="J548" i="76"/>
  <c r="H550" i="76"/>
  <c r="K551" i="76"/>
  <c r="G752" i="76"/>
  <c r="G750" i="76"/>
  <c r="K750" i="76"/>
  <c r="H277" i="76"/>
  <c r="I272" i="76"/>
  <c r="H403" i="76"/>
  <c r="J404" i="76"/>
  <c r="F406" i="76"/>
  <c r="H407" i="76"/>
  <c r="J408" i="76"/>
  <c r="F410" i="76"/>
  <c r="H411" i="76"/>
  <c r="J412" i="76"/>
  <c r="F414" i="76"/>
  <c r="H415" i="76"/>
  <c r="J416" i="76"/>
  <c r="F740" i="76"/>
  <c r="G250" i="76"/>
  <c r="F753" i="76"/>
  <c r="C36" i="48" s="1"/>
  <c r="F272" i="76"/>
  <c r="K278" i="76"/>
  <c r="J275" i="76"/>
  <c r="G274" i="76"/>
  <c r="K270" i="76"/>
  <c r="H269" i="76"/>
  <c r="J267" i="76"/>
  <c r="G266" i="76"/>
  <c r="F404" i="76"/>
  <c r="H405" i="76"/>
  <c r="J406" i="76"/>
  <c r="F408" i="76"/>
  <c r="H409" i="76"/>
  <c r="J410" i="76"/>
  <c r="F412" i="76"/>
  <c r="H413" i="76"/>
  <c r="J414" i="76"/>
  <c r="F416" i="76"/>
  <c r="F752" i="76"/>
  <c r="C35" i="48" s="1"/>
  <c r="I540" i="76"/>
  <c r="G542" i="76"/>
  <c r="J543" i="76"/>
  <c r="H545" i="76"/>
  <c r="I548" i="76"/>
  <c r="G550" i="76"/>
  <c r="J551" i="76"/>
  <c r="H553" i="76"/>
  <c r="F270" i="76"/>
  <c r="H524" i="76"/>
  <c r="I539" i="76"/>
  <c r="H750" i="76"/>
  <c r="F269" i="76"/>
  <c r="I279" i="76"/>
  <c r="K277" i="76"/>
  <c r="H276" i="76"/>
  <c r="J274" i="76"/>
  <c r="G273" i="76"/>
  <c r="I271" i="76"/>
  <c r="K269" i="76"/>
  <c r="H268" i="76"/>
  <c r="J266" i="76"/>
  <c r="K540" i="76"/>
  <c r="I542" i="76"/>
  <c r="J545" i="76"/>
  <c r="H547" i="76"/>
  <c r="K548" i="76"/>
  <c r="I550" i="76"/>
  <c r="J553" i="76"/>
  <c r="F754" i="76"/>
  <c r="C37" i="48" s="1"/>
  <c r="I750" i="76"/>
  <c r="I524" i="76"/>
  <c r="J539" i="76"/>
  <c r="G541" i="76"/>
  <c r="J542" i="76"/>
  <c r="H544" i="76"/>
  <c r="K545" i="76"/>
  <c r="I547" i="76"/>
  <c r="G549" i="76"/>
  <c r="J550" i="76"/>
  <c r="H552" i="76"/>
  <c r="K553" i="76"/>
  <c r="I541" i="76"/>
  <c r="I549" i="76"/>
  <c r="J750" i="76"/>
  <c r="F751" i="76"/>
  <c r="C34" i="48" s="1"/>
  <c r="K250" i="76"/>
  <c r="K273" i="76"/>
  <c r="J270" i="76"/>
  <c r="G269" i="76"/>
  <c r="I403" i="76"/>
  <c r="K404" i="76"/>
  <c r="G406" i="76"/>
  <c r="I407" i="76"/>
  <c r="K408" i="76"/>
  <c r="G410" i="76"/>
  <c r="I411" i="76"/>
  <c r="K412" i="76"/>
  <c r="G414" i="76"/>
  <c r="I415" i="76"/>
  <c r="K416" i="76"/>
  <c r="J250" i="76"/>
  <c r="I278" i="76"/>
  <c r="K276" i="76"/>
  <c r="H275" i="76"/>
  <c r="J273" i="76"/>
  <c r="G272" i="76"/>
  <c r="I270" i="76"/>
  <c r="K268" i="76"/>
  <c r="H267" i="76"/>
  <c r="G265" i="76"/>
  <c r="F527" i="76"/>
  <c r="G730" i="76"/>
  <c r="F273" i="76"/>
  <c r="I265" i="76"/>
  <c r="G740" i="76"/>
  <c r="H387" i="76"/>
  <c r="F402" i="76"/>
  <c r="J524" i="76"/>
  <c r="K539" i="76"/>
  <c r="H541" i="76"/>
  <c r="I544" i="76"/>
  <c r="G546" i="76"/>
  <c r="J547" i="76"/>
  <c r="H549" i="76"/>
  <c r="I552" i="76"/>
  <c r="F131" i="76"/>
  <c r="F139" i="76"/>
  <c r="F267" i="76"/>
  <c r="F275" i="76"/>
  <c r="F277" i="76"/>
  <c r="I387" i="76"/>
  <c r="G402" i="76"/>
  <c r="G417" i="76" s="1"/>
  <c r="G404" i="76"/>
  <c r="I405" i="76"/>
  <c r="K406" i="76"/>
  <c r="G408" i="76"/>
  <c r="I409" i="76"/>
  <c r="K410" i="76"/>
  <c r="G412" i="76"/>
  <c r="I413" i="76"/>
  <c r="K414" i="76"/>
  <c r="G416" i="76"/>
  <c r="G543" i="76"/>
  <c r="G551" i="76"/>
  <c r="K265" i="76"/>
  <c r="H265" i="76"/>
  <c r="J387" i="76"/>
  <c r="H402" i="76"/>
  <c r="F403" i="76"/>
  <c r="H404" i="76"/>
  <c r="J405" i="76"/>
  <c r="F407" i="76"/>
  <c r="H408" i="76"/>
  <c r="J409" i="76"/>
  <c r="F411" i="76"/>
  <c r="H412" i="76"/>
  <c r="J413" i="76"/>
  <c r="F415" i="76"/>
  <c r="H416" i="76"/>
  <c r="G403" i="76"/>
  <c r="I404" i="76"/>
  <c r="K405" i="76"/>
  <c r="G407" i="76"/>
  <c r="I408" i="76"/>
  <c r="K409" i="76"/>
  <c r="G411" i="76"/>
  <c r="I412" i="76"/>
  <c r="K413" i="76"/>
  <c r="G415" i="76"/>
  <c r="I416" i="76"/>
  <c r="F134" i="76"/>
  <c r="G539" i="76"/>
  <c r="F708" i="76"/>
  <c r="F140" i="76"/>
  <c r="F268" i="76"/>
  <c r="F276" i="76"/>
  <c r="F278" i="76"/>
  <c r="F250" i="76"/>
  <c r="K387" i="76"/>
  <c r="I402" i="76"/>
  <c r="G548" i="76"/>
  <c r="F133" i="76"/>
  <c r="J402" i="76"/>
  <c r="K524" i="76"/>
  <c r="J544" i="76"/>
  <c r="H546" i="76"/>
  <c r="K547" i="76"/>
  <c r="J552" i="76"/>
  <c r="K402" i="76"/>
  <c r="K546" i="76"/>
  <c r="F265" i="76"/>
  <c r="J265" i="76"/>
  <c r="I250" i="76"/>
  <c r="F387" i="76"/>
  <c r="J403" i="76"/>
  <c r="F405" i="76"/>
  <c r="H406" i="76"/>
  <c r="J407" i="76"/>
  <c r="F409" i="76"/>
  <c r="H410" i="76"/>
  <c r="J411" i="76"/>
  <c r="F413" i="76"/>
  <c r="H414" i="76"/>
  <c r="J415" i="76"/>
  <c r="I545" i="76"/>
  <c r="I553" i="76"/>
  <c r="K279" i="76"/>
  <c r="H278" i="76"/>
  <c r="J276" i="76"/>
  <c r="G275" i="76"/>
  <c r="I273" i="76"/>
  <c r="K271" i="76"/>
  <c r="H270" i="76"/>
  <c r="J268" i="76"/>
  <c r="G267" i="76"/>
  <c r="H250" i="76"/>
  <c r="G544" i="76"/>
  <c r="G552" i="76"/>
  <c r="G524" i="76"/>
  <c r="H539" i="76"/>
  <c r="F266" i="76"/>
  <c r="F274" i="76"/>
  <c r="H279" i="76"/>
  <c r="J277" i="76"/>
  <c r="G276" i="76"/>
  <c r="I274" i="76"/>
  <c r="K272" i="76"/>
  <c r="H271" i="76"/>
  <c r="J269" i="76"/>
  <c r="G268" i="76"/>
  <c r="I266" i="76"/>
  <c r="K542" i="76"/>
  <c r="K550" i="76"/>
  <c r="F509" i="76"/>
  <c r="F537" i="76"/>
  <c r="F535" i="76"/>
  <c r="F494" i="76"/>
  <c r="F534" i="76"/>
  <c r="F533" i="76"/>
  <c r="F532" i="76"/>
  <c r="F529" i="76"/>
  <c r="F526" i="76"/>
  <c r="F667" i="76"/>
  <c r="F675" i="76"/>
  <c r="G646" i="76"/>
  <c r="H98" i="76" s="1"/>
  <c r="F525" i="76"/>
  <c r="F640" i="76"/>
  <c r="F670" i="76" s="1"/>
  <c r="F638" i="76"/>
  <c r="F531" i="76"/>
  <c r="F618" i="76"/>
  <c r="F663" i="76" s="1"/>
  <c r="F626" i="76"/>
  <c r="F671" i="76" s="1"/>
  <c r="F669" i="76"/>
  <c r="F665" i="76"/>
  <c r="F673" i="76"/>
  <c r="F528" i="76"/>
  <c r="F536" i="76"/>
  <c r="F479" i="76"/>
  <c r="F604" i="76"/>
  <c r="F664" i="76" s="1"/>
  <c r="F612" i="76"/>
  <c r="F672" i="76" s="1"/>
  <c r="F666" i="76"/>
  <c r="F674" i="76"/>
  <c r="G664" i="76"/>
  <c r="G663" i="76"/>
  <c r="G671" i="76"/>
  <c r="F530" i="76"/>
  <c r="F538" i="76"/>
  <c r="F662" i="76"/>
  <c r="G601" i="76"/>
  <c r="H53" i="76" s="1"/>
  <c r="F464" i="76"/>
  <c r="F517" i="76"/>
  <c r="F518" i="76"/>
  <c r="F513" i="76"/>
  <c r="F449" i="76"/>
  <c r="F652" i="76"/>
  <c r="F660" i="76"/>
  <c r="G586" i="76"/>
  <c r="H38" i="76" s="1"/>
  <c r="F573" i="76"/>
  <c r="F586" i="76" s="1"/>
  <c r="F651" i="76"/>
  <c r="F659" i="76"/>
  <c r="F516" i="76"/>
  <c r="F511" i="76"/>
  <c r="F656" i="76"/>
  <c r="F649" i="76"/>
  <c r="F520" i="76"/>
  <c r="F658" i="76"/>
  <c r="F523" i="76"/>
  <c r="F521" i="76"/>
  <c r="F514" i="76"/>
  <c r="F510" i="76"/>
  <c r="F522" i="76"/>
  <c r="F567" i="76"/>
  <c r="F657" i="76" s="1"/>
  <c r="F564" i="76"/>
  <c r="F654" i="76" s="1"/>
  <c r="F515" i="76"/>
  <c r="F560" i="76"/>
  <c r="F650" i="76" s="1"/>
  <c r="F655" i="76"/>
  <c r="F563" i="76"/>
  <c r="F653" i="76" s="1"/>
  <c r="F519" i="76"/>
  <c r="G655" i="76"/>
  <c r="G654" i="76"/>
  <c r="F512" i="76"/>
  <c r="G559" i="76"/>
  <c r="F558" i="76"/>
  <c r="F647" i="76"/>
  <c r="F434" i="76"/>
  <c r="G540" i="76"/>
  <c r="H632" i="76"/>
  <c r="G631" i="76"/>
  <c r="H83" i="76" s="1"/>
  <c r="I669" i="76"/>
  <c r="G668" i="76"/>
  <c r="J674" i="76"/>
  <c r="H669" i="76"/>
  <c r="H617" i="76"/>
  <c r="K674" i="76"/>
  <c r="I664" i="76"/>
  <c r="H605" i="76"/>
  <c r="I608" i="76"/>
  <c r="H613" i="76"/>
  <c r="J670" i="76"/>
  <c r="H603" i="76"/>
  <c r="I606" i="76"/>
  <c r="J669" i="76"/>
  <c r="H611" i="76"/>
  <c r="H668" i="76"/>
  <c r="I674" i="76"/>
  <c r="K669" i="76"/>
  <c r="K610" i="76"/>
  <c r="I587" i="76"/>
  <c r="H586" i="76"/>
  <c r="I38" i="76" s="1"/>
  <c r="I586" i="76"/>
  <c r="J38" i="76" s="1"/>
  <c r="J657" i="76"/>
  <c r="H656" i="76"/>
  <c r="G650" i="76"/>
  <c r="G658" i="76"/>
  <c r="H648" i="76"/>
  <c r="I659" i="76"/>
  <c r="H563" i="76"/>
  <c r="K564" i="76"/>
  <c r="K654" i="76" s="1"/>
  <c r="J558" i="76"/>
  <c r="J566" i="76"/>
  <c r="H562" i="76"/>
  <c r="H570" i="76"/>
  <c r="I22" i="76" s="1"/>
  <c r="I570" i="76" s="1"/>
  <c r="K657" i="76"/>
  <c r="I648" i="76"/>
  <c r="J651" i="76"/>
  <c r="J659" i="76"/>
  <c r="I651" i="76"/>
  <c r="I656" i="76"/>
  <c r="H557" i="76"/>
  <c r="I560" i="76"/>
  <c r="G659" i="76"/>
  <c r="G651" i="76"/>
  <c r="G667" i="76"/>
  <c r="G647" i="76"/>
  <c r="I655" i="76"/>
  <c r="G675" i="76"/>
  <c r="G648" i="76"/>
  <c r="G672" i="76"/>
  <c r="K586" i="76"/>
  <c r="H601" i="76"/>
  <c r="I53" i="76" s="1"/>
  <c r="K664" i="76"/>
  <c r="K672" i="76"/>
  <c r="I672" i="76"/>
  <c r="K651" i="76"/>
  <c r="H658" i="76"/>
  <c r="H655" i="76"/>
  <c r="G670" i="76"/>
  <c r="K658" i="76"/>
  <c r="I670" i="76"/>
  <c r="H654" i="76"/>
  <c r="K655" i="76"/>
  <c r="I657" i="76"/>
  <c r="H664" i="76"/>
  <c r="I667" i="76"/>
  <c r="G669" i="76"/>
  <c r="H672" i="76"/>
  <c r="I675" i="76"/>
  <c r="J586" i="76"/>
  <c r="K38" i="76" s="1"/>
  <c r="K659" i="76"/>
  <c r="I658" i="76"/>
  <c r="G662" i="76"/>
  <c r="G657" i="76"/>
  <c r="H670" i="76"/>
  <c r="H657" i="76"/>
  <c r="H667" i="76"/>
  <c r="H651" i="76"/>
  <c r="I654" i="76"/>
  <c r="G656" i="76"/>
  <c r="H659" i="76"/>
  <c r="G666" i="76"/>
  <c r="J667" i="76"/>
  <c r="G674" i="76"/>
  <c r="J675" i="76"/>
  <c r="G616" i="76"/>
  <c r="H68" i="76" s="1"/>
  <c r="H650" i="76"/>
  <c r="G665" i="76"/>
  <c r="G673" i="76"/>
  <c r="G652" i="76"/>
  <c r="G660" i="76"/>
  <c r="J658" i="76"/>
  <c r="J655" i="76"/>
  <c r="H675" i="76"/>
  <c r="G653" i="76"/>
  <c r="J654" i="76"/>
  <c r="J664" i="76"/>
  <c r="H666" i="76"/>
  <c r="K667" i="76"/>
  <c r="J672" i="76"/>
  <c r="H674" i="76"/>
  <c r="K675" i="76"/>
  <c r="F601" i="76"/>
  <c r="I100" i="76"/>
  <c r="G102" i="76"/>
  <c r="J103" i="76"/>
  <c r="H105" i="76"/>
  <c r="K106" i="76"/>
  <c r="I108" i="76"/>
  <c r="G110" i="76"/>
  <c r="J111" i="76"/>
  <c r="H115" i="76"/>
  <c r="K116" i="76"/>
  <c r="I118" i="76"/>
  <c r="G120" i="76"/>
  <c r="J121" i="76"/>
  <c r="H123" i="76"/>
  <c r="K124" i="76"/>
  <c r="I126" i="76"/>
  <c r="G128" i="76"/>
  <c r="H125" i="76"/>
  <c r="F138" i="76"/>
  <c r="G103" i="76"/>
  <c r="H106" i="76"/>
  <c r="K107" i="76"/>
  <c r="I109" i="76"/>
  <c r="G111" i="76"/>
  <c r="H116" i="76"/>
  <c r="I119" i="76"/>
  <c r="G121" i="76"/>
  <c r="J122" i="76"/>
  <c r="H124" i="76"/>
  <c r="I127" i="76"/>
  <c r="J107" i="76"/>
  <c r="G101" i="76"/>
  <c r="H104" i="76"/>
  <c r="I107" i="76"/>
  <c r="G109" i="76"/>
  <c r="J110" i="76"/>
  <c r="H112" i="76"/>
  <c r="H114" i="76"/>
  <c r="H122" i="76"/>
  <c r="F136" i="76"/>
  <c r="H119" i="76"/>
  <c r="I122" i="76"/>
  <c r="H127" i="76"/>
  <c r="F129" i="76"/>
  <c r="G106" i="76"/>
  <c r="K110" i="76"/>
  <c r="H109" i="76"/>
  <c r="F128" i="76"/>
  <c r="H100" i="76"/>
  <c r="I103" i="76"/>
  <c r="G105" i="76"/>
  <c r="J106" i="76"/>
  <c r="H108" i="76"/>
  <c r="K109" i="76"/>
  <c r="I111" i="76"/>
  <c r="G113" i="76"/>
  <c r="J116" i="76"/>
  <c r="H118" i="76"/>
  <c r="K119" i="76"/>
  <c r="J124" i="76"/>
  <c r="H126" i="76"/>
  <c r="K127" i="76"/>
  <c r="H117" i="76"/>
  <c r="F141" i="76"/>
  <c r="F113" i="76"/>
  <c r="F137" i="76"/>
  <c r="G100" i="76"/>
  <c r="H103" i="76"/>
  <c r="I106" i="76"/>
  <c r="G108" i="76"/>
  <c r="J109" i="76"/>
  <c r="H111" i="76"/>
  <c r="G118" i="76"/>
  <c r="J119" i="76"/>
  <c r="G126" i="76"/>
  <c r="J127" i="76"/>
  <c r="F130" i="76"/>
  <c r="F132" i="76"/>
  <c r="G99" i="76"/>
  <c r="J100" i="76"/>
  <c r="H102" i="76"/>
  <c r="K103" i="76"/>
  <c r="G107" i="76"/>
  <c r="J108" i="76"/>
  <c r="H110" i="76"/>
  <c r="K111" i="76"/>
  <c r="G117" i="76"/>
  <c r="H120" i="76"/>
  <c r="K121" i="76"/>
  <c r="G125" i="76"/>
  <c r="J126" i="76"/>
  <c r="I116" i="76"/>
  <c r="H121" i="76"/>
  <c r="K122" i="76"/>
  <c r="I124" i="76"/>
  <c r="G119" i="76"/>
  <c r="G127" i="76"/>
  <c r="H99" i="76"/>
  <c r="I102" i="76"/>
  <c r="G104" i="76"/>
  <c r="H107" i="76"/>
  <c r="I110" i="76"/>
  <c r="G112" i="76"/>
  <c r="G114" i="76"/>
  <c r="I120" i="76"/>
  <c r="G122" i="76"/>
  <c r="K126" i="76"/>
  <c r="G115" i="76"/>
  <c r="I121" i="76"/>
  <c r="G123" i="76"/>
  <c r="G116" i="76"/>
  <c r="G124" i="76"/>
  <c r="F142" i="76"/>
  <c r="F135" i="76"/>
  <c r="I729" i="76" l="1"/>
  <c r="I739" i="76" s="1"/>
  <c r="I754" i="76" s="1"/>
  <c r="E37" i="48"/>
  <c r="H128" i="76"/>
  <c r="I728" i="76"/>
  <c r="I738" i="76" s="1"/>
  <c r="I753" i="76" s="1"/>
  <c r="E36" i="48"/>
  <c r="H727" i="76"/>
  <c r="D35" i="48"/>
  <c r="I726" i="76"/>
  <c r="I736" i="76" s="1"/>
  <c r="I751" i="76" s="1"/>
  <c r="E34" i="48"/>
  <c r="I112" i="76"/>
  <c r="I660" i="76"/>
  <c r="J22" i="76"/>
  <c r="J648" i="76"/>
  <c r="K10" i="76"/>
  <c r="H673" i="76"/>
  <c r="H688" i="76" s="1"/>
  <c r="E20" i="48" s="1"/>
  <c r="I65" i="76"/>
  <c r="H631" i="76"/>
  <c r="I83" i="76" s="1"/>
  <c r="I69" i="76"/>
  <c r="I668" i="76"/>
  <c r="J60" i="76"/>
  <c r="G571" i="76"/>
  <c r="H23" i="76" s="1"/>
  <c r="H113" i="76" s="1"/>
  <c r="H143" i="76" s="1"/>
  <c r="H11" i="76"/>
  <c r="H653" i="76"/>
  <c r="H683" i="76" s="1"/>
  <c r="E15" i="48" s="1"/>
  <c r="I15" i="76"/>
  <c r="H665" i="76"/>
  <c r="I57" i="76"/>
  <c r="H646" i="76"/>
  <c r="I98" i="76" s="1"/>
  <c r="I84" i="76"/>
  <c r="I632" i="76" s="1"/>
  <c r="I650" i="76"/>
  <c r="J12" i="76"/>
  <c r="H671" i="76"/>
  <c r="H686" i="76" s="1"/>
  <c r="E18" i="48" s="1"/>
  <c r="I63" i="76"/>
  <c r="H790" i="76"/>
  <c r="I761" i="76"/>
  <c r="H652" i="76"/>
  <c r="H682" i="76" s="1"/>
  <c r="E14" i="48" s="1"/>
  <c r="I14" i="76"/>
  <c r="H647" i="76"/>
  <c r="I9" i="76"/>
  <c r="I666" i="76"/>
  <c r="I681" i="76" s="1"/>
  <c r="F13" i="48" s="1"/>
  <c r="J58" i="76"/>
  <c r="J656" i="76"/>
  <c r="K18" i="76"/>
  <c r="I601" i="76"/>
  <c r="J53" i="76" s="1"/>
  <c r="J39" i="76"/>
  <c r="J587" i="76" s="1"/>
  <c r="H663" i="76"/>
  <c r="H678" i="76" s="1"/>
  <c r="E10" i="48" s="1"/>
  <c r="I55" i="76"/>
  <c r="N11" i="103"/>
  <c r="M16" i="103"/>
  <c r="P15" i="103"/>
  <c r="G280" i="76"/>
  <c r="K554" i="76"/>
  <c r="F755" i="76"/>
  <c r="J554" i="76"/>
  <c r="I554" i="76"/>
  <c r="H417" i="76"/>
  <c r="F143" i="76"/>
  <c r="H554" i="76"/>
  <c r="G755" i="76"/>
  <c r="G554" i="76"/>
  <c r="K280" i="76"/>
  <c r="I417" i="76"/>
  <c r="F417" i="76"/>
  <c r="I280" i="76"/>
  <c r="J280" i="76"/>
  <c r="J417" i="76"/>
  <c r="F542" i="76"/>
  <c r="H280" i="76"/>
  <c r="K417" i="76"/>
  <c r="F280" i="76"/>
  <c r="F688" i="76"/>
  <c r="C20" i="48" s="1"/>
  <c r="F631" i="76"/>
  <c r="F646" i="76"/>
  <c r="F668" i="76"/>
  <c r="F683" i="76" s="1"/>
  <c r="C15" i="48" s="1"/>
  <c r="G678" i="76"/>
  <c r="D10" i="48" s="1"/>
  <c r="F541" i="76"/>
  <c r="F552" i="76"/>
  <c r="F686" i="76"/>
  <c r="C18" i="48" s="1"/>
  <c r="F551" i="76"/>
  <c r="F550" i="76"/>
  <c r="F548" i="76"/>
  <c r="F547" i="76"/>
  <c r="G676" i="76"/>
  <c r="F539" i="76"/>
  <c r="H662" i="76"/>
  <c r="F690" i="76"/>
  <c r="C22" i="48" s="1"/>
  <c r="F616" i="76"/>
  <c r="F687" i="76"/>
  <c r="C19" i="48" s="1"/>
  <c r="F549" i="76"/>
  <c r="I684" i="76"/>
  <c r="F16" i="48" s="1"/>
  <c r="F545" i="76"/>
  <c r="F544" i="76"/>
  <c r="F679" i="76"/>
  <c r="C11" i="48" s="1"/>
  <c r="H616" i="76"/>
  <c r="H684" i="76"/>
  <c r="E16" i="48" s="1"/>
  <c r="F540" i="76"/>
  <c r="K689" i="76"/>
  <c r="H21" i="48" s="1"/>
  <c r="G686" i="76"/>
  <c r="D18" i="48" s="1"/>
  <c r="F682" i="76"/>
  <c r="C14" i="48" s="1"/>
  <c r="F546" i="76"/>
  <c r="F543" i="76"/>
  <c r="H137" i="76"/>
  <c r="F684" i="76"/>
  <c r="C16" i="48" s="1"/>
  <c r="G143" i="76"/>
  <c r="H130" i="76"/>
  <c r="F677" i="76"/>
  <c r="C9" i="48" s="1"/>
  <c r="F680" i="76"/>
  <c r="C12" i="48" s="1"/>
  <c r="F681" i="76"/>
  <c r="C13" i="48" s="1"/>
  <c r="J689" i="76"/>
  <c r="G21" i="48" s="1"/>
  <c r="K670" i="76"/>
  <c r="K685" i="76" s="1"/>
  <c r="H17" i="48" s="1"/>
  <c r="F685" i="76"/>
  <c r="C17" i="48" s="1"/>
  <c r="F689" i="76"/>
  <c r="C21" i="48" s="1"/>
  <c r="G132" i="76"/>
  <c r="F553" i="76"/>
  <c r="F524" i="76"/>
  <c r="F648" i="76"/>
  <c r="F678" i="76" s="1"/>
  <c r="C10" i="48" s="1"/>
  <c r="G140" i="76"/>
  <c r="G685" i="76"/>
  <c r="D17" i="48" s="1"/>
  <c r="G684" i="76"/>
  <c r="D16" i="48" s="1"/>
  <c r="F571" i="76"/>
  <c r="F661" i="76" s="1"/>
  <c r="J687" i="76"/>
  <c r="G19" i="48" s="1"/>
  <c r="G680" i="76"/>
  <c r="D12" i="48" s="1"/>
  <c r="I689" i="76"/>
  <c r="F21" i="48" s="1"/>
  <c r="G688" i="76"/>
  <c r="D20" i="48" s="1"/>
  <c r="G131" i="76"/>
  <c r="G649" i="76"/>
  <c r="G679" i="76" s="1"/>
  <c r="D11" i="48" s="1"/>
  <c r="J684" i="76"/>
  <c r="G16" i="48" s="1"/>
  <c r="H139" i="76"/>
  <c r="G681" i="76"/>
  <c r="D13" i="48" s="1"/>
  <c r="J685" i="76"/>
  <c r="G17" i="48" s="1"/>
  <c r="G687" i="76"/>
  <c r="D19" i="48" s="1"/>
  <c r="H681" i="76"/>
  <c r="E13" i="48" s="1"/>
  <c r="G683" i="76"/>
  <c r="D15" i="48" s="1"/>
  <c r="I137" i="76"/>
  <c r="K139" i="76"/>
  <c r="H138" i="76"/>
  <c r="I685" i="76"/>
  <c r="F17" i="48" s="1"/>
  <c r="K687" i="76"/>
  <c r="H19" i="48" s="1"/>
  <c r="H132" i="76"/>
  <c r="I687" i="76"/>
  <c r="F19" i="48" s="1"/>
  <c r="H680" i="76"/>
  <c r="E12" i="48" s="1"/>
  <c r="G677" i="76"/>
  <c r="D9" i="48" s="1"/>
  <c r="K684" i="76"/>
  <c r="H16" i="48" s="1"/>
  <c r="K137" i="76"/>
  <c r="I690" i="76"/>
  <c r="F22" i="48" s="1"/>
  <c r="H142" i="76"/>
  <c r="J141" i="76"/>
  <c r="I141" i="76"/>
  <c r="H660" i="76"/>
  <c r="H690" i="76" s="1"/>
  <c r="E22" i="48" s="1"/>
  <c r="K136" i="76"/>
  <c r="H134" i="76"/>
  <c r="G690" i="76"/>
  <c r="D22" i="48" s="1"/>
  <c r="H685" i="76"/>
  <c r="E17" i="48" s="1"/>
  <c r="J136" i="76"/>
  <c r="G682" i="76"/>
  <c r="D14" i="48" s="1"/>
  <c r="H141" i="76"/>
  <c r="J137" i="76"/>
  <c r="H689" i="76"/>
  <c r="E21" i="48" s="1"/>
  <c r="H687" i="76"/>
  <c r="E19" i="48" s="1"/>
  <c r="G689" i="76"/>
  <c r="D21" i="48" s="1"/>
  <c r="G135" i="76"/>
  <c r="G139" i="76"/>
  <c r="G141" i="76"/>
  <c r="I133" i="76"/>
  <c r="H135" i="76"/>
  <c r="G133" i="76"/>
  <c r="I142" i="76"/>
  <c r="J139" i="76"/>
  <c r="H129" i="76"/>
  <c r="I139" i="76"/>
  <c r="H140" i="76"/>
  <c r="H136" i="76"/>
  <c r="G136" i="76"/>
  <c r="H133" i="76"/>
  <c r="G142" i="76"/>
  <c r="K141" i="76"/>
  <c r="G129" i="76"/>
  <c r="G138" i="76"/>
  <c r="G130" i="76"/>
  <c r="G137" i="76"/>
  <c r="I136" i="76"/>
  <c r="G134" i="76"/>
  <c r="G661" i="76" l="1"/>
  <c r="J726" i="76"/>
  <c r="H737" i="76"/>
  <c r="H730" i="76"/>
  <c r="J728" i="76"/>
  <c r="J738" i="76" s="1"/>
  <c r="J753" i="76" s="1"/>
  <c r="F36" i="48"/>
  <c r="J729" i="76"/>
  <c r="J739" i="76" s="1"/>
  <c r="J754" i="76" s="1"/>
  <c r="F37" i="48"/>
  <c r="H677" i="76"/>
  <c r="E9" i="48" s="1"/>
  <c r="J601" i="76"/>
  <c r="K53" i="76" s="1"/>
  <c r="K39" i="76"/>
  <c r="K587" i="76" s="1"/>
  <c r="K601" i="76" s="1"/>
  <c r="I557" i="76"/>
  <c r="I99" i="76"/>
  <c r="J560" i="76"/>
  <c r="J102" i="76"/>
  <c r="H101" i="76"/>
  <c r="H131" i="76" s="1"/>
  <c r="H559" i="76"/>
  <c r="K100" i="76"/>
  <c r="K558" i="76"/>
  <c r="K648" i="76" s="1"/>
  <c r="K108" i="76"/>
  <c r="K566" i="76"/>
  <c r="K656" i="76" s="1"/>
  <c r="I104" i="76"/>
  <c r="I134" i="76" s="1"/>
  <c r="I562" i="76"/>
  <c r="K726" i="76"/>
  <c r="I646" i="76"/>
  <c r="J98" i="76" s="1"/>
  <c r="J84" i="76"/>
  <c r="J632" i="76" s="1"/>
  <c r="J608" i="76"/>
  <c r="J120" i="76"/>
  <c r="I771" i="76"/>
  <c r="I765" i="76"/>
  <c r="J570" i="76"/>
  <c r="J112" i="76"/>
  <c r="J142" i="76" s="1"/>
  <c r="I605" i="76"/>
  <c r="I117" i="76"/>
  <c r="I132" i="76" s="1"/>
  <c r="I617" i="76"/>
  <c r="I114" i="76"/>
  <c r="I603" i="76"/>
  <c r="I115" i="76"/>
  <c r="I130" i="76" s="1"/>
  <c r="J606" i="76"/>
  <c r="J118" i="76"/>
  <c r="J133" i="76" s="1"/>
  <c r="H676" i="76"/>
  <c r="I68" i="76"/>
  <c r="I128" i="76" s="1"/>
  <c r="I123" i="76"/>
  <c r="I138" i="76" s="1"/>
  <c r="I611" i="76"/>
  <c r="I105" i="76"/>
  <c r="I135" i="76" s="1"/>
  <c r="I563" i="76"/>
  <c r="I613" i="76"/>
  <c r="I125" i="76"/>
  <c r="I140" i="76" s="1"/>
  <c r="O11" i="103"/>
  <c r="N16" i="103"/>
  <c r="Q15" i="103"/>
  <c r="G691" i="76"/>
  <c r="F676" i="76"/>
  <c r="F691" i="76" s="1"/>
  <c r="F554" i="76"/>
  <c r="K729" i="76" l="1"/>
  <c r="K739" i="76" s="1"/>
  <c r="K754" i="76" s="1"/>
  <c r="H37" i="48" s="1"/>
  <c r="G37" i="48"/>
  <c r="K728" i="76"/>
  <c r="K738" i="76" s="1"/>
  <c r="K753" i="76" s="1"/>
  <c r="H36" i="48" s="1"/>
  <c r="G36" i="48"/>
  <c r="H752" i="76"/>
  <c r="H740" i="76"/>
  <c r="J736" i="76"/>
  <c r="H649" i="76"/>
  <c r="H679" i="76" s="1"/>
  <c r="E11" i="48" s="1"/>
  <c r="I11" i="76"/>
  <c r="H571" i="76"/>
  <c r="J55" i="76"/>
  <c r="I663" i="76"/>
  <c r="I678" i="76" s="1"/>
  <c r="F10" i="48" s="1"/>
  <c r="I616" i="76"/>
  <c r="J650" i="76"/>
  <c r="K12" i="76"/>
  <c r="J14" i="76"/>
  <c r="I652" i="76"/>
  <c r="I682" i="76" s="1"/>
  <c r="F14" i="48" s="1"/>
  <c r="I129" i="76"/>
  <c r="K736" i="76"/>
  <c r="J57" i="76"/>
  <c r="I665" i="76"/>
  <c r="I680" i="76" s="1"/>
  <c r="F12" i="48" s="1"/>
  <c r="K60" i="76"/>
  <c r="J668" i="76"/>
  <c r="J9" i="76"/>
  <c r="I647" i="76"/>
  <c r="I653" i="76"/>
  <c r="I683" i="76" s="1"/>
  <c r="F15" i="48" s="1"/>
  <c r="J15" i="76"/>
  <c r="K22" i="76"/>
  <c r="J660" i="76"/>
  <c r="J690" i="76" s="1"/>
  <c r="G22" i="48" s="1"/>
  <c r="I631" i="76"/>
  <c r="J83" i="76" s="1"/>
  <c r="J69" i="76"/>
  <c r="I662" i="76"/>
  <c r="K84" i="76"/>
  <c r="K632" i="76" s="1"/>
  <c r="K646" i="76" s="1"/>
  <c r="J646" i="76"/>
  <c r="K98" i="76" s="1"/>
  <c r="I671" i="76"/>
  <c r="I686" i="76" s="1"/>
  <c r="F18" i="48" s="1"/>
  <c r="J63" i="76"/>
  <c r="I786" i="76"/>
  <c r="F34" i="48" s="1"/>
  <c r="I775" i="76"/>
  <c r="J65" i="76"/>
  <c r="I673" i="76"/>
  <c r="I688" i="76" s="1"/>
  <c r="F20" i="48" s="1"/>
  <c r="K58" i="76"/>
  <c r="J666" i="76"/>
  <c r="J681" i="76" s="1"/>
  <c r="G13" i="48" s="1"/>
  <c r="J798" i="76"/>
  <c r="J801" i="76" s="1"/>
  <c r="G43" i="48" s="1"/>
  <c r="P11" i="103"/>
  <c r="O16" i="103"/>
  <c r="R15" i="103"/>
  <c r="J77" i="50"/>
  <c r="I77" i="50"/>
  <c r="H77" i="50"/>
  <c r="J76" i="50"/>
  <c r="I76" i="50"/>
  <c r="H76" i="50"/>
  <c r="J75" i="50"/>
  <c r="I75" i="50"/>
  <c r="H75" i="50"/>
  <c r="C33" i="75"/>
  <c r="C27" i="75" s="1"/>
  <c r="C32" i="75"/>
  <c r="B57" i="75"/>
  <c r="B56" i="75"/>
  <c r="B55" i="75"/>
  <c r="B54" i="75"/>
  <c r="B51" i="75"/>
  <c r="B50" i="75"/>
  <c r="B49" i="75"/>
  <c r="B48" i="75"/>
  <c r="B45" i="75"/>
  <c r="B44" i="75"/>
  <c r="B43" i="75"/>
  <c r="B42" i="75"/>
  <c r="B39" i="75"/>
  <c r="B38" i="75"/>
  <c r="B37" i="75"/>
  <c r="B36" i="75"/>
  <c r="B33" i="75"/>
  <c r="B32" i="75"/>
  <c r="B31" i="75"/>
  <c r="B30" i="75"/>
  <c r="B27" i="75"/>
  <c r="B26" i="75"/>
  <c r="B25" i="75"/>
  <c r="A4" i="75"/>
  <c r="A161" i="5" s="1"/>
  <c r="A1" i="75"/>
  <c r="E44" i="25"/>
  <c r="E34" i="25" s="1"/>
  <c r="E49" i="25"/>
  <c r="E39" i="25" s="1"/>
  <c r="B89" i="25"/>
  <c r="B88" i="25"/>
  <c r="B87" i="25"/>
  <c r="B86" i="25"/>
  <c r="B85" i="25"/>
  <c r="B84" i="25"/>
  <c r="B83" i="25"/>
  <c r="B82" i="25"/>
  <c r="B79" i="25"/>
  <c r="B78" i="25"/>
  <c r="B77" i="25"/>
  <c r="B76" i="25"/>
  <c r="B75" i="25"/>
  <c r="B74" i="25"/>
  <c r="B73" i="25"/>
  <c r="B72" i="25"/>
  <c r="B69" i="25"/>
  <c r="B68" i="25"/>
  <c r="B67" i="25"/>
  <c r="B66" i="25"/>
  <c r="B65" i="25"/>
  <c r="B64" i="25"/>
  <c r="B63" i="25"/>
  <c r="B62" i="25"/>
  <c r="B59" i="25"/>
  <c r="B58" i="25"/>
  <c r="B57" i="25"/>
  <c r="B56" i="25"/>
  <c r="B55" i="25"/>
  <c r="B54" i="25"/>
  <c r="B53" i="25"/>
  <c r="B52" i="25"/>
  <c r="B49" i="25"/>
  <c r="B48" i="25"/>
  <c r="B47" i="25"/>
  <c r="B46" i="25"/>
  <c r="B45" i="25"/>
  <c r="B44" i="25"/>
  <c r="B43" i="25"/>
  <c r="B42" i="25"/>
  <c r="B39" i="25"/>
  <c r="B38" i="25"/>
  <c r="B37" i="25"/>
  <c r="B36" i="25"/>
  <c r="B35" i="25"/>
  <c r="B34" i="25"/>
  <c r="B33" i="25"/>
  <c r="H45" i="25" l="1"/>
  <c r="H35" i="25" s="1"/>
  <c r="C49" i="25"/>
  <c r="C39" i="25" s="1"/>
  <c r="E46" i="25"/>
  <c r="E36" i="25" s="1"/>
  <c r="F47" i="25"/>
  <c r="F37" i="25" s="1"/>
  <c r="G48" i="25"/>
  <c r="G38" i="25" s="1"/>
  <c r="I727" i="76"/>
  <c r="E35" i="48"/>
  <c r="H755" i="76"/>
  <c r="J751" i="76"/>
  <c r="I29" i="51"/>
  <c r="J29" i="51"/>
  <c r="K29" i="51"/>
  <c r="K560" i="76"/>
  <c r="K650" i="76" s="1"/>
  <c r="K102" i="76"/>
  <c r="J605" i="76"/>
  <c r="J117" i="76"/>
  <c r="J132" i="76" s="1"/>
  <c r="J613" i="76"/>
  <c r="J125" i="76"/>
  <c r="J140" i="76" s="1"/>
  <c r="I677" i="76"/>
  <c r="F9" i="48" s="1"/>
  <c r="K751" i="76"/>
  <c r="I676" i="76"/>
  <c r="J68" i="76"/>
  <c r="J128" i="76" s="1"/>
  <c r="J617" i="76"/>
  <c r="J114" i="76"/>
  <c r="J563" i="76"/>
  <c r="J105" i="76"/>
  <c r="J135" i="76" s="1"/>
  <c r="J761" i="76"/>
  <c r="I790" i="76"/>
  <c r="J99" i="76"/>
  <c r="J557" i="76"/>
  <c r="J603" i="76"/>
  <c r="J115" i="76"/>
  <c r="J130" i="76" s="1"/>
  <c r="J611" i="76"/>
  <c r="J123" i="76"/>
  <c r="J138" i="76" s="1"/>
  <c r="H661" i="76"/>
  <c r="H691" i="76" s="1"/>
  <c r="I23" i="76"/>
  <c r="I113" i="76" s="1"/>
  <c r="I143" i="76" s="1"/>
  <c r="K606" i="76"/>
  <c r="K666" i="76" s="1"/>
  <c r="K681" i="76" s="1"/>
  <c r="H13" i="48" s="1"/>
  <c r="K118" i="76"/>
  <c r="K133" i="76" s="1"/>
  <c r="I559" i="76"/>
  <c r="I101" i="76"/>
  <c r="I131" i="76" s="1"/>
  <c r="K570" i="76"/>
  <c r="K660" i="76" s="1"/>
  <c r="K690" i="76" s="1"/>
  <c r="H22" i="48" s="1"/>
  <c r="K112" i="76"/>
  <c r="K142" i="76" s="1"/>
  <c r="K608" i="76"/>
  <c r="K668" i="76" s="1"/>
  <c r="K120" i="76"/>
  <c r="J562" i="76"/>
  <c r="J104" i="76"/>
  <c r="J134" i="76" s="1"/>
  <c r="C26" i="75"/>
  <c r="E31" i="75"/>
  <c r="C45" i="25"/>
  <c r="C35" i="25" s="1"/>
  <c r="E48" i="25"/>
  <c r="E38" i="25" s="1"/>
  <c r="C44" i="25"/>
  <c r="C34" i="25" s="1"/>
  <c r="F49" i="25"/>
  <c r="F39" i="25" s="1"/>
  <c r="F82" i="25"/>
  <c r="F44" i="25"/>
  <c r="F34" i="25" s="1"/>
  <c r="D49" i="25"/>
  <c r="D39" i="25" s="1"/>
  <c r="F48" i="25"/>
  <c r="F38" i="25" s="1"/>
  <c r="C72" i="25"/>
  <c r="D46" i="25"/>
  <c r="D36" i="25" s="1"/>
  <c r="G47" i="25"/>
  <c r="G37" i="25" s="1"/>
  <c r="Q11" i="103"/>
  <c r="P16" i="103"/>
  <c r="S15" i="103"/>
  <c r="H33" i="75"/>
  <c r="H27" i="75" s="1"/>
  <c r="H32" i="75"/>
  <c r="H26" i="75" s="1"/>
  <c r="F31" i="75"/>
  <c r="G32" i="75"/>
  <c r="D42" i="75"/>
  <c r="E42" i="75"/>
  <c r="D54" i="75"/>
  <c r="E54" i="75"/>
  <c r="H31" i="75"/>
  <c r="C54" i="75"/>
  <c r="C48" i="75"/>
  <c r="D31" i="75"/>
  <c r="E32" i="75"/>
  <c r="G33" i="75"/>
  <c r="G27" i="75" s="1"/>
  <c r="G54" i="75"/>
  <c r="F32" i="75"/>
  <c r="F26" i="75" s="1"/>
  <c r="G36" i="75"/>
  <c r="G31" i="75"/>
  <c r="D36" i="75"/>
  <c r="F36" i="75"/>
  <c r="H36" i="75"/>
  <c r="H42" i="75"/>
  <c r="C36" i="75"/>
  <c r="F54" i="75"/>
  <c r="F42" i="75"/>
  <c r="H48" i="75"/>
  <c r="D33" i="75"/>
  <c r="D27" i="75" s="1"/>
  <c r="C42" i="75"/>
  <c r="D48" i="75"/>
  <c r="D32" i="75"/>
  <c r="D26" i="75" s="1"/>
  <c r="E33" i="75"/>
  <c r="E27" i="75" s="1"/>
  <c r="E48" i="75"/>
  <c r="F33" i="75"/>
  <c r="F27" i="75" s="1"/>
  <c r="G48" i="75"/>
  <c r="H54" i="75"/>
  <c r="H48" i="25"/>
  <c r="H38" i="25" s="1"/>
  <c r="F45" i="25"/>
  <c r="F35" i="25" s="1"/>
  <c r="G45" i="25"/>
  <c r="G35" i="25" s="1"/>
  <c r="G49" i="25"/>
  <c r="G39" i="25" s="1"/>
  <c r="C47" i="25"/>
  <c r="C37" i="25" s="1"/>
  <c r="H46" i="25"/>
  <c r="H36" i="25" s="1"/>
  <c r="E45" i="25"/>
  <c r="E35" i="25" s="1"/>
  <c r="D47" i="25"/>
  <c r="D37" i="25" s="1"/>
  <c r="H49" i="25"/>
  <c r="H39" i="25" s="1"/>
  <c r="H44" i="25"/>
  <c r="H34" i="25" s="1"/>
  <c r="D48" i="25"/>
  <c r="D38" i="25" s="1"/>
  <c r="D44" i="25"/>
  <c r="D34" i="25" s="1"/>
  <c r="E47" i="25"/>
  <c r="E37" i="25" s="1"/>
  <c r="F46" i="25"/>
  <c r="F36" i="25" s="1"/>
  <c r="H82" i="25"/>
  <c r="D62" i="25"/>
  <c r="G44" i="25"/>
  <c r="H47" i="25"/>
  <c r="H37" i="25" s="1"/>
  <c r="D72" i="25"/>
  <c r="D82" i="25"/>
  <c r="G82" i="25"/>
  <c r="E72" i="25"/>
  <c r="G43" i="25"/>
  <c r="G46" i="25"/>
  <c r="G36" i="25" s="1"/>
  <c r="F43" i="25"/>
  <c r="D45" i="25"/>
  <c r="D35" i="25" s="1"/>
  <c r="C48" i="25"/>
  <c r="C38" i="25" s="1"/>
  <c r="C46" i="25"/>
  <c r="C36" i="25" s="1"/>
  <c r="E82" i="25"/>
  <c r="F72" i="25"/>
  <c r="F52" i="25"/>
  <c r="D52" i="25"/>
  <c r="G62" i="25"/>
  <c r="G52" i="25"/>
  <c r="F25" i="75" l="1"/>
  <c r="F62" i="25"/>
  <c r="G72" i="25"/>
  <c r="I737" i="76"/>
  <c r="I730" i="76"/>
  <c r="J11" i="76"/>
  <c r="I649" i="76"/>
  <c r="I679" i="76" s="1"/>
  <c r="F11" i="48" s="1"/>
  <c r="I571" i="76"/>
  <c r="K15" i="76"/>
  <c r="J653" i="76"/>
  <c r="J683" i="76" s="1"/>
  <c r="G15" i="48" s="1"/>
  <c r="K65" i="76"/>
  <c r="J673" i="76"/>
  <c r="J688" i="76" s="1"/>
  <c r="G20" i="48" s="1"/>
  <c r="K55" i="76"/>
  <c r="J616" i="76"/>
  <c r="J663" i="76"/>
  <c r="J678" i="76" s="1"/>
  <c r="G10" i="48" s="1"/>
  <c r="K69" i="76"/>
  <c r="J631" i="76"/>
  <c r="K83" i="76" s="1"/>
  <c r="J662" i="76"/>
  <c r="K9" i="76"/>
  <c r="J647" i="76"/>
  <c r="J129" i="76"/>
  <c r="K57" i="76"/>
  <c r="J665" i="76"/>
  <c r="J680" i="76" s="1"/>
  <c r="G12" i="48" s="1"/>
  <c r="K14" i="76"/>
  <c r="J652" i="76"/>
  <c r="J682" i="76" s="1"/>
  <c r="G14" i="48" s="1"/>
  <c r="K63" i="76"/>
  <c r="J671" i="76"/>
  <c r="J686" i="76" s="1"/>
  <c r="G18" i="48" s="1"/>
  <c r="J771" i="76"/>
  <c r="J765" i="76"/>
  <c r="E36" i="75"/>
  <c r="C31" i="75"/>
  <c r="H43" i="25"/>
  <c r="H33" i="25" s="1"/>
  <c r="G34" i="25"/>
  <c r="D43" i="25"/>
  <c r="D33" i="25" s="1"/>
  <c r="R11" i="103"/>
  <c r="Q16" i="103"/>
  <c r="T15" i="103"/>
  <c r="D25" i="75"/>
  <c r="E26" i="75"/>
  <c r="G26" i="75"/>
  <c r="F48" i="75"/>
  <c r="H30" i="75"/>
  <c r="H15" i="75" s="1"/>
  <c r="H25" i="75"/>
  <c r="G30" i="75"/>
  <c r="G15" i="75" s="1"/>
  <c r="G25" i="75"/>
  <c r="D30" i="75"/>
  <c r="D15" i="75" s="1"/>
  <c r="F30" i="75"/>
  <c r="F15" i="75" s="1"/>
  <c r="E30" i="75"/>
  <c r="E15" i="75" s="1"/>
  <c r="E25" i="75"/>
  <c r="G33" i="25"/>
  <c r="G42" i="25"/>
  <c r="F33" i="25"/>
  <c r="F42" i="25"/>
  <c r="E43" i="25"/>
  <c r="E33" i="25" s="1"/>
  <c r="C33" i="25"/>
  <c r="E62" i="25"/>
  <c r="E52" i="25"/>
  <c r="F24" i="75" l="1"/>
  <c r="C25" i="75"/>
  <c r="C24" i="75"/>
  <c r="D24" i="75"/>
  <c r="F9" i="75"/>
  <c r="H24" i="75"/>
  <c r="G9" i="25"/>
  <c r="G19" i="25"/>
  <c r="H32" i="25"/>
  <c r="C32" i="25"/>
  <c r="E32" i="25"/>
  <c r="F32" i="25"/>
  <c r="D32" i="25"/>
  <c r="I752" i="76"/>
  <c r="I740" i="76"/>
  <c r="K99" i="76"/>
  <c r="K557" i="76"/>
  <c r="K563" i="76"/>
  <c r="K653" i="76" s="1"/>
  <c r="K683" i="76" s="1"/>
  <c r="H15" i="48" s="1"/>
  <c r="K105" i="76"/>
  <c r="K135" i="76" s="1"/>
  <c r="K798" i="76"/>
  <c r="K801" i="76" s="1"/>
  <c r="H43" i="48" s="1"/>
  <c r="J786" i="76"/>
  <c r="G34" i="48" s="1"/>
  <c r="J775" i="76"/>
  <c r="K68" i="76"/>
  <c r="K128" i="76" s="1"/>
  <c r="J676" i="76"/>
  <c r="I661" i="76"/>
  <c r="I691" i="76" s="1"/>
  <c r="J23" i="76"/>
  <c r="J113" i="76" s="1"/>
  <c r="J143" i="76" s="1"/>
  <c r="K613" i="76"/>
  <c r="K673" i="76" s="1"/>
  <c r="K688" i="76" s="1"/>
  <c r="H20" i="48" s="1"/>
  <c r="K125" i="76"/>
  <c r="K140" i="76" s="1"/>
  <c r="K605" i="76"/>
  <c r="K665" i="76" s="1"/>
  <c r="K680" i="76" s="1"/>
  <c r="H12" i="48" s="1"/>
  <c r="K117" i="76"/>
  <c r="K132" i="76" s="1"/>
  <c r="K603" i="76"/>
  <c r="K115" i="76"/>
  <c r="K130" i="76" s="1"/>
  <c r="K104" i="76"/>
  <c r="K134" i="76" s="1"/>
  <c r="K562" i="76"/>
  <c r="K652" i="76" s="1"/>
  <c r="K682" i="76" s="1"/>
  <c r="H14" i="48" s="1"/>
  <c r="K617" i="76"/>
  <c r="K114" i="76"/>
  <c r="K611" i="76"/>
  <c r="K671" i="76" s="1"/>
  <c r="K686" i="76" s="1"/>
  <c r="H18" i="48" s="1"/>
  <c r="K123" i="76"/>
  <c r="K138" i="76" s="1"/>
  <c r="J677" i="76"/>
  <c r="G9" i="48" s="1"/>
  <c r="J559" i="76"/>
  <c r="J101" i="76"/>
  <c r="J131" i="76" s="1"/>
  <c r="E42" i="25"/>
  <c r="D42" i="25"/>
  <c r="C42" i="25"/>
  <c r="G32" i="25"/>
  <c r="S11" i="103"/>
  <c r="R16" i="103"/>
  <c r="U15" i="103"/>
  <c r="E24" i="75"/>
  <c r="E9" i="75" s="1"/>
  <c r="G24" i="75"/>
  <c r="G9" i="75" s="1"/>
  <c r="C30" i="75"/>
  <c r="C15" i="75" s="1"/>
  <c r="H62" i="25"/>
  <c r="H52" i="25"/>
  <c r="H42" i="25"/>
  <c r="D9" i="75" l="1"/>
  <c r="H9" i="75"/>
  <c r="C9" i="75"/>
  <c r="E19" i="25"/>
  <c r="E9" i="25"/>
  <c r="D19" i="25"/>
  <c r="D9" i="25"/>
  <c r="H19" i="25"/>
  <c r="H9" i="25"/>
  <c r="C19" i="25"/>
  <c r="C9" i="25"/>
  <c r="F19" i="25"/>
  <c r="F9" i="25"/>
  <c r="J727" i="76"/>
  <c r="F35" i="48"/>
  <c r="I755" i="76"/>
  <c r="K761" i="76"/>
  <c r="J790" i="76"/>
  <c r="K11" i="76"/>
  <c r="J649" i="76"/>
  <c r="J679" i="76" s="1"/>
  <c r="G11" i="48" s="1"/>
  <c r="J571" i="76"/>
  <c r="K647" i="76"/>
  <c r="K662" i="76"/>
  <c r="K631" i="76"/>
  <c r="K663" i="76"/>
  <c r="K678" i="76" s="1"/>
  <c r="H10" i="48" s="1"/>
  <c r="K616" i="76"/>
  <c r="K129" i="76"/>
  <c r="T11" i="103"/>
  <c r="S16" i="103"/>
  <c r="V15" i="103"/>
  <c r="C21" i="15"/>
  <c r="B322" i="15"/>
  <c r="B321" i="15"/>
  <c r="B320" i="15"/>
  <c r="B319" i="15"/>
  <c r="B318" i="15"/>
  <c r="B317" i="15"/>
  <c r="B316" i="15"/>
  <c r="B315" i="15"/>
  <c r="B314" i="15"/>
  <c r="B313" i="15"/>
  <c r="B312" i="15"/>
  <c r="B311" i="15"/>
  <c r="B310" i="15"/>
  <c r="B309" i="15"/>
  <c r="B308" i="15"/>
  <c r="B307" i="15"/>
  <c r="B306" i="15"/>
  <c r="B305" i="15"/>
  <c r="B304" i="15"/>
  <c r="B303" i="15"/>
  <c r="B302" i="15"/>
  <c r="B301" i="15"/>
  <c r="B300" i="15"/>
  <c r="B299" i="15"/>
  <c r="B298" i="15"/>
  <c r="B297" i="15"/>
  <c r="B296" i="15"/>
  <c r="B295" i="15"/>
  <c r="B294" i="15"/>
  <c r="B293" i="15"/>
  <c r="B292" i="15"/>
  <c r="B291" i="15"/>
  <c r="B290" i="15"/>
  <c r="B289" i="15"/>
  <c r="B288" i="15"/>
  <c r="B287" i="15"/>
  <c r="B286" i="15"/>
  <c r="B285" i="15"/>
  <c r="B284" i="15"/>
  <c r="D283" i="15"/>
  <c r="E283" i="15" s="1"/>
  <c r="F283" i="15" s="1"/>
  <c r="G283" i="15" s="1"/>
  <c r="H283" i="15" s="1"/>
  <c r="D274" i="15"/>
  <c r="E274" i="15" s="1"/>
  <c r="F274" i="15" s="1"/>
  <c r="G274" i="15" s="1"/>
  <c r="H274" i="15" s="1"/>
  <c r="H268" i="15"/>
  <c r="H321" i="15" s="1"/>
  <c r="G268" i="15"/>
  <c r="G321" i="15" s="1"/>
  <c r="F268" i="15"/>
  <c r="F321" i="15" s="1"/>
  <c r="E268" i="15"/>
  <c r="E321" i="15" s="1"/>
  <c r="D268" i="15"/>
  <c r="D321" i="15" s="1"/>
  <c r="C268" i="15"/>
  <c r="C321" i="15" s="1"/>
  <c r="H267" i="15"/>
  <c r="H320" i="15" s="1"/>
  <c r="G267" i="15"/>
  <c r="G320" i="15" s="1"/>
  <c r="F267" i="15"/>
  <c r="F320" i="15" s="1"/>
  <c r="E267" i="15"/>
  <c r="E320" i="15" s="1"/>
  <c r="D267" i="15"/>
  <c r="D320" i="15" s="1"/>
  <c r="C267" i="15"/>
  <c r="C320" i="15" s="1"/>
  <c r="H265" i="15"/>
  <c r="H318" i="15" s="1"/>
  <c r="G265" i="15"/>
  <c r="G318" i="15" s="1"/>
  <c r="F265" i="15"/>
  <c r="F318" i="15" s="1"/>
  <c r="E265" i="15"/>
  <c r="E318" i="15" s="1"/>
  <c r="D265" i="15"/>
  <c r="D318" i="15" s="1"/>
  <c r="C265" i="15"/>
  <c r="C318" i="15" s="1"/>
  <c r="H264" i="15"/>
  <c r="H317" i="15" s="1"/>
  <c r="G264" i="15"/>
  <c r="G317" i="15" s="1"/>
  <c r="F264" i="15"/>
  <c r="F317" i="15" s="1"/>
  <c r="E264" i="15"/>
  <c r="E317" i="15" s="1"/>
  <c r="D264" i="15"/>
  <c r="D317" i="15" s="1"/>
  <c r="C264" i="15"/>
  <c r="C317" i="15" s="1"/>
  <c r="H263" i="15"/>
  <c r="H316" i="15" s="1"/>
  <c r="G263" i="15"/>
  <c r="G316" i="15" s="1"/>
  <c r="F263" i="15"/>
  <c r="F316" i="15" s="1"/>
  <c r="E263" i="15"/>
  <c r="E316" i="15" s="1"/>
  <c r="D263" i="15"/>
  <c r="D316" i="15" s="1"/>
  <c r="C263" i="15"/>
  <c r="C316" i="15" s="1"/>
  <c r="H262" i="15"/>
  <c r="H315" i="15" s="1"/>
  <c r="G262" i="15"/>
  <c r="G315" i="15" s="1"/>
  <c r="F262" i="15"/>
  <c r="F315" i="15" s="1"/>
  <c r="E262" i="15"/>
  <c r="E315" i="15" s="1"/>
  <c r="D262" i="15"/>
  <c r="D315" i="15" s="1"/>
  <c r="C262" i="15"/>
  <c r="C315" i="15" s="1"/>
  <c r="H260" i="15"/>
  <c r="H313" i="15" s="1"/>
  <c r="G260" i="15"/>
  <c r="G313" i="15" s="1"/>
  <c r="F260" i="15"/>
  <c r="F313" i="15" s="1"/>
  <c r="E260" i="15"/>
  <c r="E313" i="15" s="1"/>
  <c r="D260" i="15"/>
  <c r="D313" i="15" s="1"/>
  <c r="C260" i="15"/>
  <c r="C313" i="15" s="1"/>
  <c r="H259" i="15"/>
  <c r="H312" i="15" s="1"/>
  <c r="G259" i="15"/>
  <c r="G312" i="15" s="1"/>
  <c r="F259" i="15"/>
  <c r="F312" i="15" s="1"/>
  <c r="E259" i="15"/>
  <c r="E312" i="15" s="1"/>
  <c r="D259" i="15"/>
  <c r="D312" i="15" s="1"/>
  <c r="C259" i="15"/>
  <c r="C312" i="15" s="1"/>
  <c r="H258" i="15"/>
  <c r="H311" i="15" s="1"/>
  <c r="G258" i="15"/>
  <c r="G311" i="15" s="1"/>
  <c r="F258" i="15"/>
  <c r="F311" i="15" s="1"/>
  <c r="E258" i="15"/>
  <c r="E311" i="15" s="1"/>
  <c r="D258" i="15"/>
  <c r="D311" i="15" s="1"/>
  <c r="C258" i="15"/>
  <c r="C311" i="15" s="1"/>
  <c r="H256" i="15"/>
  <c r="H309" i="15" s="1"/>
  <c r="G256" i="15"/>
  <c r="G309" i="15" s="1"/>
  <c r="F256" i="15"/>
  <c r="F309" i="15" s="1"/>
  <c r="E256" i="15"/>
  <c r="E309" i="15" s="1"/>
  <c r="D256" i="15"/>
  <c r="D309" i="15" s="1"/>
  <c r="C256" i="15"/>
  <c r="C309" i="15" s="1"/>
  <c r="H254" i="15"/>
  <c r="H307" i="15" s="1"/>
  <c r="G254" i="15"/>
  <c r="G307" i="15" s="1"/>
  <c r="F254" i="15"/>
  <c r="F307" i="15" s="1"/>
  <c r="E254" i="15"/>
  <c r="E307" i="15" s="1"/>
  <c r="D254" i="15"/>
  <c r="D307" i="15" s="1"/>
  <c r="C254" i="15"/>
  <c r="C307" i="15" s="1"/>
  <c r="H253" i="15"/>
  <c r="H306" i="15" s="1"/>
  <c r="G253" i="15"/>
  <c r="G306" i="15" s="1"/>
  <c r="F253" i="15"/>
  <c r="F306" i="15" s="1"/>
  <c r="E253" i="15"/>
  <c r="E306" i="15" s="1"/>
  <c r="D253" i="15"/>
  <c r="D306" i="15" s="1"/>
  <c r="C253" i="15"/>
  <c r="C306" i="15" s="1"/>
  <c r="H252" i="15"/>
  <c r="H305" i="15" s="1"/>
  <c r="G252" i="15"/>
  <c r="G305" i="15" s="1"/>
  <c r="F252" i="15"/>
  <c r="F305" i="15" s="1"/>
  <c r="E252" i="15"/>
  <c r="E305" i="15" s="1"/>
  <c r="D252" i="15"/>
  <c r="D305" i="15" s="1"/>
  <c r="C252" i="15"/>
  <c r="C305" i="15" s="1"/>
  <c r="H251" i="15"/>
  <c r="H304" i="15" s="1"/>
  <c r="G251" i="15"/>
  <c r="G304" i="15" s="1"/>
  <c r="F251" i="15"/>
  <c r="F304" i="15" s="1"/>
  <c r="E251" i="15"/>
  <c r="E304" i="15" s="1"/>
  <c r="D251" i="15"/>
  <c r="D304" i="15" s="1"/>
  <c r="C251" i="15"/>
  <c r="C304" i="15" s="1"/>
  <c r="H250" i="15"/>
  <c r="H303" i="15" s="1"/>
  <c r="G250" i="15"/>
  <c r="G303" i="15" s="1"/>
  <c r="F250" i="15"/>
  <c r="F303" i="15" s="1"/>
  <c r="E250" i="15"/>
  <c r="E303" i="15" s="1"/>
  <c r="D250" i="15"/>
  <c r="D303" i="15" s="1"/>
  <c r="C250" i="15"/>
  <c r="C303" i="15" s="1"/>
  <c r="H249" i="15"/>
  <c r="H302" i="15" s="1"/>
  <c r="G249" i="15"/>
  <c r="G302" i="15" s="1"/>
  <c r="F249" i="15"/>
  <c r="F302" i="15" s="1"/>
  <c r="E249" i="15"/>
  <c r="E302" i="15" s="1"/>
  <c r="D249" i="15"/>
  <c r="D302" i="15" s="1"/>
  <c r="C249" i="15"/>
  <c r="C302" i="15" s="1"/>
  <c r="H246" i="15"/>
  <c r="H299" i="15" s="1"/>
  <c r="G246" i="15"/>
  <c r="G299" i="15" s="1"/>
  <c r="F246" i="15"/>
  <c r="F299" i="15" s="1"/>
  <c r="E246" i="15"/>
  <c r="E299" i="15" s="1"/>
  <c r="D246" i="15"/>
  <c r="D299" i="15" s="1"/>
  <c r="C246" i="15"/>
  <c r="C299" i="15" s="1"/>
  <c r="H245" i="15"/>
  <c r="H298" i="15" s="1"/>
  <c r="G245" i="15"/>
  <c r="G298" i="15" s="1"/>
  <c r="F245" i="15"/>
  <c r="F298" i="15" s="1"/>
  <c r="E245" i="15"/>
  <c r="E298" i="15" s="1"/>
  <c r="D245" i="15"/>
  <c r="D298" i="15" s="1"/>
  <c r="C245" i="15"/>
  <c r="C298" i="15" s="1"/>
  <c r="H244" i="15"/>
  <c r="H297" i="15" s="1"/>
  <c r="G244" i="15"/>
  <c r="G297" i="15" s="1"/>
  <c r="F244" i="15"/>
  <c r="F297" i="15" s="1"/>
  <c r="E244" i="15"/>
  <c r="E297" i="15" s="1"/>
  <c r="D244" i="15"/>
  <c r="D297" i="15" s="1"/>
  <c r="C244" i="15"/>
  <c r="C297" i="15" s="1"/>
  <c r="H243" i="15"/>
  <c r="H296" i="15" s="1"/>
  <c r="G243" i="15"/>
  <c r="G296" i="15" s="1"/>
  <c r="F243" i="15"/>
  <c r="F296" i="15" s="1"/>
  <c r="E243" i="15"/>
  <c r="E296" i="15" s="1"/>
  <c r="D243" i="15"/>
  <c r="D296" i="15" s="1"/>
  <c r="C243" i="15"/>
  <c r="C296" i="15" s="1"/>
  <c r="H241" i="15"/>
  <c r="H294" i="15" s="1"/>
  <c r="G241" i="15"/>
  <c r="G294" i="15" s="1"/>
  <c r="F241" i="15"/>
  <c r="F294" i="15" s="1"/>
  <c r="E241" i="15"/>
  <c r="E294" i="15" s="1"/>
  <c r="D241" i="15"/>
  <c r="D294" i="15" s="1"/>
  <c r="C241" i="15"/>
  <c r="C294" i="15" s="1"/>
  <c r="H238" i="15"/>
  <c r="G238" i="15"/>
  <c r="G291" i="15" s="1"/>
  <c r="F238" i="15"/>
  <c r="F291" i="15" s="1"/>
  <c r="E238" i="15"/>
  <c r="E291" i="15" s="1"/>
  <c r="D238" i="15"/>
  <c r="D291" i="15" s="1"/>
  <c r="C238" i="15"/>
  <c r="C291" i="15" s="1"/>
  <c r="H237" i="15"/>
  <c r="H290" i="15" s="1"/>
  <c r="G237" i="15"/>
  <c r="G290" i="15" s="1"/>
  <c r="F237" i="15"/>
  <c r="F290" i="15" s="1"/>
  <c r="E237" i="15"/>
  <c r="E290" i="15" s="1"/>
  <c r="D237" i="15"/>
  <c r="D290" i="15" s="1"/>
  <c r="C237" i="15"/>
  <c r="C290" i="15" s="1"/>
  <c r="H236" i="15"/>
  <c r="H289" i="15" s="1"/>
  <c r="G236" i="15"/>
  <c r="G289" i="15" s="1"/>
  <c r="F236" i="15"/>
  <c r="F289" i="15" s="1"/>
  <c r="E236" i="15"/>
  <c r="E289" i="15" s="1"/>
  <c r="D236" i="15"/>
  <c r="D289" i="15" s="1"/>
  <c r="C236" i="15"/>
  <c r="C289" i="15" s="1"/>
  <c r="H235" i="15"/>
  <c r="H288" i="15" s="1"/>
  <c r="G235" i="15"/>
  <c r="G288" i="15" s="1"/>
  <c r="F235" i="15"/>
  <c r="F288" i="15" s="1"/>
  <c r="E235" i="15"/>
  <c r="E288" i="15" s="1"/>
  <c r="D235" i="15"/>
  <c r="D288" i="15" s="1"/>
  <c r="C235" i="15"/>
  <c r="C288" i="15" s="1"/>
  <c r="H234" i="15"/>
  <c r="H287" i="15" s="1"/>
  <c r="G234" i="15"/>
  <c r="G287" i="15" s="1"/>
  <c r="F234" i="15"/>
  <c r="F287" i="15" s="1"/>
  <c r="E234" i="15"/>
  <c r="E287" i="15" s="1"/>
  <c r="D234" i="15"/>
  <c r="D287" i="15" s="1"/>
  <c r="C234" i="15"/>
  <c r="C287" i="15" s="1"/>
  <c r="H232" i="15"/>
  <c r="H285" i="15" s="1"/>
  <c r="G232" i="15"/>
  <c r="G285" i="15" s="1"/>
  <c r="F232" i="15"/>
  <c r="F285" i="15" s="1"/>
  <c r="E232" i="15"/>
  <c r="E285" i="15" s="1"/>
  <c r="D232" i="15"/>
  <c r="D285" i="15" s="1"/>
  <c r="C232" i="15"/>
  <c r="C285" i="15" s="1"/>
  <c r="H225" i="15"/>
  <c r="H278" i="15" s="1"/>
  <c r="G225" i="15"/>
  <c r="G278" i="15" s="1"/>
  <c r="F225" i="15"/>
  <c r="F278" i="15" s="1"/>
  <c r="E225" i="15"/>
  <c r="E278" i="15" s="1"/>
  <c r="D225" i="15"/>
  <c r="D278" i="15" s="1"/>
  <c r="H224" i="15"/>
  <c r="H277" i="15" s="1"/>
  <c r="G224" i="15"/>
  <c r="G277" i="15" s="1"/>
  <c r="F224" i="15"/>
  <c r="F277" i="15" s="1"/>
  <c r="E224" i="15"/>
  <c r="E277" i="15" s="1"/>
  <c r="D224" i="15"/>
  <c r="D277" i="15" s="1"/>
  <c r="H223" i="15"/>
  <c r="H276" i="15" s="1"/>
  <c r="G223" i="15"/>
  <c r="G276" i="15" s="1"/>
  <c r="F223" i="15"/>
  <c r="F276" i="15" s="1"/>
  <c r="E223" i="15"/>
  <c r="E276" i="15" s="1"/>
  <c r="D223" i="15"/>
  <c r="D276" i="15" s="1"/>
  <c r="C225" i="15"/>
  <c r="C278" i="15" s="1"/>
  <c r="C224" i="15"/>
  <c r="C277" i="15" s="1"/>
  <c r="C276" i="15"/>
  <c r="D230" i="15"/>
  <c r="E230" i="15" s="1"/>
  <c r="F230" i="15" s="1"/>
  <c r="G230" i="15" s="1"/>
  <c r="H230" i="15" s="1"/>
  <c r="D221" i="15"/>
  <c r="E221" i="15" s="1"/>
  <c r="F221" i="15" s="1"/>
  <c r="G221" i="15" s="1"/>
  <c r="H221" i="15" s="1"/>
  <c r="I198" i="18"/>
  <c r="H198" i="18"/>
  <c r="G198" i="18"/>
  <c r="F198" i="18"/>
  <c r="E198" i="18"/>
  <c r="D198" i="18"/>
  <c r="D216" i="18"/>
  <c r="I216" i="18"/>
  <c r="H216" i="18"/>
  <c r="G216" i="18"/>
  <c r="F216" i="18"/>
  <c r="F217" i="18" s="1"/>
  <c r="E216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J737" i="76" l="1"/>
  <c r="J730" i="76"/>
  <c r="D217" i="18"/>
  <c r="I217" i="18"/>
  <c r="H217" i="18"/>
  <c r="K676" i="76"/>
  <c r="K677" i="76"/>
  <c r="H9" i="48" s="1"/>
  <c r="J661" i="76"/>
  <c r="J691" i="76" s="1"/>
  <c r="K23" i="76"/>
  <c r="K113" i="76" s="1"/>
  <c r="K143" i="76" s="1"/>
  <c r="K101" i="76"/>
  <c r="K131" i="76" s="1"/>
  <c r="K559" i="76"/>
  <c r="K771" i="76"/>
  <c r="K765" i="76"/>
  <c r="U11" i="103"/>
  <c r="T16" i="103"/>
  <c r="W15" i="103"/>
  <c r="E217" i="18"/>
  <c r="G217" i="18"/>
  <c r="J752" i="76" l="1"/>
  <c r="J740" i="76"/>
  <c r="K775" i="76"/>
  <c r="K786" i="76"/>
  <c r="K649" i="76"/>
  <c r="K679" i="76" s="1"/>
  <c r="H11" i="48" s="1"/>
  <c r="K571" i="76"/>
  <c r="K661" i="76" s="1"/>
  <c r="K691" i="76" s="1"/>
  <c r="V11" i="103"/>
  <c r="U16" i="103"/>
  <c r="X15" i="103"/>
  <c r="R28" i="59"/>
  <c r="AK28" i="59"/>
  <c r="AJ28" i="59"/>
  <c r="AI28" i="59"/>
  <c r="AH28" i="59"/>
  <c r="AG28" i="59"/>
  <c r="AF28" i="59"/>
  <c r="AE28" i="59"/>
  <c r="AD28" i="59"/>
  <c r="AC28" i="59"/>
  <c r="AB28" i="59"/>
  <c r="AA28" i="59"/>
  <c r="Z28" i="59"/>
  <c r="Y28" i="59"/>
  <c r="X28" i="59"/>
  <c r="V28" i="59"/>
  <c r="P28" i="59"/>
  <c r="O28" i="59"/>
  <c r="N28" i="59"/>
  <c r="N29" i="59" s="1"/>
  <c r="K790" i="76" l="1"/>
  <c r="H34" i="48"/>
  <c r="K727" i="76"/>
  <c r="G35" i="48"/>
  <c r="J755" i="76"/>
  <c r="V16" i="103"/>
  <c r="W11" i="103"/>
  <c r="Y15" i="103"/>
  <c r="A4" i="48"/>
  <c r="A266" i="5" s="1"/>
  <c r="E47" i="50"/>
  <c r="C26" i="49"/>
  <c r="C25" i="49"/>
  <c r="C23" i="49"/>
  <c r="C21" i="49"/>
  <c r="C10" i="49"/>
  <c r="G109" i="22"/>
  <c r="H109" i="22"/>
  <c r="I109" i="22"/>
  <c r="J109" i="22"/>
  <c r="K109" i="22"/>
  <c r="G97" i="22"/>
  <c r="H97" i="22"/>
  <c r="I97" i="22"/>
  <c r="J97" i="22"/>
  <c r="K97" i="22"/>
  <c r="G81" i="22"/>
  <c r="G83" i="22" s="1"/>
  <c r="H81" i="22"/>
  <c r="I81" i="22"/>
  <c r="J81" i="22"/>
  <c r="K81" i="22"/>
  <c r="H83" i="22"/>
  <c r="I83" i="22"/>
  <c r="J83" i="22"/>
  <c r="K83" i="22"/>
  <c r="G27" i="22"/>
  <c r="H27" i="22"/>
  <c r="I27" i="22"/>
  <c r="J27" i="22"/>
  <c r="K27" i="22"/>
  <c r="G31" i="22"/>
  <c r="H31" i="22"/>
  <c r="I31" i="22"/>
  <c r="J31" i="22"/>
  <c r="K31" i="22"/>
  <c r="G35" i="22"/>
  <c r="H35" i="22"/>
  <c r="I35" i="22"/>
  <c r="J35" i="22"/>
  <c r="K35" i="22"/>
  <c r="G47" i="22"/>
  <c r="H47" i="22"/>
  <c r="I47" i="22"/>
  <c r="J47" i="22"/>
  <c r="K47" i="22"/>
  <c r="F35" i="22"/>
  <c r="F31" i="22"/>
  <c r="F27" i="22"/>
  <c r="F47" i="22"/>
  <c r="F48" i="22" s="1"/>
  <c r="G18" i="22"/>
  <c r="H18" i="22"/>
  <c r="I18" i="22"/>
  <c r="J18" i="22"/>
  <c r="K18" i="22"/>
  <c r="E109" i="22"/>
  <c r="E108" i="22"/>
  <c r="E107" i="22"/>
  <c r="E106" i="22"/>
  <c r="E105" i="22"/>
  <c r="E104" i="22"/>
  <c r="E103" i="22"/>
  <c r="E97" i="22"/>
  <c r="E96" i="22"/>
  <c r="E95" i="22"/>
  <c r="E94" i="22"/>
  <c r="E93" i="22"/>
  <c r="E92" i="22"/>
  <c r="E91" i="22"/>
  <c r="E90" i="22"/>
  <c r="E89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18" i="22"/>
  <c r="E17" i="22"/>
  <c r="E16" i="22"/>
  <c r="E15" i="22"/>
  <c r="E14" i="22"/>
  <c r="E13" i="22"/>
  <c r="E12" i="22"/>
  <c r="E11" i="22"/>
  <c r="E10" i="22"/>
  <c r="E9" i="22"/>
  <c r="D26" i="26"/>
  <c r="F109" i="22"/>
  <c r="F110" i="22" s="1"/>
  <c r="F97" i="22"/>
  <c r="F98" i="22" s="1"/>
  <c r="F81" i="22"/>
  <c r="F83" i="22" s="1"/>
  <c r="F18" i="22"/>
  <c r="F19" i="22" s="1"/>
  <c r="K737" i="76" l="1"/>
  <c r="K730" i="76"/>
  <c r="X11" i="103"/>
  <c r="W16" i="103"/>
  <c r="Z15" i="103"/>
  <c r="E9" i="47"/>
  <c r="K752" i="76" l="1"/>
  <c r="K740" i="76"/>
  <c r="Y11" i="103"/>
  <c r="X16" i="103"/>
  <c r="AA15" i="103"/>
  <c r="D36" i="12"/>
  <c r="D37" i="12" s="1"/>
  <c r="E36" i="12"/>
  <c r="E37" i="12" s="1"/>
  <c r="F36" i="12"/>
  <c r="F37" i="12" s="1"/>
  <c r="G36" i="12"/>
  <c r="H36" i="12"/>
  <c r="G37" i="12"/>
  <c r="H37" i="12"/>
  <c r="D67" i="12"/>
  <c r="E67" i="12"/>
  <c r="E68" i="12" s="1"/>
  <c r="F67" i="12"/>
  <c r="F68" i="12" s="1"/>
  <c r="G67" i="12"/>
  <c r="G68" i="12" s="1"/>
  <c r="H67" i="12"/>
  <c r="H68" i="12" s="1"/>
  <c r="D68" i="12"/>
  <c r="C36" i="12"/>
  <c r="C37" i="12" s="1"/>
  <c r="C67" i="12"/>
  <c r="C68" i="12" s="1"/>
  <c r="B69" i="12"/>
  <c r="B68" i="12"/>
  <c r="B67" i="12"/>
  <c r="B66" i="12"/>
  <c r="B65" i="12"/>
  <c r="B64" i="12"/>
  <c r="B63" i="12"/>
  <c r="B62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4" i="12"/>
  <c r="B38" i="12"/>
  <c r="B37" i="12"/>
  <c r="B36" i="12"/>
  <c r="B35" i="12"/>
  <c r="B34" i="12"/>
  <c r="B33" i="12"/>
  <c r="B32" i="12"/>
  <c r="B31" i="12"/>
  <c r="B30" i="12"/>
  <c r="B29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H35" i="48" l="1"/>
  <c r="K755" i="76"/>
  <c r="Z11" i="103"/>
  <c r="Y16" i="103"/>
  <c r="AB15" i="103"/>
  <c r="AA11" i="103" l="1"/>
  <c r="Z16" i="103"/>
  <c r="AC15" i="103"/>
  <c r="AB11" i="103" l="1"/>
  <c r="AA16" i="103"/>
  <c r="AC11" i="103" l="1"/>
  <c r="AB16" i="103"/>
  <c r="A4" i="6"/>
  <c r="A4" i="7"/>
  <c r="A6" i="5" s="1"/>
  <c r="A4" i="12"/>
  <c r="A9" i="5" s="1"/>
  <c r="A4" i="14"/>
  <c r="A11" i="5" s="1"/>
  <c r="A4" i="15"/>
  <c r="A17" i="5" s="1"/>
  <c r="A4" i="18"/>
  <c r="A48" i="5" s="1"/>
  <c r="A4" i="58"/>
  <c r="A55" i="5" s="1"/>
  <c r="A4" i="26"/>
  <c r="A136" i="5" s="1"/>
  <c r="AD11" i="103" l="1"/>
  <c r="AC16" i="103"/>
  <c r="A4" i="22"/>
  <c r="A130" i="5" s="1"/>
  <c r="AE11" i="103" l="1"/>
  <c r="AD16" i="103"/>
  <c r="D42" i="58"/>
  <c r="AF11" i="103" l="1"/>
  <c r="AE16" i="103"/>
  <c r="O55" i="30"/>
  <c r="Y55" i="30" s="1"/>
  <c r="AA42" i="30"/>
  <c r="Y57" i="30"/>
  <c r="N82" i="30"/>
  <c r="N81" i="30"/>
  <c r="N80" i="30"/>
  <c r="N79" i="30"/>
  <c r="N78" i="30"/>
  <c r="N77" i="30"/>
  <c r="N76" i="30"/>
  <c r="N75" i="30"/>
  <c r="N74" i="30"/>
  <c r="N73" i="30"/>
  <c r="N72" i="30"/>
  <c r="N71" i="30"/>
  <c r="N70" i="30"/>
  <c r="N69" i="30"/>
  <c r="N68" i="30"/>
  <c r="N67" i="30"/>
  <c r="N66" i="30"/>
  <c r="N65" i="30"/>
  <c r="N64" i="30"/>
  <c r="N63" i="30"/>
  <c r="N62" i="30"/>
  <c r="N61" i="30"/>
  <c r="N60" i="30"/>
  <c r="N58" i="30"/>
  <c r="N57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N43" i="30"/>
  <c r="N42" i="30"/>
  <c r="N41" i="30"/>
  <c r="N39" i="30"/>
  <c r="N38" i="30"/>
  <c r="N37" i="30"/>
  <c r="N36" i="30"/>
  <c r="N34" i="30"/>
  <c r="N33" i="30"/>
  <c r="N32" i="30"/>
  <c r="N31" i="30"/>
  <c r="N29" i="30"/>
  <c r="N28" i="30"/>
  <c r="N27" i="30"/>
  <c r="N26" i="30"/>
  <c r="N25" i="30"/>
  <c r="N23" i="30"/>
  <c r="N22" i="30"/>
  <c r="N16" i="30"/>
  <c r="N15" i="30"/>
  <c r="N14" i="30"/>
  <c r="N13" i="30"/>
  <c r="N12" i="30"/>
  <c r="N11" i="30"/>
  <c r="N10" i="30"/>
  <c r="B82" i="30"/>
  <c r="B81" i="30"/>
  <c r="B80" i="30"/>
  <c r="B79" i="30"/>
  <c r="B78" i="30"/>
  <c r="B77" i="30"/>
  <c r="B76" i="30"/>
  <c r="B75" i="30"/>
  <c r="B73" i="30"/>
  <c r="B72" i="30"/>
  <c r="B71" i="30"/>
  <c r="B70" i="30"/>
  <c r="B69" i="30"/>
  <c r="B68" i="30"/>
  <c r="B67" i="30"/>
  <c r="B65" i="30"/>
  <c r="B64" i="30"/>
  <c r="B63" i="30"/>
  <c r="B61" i="30"/>
  <c r="B60" i="30"/>
  <c r="B58" i="30"/>
  <c r="B57" i="30"/>
  <c r="B54" i="30"/>
  <c r="B53" i="30"/>
  <c r="B52" i="30"/>
  <c r="B51" i="30"/>
  <c r="B50" i="30"/>
  <c r="B49" i="30"/>
  <c r="B48" i="30"/>
  <c r="B47" i="30"/>
  <c r="B45" i="30"/>
  <c r="B44" i="30"/>
  <c r="B43" i="30"/>
  <c r="B41" i="30"/>
  <c r="B39" i="30"/>
  <c r="B38" i="30"/>
  <c r="B37" i="30"/>
  <c r="B36" i="30"/>
  <c r="B34" i="30"/>
  <c r="B33" i="30"/>
  <c r="B32" i="30"/>
  <c r="B31" i="30"/>
  <c r="B29" i="30"/>
  <c r="B28" i="30"/>
  <c r="B27" i="30"/>
  <c r="B26" i="30"/>
  <c r="O19" i="70"/>
  <c r="C45" i="45"/>
  <c r="C33" i="33"/>
  <c r="C37" i="33"/>
  <c r="AG11" i="103" l="1"/>
  <c r="AF16" i="103"/>
  <c r="O50" i="70"/>
  <c r="AH11" i="103" l="1"/>
  <c r="AG16" i="103"/>
  <c r="Y53" i="70"/>
  <c r="AB53" i="70" s="1"/>
  <c r="AH16" i="103" l="1"/>
  <c r="AI11" i="103"/>
  <c r="N53" i="70"/>
  <c r="N19" i="70"/>
  <c r="N20" i="70"/>
  <c r="N21" i="70"/>
  <c r="N22" i="70"/>
  <c r="N23" i="70"/>
  <c r="N24" i="70"/>
  <c r="N25" i="70"/>
  <c r="N26" i="70"/>
  <c r="N27" i="70"/>
  <c r="N28" i="70"/>
  <c r="N29" i="70"/>
  <c r="N30" i="70"/>
  <c r="N31" i="70"/>
  <c r="N32" i="70"/>
  <c r="N33" i="70"/>
  <c r="N34" i="70"/>
  <c r="N35" i="70"/>
  <c r="N36" i="70"/>
  <c r="N37" i="70"/>
  <c r="N38" i="70"/>
  <c r="N39" i="70"/>
  <c r="N40" i="70"/>
  <c r="N41" i="70"/>
  <c r="N42" i="70"/>
  <c r="N43" i="70"/>
  <c r="N44" i="70"/>
  <c r="N45" i="70"/>
  <c r="N46" i="70"/>
  <c r="N47" i="70"/>
  <c r="N48" i="70"/>
  <c r="N49" i="70"/>
  <c r="N50" i="70"/>
  <c r="N51" i="70"/>
  <c r="N52" i="70"/>
  <c r="N54" i="70"/>
  <c r="N18" i="70"/>
  <c r="N12" i="70"/>
  <c r="N11" i="70"/>
  <c r="N10" i="70"/>
  <c r="AJ11" i="103" l="1"/>
  <c r="AJ16" i="103" s="1"/>
  <c r="AI16" i="103"/>
  <c r="B54" i="70"/>
  <c r="B45" i="70"/>
  <c r="B37" i="70"/>
  <c r="B28" i="70"/>
  <c r="B49" i="70"/>
  <c r="B48" i="70"/>
  <c r="B47" i="70"/>
  <c r="B46" i="70"/>
  <c r="B53" i="70"/>
  <c r="B44" i="70"/>
  <c r="B36" i="70"/>
  <c r="B27" i="70"/>
  <c r="B32" i="70"/>
  <c r="B31" i="70"/>
  <c r="B39" i="70"/>
  <c r="B29" i="70"/>
  <c r="B52" i="70"/>
  <c r="B43" i="70"/>
  <c r="B35" i="70"/>
  <c r="B26" i="70"/>
  <c r="B41" i="70"/>
  <c r="B40" i="70"/>
  <c r="B30" i="70"/>
  <c r="B38" i="70"/>
  <c r="B51" i="70"/>
  <c r="B42" i="70"/>
  <c r="B33" i="70"/>
  <c r="B25" i="70"/>
  <c r="B24" i="70"/>
  <c r="B23" i="70"/>
  <c r="B22" i="70"/>
  <c r="B21" i="70"/>
  <c r="A4" i="70"/>
  <c r="A164" i="5" s="1"/>
  <c r="A10" i="70"/>
  <c r="A11" i="70"/>
  <c r="A12" i="70"/>
  <c r="O10" i="70"/>
  <c r="P19" i="70"/>
  <c r="P10" i="70" s="1"/>
  <c r="Q19" i="70"/>
  <c r="Q10" i="70" s="1"/>
  <c r="R19" i="70"/>
  <c r="R10" i="70" s="1"/>
  <c r="S19" i="70"/>
  <c r="S10" i="70" s="1"/>
  <c r="T19" i="70"/>
  <c r="T10" i="70" s="1"/>
  <c r="U19" i="70"/>
  <c r="U10" i="70" s="1"/>
  <c r="V19" i="70"/>
  <c r="V10" i="70" s="1"/>
  <c r="W19" i="70"/>
  <c r="W10" i="70" s="1"/>
  <c r="X19" i="70"/>
  <c r="X10" i="70" s="1"/>
  <c r="AA19" i="70"/>
  <c r="AA10" i="70" s="1"/>
  <c r="Y20" i="70"/>
  <c r="AB20" i="70" s="1"/>
  <c r="Y21" i="70"/>
  <c r="AB21" i="70" s="1"/>
  <c r="Y22" i="70"/>
  <c r="AB22" i="70" s="1"/>
  <c r="Y23" i="70"/>
  <c r="AB23" i="70" s="1"/>
  <c r="Y24" i="70"/>
  <c r="AB24" i="70" s="1"/>
  <c r="Y25" i="70"/>
  <c r="AB25" i="70" s="1"/>
  <c r="Y26" i="70"/>
  <c r="AB26" i="70" s="1"/>
  <c r="Y27" i="70"/>
  <c r="AB27" i="70" s="1"/>
  <c r="Y28" i="70"/>
  <c r="AB28" i="70" s="1"/>
  <c r="Y29" i="70"/>
  <c r="AB29" i="70" s="1"/>
  <c r="Y30" i="70"/>
  <c r="AB30" i="70" s="1"/>
  <c r="Y31" i="70"/>
  <c r="AB31" i="70" s="1"/>
  <c r="Y32" i="70"/>
  <c r="AB32" i="70" s="1"/>
  <c r="Y33" i="70"/>
  <c r="AB33" i="70" s="1"/>
  <c r="O34" i="70"/>
  <c r="P34" i="70"/>
  <c r="P11" i="70" s="1"/>
  <c r="Q34" i="70"/>
  <c r="Q11" i="70" s="1"/>
  <c r="R34" i="70"/>
  <c r="R11" i="70" s="1"/>
  <c r="S34" i="70"/>
  <c r="S11" i="70" s="1"/>
  <c r="T34" i="70"/>
  <c r="T11" i="70" s="1"/>
  <c r="U34" i="70"/>
  <c r="U11" i="70" s="1"/>
  <c r="V34" i="70"/>
  <c r="V11" i="70" s="1"/>
  <c r="W34" i="70"/>
  <c r="X34" i="70"/>
  <c r="X11" i="70" s="1"/>
  <c r="AA34" i="70"/>
  <c r="AA11" i="70" s="1"/>
  <c r="Y35" i="70"/>
  <c r="AB35" i="70" s="1"/>
  <c r="Y36" i="70"/>
  <c r="AB36" i="70" s="1"/>
  <c r="Y37" i="70"/>
  <c r="AB37" i="70" s="1"/>
  <c r="Y38" i="70"/>
  <c r="AB38" i="70" s="1"/>
  <c r="Y39" i="70"/>
  <c r="AB39" i="70" s="1"/>
  <c r="Y40" i="70"/>
  <c r="AB40" i="70" s="1"/>
  <c r="Y41" i="70"/>
  <c r="AB41" i="70" s="1"/>
  <c r="Y42" i="70"/>
  <c r="AB42" i="70" s="1"/>
  <c r="Y43" i="70"/>
  <c r="AB43" i="70" s="1"/>
  <c r="Y44" i="70"/>
  <c r="AB44" i="70" s="1"/>
  <c r="Y45" i="70"/>
  <c r="AB45" i="70" s="1"/>
  <c r="Y46" i="70"/>
  <c r="AB46" i="70" s="1"/>
  <c r="Y47" i="70"/>
  <c r="AB47" i="70" s="1"/>
  <c r="Y48" i="70"/>
  <c r="AB48" i="70" s="1"/>
  <c r="Y49" i="70"/>
  <c r="AB49" i="70" s="1"/>
  <c r="O12" i="70"/>
  <c r="P50" i="70"/>
  <c r="P12" i="70" s="1"/>
  <c r="Q50" i="70"/>
  <c r="Q12" i="70" s="1"/>
  <c r="R50" i="70"/>
  <c r="R12" i="70" s="1"/>
  <c r="S50" i="70"/>
  <c r="S12" i="70" s="1"/>
  <c r="T50" i="70"/>
  <c r="T12" i="70" s="1"/>
  <c r="U50" i="70"/>
  <c r="U12" i="70" s="1"/>
  <c r="V50" i="70"/>
  <c r="V12" i="70" s="1"/>
  <c r="W50" i="70"/>
  <c r="W12" i="70" s="1"/>
  <c r="X50" i="70"/>
  <c r="X12" i="70" s="1"/>
  <c r="AA50" i="70"/>
  <c r="AA12" i="70" s="1"/>
  <c r="Y51" i="70"/>
  <c r="AB51" i="70" s="1"/>
  <c r="Y52" i="70"/>
  <c r="AB52" i="70" s="1"/>
  <c r="Y54" i="70"/>
  <c r="AB54" i="70" s="1"/>
  <c r="W18" i="70" l="1"/>
  <c r="X9" i="70"/>
  <c r="Y34" i="70"/>
  <c r="AB34" i="70" s="1"/>
  <c r="U9" i="70"/>
  <c r="T9" i="70"/>
  <c r="X18" i="70"/>
  <c r="P18" i="70"/>
  <c r="V9" i="70"/>
  <c r="P9" i="70"/>
  <c r="S9" i="70"/>
  <c r="AA9" i="70"/>
  <c r="Y12" i="70"/>
  <c r="AB12" i="70" s="1"/>
  <c r="R9" i="70"/>
  <c r="Q9" i="70"/>
  <c r="O18" i="70"/>
  <c r="U18" i="70"/>
  <c r="Y50" i="70"/>
  <c r="AB50" i="70" s="1"/>
  <c r="T18" i="70"/>
  <c r="W11" i="70"/>
  <c r="W9" i="70" s="1"/>
  <c r="O11" i="70"/>
  <c r="Y11" i="70" s="1"/>
  <c r="AB11" i="70" s="1"/>
  <c r="V18" i="70"/>
  <c r="S18" i="70"/>
  <c r="Y19" i="70"/>
  <c r="AB19" i="70" s="1"/>
  <c r="AA18" i="70"/>
  <c r="R18" i="70"/>
  <c r="Q18" i="70"/>
  <c r="Y10" i="70"/>
  <c r="AB10" i="70" s="1"/>
  <c r="O9" i="70" l="1"/>
  <c r="Y9" i="70" s="1"/>
  <c r="AB9" i="70" s="1"/>
  <c r="Y18" i="70"/>
  <c r="AB18" i="70" s="1"/>
  <c r="I27" i="69" l="1"/>
  <c r="I16" i="69" s="1"/>
  <c r="H27" i="69"/>
  <c r="H16" i="69" s="1"/>
  <c r="G27" i="69"/>
  <c r="G16" i="69" s="1"/>
  <c r="F27" i="69"/>
  <c r="F16" i="69" s="1"/>
  <c r="E27" i="69"/>
  <c r="E16" i="69" s="1"/>
  <c r="I26" i="69"/>
  <c r="I15" i="69" s="1"/>
  <c r="H26" i="69"/>
  <c r="H15" i="69" s="1"/>
  <c r="G26" i="69"/>
  <c r="G15" i="69" s="1"/>
  <c r="F26" i="69"/>
  <c r="F15" i="69" s="1"/>
  <c r="E26" i="69"/>
  <c r="E15" i="69" s="1"/>
  <c r="D26" i="69"/>
  <c r="D15" i="69" s="1"/>
  <c r="I25" i="69"/>
  <c r="I14" i="69" s="1"/>
  <c r="H25" i="69"/>
  <c r="H14" i="69" s="1"/>
  <c r="G25" i="69"/>
  <c r="G14" i="69" s="1"/>
  <c r="F25" i="69"/>
  <c r="F14" i="69" s="1"/>
  <c r="E25" i="69"/>
  <c r="E14" i="69" s="1"/>
  <c r="D25" i="69"/>
  <c r="D14" i="69" s="1"/>
  <c r="I24" i="69"/>
  <c r="I13" i="69" s="1"/>
  <c r="H24" i="69"/>
  <c r="H13" i="69" s="1"/>
  <c r="G24" i="69"/>
  <c r="G13" i="69" s="1"/>
  <c r="F24" i="69"/>
  <c r="F13" i="69" s="1"/>
  <c r="E24" i="69"/>
  <c r="E13" i="69" s="1"/>
  <c r="D24" i="69"/>
  <c r="D13" i="69" s="1"/>
  <c r="I23" i="69"/>
  <c r="I12" i="69" s="1"/>
  <c r="H23" i="69"/>
  <c r="H12" i="69" s="1"/>
  <c r="G23" i="69"/>
  <c r="G12" i="69" s="1"/>
  <c r="F23" i="69"/>
  <c r="F12" i="69" s="1"/>
  <c r="E23" i="69"/>
  <c r="E12" i="69" s="1"/>
  <c r="D23" i="69"/>
  <c r="D12" i="69" s="1"/>
  <c r="I22" i="69"/>
  <c r="I11" i="69" s="1"/>
  <c r="H22" i="69"/>
  <c r="H11" i="69" s="1"/>
  <c r="G22" i="69"/>
  <c r="G11" i="69" s="1"/>
  <c r="F22" i="69"/>
  <c r="F11" i="69" s="1"/>
  <c r="E22" i="69"/>
  <c r="E11" i="69" s="1"/>
  <c r="D22" i="69"/>
  <c r="D11" i="69" s="1"/>
  <c r="I21" i="69"/>
  <c r="I10" i="69" s="1"/>
  <c r="H21" i="69"/>
  <c r="H10" i="69" s="1"/>
  <c r="G21" i="69"/>
  <c r="F21" i="69"/>
  <c r="E21" i="69"/>
  <c r="E10" i="69" s="1"/>
  <c r="D21" i="69"/>
  <c r="D10" i="69" s="1"/>
  <c r="I20" i="69"/>
  <c r="I9" i="69" s="1"/>
  <c r="H20" i="69"/>
  <c r="G20" i="69"/>
  <c r="G9" i="69" s="1"/>
  <c r="F20" i="69"/>
  <c r="F9" i="69" s="1"/>
  <c r="E20" i="69"/>
  <c r="E9" i="69" s="1"/>
  <c r="D20" i="69"/>
  <c r="D9" i="69" s="1"/>
  <c r="D104" i="69"/>
  <c r="A107" i="69"/>
  <c r="A97" i="69"/>
  <c r="A87" i="69"/>
  <c r="A77" i="69"/>
  <c r="I114" i="69"/>
  <c r="H114" i="69"/>
  <c r="G114" i="69"/>
  <c r="F114" i="69"/>
  <c r="E114" i="69"/>
  <c r="D114" i="69"/>
  <c r="I104" i="69"/>
  <c r="H104" i="69"/>
  <c r="G104" i="69"/>
  <c r="F104" i="69"/>
  <c r="E104" i="69"/>
  <c r="I94" i="69"/>
  <c r="H94" i="69"/>
  <c r="G94" i="69"/>
  <c r="F94" i="69"/>
  <c r="E94" i="69"/>
  <c r="D94" i="69"/>
  <c r="I84" i="69"/>
  <c r="H84" i="69"/>
  <c r="G84" i="69"/>
  <c r="F84" i="69"/>
  <c r="E84" i="69"/>
  <c r="D84" i="69"/>
  <c r="I73" i="69"/>
  <c r="H73" i="69"/>
  <c r="G73" i="69"/>
  <c r="F73" i="69"/>
  <c r="E73" i="69"/>
  <c r="D73" i="69"/>
  <c r="I72" i="69"/>
  <c r="H72" i="69"/>
  <c r="G72" i="69"/>
  <c r="F72" i="69"/>
  <c r="E72" i="69"/>
  <c r="D72" i="69"/>
  <c r="I71" i="69"/>
  <c r="H71" i="69"/>
  <c r="G71" i="69"/>
  <c r="F71" i="69"/>
  <c r="E71" i="69"/>
  <c r="D71" i="69"/>
  <c r="I70" i="69"/>
  <c r="H70" i="69"/>
  <c r="G70" i="69"/>
  <c r="F70" i="69"/>
  <c r="E70" i="69"/>
  <c r="D70" i="69"/>
  <c r="I69" i="69"/>
  <c r="H69" i="69"/>
  <c r="G69" i="69"/>
  <c r="F69" i="69"/>
  <c r="E69" i="69"/>
  <c r="D69" i="69"/>
  <c r="I68" i="69"/>
  <c r="H68" i="69"/>
  <c r="G68" i="69"/>
  <c r="F68" i="69"/>
  <c r="E68" i="69"/>
  <c r="D68" i="69"/>
  <c r="I67" i="69"/>
  <c r="H67" i="69"/>
  <c r="G67" i="69"/>
  <c r="F67" i="69"/>
  <c r="E67" i="69"/>
  <c r="D67" i="69"/>
  <c r="A53" i="69"/>
  <c r="A42" i="69"/>
  <c r="A31" i="69"/>
  <c r="A20" i="69"/>
  <c r="I61" i="69"/>
  <c r="K196" i="32" s="1"/>
  <c r="H61" i="69"/>
  <c r="J196" i="32" s="1"/>
  <c r="G61" i="69"/>
  <c r="I196" i="32" s="1"/>
  <c r="F61" i="69"/>
  <c r="H196" i="32" s="1"/>
  <c r="E61" i="69"/>
  <c r="G196" i="32" s="1"/>
  <c r="I50" i="69"/>
  <c r="K157" i="32" s="1"/>
  <c r="H50" i="69"/>
  <c r="J157" i="32" s="1"/>
  <c r="G50" i="69"/>
  <c r="I157" i="32" s="1"/>
  <c r="F50" i="69"/>
  <c r="H157" i="32" s="1"/>
  <c r="E50" i="69"/>
  <c r="G157" i="32" s="1"/>
  <c r="D50" i="69"/>
  <c r="F157" i="32" s="1"/>
  <c r="I39" i="69"/>
  <c r="K118" i="32" s="1"/>
  <c r="H39" i="69"/>
  <c r="J118" i="32" s="1"/>
  <c r="G39" i="69"/>
  <c r="I118" i="32" s="1"/>
  <c r="I79" i="32" s="1"/>
  <c r="I40" i="32" s="1"/>
  <c r="F39" i="69"/>
  <c r="H118" i="32" s="1"/>
  <c r="H79" i="32" s="1"/>
  <c r="H40" i="32" s="1"/>
  <c r="E39" i="69"/>
  <c r="G118" i="32" s="1"/>
  <c r="D39" i="69"/>
  <c r="F118" i="32" s="1"/>
  <c r="H9" i="69"/>
  <c r="A4" i="69"/>
  <c r="A230" i="5" s="1"/>
  <c r="A1" i="69"/>
  <c r="K79" i="32" l="1"/>
  <c r="K40" i="32" s="1"/>
  <c r="J79" i="32"/>
  <c r="J40" i="32" s="1"/>
  <c r="F79" i="32"/>
  <c r="F40" i="32" s="1"/>
  <c r="G79" i="32"/>
  <c r="G40" i="32" s="1"/>
  <c r="G28" i="69"/>
  <c r="F28" i="69"/>
  <c r="I28" i="69"/>
  <c r="H28" i="69"/>
  <c r="F10" i="69"/>
  <c r="F17" i="69" s="1"/>
  <c r="E28" i="69"/>
  <c r="G10" i="69"/>
  <c r="G17" i="69" s="1"/>
  <c r="D17" i="69"/>
  <c r="D28" i="69"/>
  <c r="E17" i="69"/>
  <c r="I74" i="69"/>
  <c r="H17" i="69"/>
  <c r="I17" i="69"/>
  <c r="D74" i="69"/>
  <c r="E74" i="69"/>
  <c r="F74" i="69"/>
  <c r="G74" i="69"/>
  <c r="H74" i="69"/>
  <c r="A4" i="32" l="1"/>
  <c r="A182" i="5" s="1"/>
  <c r="A4" i="37"/>
  <c r="A228" i="5" s="1"/>
  <c r="A4" i="65"/>
  <c r="A226" i="5" s="1"/>
  <c r="A4" i="44"/>
  <c r="A237" i="5" s="1"/>
  <c r="A4" i="45"/>
  <c r="A249" i="5" s="1"/>
  <c r="E25" i="47" l="1"/>
  <c r="E61" i="47" s="1"/>
  <c r="E115" i="47" s="1"/>
  <c r="E24" i="47"/>
  <c r="E60" i="47" s="1"/>
  <c r="E114" i="47" s="1"/>
  <c r="E23" i="47"/>
  <c r="E59" i="47" s="1"/>
  <c r="E113" i="47" s="1"/>
  <c r="E22" i="47"/>
  <c r="E58" i="47" s="1"/>
  <c r="E112" i="47" s="1"/>
  <c r="E21" i="47"/>
  <c r="E57" i="47" s="1"/>
  <c r="E111" i="47" s="1"/>
  <c r="E20" i="47"/>
  <c r="E19" i="47"/>
  <c r="E55" i="47" s="1"/>
  <c r="E109" i="47" s="1"/>
  <c r="E18" i="47"/>
  <c r="E54" i="47" s="1"/>
  <c r="E108" i="47" s="1"/>
  <c r="E17" i="47"/>
  <c r="E53" i="47" s="1"/>
  <c r="E107" i="47" s="1"/>
  <c r="E16" i="47"/>
  <c r="E52" i="47" s="1"/>
  <c r="E106" i="47" s="1"/>
  <c r="E15" i="47"/>
  <c r="E51" i="47" s="1"/>
  <c r="E105" i="47" s="1"/>
  <c r="E14" i="47"/>
  <c r="E50" i="47" s="1"/>
  <c r="E104" i="47" s="1"/>
  <c r="E13" i="47"/>
  <c r="E12" i="47"/>
  <c r="E48" i="47" s="1"/>
  <c r="E11" i="47"/>
  <c r="E47" i="47" s="1"/>
  <c r="E10" i="47"/>
  <c r="E45" i="47"/>
  <c r="E56" i="47" l="1"/>
  <c r="E110" i="47" s="1"/>
  <c r="D61" i="48" s="1"/>
  <c r="E124" i="47"/>
  <c r="E132" i="47" s="1"/>
  <c r="E144" i="47" s="1"/>
  <c r="D74" i="48" s="1"/>
  <c r="E46" i="47"/>
  <c r="E122" i="47"/>
  <c r="E130" i="47" s="1"/>
  <c r="E49" i="47"/>
  <c r="E103" i="47" s="1"/>
  <c r="D54" i="48" s="1"/>
  <c r="E123" i="47"/>
  <c r="E131" i="47" s="1"/>
  <c r="E143" i="47" s="1"/>
  <c r="D73" i="48" s="1"/>
  <c r="F10" i="47"/>
  <c r="F46" i="47" s="1"/>
  <c r="F18" i="47"/>
  <c r="F54" i="47" s="1"/>
  <c r="F108" i="47" s="1"/>
  <c r="D59" i="48"/>
  <c r="F19" i="47"/>
  <c r="F55" i="47" s="1"/>
  <c r="F109" i="47" s="1"/>
  <c r="D60" i="48"/>
  <c r="F12" i="47"/>
  <c r="F48" i="47" s="1"/>
  <c r="F20" i="47"/>
  <c r="F13" i="47"/>
  <c r="F21" i="47"/>
  <c r="F57" i="47" s="1"/>
  <c r="F111" i="47" s="1"/>
  <c r="D62" i="48"/>
  <c r="F14" i="47"/>
  <c r="F50" i="47" s="1"/>
  <c r="F104" i="47" s="1"/>
  <c r="D55" i="48"/>
  <c r="F22" i="47"/>
  <c r="F58" i="47" s="1"/>
  <c r="F112" i="47" s="1"/>
  <c r="D63" i="48"/>
  <c r="F15" i="47"/>
  <c r="F51" i="47" s="1"/>
  <c r="F105" i="47" s="1"/>
  <c r="D56" i="48"/>
  <c r="F23" i="47"/>
  <c r="F59" i="47" s="1"/>
  <c r="F113" i="47" s="1"/>
  <c r="D64" i="48"/>
  <c r="F11" i="47"/>
  <c r="F47" i="47" s="1"/>
  <c r="F16" i="47"/>
  <c r="F52" i="47" s="1"/>
  <c r="F106" i="47" s="1"/>
  <c r="D57" i="48"/>
  <c r="F24" i="47"/>
  <c r="F60" i="47" s="1"/>
  <c r="F114" i="47" s="1"/>
  <c r="D65" i="48"/>
  <c r="F9" i="47"/>
  <c r="F17" i="47"/>
  <c r="F53" i="47" s="1"/>
  <c r="F107" i="47" s="1"/>
  <c r="D58" i="48"/>
  <c r="F25" i="47"/>
  <c r="F61" i="47" s="1"/>
  <c r="F115" i="47" s="1"/>
  <c r="D66" i="48"/>
  <c r="D80" i="47"/>
  <c r="E44" i="47"/>
  <c r="F44" i="47"/>
  <c r="G44" i="47"/>
  <c r="H44" i="47"/>
  <c r="I44" i="47"/>
  <c r="E80" i="47"/>
  <c r="F80" i="47"/>
  <c r="G80" i="47"/>
  <c r="H80" i="47"/>
  <c r="I80" i="47"/>
  <c r="D61" i="47"/>
  <c r="D60" i="47"/>
  <c r="D59" i="47"/>
  <c r="D113" i="47" s="1"/>
  <c r="C64" i="48" s="1"/>
  <c r="D58" i="47"/>
  <c r="D57" i="47"/>
  <c r="D56" i="47"/>
  <c r="D55" i="47"/>
  <c r="D54" i="47"/>
  <c r="D108" i="47" s="1"/>
  <c r="C59" i="48" s="1"/>
  <c r="D53" i="47"/>
  <c r="D52" i="47"/>
  <c r="D106" i="47" s="1"/>
  <c r="C57" i="48" s="1"/>
  <c r="D51" i="47"/>
  <c r="D105" i="47" s="1"/>
  <c r="C56" i="48" s="1"/>
  <c r="D50" i="47"/>
  <c r="D49" i="47"/>
  <c r="D48" i="47"/>
  <c r="D47" i="47"/>
  <c r="D46" i="47"/>
  <c r="D45" i="47"/>
  <c r="D44" i="47"/>
  <c r="D26" i="47"/>
  <c r="A4" i="47"/>
  <c r="A263" i="5" s="1"/>
  <c r="E133" i="47" l="1"/>
  <c r="F56" i="47"/>
  <c r="F110" i="47" s="1"/>
  <c r="F124" i="47"/>
  <c r="F132" i="47" s="1"/>
  <c r="F144" i="47" s="1"/>
  <c r="E74" i="48" s="1"/>
  <c r="E125" i="47"/>
  <c r="F45" i="47"/>
  <c r="F122" i="47"/>
  <c r="F130" i="47" s="1"/>
  <c r="F49" i="47"/>
  <c r="F103" i="47" s="1"/>
  <c r="E54" i="48" s="1"/>
  <c r="F123" i="47"/>
  <c r="F131" i="47" s="1"/>
  <c r="F143" i="47" s="1"/>
  <c r="E73" i="48" s="1"/>
  <c r="G12" i="47"/>
  <c r="G48" i="47" s="1"/>
  <c r="G14" i="47"/>
  <c r="G50" i="47" s="1"/>
  <c r="G104" i="47" s="1"/>
  <c r="E55" i="48"/>
  <c r="G9" i="47"/>
  <c r="G21" i="47"/>
  <c r="G57" i="47" s="1"/>
  <c r="G111" i="47" s="1"/>
  <c r="E62" i="48"/>
  <c r="G19" i="47"/>
  <c r="G55" i="47" s="1"/>
  <c r="G109" i="47" s="1"/>
  <c r="E60" i="48"/>
  <c r="G11" i="47"/>
  <c r="G47" i="47" s="1"/>
  <c r="G23" i="47"/>
  <c r="G59" i="47" s="1"/>
  <c r="G113" i="47" s="1"/>
  <c r="E64" i="48"/>
  <c r="G24" i="47"/>
  <c r="G60" i="47" s="1"/>
  <c r="G114" i="47" s="1"/>
  <c r="E65" i="48"/>
  <c r="G15" i="47"/>
  <c r="G51" i="47" s="1"/>
  <c r="G105" i="47" s="1"/>
  <c r="E56" i="48"/>
  <c r="G13" i="47"/>
  <c r="G18" i="47"/>
  <c r="G54" i="47" s="1"/>
  <c r="G108" i="47" s="1"/>
  <c r="E59" i="48"/>
  <c r="G17" i="47"/>
  <c r="G53" i="47" s="1"/>
  <c r="G107" i="47" s="1"/>
  <c r="E58" i="48"/>
  <c r="G25" i="47"/>
  <c r="G61" i="47" s="1"/>
  <c r="G115" i="47" s="1"/>
  <c r="E66" i="48"/>
  <c r="G16" i="47"/>
  <c r="G52" i="47" s="1"/>
  <c r="G106" i="47" s="1"/>
  <c r="E57" i="48"/>
  <c r="G22" i="47"/>
  <c r="G58" i="47" s="1"/>
  <c r="G112" i="47" s="1"/>
  <c r="E63" i="48"/>
  <c r="G20" i="47"/>
  <c r="E61" i="48"/>
  <c r="G10" i="47"/>
  <c r="G46" i="47" s="1"/>
  <c r="D103" i="47"/>
  <c r="C54" i="48" s="1"/>
  <c r="D111" i="47"/>
  <c r="C62" i="48" s="1"/>
  <c r="D107" i="47"/>
  <c r="C58" i="48" s="1"/>
  <c r="D109" i="47"/>
  <c r="C60" i="48" s="1"/>
  <c r="D114" i="47"/>
  <c r="C65" i="48" s="1"/>
  <c r="D115" i="47"/>
  <c r="C66" i="48" s="1"/>
  <c r="D104" i="47"/>
  <c r="C55" i="48" s="1"/>
  <c r="D112" i="47"/>
  <c r="C63" i="48" s="1"/>
  <c r="D110" i="47"/>
  <c r="C61" i="48" s="1"/>
  <c r="D62" i="47"/>
  <c r="G122" i="47" l="1"/>
  <c r="F133" i="47"/>
  <c r="F125" i="47"/>
  <c r="G45" i="47"/>
  <c r="G130" i="47"/>
  <c r="G56" i="47"/>
  <c r="G110" i="47" s="1"/>
  <c r="F61" i="48" s="1"/>
  <c r="G124" i="47"/>
  <c r="G132" i="47" s="1"/>
  <c r="G144" i="47" s="1"/>
  <c r="F74" i="48" s="1"/>
  <c r="G49" i="47"/>
  <c r="G103" i="47" s="1"/>
  <c r="F54" i="48" s="1"/>
  <c r="G123" i="47"/>
  <c r="G131" i="47" s="1"/>
  <c r="G143" i="47" s="1"/>
  <c r="F73" i="48" s="1"/>
  <c r="H21" i="47"/>
  <c r="H57" i="47" s="1"/>
  <c r="H111" i="47" s="1"/>
  <c r="F62" i="48"/>
  <c r="H17" i="47"/>
  <c r="H53" i="47" s="1"/>
  <c r="H107" i="47" s="1"/>
  <c r="F58" i="48"/>
  <c r="H18" i="47"/>
  <c r="H54" i="47" s="1"/>
  <c r="H108" i="47" s="1"/>
  <c r="F59" i="48"/>
  <c r="H9" i="47"/>
  <c r="H24" i="47"/>
  <c r="H60" i="47" s="1"/>
  <c r="H114" i="47" s="1"/>
  <c r="F65" i="48"/>
  <c r="H23" i="47"/>
  <c r="H59" i="47" s="1"/>
  <c r="H113" i="47" s="1"/>
  <c r="F64" i="48"/>
  <c r="H22" i="47"/>
  <c r="H58" i="47" s="1"/>
  <c r="H112" i="47" s="1"/>
  <c r="F63" i="48"/>
  <c r="H16" i="47"/>
  <c r="H52" i="47" s="1"/>
  <c r="H106" i="47" s="1"/>
  <c r="F57" i="48"/>
  <c r="H11" i="47"/>
  <c r="H47" i="47" s="1"/>
  <c r="H14" i="47"/>
  <c r="H50" i="47" s="1"/>
  <c r="H104" i="47" s="1"/>
  <c r="F55" i="48"/>
  <c r="H20" i="47"/>
  <c r="H13" i="47"/>
  <c r="H10" i="47"/>
  <c r="H46" i="47" s="1"/>
  <c r="H25" i="47"/>
  <c r="H61" i="47" s="1"/>
  <c r="H115" i="47" s="1"/>
  <c r="F66" i="48"/>
  <c r="H15" i="47"/>
  <c r="H51" i="47" s="1"/>
  <c r="H105" i="47" s="1"/>
  <c r="F56" i="48"/>
  <c r="H19" i="47"/>
  <c r="H55" i="47" s="1"/>
  <c r="H109" i="47" s="1"/>
  <c r="F60" i="48"/>
  <c r="H12" i="47"/>
  <c r="H48" i="47" s="1"/>
  <c r="E26" i="47"/>
  <c r="I109" i="37"/>
  <c r="H109" i="37"/>
  <c r="G109" i="37"/>
  <c r="F109" i="37"/>
  <c r="E109" i="37"/>
  <c r="D109" i="37"/>
  <c r="I108" i="37"/>
  <c r="H108" i="37"/>
  <c r="G108" i="37"/>
  <c r="F108" i="37"/>
  <c r="E108" i="37"/>
  <c r="D108" i="37"/>
  <c r="I107" i="37"/>
  <c r="H107" i="37"/>
  <c r="G107" i="37"/>
  <c r="F107" i="37"/>
  <c r="E107" i="37"/>
  <c r="D107" i="37"/>
  <c r="I105" i="37"/>
  <c r="H105" i="37"/>
  <c r="G105" i="37"/>
  <c r="F105" i="37"/>
  <c r="E105" i="37"/>
  <c r="D105" i="37"/>
  <c r="I104" i="37"/>
  <c r="H104" i="37"/>
  <c r="G104" i="37"/>
  <c r="F104" i="37"/>
  <c r="E104" i="37"/>
  <c r="D104" i="37"/>
  <c r="I103" i="37"/>
  <c r="H103" i="37"/>
  <c r="G103" i="37"/>
  <c r="F103" i="37"/>
  <c r="E103" i="37"/>
  <c r="D103" i="37"/>
  <c r="I101" i="37"/>
  <c r="H101" i="37"/>
  <c r="G101" i="37"/>
  <c r="F101" i="37"/>
  <c r="E101" i="37"/>
  <c r="I100" i="37"/>
  <c r="H100" i="37"/>
  <c r="G100" i="37"/>
  <c r="F100" i="37"/>
  <c r="E100" i="37"/>
  <c r="I99" i="37"/>
  <c r="H99" i="37"/>
  <c r="G99" i="37"/>
  <c r="F99" i="37"/>
  <c r="E99" i="37"/>
  <c r="D101" i="37"/>
  <c r="D100" i="37"/>
  <c r="D99" i="37"/>
  <c r="I94" i="37"/>
  <c r="H94" i="37"/>
  <c r="G94" i="37"/>
  <c r="F94" i="37"/>
  <c r="E94" i="37"/>
  <c r="D94" i="37"/>
  <c r="I93" i="37"/>
  <c r="H93" i="37"/>
  <c r="G93" i="37"/>
  <c r="F93" i="37"/>
  <c r="E93" i="37"/>
  <c r="D93" i="37"/>
  <c r="I92" i="37"/>
  <c r="H92" i="37"/>
  <c r="G92" i="37"/>
  <c r="F92" i="37"/>
  <c r="E92" i="37"/>
  <c r="D92" i="37"/>
  <c r="I90" i="37"/>
  <c r="H90" i="37"/>
  <c r="G90" i="37"/>
  <c r="F90" i="37"/>
  <c r="E90" i="37"/>
  <c r="D90" i="37"/>
  <c r="I89" i="37"/>
  <c r="H89" i="37"/>
  <c r="G89" i="37"/>
  <c r="F89" i="37"/>
  <c r="E89" i="37"/>
  <c r="D89" i="37"/>
  <c r="I88" i="37"/>
  <c r="H88" i="37"/>
  <c r="G88" i="37"/>
  <c r="F88" i="37"/>
  <c r="E88" i="37"/>
  <c r="D88" i="37"/>
  <c r="I86" i="37"/>
  <c r="H86" i="37"/>
  <c r="G86" i="37"/>
  <c r="F86" i="37"/>
  <c r="E86" i="37"/>
  <c r="I85" i="37"/>
  <c r="H85" i="37"/>
  <c r="G85" i="37"/>
  <c r="F85" i="37"/>
  <c r="E85" i="37"/>
  <c r="I84" i="37"/>
  <c r="H84" i="37"/>
  <c r="G84" i="37"/>
  <c r="F84" i="37"/>
  <c r="E84" i="37"/>
  <c r="D86" i="37"/>
  <c r="D85" i="37"/>
  <c r="D84" i="37"/>
  <c r="I79" i="37"/>
  <c r="H79" i="37"/>
  <c r="G79" i="37"/>
  <c r="F79" i="37"/>
  <c r="E79" i="37"/>
  <c r="D79" i="37"/>
  <c r="I78" i="37"/>
  <c r="H78" i="37"/>
  <c r="G78" i="37"/>
  <c r="F78" i="37"/>
  <c r="E78" i="37"/>
  <c r="D78" i="37"/>
  <c r="I77" i="37"/>
  <c r="H77" i="37"/>
  <c r="G77" i="37"/>
  <c r="F77" i="37"/>
  <c r="E77" i="37"/>
  <c r="D77" i="37"/>
  <c r="I75" i="37"/>
  <c r="H75" i="37"/>
  <c r="G75" i="37"/>
  <c r="F75" i="37"/>
  <c r="E75" i="37"/>
  <c r="D75" i="37"/>
  <c r="I74" i="37"/>
  <c r="H74" i="37"/>
  <c r="G74" i="37"/>
  <c r="F74" i="37"/>
  <c r="E74" i="37"/>
  <c r="D74" i="37"/>
  <c r="I73" i="37"/>
  <c r="H73" i="37"/>
  <c r="G73" i="37"/>
  <c r="F73" i="37"/>
  <c r="E73" i="37"/>
  <c r="D73" i="37"/>
  <c r="I71" i="37"/>
  <c r="H71" i="37"/>
  <c r="G71" i="37"/>
  <c r="F71" i="37"/>
  <c r="E71" i="37"/>
  <c r="I70" i="37"/>
  <c r="H70" i="37"/>
  <c r="G70" i="37"/>
  <c r="F70" i="37"/>
  <c r="E70" i="37"/>
  <c r="I69" i="37"/>
  <c r="H69" i="37"/>
  <c r="G69" i="37"/>
  <c r="F69" i="37"/>
  <c r="E69" i="37"/>
  <c r="D71" i="37"/>
  <c r="D70" i="37"/>
  <c r="D69" i="37"/>
  <c r="I49" i="37"/>
  <c r="H49" i="37"/>
  <c r="G49" i="37"/>
  <c r="F49" i="37"/>
  <c r="E49" i="37"/>
  <c r="D49" i="37"/>
  <c r="I48" i="37"/>
  <c r="H48" i="37"/>
  <c r="G48" i="37"/>
  <c r="F48" i="37"/>
  <c r="E48" i="37"/>
  <c r="D48" i="37"/>
  <c r="I47" i="37"/>
  <c r="H47" i="37"/>
  <c r="G47" i="37"/>
  <c r="F47" i="37"/>
  <c r="E47" i="37"/>
  <c r="D47" i="37"/>
  <c r="I45" i="37"/>
  <c r="H45" i="37"/>
  <c r="G45" i="37"/>
  <c r="F45" i="37"/>
  <c r="D45" i="37"/>
  <c r="I44" i="37"/>
  <c r="H44" i="37"/>
  <c r="G44" i="37"/>
  <c r="F44" i="37"/>
  <c r="E44" i="37"/>
  <c r="D44" i="37"/>
  <c r="I43" i="37"/>
  <c r="H43" i="37"/>
  <c r="G43" i="37"/>
  <c r="F43" i="37"/>
  <c r="E43" i="37"/>
  <c r="D43" i="37"/>
  <c r="I41" i="37"/>
  <c r="H41" i="37"/>
  <c r="G41" i="37"/>
  <c r="F41" i="37"/>
  <c r="E41" i="37"/>
  <c r="I40" i="37"/>
  <c r="H40" i="37"/>
  <c r="G40" i="37"/>
  <c r="F40" i="37"/>
  <c r="E40" i="37"/>
  <c r="I39" i="37"/>
  <c r="H39" i="37"/>
  <c r="G39" i="37"/>
  <c r="F39" i="37"/>
  <c r="E39" i="37"/>
  <c r="I34" i="37"/>
  <c r="H34" i="37"/>
  <c r="G34" i="37"/>
  <c r="F34" i="37"/>
  <c r="E34" i="37"/>
  <c r="D34" i="37"/>
  <c r="I33" i="37"/>
  <c r="H33" i="37"/>
  <c r="G33" i="37"/>
  <c r="F33" i="37"/>
  <c r="E33" i="37"/>
  <c r="D33" i="37"/>
  <c r="I32" i="37"/>
  <c r="H32" i="37"/>
  <c r="G32" i="37"/>
  <c r="F32" i="37"/>
  <c r="E32" i="37"/>
  <c r="D32" i="37"/>
  <c r="I30" i="37"/>
  <c r="H30" i="37"/>
  <c r="G30" i="37"/>
  <c r="F30" i="37"/>
  <c r="I29" i="37"/>
  <c r="H29" i="37"/>
  <c r="G29" i="37"/>
  <c r="F29" i="37"/>
  <c r="E29" i="37"/>
  <c r="D29" i="37"/>
  <c r="I28" i="37"/>
  <c r="H28" i="37"/>
  <c r="G28" i="37"/>
  <c r="F28" i="37"/>
  <c r="E28" i="37"/>
  <c r="D28" i="37"/>
  <c r="I26" i="37"/>
  <c r="H26" i="37"/>
  <c r="G26" i="37"/>
  <c r="F26" i="37"/>
  <c r="E26" i="37"/>
  <c r="I25" i="37"/>
  <c r="H25" i="37"/>
  <c r="G25" i="37"/>
  <c r="F25" i="37"/>
  <c r="E25" i="37"/>
  <c r="I24" i="37"/>
  <c r="H24" i="37"/>
  <c r="G24" i="37"/>
  <c r="F24" i="37"/>
  <c r="D26" i="37"/>
  <c r="D25" i="37"/>
  <c r="D24" i="37"/>
  <c r="D40" i="37"/>
  <c r="D41" i="37"/>
  <c r="D39" i="37"/>
  <c r="I64" i="37"/>
  <c r="H64" i="37"/>
  <c r="G64" i="37"/>
  <c r="F64" i="37"/>
  <c r="E64" i="37"/>
  <c r="D64" i="37"/>
  <c r="I63" i="37"/>
  <c r="H63" i="37"/>
  <c r="G63" i="37"/>
  <c r="F63" i="37"/>
  <c r="E63" i="37"/>
  <c r="D63" i="37"/>
  <c r="I62" i="37"/>
  <c r="H62" i="37"/>
  <c r="G62" i="37"/>
  <c r="F62" i="37"/>
  <c r="E62" i="37"/>
  <c r="D62" i="37"/>
  <c r="I60" i="37"/>
  <c r="H60" i="37"/>
  <c r="G60" i="37"/>
  <c r="F60" i="37"/>
  <c r="E60" i="37"/>
  <c r="D60" i="37"/>
  <c r="I59" i="37"/>
  <c r="H59" i="37"/>
  <c r="G59" i="37"/>
  <c r="F59" i="37"/>
  <c r="E59" i="37"/>
  <c r="D59" i="37"/>
  <c r="I58" i="37"/>
  <c r="H58" i="37"/>
  <c r="G58" i="37"/>
  <c r="F58" i="37"/>
  <c r="E58" i="37"/>
  <c r="D58" i="37"/>
  <c r="I56" i="37"/>
  <c r="H56" i="37"/>
  <c r="G56" i="37"/>
  <c r="F56" i="37"/>
  <c r="E56" i="37"/>
  <c r="D56" i="37"/>
  <c r="I55" i="37"/>
  <c r="H55" i="37"/>
  <c r="G55" i="37"/>
  <c r="F55" i="37"/>
  <c r="E55" i="37"/>
  <c r="D55" i="37"/>
  <c r="I54" i="37"/>
  <c r="H54" i="37"/>
  <c r="G54" i="37"/>
  <c r="F54" i="37"/>
  <c r="E54" i="37"/>
  <c r="D54" i="37"/>
  <c r="I19" i="37"/>
  <c r="H19" i="37"/>
  <c r="G19" i="37"/>
  <c r="F19" i="37"/>
  <c r="E19" i="37"/>
  <c r="D19" i="37"/>
  <c r="I18" i="37"/>
  <c r="H18" i="37"/>
  <c r="G18" i="37"/>
  <c r="F18" i="37"/>
  <c r="E18" i="37"/>
  <c r="D18" i="37"/>
  <c r="I17" i="37"/>
  <c r="H17" i="37"/>
  <c r="G17" i="37"/>
  <c r="F17" i="37"/>
  <c r="E17" i="37"/>
  <c r="D17" i="37"/>
  <c r="I15" i="37"/>
  <c r="H15" i="37"/>
  <c r="G15" i="37"/>
  <c r="F15" i="37"/>
  <c r="E15" i="37"/>
  <c r="D15" i="37"/>
  <c r="I14" i="37"/>
  <c r="H14" i="37"/>
  <c r="G14" i="37"/>
  <c r="F14" i="37"/>
  <c r="E14" i="37"/>
  <c r="D14" i="37"/>
  <c r="I13" i="37"/>
  <c r="H13" i="37"/>
  <c r="G13" i="37"/>
  <c r="F13" i="37"/>
  <c r="E13" i="37"/>
  <c r="D13" i="37"/>
  <c r="I11" i="37"/>
  <c r="K715" i="76" s="1"/>
  <c r="H11" i="37"/>
  <c r="J715" i="76" s="1"/>
  <c r="G11" i="37"/>
  <c r="I715" i="76" s="1"/>
  <c r="F11" i="37"/>
  <c r="H715" i="76" s="1"/>
  <c r="E11" i="37"/>
  <c r="G715" i="76" s="1"/>
  <c r="D11" i="37"/>
  <c r="F715" i="76" s="1"/>
  <c r="F719" i="76" s="1"/>
  <c r="G699" i="76" s="1"/>
  <c r="G707" i="76" s="1"/>
  <c r="I10" i="37"/>
  <c r="K714" i="76" s="1"/>
  <c r="H10" i="37"/>
  <c r="J714" i="76" s="1"/>
  <c r="G10" i="37"/>
  <c r="I714" i="76" s="1"/>
  <c r="F10" i="37"/>
  <c r="H714" i="76" s="1"/>
  <c r="E10" i="37"/>
  <c r="G714" i="76" s="1"/>
  <c r="D10" i="37"/>
  <c r="F714" i="76" s="1"/>
  <c r="F718" i="76" s="1"/>
  <c r="G698" i="76" s="1"/>
  <c r="G706" i="76" s="1"/>
  <c r="I9" i="37"/>
  <c r="K713" i="76" s="1"/>
  <c r="H9" i="37"/>
  <c r="J713" i="76" s="1"/>
  <c r="J716" i="76" s="1"/>
  <c r="G9" i="37"/>
  <c r="I713" i="76" s="1"/>
  <c r="F9" i="37"/>
  <c r="H713" i="76" s="1"/>
  <c r="H716" i="76" s="1"/>
  <c r="E9" i="37"/>
  <c r="G713" i="76" s="1"/>
  <c r="D9" i="37"/>
  <c r="F713" i="76" s="1"/>
  <c r="A4" i="33"/>
  <c r="A189" i="5" s="1"/>
  <c r="A4" i="59"/>
  <c r="J10" i="65"/>
  <c r="L10" i="65" s="1"/>
  <c r="E30" i="37" s="1"/>
  <c r="J11" i="65"/>
  <c r="L11" i="65" s="1"/>
  <c r="E24" i="37" s="1"/>
  <c r="J12" i="65"/>
  <c r="L12" i="65" s="1"/>
  <c r="J13" i="65"/>
  <c r="L13" i="65" s="1"/>
  <c r="D30" i="37" s="1"/>
  <c r="J14" i="65"/>
  <c r="L14" i="65" s="1"/>
  <c r="J15" i="65"/>
  <c r="L15" i="65"/>
  <c r="J16" i="65"/>
  <c r="L16" i="65" s="1"/>
  <c r="J17" i="65"/>
  <c r="L17" i="65" s="1"/>
  <c r="J18" i="65"/>
  <c r="L18" i="65" s="1"/>
  <c r="J19" i="65"/>
  <c r="L19" i="65"/>
  <c r="J20" i="65"/>
  <c r="L20" i="65" s="1"/>
  <c r="J21" i="65"/>
  <c r="L21" i="65" s="1"/>
  <c r="J22" i="65"/>
  <c r="L22" i="65" s="1"/>
  <c r="J23" i="65"/>
  <c r="L23" i="65"/>
  <c r="J24" i="65"/>
  <c r="L24" i="65" s="1"/>
  <c r="J25" i="65"/>
  <c r="L25" i="65"/>
  <c r="J26" i="65"/>
  <c r="L26" i="65" s="1"/>
  <c r="J27" i="65"/>
  <c r="L27" i="65"/>
  <c r="J28" i="65"/>
  <c r="L28" i="65" s="1"/>
  <c r="J29" i="65"/>
  <c r="L29" i="65" s="1"/>
  <c r="J30" i="65"/>
  <c r="L30" i="65" s="1"/>
  <c r="J31" i="65"/>
  <c r="L31" i="65"/>
  <c r="J32" i="65"/>
  <c r="L32" i="65" s="1"/>
  <c r="J33" i="65"/>
  <c r="L33" i="65"/>
  <c r="J34" i="65"/>
  <c r="L34" i="65" s="1"/>
  <c r="J35" i="65"/>
  <c r="L35" i="65"/>
  <c r="J36" i="65"/>
  <c r="L36" i="65" s="1"/>
  <c r="J37" i="65"/>
  <c r="L37" i="65" s="1"/>
  <c r="J38" i="65"/>
  <c r="L38" i="65" s="1"/>
  <c r="J39" i="65"/>
  <c r="L39" i="65"/>
  <c r="J40" i="65"/>
  <c r="L40" i="65" s="1"/>
  <c r="J41" i="65"/>
  <c r="L41" i="65"/>
  <c r="J42" i="65"/>
  <c r="L42" i="65" s="1"/>
  <c r="J43" i="65"/>
  <c r="L43" i="65"/>
  <c r="J44" i="65"/>
  <c r="L44" i="65" s="1"/>
  <c r="J45" i="65"/>
  <c r="L45" i="65" s="1"/>
  <c r="J46" i="65"/>
  <c r="L46" i="65" s="1"/>
  <c r="J47" i="65"/>
  <c r="L47" i="65"/>
  <c r="J48" i="65"/>
  <c r="L48" i="65" s="1"/>
  <c r="J49" i="65"/>
  <c r="L49" i="65"/>
  <c r="J50" i="65"/>
  <c r="L50" i="65" s="1"/>
  <c r="J51" i="65"/>
  <c r="L51" i="65"/>
  <c r="J52" i="65"/>
  <c r="L52" i="65" s="1"/>
  <c r="J53" i="65"/>
  <c r="L53" i="65" s="1"/>
  <c r="J54" i="65"/>
  <c r="L54" i="65" s="1"/>
  <c r="J55" i="65"/>
  <c r="L55" i="65"/>
  <c r="J56" i="65"/>
  <c r="L56" i="65" s="1"/>
  <c r="J57" i="65"/>
  <c r="L57" i="65"/>
  <c r="J58" i="65"/>
  <c r="L58" i="65" s="1"/>
  <c r="J59" i="65"/>
  <c r="L59" i="65"/>
  <c r="J60" i="65"/>
  <c r="L60" i="65" s="1"/>
  <c r="J61" i="65"/>
  <c r="L61" i="65" s="1"/>
  <c r="J62" i="65"/>
  <c r="L62" i="65" s="1"/>
  <c r="J63" i="65"/>
  <c r="L63" i="65"/>
  <c r="J64" i="65"/>
  <c r="L64" i="65" s="1"/>
  <c r="J65" i="65"/>
  <c r="L65" i="65"/>
  <c r="J66" i="65"/>
  <c r="L66" i="65" s="1"/>
  <c r="J67" i="65"/>
  <c r="L67" i="65"/>
  <c r="J68" i="65"/>
  <c r="L68" i="65" s="1"/>
  <c r="J69" i="65"/>
  <c r="L69" i="65" s="1"/>
  <c r="J70" i="65"/>
  <c r="L70" i="65" s="1"/>
  <c r="J71" i="65"/>
  <c r="L71" i="65"/>
  <c r="J72" i="65"/>
  <c r="L72" i="65" s="1"/>
  <c r="J73" i="65"/>
  <c r="L73" i="65"/>
  <c r="J74" i="65"/>
  <c r="L74" i="65" s="1"/>
  <c r="J75" i="65"/>
  <c r="L75" i="65"/>
  <c r="J76" i="65"/>
  <c r="L76" i="65" s="1"/>
  <c r="J77" i="65"/>
  <c r="L77" i="65" s="1"/>
  <c r="J78" i="65"/>
  <c r="L78" i="65" s="1"/>
  <c r="J79" i="65"/>
  <c r="L79" i="65"/>
  <c r="J80" i="65"/>
  <c r="L80" i="65" s="1"/>
  <c r="J81" i="65"/>
  <c r="L81" i="65"/>
  <c r="J82" i="65"/>
  <c r="L82" i="65" s="1"/>
  <c r="J83" i="65"/>
  <c r="L83" i="65"/>
  <c r="J84" i="65"/>
  <c r="L84" i="65" s="1"/>
  <c r="J85" i="65"/>
  <c r="L85" i="65" s="1"/>
  <c r="J86" i="65"/>
  <c r="L86" i="65" s="1"/>
  <c r="J87" i="65"/>
  <c r="L87" i="65"/>
  <c r="J88" i="65"/>
  <c r="L88" i="65" s="1"/>
  <c r="J89" i="65"/>
  <c r="L89" i="65"/>
  <c r="J90" i="65"/>
  <c r="L90" i="65" s="1"/>
  <c r="J91" i="65"/>
  <c r="L91" i="65"/>
  <c r="J92" i="65"/>
  <c r="L92" i="65" s="1"/>
  <c r="J93" i="65"/>
  <c r="L93" i="65" s="1"/>
  <c r="J94" i="65"/>
  <c r="L94" i="65" s="1"/>
  <c r="J95" i="65"/>
  <c r="L95" i="65"/>
  <c r="J96" i="65"/>
  <c r="L96" i="65" s="1"/>
  <c r="J97" i="65"/>
  <c r="L97" i="65"/>
  <c r="J98" i="65"/>
  <c r="L98" i="65" s="1"/>
  <c r="J99" i="65"/>
  <c r="L99" i="65"/>
  <c r="J100" i="65"/>
  <c r="L100" i="65" s="1"/>
  <c r="J101" i="65"/>
  <c r="L101" i="65" s="1"/>
  <c r="J102" i="65"/>
  <c r="L102" i="65" s="1"/>
  <c r="J103" i="65"/>
  <c r="L103" i="65"/>
  <c r="J104" i="65"/>
  <c r="L104" i="65" s="1"/>
  <c r="J105" i="65"/>
  <c r="L105" i="65"/>
  <c r="J106" i="65"/>
  <c r="L106" i="65" s="1"/>
  <c r="J107" i="65"/>
  <c r="L107" i="65"/>
  <c r="J108" i="65"/>
  <c r="L108" i="65" s="1"/>
  <c r="J109" i="65"/>
  <c r="L109" i="65" s="1"/>
  <c r="J110" i="65"/>
  <c r="L110" i="65" s="1"/>
  <c r="J111" i="65"/>
  <c r="L111" i="65"/>
  <c r="J112" i="65"/>
  <c r="L112" i="65" s="1"/>
  <c r="J113" i="65"/>
  <c r="L113" i="65"/>
  <c r="J114" i="65"/>
  <c r="L114" i="65" s="1"/>
  <c r="J115" i="65"/>
  <c r="L115" i="65"/>
  <c r="J116" i="65"/>
  <c r="L116" i="65" s="1"/>
  <c r="J117" i="65"/>
  <c r="L117" i="65" s="1"/>
  <c r="J118" i="65"/>
  <c r="L118" i="65" s="1"/>
  <c r="J119" i="65"/>
  <c r="L119" i="65"/>
  <c r="J120" i="65"/>
  <c r="L120" i="65" s="1"/>
  <c r="J121" i="65"/>
  <c r="L121" i="65"/>
  <c r="J122" i="65"/>
  <c r="L122" i="65" s="1"/>
  <c r="J123" i="65"/>
  <c r="L123" i="65"/>
  <c r="J124" i="65"/>
  <c r="L124" i="65" s="1"/>
  <c r="J125" i="65"/>
  <c r="L125" i="65" s="1"/>
  <c r="J126" i="65"/>
  <c r="L126" i="65" s="1"/>
  <c r="J127" i="65"/>
  <c r="L127" i="65"/>
  <c r="J128" i="65"/>
  <c r="L128" i="65" s="1"/>
  <c r="J129" i="65"/>
  <c r="L129" i="65"/>
  <c r="J130" i="65"/>
  <c r="L130" i="65" s="1"/>
  <c r="J131" i="65"/>
  <c r="L131" i="65"/>
  <c r="J132" i="65"/>
  <c r="L132" i="65" s="1"/>
  <c r="J133" i="65"/>
  <c r="L133" i="65" s="1"/>
  <c r="J134" i="65"/>
  <c r="L134" i="65" s="1"/>
  <c r="J135" i="65"/>
  <c r="L135" i="65"/>
  <c r="J136" i="65"/>
  <c r="L136" i="65" s="1"/>
  <c r="J137" i="65"/>
  <c r="L137" i="65"/>
  <c r="J138" i="65"/>
  <c r="L138" i="65" s="1"/>
  <c r="J139" i="65"/>
  <c r="L139" i="65"/>
  <c r="J140" i="65"/>
  <c r="L140" i="65" s="1"/>
  <c r="J141" i="65"/>
  <c r="L141" i="65" s="1"/>
  <c r="J142" i="65"/>
  <c r="L142" i="65" s="1"/>
  <c r="J143" i="65"/>
  <c r="L143" i="65"/>
  <c r="J144" i="65"/>
  <c r="L144" i="65" s="1"/>
  <c r="J145" i="65"/>
  <c r="L145" i="65"/>
  <c r="J146" i="65"/>
  <c r="L146" i="65" s="1"/>
  <c r="J147" i="65"/>
  <c r="L147" i="65"/>
  <c r="J148" i="65"/>
  <c r="L148" i="65" s="1"/>
  <c r="J149" i="65"/>
  <c r="L149" i="65" s="1"/>
  <c r="J150" i="65"/>
  <c r="L150" i="65" s="1"/>
  <c r="J151" i="65"/>
  <c r="L151" i="65"/>
  <c r="J152" i="65"/>
  <c r="L152" i="65" s="1"/>
  <c r="J153" i="65"/>
  <c r="L153" i="65"/>
  <c r="J154" i="65"/>
  <c r="L154" i="65" s="1"/>
  <c r="J155" i="65"/>
  <c r="L155" i="65"/>
  <c r="J156" i="65"/>
  <c r="L156" i="65" s="1"/>
  <c r="J157" i="65"/>
  <c r="L157" i="65" s="1"/>
  <c r="J158" i="65"/>
  <c r="L158" i="65" s="1"/>
  <c r="J159" i="65"/>
  <c r="L159" i="65"/>
  <c r="J160" i="65"/>
  <c r="L160" i="65" s="1"/>
  <c r="J161" i="65"/>
  <c r="L161" i="65"/>
  <c r="J162" i="65"/>
  <c r="L162" i="65" s="1"/>
  <c r="J163" i="65"/>
  <c r="L163" i="65"/>
  <c r="J164" i="65"/>
  <c r="L164" i="65" s="1"/>
  <c r="J165" i="65"/>
  <c r="L165" i="65" s="1"/>
  <c r="J166" i="65"/>
  <c r="L166" i="65" s="1"/>
  <c r="J167" i="65"/>
  <c r="L167" i="65"/>
  <c r="J168" i="65"/>
  <c r="L168" i="65" s="1"/>
  <c r="J169" i="65"/>
  <c r="L169" i="65"/>
  <c r="J170" i="65"/>
  <c r="L170" i="65" s="1"/>
  <c r="J171" i="65"/>
  <c r="L171" i="65"/>
  <c r="J172" i="65"/>
  <c r="L172" i="65" s="1"/>
  <c r="J173" i="65"/>
  <c r="L173" i="65" s="1"/>
  <c r="J174" i="65"/>
  <c r="L174" i="65" s="1"/>
  <c r="J175" i="65"/>
  <c r="L175" i="65"/>
  <c r="J176" i="65"/>
  <c r="L176" i="65" s="1"/>
  <c r="J177" i="65"/>
  <c r="L177" i="65"/>
  <c r="J178" i="65"/>
  <c r="L178" i="65" s="1"/>
  <c r="J179" i="65"/>
  <c r="L179" i="65"/>
  <c r="J180" i="65"/>
  <c r="L180" i="65" s="1"/>
  <c r="J181" i="65"/>
  <c r="L181" i="65" s="1"/>
  <c r="J182" i="65"/>
  <c r="L182" i="65" s="1"/>
  <c r="J183" i="65"/>
  <c r="L183" i="65"/>
  <c r="J184" i="65"/>
  <c r="L184" i="65" s="1"/>
  <c r="J185" i="65"/>
  <c r="L185" i="65"/>
  <c r="J186" i="65"/>
  <c r="L186" i="65" s="1"/>
  <c r="J187" i="65"/>
  <c r="L187" i="65"/>
  <c r="J188" i="65"/>
  <c r="L188" i="65" s="1"/>
  <c r="J189" i="65"/>
  <c r="L189" i="65" s="1"/>
  <c r="J190" i="65"/>
  <c r="L190" i="65" s="1"/>
  <c r="J191" i="65"/>
  <c r="L191" i="65"/>
  <c r="J192" i="65"/>
  <c r="L192" i="65" s="1"/>
  <c r="J193" i="65"/>
  <c r="L193" i="65"/>
  <c r="J194" i="65"/>
  <c r="L194" i="65" s="1"/>
  <c r="J195" i="65"/>
  <c r="L195" i="65"/>
  <c r="J196" i="65"/>
  <c r="L196" i="65" s="1"/>
  <c r="J197" i="65"/>
  <c r="L197" i="65" s="1"/>
  <c r="J198" i="65"/>
  <c r="L198" i="65" s="1"/>
  <c r="J199" i="65"/>
  <c r="L199" i="65"/>
  <c r="J200" i="65"/>
  <c r="L200" i="65" s="1"/>
  <c r="J201" i="65"/>
  <c r="L201" i="65"/>
  <c r="J202" i="65"/>
  <c r="L202" i="65" s="1"/>
  <c r="J203" i="65"/>
  <c r="L203" i="65"/>
  <c r="J204" i="65"/>
  <c r="L204" i="65" s="1"/>
  <c r="J205" i="65"/>
  <c r="L205" i="65" s="1"/>
  <c r="J206" i="65"/>
  <c r="L206" i="65" s="1"/>
  <c r="J207" i="65"/>
  <c r="L207" i="65"/>
  <c r="J208" i="65"/>
  <c r="L208" i="65" s="1"/>
  <c r="J209" i="65"/>
  <c r="L209" i="65"/>
  <c r="J210" i="65"/>
  <c r="L210" i="65" s="1"/>
  <c r="J211" i="65"/>
  <c r="L211" i="65"/>
  <c r="J212" i="65"/>
  <c r="L212" i="65" s="1"/>
  <c r="J213" i="65"/>
  <c r="L213" i="65" s="1"/>
  <c r="J214" i="65"/>
  <c r="L214" i="65" s="1"/>
  <c r="J215" i="65"/>
  <c r="L215" i="65"/>
  <c r="J216" i="65"/>
  <c r="L216" i="65" s="1"/>
  <c r="J217" i="65"/>
  <c r="L217" i="65"/>
  <c r="J218" i="65"/>
  <c r="L218" i="65" s="1"/>
  <c r="J219" i="65"/>
  <c r="L219" i="65"/>
  <c r="J220" i="65"/>
  <c r="L220" i="65" s="1"/>
  <c r="J221" i="65"/>
  <c r="L221" i="65" s="1"/>
  <c r="J222" i="65"/>
  <c r="L222" i="65" s="1"/>
  <c r="J223" i="65"/>
  <c r="L223" i="65"/>
  <c r="J224" i="65"/>
  <c r="L224" i="65" s="1"/>
  <c r="J225" i="65"/>
  <c r="L225" i="65"/>
  <c r="J226" i="65"/>
  <c r="L226" i="65" s="1"/>
  <c r="J227" i="65"/>
  <c r="L227" i="65"/>
  <c r="J228" i="65"/>
  <c r="L228" i="65" s="1"/>
  <c r="J229" i="65"/>
  <c r="L229" i="65" s="1"/>
  <c r="J230" i="65"/>
  <c r="L230" i="65" s="1"/>
  <c r="J231" i="65"/>
  <c r="L231" i="65"/>
  <c r="J232" i="65"/>
  <c r="L232" i="65" s="1"/>
  <c r="J233" i="65"/>
  <c r="L233" i="65"/>
  <c r="J234" i="65"/>
  <c r="L234" i="65" s="1"/>
  <c r="J235" i="65"/>
  <c r="L235" i="65"/>
  <c r="J236" i="65"/>
  <c r="L236" i="65" s="1"/>
  <c r="J237" i="65"/>
  <c r="L237" i="65" s="1"/>
  <c r="J238" i="65"/>
  <c r="L238" i="65" s="1"/>
  <c r="J239" i="65"/>
  <c r="L239" i="65"/>
  <c r="J240" i="65"/>
  <c r="L240" i="65" s="1"/>
  <c r="J241" i="65"/>
  <c r="L241" i="65"/>
  <c r="J242" i="65"/>
  <c r="L242" i="65" s="1"/>
  <c r="J243" i="65"/>
  <c r="L243" i="65"/>
  <c r="J244" i="65"/>
  <c r="L244" i="65" s="1"/>
  <c r="J245" i="65"/>
  <c r="L245" i="65" s="1"/>
  <c r="J246" i="65"/>
  <c r="L246" i="65" s="1"/>
  <c r="J247" i="65"/>
  <c r="L247" i="65"/>
  <c r="J248" i="65"/>
  <c r="L248" i="65" s="1"/>
  <c r="J249" i="65"/>
  <c r="L249" i="65"/>
  <c r="J250" i="65"/>
  <c r="L250" i="65" s="1"/>
  <c r="J251" i="65"/>
  <c r="L251" i="65"/>
  <c r="J252" i="65"/>
  <c r="L252" i="65" s="1"/>
  <c r="J253" i="65"/>
  <c r="L253" i="65" s="1"/>
  <c r="J254" i="65"/>
  <c r="L254" i="65" s="1"/>
  <c r="J255" i="65"/>
  <c r="L255" i="65"/>
  <c r="J256" i="65"/>
  <c r="L256" i="65" s="1"/>
  <c r="J257" i="65"/>
  <c r="L257" i="65"/>
  <c r="J258" i="65"/>
  <c r="L258" i="65" s="1"/>
  <c r="J259" i="65"/>
  <c r="L259" i="65"/>
  <c r="J260" i="65"/>
  <c r="L260" i="65" s="1"/>
  <c r="J261" i="65"/>
  <c r="L261" i="65" s="1"/>
  <c r="J262" i="65"/>
  <c r="L262" i="65" s="1"/>
  <c r="J263" i="65"/>
  <c r="L263" i="65"/>
  <c r="J264" i="65"/>
  <c r="L264" i="65" s="1"/>
  <c r="J265" i="65"/>
  <c r="L265" i="65"/>
  <c r="J266" i="65"/>
  <c r="L266" i="65" s="1"/>
  <c r="J267" i="65"/>
  <c r="L267" i="65"/>
  <c r="J268" i="65"/>
  <c r="L268" i="65" s="1"/>
  <c r="J269" i="65"/>
  <c r="L269" i="65" s="1"/>
  <c r="J270" i="65"/>
  <c r="L270" i="65" s="1"/>
  <c r="J271" i="65"/>
  <c r="L271" i="65"/>
  <c r="J272" i="65"/>
  <c r="L272" i="65" s="1"/>
  <c r="J273" i="65"/>
  <c r="L273" i="65"/>
  <c r="J274" i="65"/>
  <c r="L274" i="65" s="1"/>
  <c r="J275" i="65"/>
  <c r="L275" i="65"/>
  <c r="J276" i="65"/>
  <c r="L276" i="65" s="1"/>
  <c r="J277" i="65"/>
  <c r="L277" i="65" s="1"/>
  <c r="J278" i="65"/>
  <c r="L278" i="65" s="1"/>
  <c r="J279" i="65"/>
  <c r="L279" i="65"/>
  <c r="J280" i="65"/>
  <c r="L280" i="65" s="1"/>
  <c r="J281" i="65"/>
  <c r="L281" i="65"/>
  <c r="J282" i="65"/>
  <c r="L282" i="65" s="1"/>
  <c r="J283" i="65"/>
  <c r="L283" i="65"/>
  <c r="J284" i="65"/>
  <c r="L284" i="65" s="1"/>
  <c r="J285" i="65"/>
  <c r="L285" i="65" s="1"/>
  <c r="J286" i="65"/>
  <c r="L286" i="65" s="1"/>
  <c r="J287" i="65"/>
  <c r="L287" i="65"/>
  <c r="J288" i="65"/>
  <c r="L288" i="65" s="1"/>
  <c r="J289" i="65"/>
  <c r="L289" i="65"/>
  <c r="J290" i="65"/>
  <c r="L290" i="65" s="1"/>
  <c r="J291" i="65"/>
  <c r="L291" i="65"/>
  <c r="J292" i="65"/>
  <c r="L292" i="65" s="1"/>
  <c r="J293" i="65"/>
  <c r="L293" i="65" s="1"/>
  <c r="J294" i="65"/>
  <c r="L294" i="65" s="1"/>
  <c r="J295" i="65"/>
  <c r="L295" i="65"/>
  <c r="J296" i="65"/>
  <c r="L296" i="65" s="1"/>
  <c r="J297" i="65"/>
  <c r="L297" i="65"/>
  <c r="J298" i="65"/>
  <c r="L298" i="65" s="1"/>
  <c r="J299" i="65"/>
  <c r="L299" i="65"/>
  <c r="J300" i="65"/>
  <c r="L300" i="65" s="1"/>
  <c r="J301" i="65"/>
  <c r="L301" i="65" s="1"/>
  <c r="J302" i="65"/>
  <c r="L302" i="65" s="1"/>
  <c r="J303" i="65"/>
  <c r="L303" i="65"/>
  <c r="J304" i="65"/>
  <c r="L304" i="65" s="1"/>
  <c r="J305" i="65"/>
  <c r="L305" i="65"/>
  <c r="J306" i="65"/>
  <c r="L306" i="65" s="1"/>
  <c r="J307" i="65"/>
  <c r="L307" i="65"/>
  <c r="J308" i="65"/>
  <c r="L308" i="65" s="1"/>
  <c r="J309" i="65"/>
  <c r="L309" i="65" s="1"/>
  <c r="J310" i="65"/>
  <c r="L310" i="65" s="1"/>
  <c r="J311" i="65"/>
  <c r="L311" i="65"/>
  <c r="J312" i="65"/>
  <c r="L312" i="65" s="1"/>
  <c r="J313" i="65"/>
  <c r="L313" i="65"/>
  <c r="J314" i="65"/>
  <c r="L314" i="65" s="1"/>
  <c r="J315" i="65"/>
  <c r="L315" i="65"/>
  <c r="J316" i="65"/>
  <c r="L316" i="65" s="1"/>
  <c r="J317" i="65"/>
  <c r="L317" i="65" s="1"/>
  <c r="J318" i="65"/>
  <c r="L318" i="65" s="1"/>
  <c r="J319" i="65"/>
  <c r="L319" i="65" s="1"/>
  <c r="J320" i="65"/>
  <c r="L320" i="65" s="1"/>
  <c r="J321" i="65"/>
  <c r="L321" i="65"/>
  <c r="J322" i="65"/>
  <c r="L322" i="65" s="1"/>
  <c r="J323" i="65"/>
  <c r="L323" i="65"/>
  <c r="J324" i="65"/>
  <c r="L324" i="65" s="1"/>
  <c r="J325" i="65"/>
  <c r="L325" i="65" s="1"/>
  <c r="J326" i="65"/>
  <c r="L326" i="65" s="1"/>
  <c r="J327" i="65"/>
  <c r="L327" i="65"/>
  <c r="J328" i="65"/>
  <c r="L328" i="65" s="1"/>
  <c r="J329" i="65"/>
  <c r="L329" i="65"/>
  <c r="J330" i="65"/>
  <c r="L330" i="65" s="1"/>
  <c r="J331" i="65"/>
  <c r="L331" i="65"/>
  <c r="J332" i="65"/>
  <c r="L332" i="65" s="1"/>
  <c r="J333" i="65"/>
  <c r="L333" i="65" s="1"/>
  <c r="J334" i="65"/>
  <c r="L334" i="65" s="1"/>
  <c r="J335" i="65"/>
  <c r="L335" i="65" s="1"/>
  <c r="J336" i="65"/>
  <c r="L336" i="65" s="1"/>
  <c r="J337" i="65"/>
  <c r="L337" i="65"/>
  <c r="J338" i="65"/>
  <c r="L338" i="65" s="1"/>
  <c r="J339" i="65"/>
  <c r="L339" i="65"/>
  <c r="J340" i="65"/>
  <c r="L340" i="65" s="1"/>
  <c r="J341" i="65"/>
  <c r="L341" i="65" s="1"/>
  <c r="J342" i="65"/>
  <c r="L342" i="65" s="1"/>
  <c r="J343" i="65"/>
  <c r="L343" i="65"/>
  <c r="J344" i="65"/>
  <c r="L344" i="65" s="1"/>
  <c r="J345" i="65"/>
  <c r="L345" i="65"/>
  <c r="J346" i="65"/>
  <c r="L346" i="65" s="1"/>
  <c r="J347" i="65"/>
  <c r="L347" i="65"/>
  <c r="J348" i="65"/>
  <c r="L348" i="65" s="1"/>
  <c r="J349" i="65"/>
  <c r="L349" i="65" s="1"/>
  <c r="J350" i="65"/>
  <c r="L350" i="65"/>
  <c r="J351" i="65"/>
  <c r="L351" i="65" s="1"/>
  <c r="J352" i="65"/>
  <c r="L352" i="65"/>
  <c r="J353" i="65"/>
  <c r="L353" i="65" s="1"/>
  <c r="J354" i="65"/>
  <c r="L354" i="65"/>
  <c r="J355" i="65"/>
  <c r="L355" i="65" s="1"/>
  <c r="J356" i="65"/>
  <c r="L356" i="65"/>
  <c r="J357" i="65"/>
  <c r="L357" i="65" s="1"/>
  <c r="J358" i="65"/>
  <c r="L358" i="65"/>
  <c r="J359" i="65"/>
  <c r="L359" i="65" s="1"/>
  <c r="J360" i="65"/>
  <c r="L360" i="65"/>
  <c r="J361" i="65"/>
  <c r="L361" i="65" s="1"/>
  <c r="J362" i="65"/>
  <c r="L362" i="65"/>
  <c r="J363" i="65"/>
  <c r="L363" i="65" s="1"/>
  <c r="J364" i="65"/>
  <c r="L364" i="65"/>
  <c r="J365" i="65"/>
  <c r="L365" i="65" s="1"/>
  <c r="J366" i="65"/>
  <c r="L366" i="65"/>
  <c r="J367" i="65"/>
  <c r="L367" i="65" s="1"/>
  <c r="J368" i="65"/>
  <c r="L368" i="65"/>
  <c r="J369" i="65"/>
  <c r="L369" i="65" s="1"/>
  <c r="J370" i="65"/>
  <c r="L370" i="65"/>
  <c r="J371" i="65"/>
  <c r="L371" i="65" s="1"/>
  <c r="J372" i="65"/>
  <c r="L372" i="65"/>
  <c r="J373" i="65"/>
  <c r="L373" i="65" s="1"/>
  <c r="J374" i="65"/>
  <c r="L374" i="65"/>
  <c r="J375" i="65"/>
  <c r="L375" i="65" s="1"/>
  <c r="J376" i="65"/>
  <c r="L376" i="65"/>
  <c r="J377" i="65"/>
  <c r="L377" i="65" s="1"/>
  <c r="J378" i="65"/>
  <c r="L378" i="65"/>
  <c r="J379" i="65"/>
  <c r="L379" i="65" s="1"/>
  <c r="J380" i="65"/>
  <c r="L380" i="65"/>
  <c r="J381" i="65"/>
  <c r="L381" i="65" s="1"/>
  <c r="J382" i="65"/>
  <c r="L382" i="65"/>
  <c r="J383" i="65"/>
  <c r="L383" i="65" s="1"/>
  <c r="J384" i="65"/>
  <c r="L384" i="65"/>
  <c r="J385" i="65"/>
  <c r="L385" i="65" s="1"/>
  <c r="J386" i="65"/>
  <c r="L386" i="65"/>
  <c r="J387" i="65"/>
  <c r="L387" i="65" s="1"/>
  <c r="J388" i="65"/>
  <c r="L388" i="65"/>
  <c r="J389" i="65"/>
  <c r="L389" i="65" s="1"/>
  <c r="J390" i="65"/>
  <c r="L390" i="65"/>
  <c r="J391" i="65"/>
  <c r="L391" i="65" s="1"/>
  <c r="J392" i="65"/>
  <c r="L392" i="65"/>
  <c r="J393" i="65"/>
  <c r="L393" i="65" s="1"/>
  <c r="J394" i="65"/>
  <c r="L394" i="65"/>
  <c r="J395" i="65"/>
  <c r="L395" i="65" s="1"/>
  <c r="J396" i="65"/>
  <c r="L396" i="65"/>
  <c r="J397" i="65"/>
  <c r="L397" i="65" s="1"/>
  <c r="J398" i="65"/>
  <c r="L398" i="65"/>
  <c r="J399" i="65"/>
  <c r="L399" i="65" s="1"/>
  <c r="J400" i="65"/>
  <c r="L400" i="65"/>
  <c r="J401" i="65"/>
  <c r="L401" i="65" s="1"/>
  <c r="J402" i="65"/>
  <c r="L402" i="65"/>
  <c r="J403" i="65"/>
  <c r="L403" i="65" s="1"/>
  <c r="J404" i="65"/>
  <c r="L404" i="65"/>
  <c r="J405" i="65"/>
  <c r="L405" i="65" s="1"/>
  <c r="J406" i="65"/>
  <c r="L406" i="65"/>
  <c r="J407" i="65"/>
  <c r="L407" i="65" s="1"/>
  <c r="J408" i="65"/>
  <c r="L408" i="65"/>
  <c r="J409" i="65"/>
  <c r="L409" i="65" s="1"/>
  <c r="J410" i="65"/>
  <c r="L410" i="65"/>
  <c r="J411" i="65"/>
  <c r="L411" i="65" s="1"/>
  <c r="J412" i="65"/>
  <c r="L412" i="65"/>
  <c r="J413" i="65"/>
  <c r="L413" i="65" s="1"/>
  <c r="J414" i="65"/>
  <c r="L414" i="65"/>
  <c r="J415" i="65"/>
  <c r="L415" i="65" s="1"/>
  <c r="J416" i="65"/>
  <c r="L416" i="65"/>
  <c r="J417" i="65"/>
  <c r="L417" i="65" s="1"/>
  <c r="J418" i="65"/>
  <c r="L418" i="65"/>
  <c r="J419" i="65"/>
  <c r="L419" i="65" s="1"/>
  <c r="J420" i="65"/>
  <c r="L420" i="65"/>
  <c r="J421" i="65"/>
  <c r="L421" i="65" s="1"/>
  <c r="J422" i="65"/>
  <c r="L422" i="65"/>
  <c r="J423" i="65"/>
  <c r="L423" i="65" s="1"/>
  <c r="J424" i="65"/>
  <c r="L424" i="65"/>
  <c r="J425" i="65"/>
  <c r="L425" i="65" s="1"/>
  <c r="J426" i="65"/>
  <c r="L426" i="65"/>
  <c r="J427" i="65"/>
  <c r="L427" i="65" s="1"/>
  <c r="J428" i="65"/>
  <c r="L428" i="65"/>
  <c r="J429" i="65"/>
  <c r="L429" i="65" s="1"/>
  <c r="J430" i="65"/>
  <c r="L430" i="65"/>
  <c r="J431" i="65"/>
  <c r="L431" i="65" s="1"/>
  <c r="J432" i="65"/>
  <c r="L432" i="65"/>
  <c r="J433" i="65"/>
  <c r="L433" i="65" s="1"/>
  <c r="J434" i="65"/>
  <c r="L434" i="65"/>
  <c r="J435" i="65"/>
  <c r="L435" i="65" s="1"/>
  <c r="J436" i="65"/>
  <c r="L436" i="65"/>
  <c r="J437" i="65"/>
  <c r="L437" i="65" s="1"/>
  <c r="J438" i="65"/>
  <c r="L438" i="65"/>
  <c r="J439" i="65"/>
  <c r="L439" i="65" s="1"/>
  <c r="J440" i="65"/>
  <c r="L440" i="65"/>
  <c r="J441" i="65"/>
  <c r="L441" i="65" s="1"/>
  <c r="J442" i="65"/>
  <c r="L442" i="65"/>
  <c r="J443" i="65"/>
  <c r="L443" i="65" s="1"/>
  <c r="J444" i="65"/>
  <c r="L444" i="65"/>
  <c r="J445" i="65"/>
  <c r="L445" i="65" s="1"/>
  <c r="J446" i="65"/>
  <c r="L446" i="65"/>
  <c r="J447" i="65"/>
  <c r="L447" i="65" s="1"/>
  <c r="J448" i="65"/>
  <c r="L448" i="65"/>
  <c r="J449" i="65"/>
  <c r="L449" i="65" s="1"/>
  <c r="J450" i="65"/>
  <c r="L450" i="65"/>
  <c r="J451" i="65"/>
  <c r="L451" i="65" s="1"/>
  <c r="J452" i="65"/>
  <c r="L452" i="65"/>
  <c r="J453" i="65"/>
  <c r="L453" i="65" s="1"/>
  <c r="J454" i="65"/>
  <c r="L454" i="65"/>
  <c r="J455" i="65"/>
  <c r="L455" i="65" s="1"/>
  <c r="J456" i="65"/>
  <c r="L456" i="65"/>
  <c r="J457" i="65"/>
  <c r="L457" i="65" s="1"/>
  <c r="J458" i="65"/>
  <c r="L458" i="65"/>
  <c r="J459" i="65"/>
  <c r="L459" i="65" s="1"/>
  <c r="J460" i="65"/>
  <c r="L460" i="65"/>
  <c r="J461" i="65"/>
  <c r="L461" i="65" s="1"/>
  <c r="J462" i="65"/>
  <c r="L462" i="65"/>
  <c r="J463" i="65"/>
  <c r="L463" i="65" s="1"/>
  <c r="J464" i="65"/>
  <c r="L464" i="65"/>
  <c r="J465" i="65"/>
  <c r="L465" i="65" s="1"/>
  <c r="J466" i="65"/>
  <c r="L466" i="65"/>
  <c r="J467" i="65"/>
  <c r="L467" i="65" s="1"/>
  <c r="J468" i="65"/>
  <c r="L468" i="65"/>
  <c r="J469" i="65"/>
  <c r="L469" i="65" s="1"/>
  <c r="J470" i="65"/>
  <c r="L470" i="65"/>
  <c r="J471" i="65"/>
  <c r="L471" i="65" s="1"/>
  <c r="J472" i="65"/>
  <c r="L472" i="65"/>
  <c r="J473" i="65"/>
  <c r="L473" i="65" s="1"/>
  <c r="J474" i="65"/>
  <c r="L474" i="65"/>
  <c r="J475" i="65"/>
  <c r="L475" i="65" s="1"/>
  <c r="J476" i="65"/>
  <c r="L476" i="65"/>
  <c r="J477" i="65"/>
  <c r="L477" i="65" s="1"/>
  <c r="J478" i="65"/>
  <c r="L478" i="65"/>
  <c r="J479" i="65"/>
  <c r="L479" i="65" s="1"/>
  <c r="J480" i="65"/>
  <c r="L480" i="65"/>
  <c r="J481" i="65"/>
  <c r="L481" i="65" s="1"/>
  <c r="J482" i="65"/>
  <c r="L482" i="65"/>
  <c r="J483" i="65"/>
  <c r="L483" i="65" s="1"/>
  <c r="J484" i="65"/>
  <c r="L484" i="65"/>
  <c r="J485" i="65"/>
  <c r="L485" i="65" s="1"/>
  <c r="J486" i="65"/>
  <c r="L486" i="65"/>
  <c r="J487" i="65"/>
  <c r="L487" i="65" s="1"/>
  <c r="J488" i="65"/>
  <c r="L488" i="65"/>
  <c r="J489" i="65"/>
  <c r="L489" i="65" s="1"/>
  <c r="J490" i="65"/>
  <c r="L490" i="65"/>
  <c r="J491" i="65"/>
  <c r="L491" i="65" s="1"/>
  <c r="J492" i="65"/>
  <c r="L492" i="65"/>
  <c r="J493" i="65"/>
  <c r="L493" i="65" s="1"/>
  <c r="J494" i="65"/>
  <c r="L494" i="65"/>
  <c r="J495" i="65"/>
  <c r="L495" i="65" s="1"/>
  <c r="J496" i="65"/>
  <c r="L496" i="65"/>
  <c r="J497" i="65"/>
  <c r="L497" i="65" s="1"/>
  <c r="J498" i="65"/>
  <c r="L498" i="65"/>
  <c r="J499" i="65"/>
  <c r="L499" i="65" s="1"/>
  <c r="J500" i="65"/>
  <c r="L500" i="65"/>
  <c r="L9" i="65"/>
  <c r="J9" i="65"/>
  <c r="G718" i="76" l="1"/>
  <c r="H698" i="76" s="1"/>
  <c r="H706" i="76" s="1"/>
  <c r="H718" i="76" s="1"/>
  <c r="I698" i="76" s="1"/>
  <c r="I706" i="76" s="1"/>
  <c r="I716" i="76"/>
  <c r="K716" i="76"/>
  <c r="I718" i="76"/>
  <c r="J698" i="76" s="1"/>
  <c r="J706" i="76" s="1"/>
  <c r="J718" i="76" s="1"/>
  <c r="K698" i="76" s="1"/>
  <c r="K706" i="76" s="1"/>
  <c r="K718" i="76" s="1"/>
  <c r="G719" i="76"/>
  <c r="H699" i="76" s="1"/>
  <c r="H707" i="76" s="1"/>
  <c r="H719" i="76" s="1"/>
  <c r="I699" i="76" s="1"/>
  <c r="I707" i="76" s="1"/>
  <c r="I719" i="76" s="1"/>
  <c r="J699" i="76" s="1"/>
  <c r="J707" i="76" s="1"/>
  <c r="J719" i="76" s="1"/>
  <c r="K699" i="76" s="1"/>
  <c r="K707" i="76" s="1"/>
  <c r="K719" i="76" s="1"/>
  <c r="G716" i="76"/>
  <c r="A196" i="5"/>
  <c r="F717" i="76"/>
  <c r="G697" i="76" s="1"/>
  <c r="G700" i="76" s="1"/>
  <c r="F716" i="76"/>
  <c r="G133" i="47"/>
  <c r="H49" i="47"/>
  <c r="H103" i="47" s="1"/>
  <c r="G54" i="48" s="1"/>
  <c r="H123" i="47"/>
  <c r="H131" i="47" s="1"/>
  <c r="H143" i="47" s="1"/>
  <c r="G73" i="48" s="1"/>
  <c r="H45" i="47"/>
  <c r="H122" i="47"/>
  <c r="H130" i="47" s="1"/>
  <c r="H56" i="47"/>
  <c r="H110" i="47" s="1"/>
  <c r="G61" i="48" s="1"/>
  <c r="H124" i="47"/>
  <c r="H132" i="47" s="1"/>
  <c r="H144" i="47" s="1"/>
  <c r="G74" i="48" s="1"/>
  <c r="G125" i="47"/>
  <c r="I19" i="47"/>
  <c r="I55" i="47" s="1"/>
  <c r="I109" i="47" s="1"/>
  <c r="H60" i="48" s="1"/>
  <c r="G60" i="48"/>
  <c r="I13" i="47"/>
  <c r="I16" i="47"/>
  <c r="I52" i="47" s="1"/>
  <c r="I106" i="47" s="1"/>
  <c r="H57" i="48" s="1"/>
  <c r="G57" i="48"/>
  <c r="I9" i="47"/>
  <c r="I15" i="47"/>
  <c r="I51" i="47" s="1"/>
  <c r="I105" i="47" s="1"/>
  <c r="H56" i="48" s="1"/>
  <c r="G56" i="48"/>
  <c r="I20" i="47"/>
  <c r="I22" i="47"/>
  <c r="I58" i="47" s="1"/>
  <c r="I112" i="47" s="1"/>
  <c r="H63" i="48" s="1"/>
  <c r="G63" i="48"/>
  <c r="I18" i="47"/>
  <c r="I54" i="47" s="1"/>
  <c r="I108" i="47" s="1"/>
  <c r="H59" i="48" s="1"/>
  <c r="G59" i="48"/>
  <c r="I25" i="47"/>
  <c r="I61" i="47" s="1"/>
  <c r="I115" i="47" s="1"/>
  <c r="H66" i="48" s="1"/>
  <c r="G66" i="48"/>
  <c r="I14" i="47"/>
  <c r="I50" i="47" s="1"/>
  <c r="I104" i="47" s="1"/>
  <c r="H55" i="48" s="1"/>
  <c r="G55" i="48"/>
  <c r="I23" i="47"/>
  <c r="I59" i="47" s="1"/>
  <c r="I113" i="47" s="1"/>
  <c r="H64" i="48" s="1"/>
  <c r="G64" i="48"/>
  <c r="I17" i="47"/>
  <c r="I53" i="47" s="1"/>
  <c r="I107" i="47" s="1"/>
  <c r="H58" i="48" s="1"/>
  <c r="G58" i="48"/>
  <c r="I12" i="47"/>
  <c r="I48" i="47" s="1"/>
  <c r="I10" i="47"/>
  <c r="I46" i="47" s="1"/>
  <c r="I11" i="47"/>
  <c r="I47" i="47" s="1"/>
  <c r="I24" i="47"/>
  <c r="I60" i="47" s="1"/>
  <c r="I114" i="47" s="1"/>
  <c r="H65" i="48" s="1"/>
  <c r="G65" i="48"/>
  <c r="I21" i="47"/>
  <c r="I57" i="47" s="1"/>
  <c r="I111" i="47" s="1"/>
  <c r="H62" i="48" s="1"/>
  <c r="G62" i="48"/>
  <c r="E62" i="47"/>
  <c r="F144" i="102" s="1"/>
  <c r="F145" i="102" s="1"/>
  <c r="D35" i="37"/>
  <c r="E45" i="37"/>
  <c r="F720" i="76" l="1"/>
  <c r="C28" i="48"/>
  <c r="H133" i="47"/>
  <c r="I45" i="47"/>
  <c r="I122" i="47"/>
  <c r="I130" i="47" s="1"/>
  <c r="H125" i="47"/>
  <c r="I56" i="47"/>
  <c r="I110" i="47" s="1"/>
  <c r="H61" i="48" s="1"/>
  <c r="I124" i="47"/>
  <c r="I132" i="47" s="1"/>
  <c r="I144" i="47" s="1"/>
  <c r="H74" i="48" s="1"/>
  <c r="I49" i="47"/>
  <c r="I103" i="47" s="1"/>
  <c r="H54" i="48" s="1"/>
  <c r="I123" i="47"/>
  <c r="I131" i="47" s="1"/>
  <c r="I133" i="47" l="1"/>
  <c r="I143" i="47"/>
  <c r="H73" i="48" s="1"/>
  <c r="I125" i="47"/>
  <c r="F26" i="47"/>
  <c r="F62" i="47" l="1"/>
  <c r="G144" i="102" s="1"/>
  <c r="G145" i="102" s="1"/>
  <c r="D255" i="66" l="1"/>
  <c r="D254" i="66"/>
  <c r="D253" i="66"/>
  <c r="D252" i="66"/>
  <c r="D251" i="66"/>
  <c r="D250" i="66"/>
  <c r="D249" i="66"/>
  <c r="D247" i="66"/>
  <c r="D246" i="66"/>
  <c r="D245" i="66"/>
  <c r="D244" i="66"/>
  <c r="D243" i="66"/>
  <c r="D242" i="66"/>
  <c r="D241" i="66"/>
  <c r="D239" i="66"/>
  <c r="D238" i="66"/>
  <c r="D237" i="66"/>
  <c r="D236" i="66"/>
  <c r="D235" i="66"/>
  <c r="D234" i="66"/>
  <c r="D233" i="66"/>
  <c r="D231" i="66"/>
  <c r="D230" i="66"/>
  <c r="D229" i="66"/>
  <c r="D228" i="66"/>
  <c r="D227" i="66"/>
  <c r="D226" i="66"/>
  <c r="D225" i="66"/>
  <c r="D223" i="66"/>
  <c r="D222" i="66"/>
  <c r="D221" i="66"/>
  <c r="D220" i="66"/>
  <c r="D219" i="66"/>
  <c r="D218" i="66"/>
  <c r="D217" i="66"/>
  <c r="D215" i="66"/>
  <c r="D214" i="66"/>
  <c r="D213" i="66"/>
  <c r="D212" i="66"/>
  <c r="D211" i="66"/>
  <c r="D210" i="66"/>
  <c r="D209" i="66"/>
  <c r="D207" i="66"/>
  <c r="D206" i="66"/>
  <c r="D205" i="66"/>
  <c r="D204" i="66"/>
  <c r="D203" i="66"/>
  <c r="D202" i="66"/>
  <c r="D201" i="66"/>
  <c r="D199" i="66"/>
  <c r="D198" i="66"/>
  <c r="D197" i="66"/>
  <c r="D196" i="66"/>
  <c r="D195" i="66"/>
  <c r="D194" i="66"/>
  <c r="D193" i="66"/>
  <c r="D191" i="66"/>
  <c r="D190" i="66"/>
  <c r="D189" i="66"/>
  <c r="D188" i="66"/>
  <c r="D187" i="66"/>
  <c r="D186" i="66"/>
  <c r="D185" i="66"/>
  <c r="D183" i="66"/>
  <c r="D182" i="66"/>
  <c r="D181" i="66"/>
  <c r="D180" i="66"/>
  <c r="D179" i="66"/>
  <c r="D178" i="66"/>
  <c r="D177" i="66"/>
  <c r="D175" i="66"/>
  <c r="D174" i="66"/>
  <c r="D173" i="66"/>
  <c r="D172" i="66"/>
  <c r="D171" i="66"/>
  <c r="D170" i="66"/>
  <c r="D169" i="66"/>
  <c r="D167" i="66"/>
  <c r="D166" i="66"/>
  <c r="D165" i="66"/>
  <c r="D164" i="66"/>
  <c r="D163" i="66"/>
  <c r="D162" i="66"/>
  <c r="D161" i="66"/>
  <c r="D159" i="66"/>
  <c r="D158" i="66"/>
  <c r="D157" i="66"/>
  <c r="D156" i="66"/>
  <c r="D155" i="66"/>
  <c r="D154" i="66"/>
  <c r="D153" i="66"/>
  <c r="D151" i="66"/>
  <c r="D150" i="66"/>
  <c r="D149" i="66"/>
  <c r="D148" i="66"/>
  <c r="D147" i="66"/>
  <c r="D146" i="66"/>
  <c r="D145" i="66"/>
  <c r="D143" i="66"/>
  <c r="D142" i="66"/>
  <c r="D141" i="66"/>
  <c r="D140" i="66"/>
  <c r="D139" i="66"/>
  <c r="D138" i="66"/>
  <c r="D137" i="66"/>
  <c r="D135" i="66"/>
  <c r="D134" i="66"/>
  <c r="D133" i="66"/>
  <c r="D132" i="66"/>
  <c r="D131" i="66"/>
  <c r="D130" i="66"/>
  <c r="D129" i="66"/>
  <c r="D127" i="66"/>
  <c r="D126" i="66"/>
  <c r="D125" i="66"/>
  <c r="D124" i="66"/>
  <c r="D123" i="66"/>
  <c r="D122" i="66"/>
  <c r="D121" i="66"/>
  <c r="D119" i="66"/>
  <c r="D118" i="66"/>
  <c r="D117" i="66"/>
  <c r="D116" i="66"/>
  <c r="D115" i="66"/>
  <c r="D114" i="66"/>
  <c r="D113" i="66"/>
  <c r="D111" i="66"/>
  <c r="D110" i="66"/>
  <c r="D109" i="66"/>
  <c r="D108" i="66"/>
  <c r="D107" i="66"/>
  <c r="D106" i="66"/>
  <c r="D105" i="66"/>
  <c r="D103" i="66"/>
  <c r="D102" i="66"/>
  <c r="D101" i="66"/>
  <c r="D100" i="66"/>
  <c r="D99" i="66"/>
  <c r="D98" i="66"/>
  <c r="D97" i="66"/>
  <c r="D95" i="66"/>
  <c r="D94" i="66"/>
  <c r="D93" i="66"/>
  <c r="D92" i="66"/>
  <c r="D91" i="66"/>
  <c r="D90" i="66"/>
  <c r="D89" i="66"/>
  <c r="D87" i="66"/>
  <c r="D86" i="66"/>
  <c r="D85" i="66"/>
  <c r="D84" i="66"/>
  <c r="D83" i="66"/>
  <c r="D82" i="66"/>
  <c r="D81" i="66"/>
  <c r="E97" i="66"/>
  <c r="B241" i="66"/>
  <c r="B242" i="66"/>
  <c r="B243" i="66"/>
  <c r="B244" i="66"/>
  <c r="B245" i="66"/>
  <c r="B246" i="66"/>
  <c r="B247" i="66"/>
  <c r="A239" i="66"/>
  <c r="A238" i="66"/>
  <c r="A237" i="66"/>
  <c r="A236" i="66"/>
  <c r="A235" i="66"/>
  <c r="A234" i="66"/>
  <c r="A233" i="66"/>
  <c r="B217" i="66"/>
  <c r="B215" i="66"/>
  <c r="B214" i="66"/>
  <c r="B213" i="66"/>
  <c r="B212" i="66"/>
  <c r="B211" i="66"/>
  <c r="B210" i="66"/>
  <c r="B209" i="66"/>
  <c r="C215" i="66"/>
  <c r="A215" i="66"/>
  <c r="C214" i="66"/>
  <c r="A214" i="66"/>
  <c r="C213" i="66"/>
  <c r="A213" i="66"/>
  <c r="J212" i="66"/>
  <c r="J215" i="66" s="1"/>
  <c r="I212" i="66"/>
  <c r="I215" i="66" s="1"/>
  <c r="H212" i="66"/>
  <c r="H215" i="66" s="1"/>
  <c r="G212" i="66"/>
  <c r="G215" i="66" s="1"/>
  <c r="F212" i="66"/>
  <c r="F215" i="66" s="1"/>
  <c r="E212" i="66"/>
  <c r="E215" i="66" s="1"/>
  <c r="C212" i="66"/>
  <c r="A212" i="66"/>
  <c r="C211" i="66"/>
  <c r="A211" i="66"/>
  <c r="C210" i="66"/>
  <c r="A210" i="66"/>
  <c r="C209" i="66"/>
  <c r="A209" i="66"/>
  <c r="J208" i="66"/>
  <c r="J211" i="66" s="1"/>
  <c r="I208" i="66"/>
  <c r="I211" i="66" s="1"/>
  <c r="H208" i="66"/>
  <c r="H211" i="66" s="1"/>
  <c r="G208" i="66"/>
  <c r="G211" i="66" s="1"/>
  <c r="F208" i="66"/>
  <c r="F211" i="66" s="1"/>
  <c r="E208" i="66"/>
  <c r="E211" i="66" s="1"/>
  <c r="C208" i="66"/>
  <c r="A208" i="66"/>
  <c r="A1" i="18"/>
  <c r="C93" i="18"/>
  <c r="C94" i="18" s="1"/>
  <c r="A1" i="58"/>
  <c r="G26" i="47" l="1"/>
  <c r="B231" i="66"/>
  <c r="B230" i="66"/>
  <c r="B229" i="66"/>
  <c r="B228" i="66"/>
  <c r="B227" i="66"/>
  <c r="B226" i="66"/>
  <c r="B225" i="66"/>
  <c r="B223" i="66"/>
  <c r="B222" i="66"/>
  <c r="B221" i="66"/>
  <c r="B220" i="66"/>
  <c r="B219" i="66"/>
  <c r="B218" i="66"/>
  <c r="B207" i="66"/>
  <c r="B206" i="66"/>
  <c r="B205" i="66"/>
  <c r="B204" i="66"/>
  <c r="B203" i="66"/>
  <c r="B202" i="66"/>
  <c r="B201" i="66"/>
  <c r="B199" i="66"/>
  <c r="B198" i="66"/>
  <c r="B197" i="66"/>
  <c r="B196" i="66"/>
  <c r="B195" i="66"/>
  <c r="B194" i="66"/>
  <c r="B193" i="66"/>
  <c r="B191" i="66"/>
  <c r="B190" i="66"/>
  <c r="B189" i="66"/>
  <c r="B188" i="66"/>
  <c r="B187" i="66"/>
  <c r="B186" i="66"/>
  <c r="B185" i="66"/>
  <c r="A255" i="66"/>
  <c r="A254" i="66"/>
  <c r="A253" i="66"/>
  <c r="A252" i="66"/>
  <c r="A251" i="66"/>
  <c r="A250" i="66"/>
  <c r="A249" i="66"/>
  <c r="D75" i="66"/>
  <c r="D79" i="66"/>
  <c r="D71" i="66"/>
  <c r="D67" i="66"/>
  <c r="D63" i="66"/>
  <c r="D59" i="66"/>
  <c r="D55" i="66"/>
  <c r="D51" i="66"/>
  <c r="D47" i="66"/>
  <c r="D43" i="66"/>
  <c r="D39" i="66"/>
  <c r="D35" i="66"/>
  <c r="D27" i="66"/>
  <c r="D31" i="66"/>
  <c r="D23" i="66"/>
  <c r="D19" i="66"/>
  <c r="D15" i="66"/>
  <c r="J20" i="66"/>
  <c r="I20" i="66"/>
  <c r="H20" i="66"/>
  <c r="G20" i="66"/>
  <c r="F20" i="66"/>
  <c r="E20" i="66"/>
  <c r="E60" i="66"/>
  <c r="E63" i="66" s="1"/>
  <c r="B183" i="66"/>
  <c r="B182" i="66"/>
  <c r="B181" i="66"/>
  <c r="B180" i="66"/>
  <c r="B179" i="66"/>
  <c r="B178" i="66"/>
  <c r="B177" i="66"/>
  <c r="A186" i="66"/>
  <c r="A187" i="66"/>
  <c r="A188" i="66"/>
  <c r="A189" i="66"/>
  <c r="A190" i="66"/>
  <c r="A191" i="66"/>
  <c r="A192" i="66"/>
  <c r="A193" i="66"/>
  <c r="A194" i="66"/>
  <c r="A195" i="66"/>
  <c r="A196" i="66"/>
  <c r="A197" i="66"/>
  <c r="A198" i="66"/>
  <c r="A199" i="66"/>
  <c r="A200" i="66"/>
  <c r="A201" i="66"/>
  <c r="A202" i="66"/>
  <c r="A203" i="66"/>
  <c r="A204" i="66"/>
  <c r="A205" i="66"/>
  <c r="A206" i="66"/>
  <c r="A207" i="66"/>
  <c r="A216" i="66"/>
  <c r="A217" i="66"/>
  <c r="A218" i="66"/>
  <c r="A219" i="66"/>
  <c r="A220" i="66"/>
  <c r="A221" i="66"/>
  <c r="A222" i="66"/>
  <c r="A223" i="66"/>
  <c r="A224" i="66"/>
  <c r="A225" i="66"/>
  <c r="A226" i="66"/>
  <c r="A227" i="66"/>
  <c r="A228" i="66"/>
  <c r="A229" i="66"/>
  <c r="A230" i="66"/>
  <c r="A231" i="66"/>
  <c r="A185" i="66"/>
  <c r="A55" i="66"/>
  <c r="A54" i="66"/>
  <c r="A53" i="66"/>
  <c r="A52" i="66"/>
  <c r="A51" i="66"/>
  <c r="A50" i="66"/>
  <c r="A49" i="66"/>
  <c r="A48" i="66"/>
  <c r="A4" i="66"/>
  <c r="A138" i="5" s="1"/>
  <c r="A1" i="66"/>
  <c r="A9" i="66"/>
  <c r="B9" i="66"/>
  <c r="D9" i="66"/>
  <c r="A10" i="66"/>
  <c r="B10" i="66"/>
  <c r="D10" i="66"/>
  <c r="A11" i="66"/>
  <c r="B11" i="66"/>
  <c r="A12" i="66"/>
  <c r="B12" i="66"/>
  <c r="D12" i="66"/>
  <c r="E12" i="66"/>
  <c r="E15" i="66" s="1"/>
  <c r="F12" i="66"/>
  <c r="F15" i="66" s="1"/>
  <c r="G12" i="66"/>
  <c r="G15" i="66" s="1"/>
  <c r="H12" i="66"/>
  <c r="H15" i="66" s="1"/>
  <c r="I12" i="66"/>
  <c r="I15" i="66" s="1"/>
  <c r="A13" i="66"/>
  <c r="B13" i="66"/>
  <c r="D13" i="66"/>
  <c r="A14" i="66"/>
  <c r="B14" i="66"/>
  <c r="D14" i="66"/>
  <c r="A15" i="66"/>
  <c r="B15" i="66"/>
  <c r="A16" i="66"/>
  <c r="C16" i="66"/>
  <c r="E16" i="66"/>
  <c r="F16" i="66"/>
  <c r="G16" i="66"/>
  <c r="H16" i="66"/>
  <c r="I16" i="66"/>
  <c r="A17" i="66"/>
  <c r="B17" i="66"/>
  <c r="C17" i="66"/>
  <c r="D17" i="66"/>
  <c r="A18" i="66"/>
  <c r="B18" i="66"/>
  <c r="C18" i="66"/>
  <c r="D18" i="66"/>
  <c r="A19" i="66"/>
  <c r="B19" i="66"/>
  <c r="C19" i="66"/>
  <c r="A20" i="66"/>
  <c r="B20" i="66"/>
  <c r="C20" i="66"/>
  <c r="D20" i="66"/>
  <c r="A21" i="66"/>
  <c r="B21" i="66"/>
  <c r="C21" i="66"/>
  <c r="D21" i="66"/>
  <c r="A22" i="66"/>
  <c r="B22" i="66"/>
  <c r="C22" i="66"/>
  <c r="D22" i="66"/>
  <c r="A23" i="66"/>
  <c r="B23" i="66"/>
  <c r="C23" i="66"/>
  <c r="A24" i="66"/>
  <c r="C24" i="66"/>
  <c r="E24" i="66"/>
  <c r="E27" i="66" s="1"/>
  <c r="F24" i="66"/>
  <c r="F27" i="66" s="1"/>
  <c r="G24" i="66"/>
  <c r="G27" i="66" s="1"/>
  <c r="H24" i="66"/>
  <c r="H27" i="66" s="1"/>
  <c r="I24" i="66"/>
  <c r="I27" i="66" s="1"/>
  <c r="A25" i="66"/>
  <c r="B25" i="66"/>
  <c r="C25" i="66"/>
  <c r="D25" i="66"/>
  <c r="A26" i="66"/>
  <c r="B26" i="66"/>
  <c r="C26" i="66"/>
  <c r="D26" i="66"/>
  <c r="A27" i="66"/>
  <c r="B27" i="66"/>
  <c r="C27" i="66"/>
  <c r="A28" i="66"/>
  <c r="B28" i="66"/>
  <c r="C28" i="66"/>
  <c r="D28" i="66"/>
  <c r="E28" i="66"/>
  <c r="E31" i="66" s="1"/>
  <c r="F28" i="66"/>
  <c r="F31" i="66" s="1"/>
  <c r="G28" i="66"/>
  <c r="G31" i="66" s="1"/>
  <c r="H28" i="66"/>
  <c r="H31" i="66" s="1"/>
  <c r="I28" i="66"/>
  <c r="I31" i="66" s="1"/>
  <c r="A29" i="66"/>
  <c r="B29" i="66"/>
  <c r="C29" i="66"/>
  <c r="D29" i="66"/>
  <c r="A30" i="66"/>
  <c r="B30" i="66"/>
  <c r="C30" i="66"/>
  <c r="D30" i="66"/>
  <c r="A31" i="66"/>
  <c r="B31" i="66"/>
  <c r="C31" i="66"/>
  <c r="A32" i="66"/>
  <c r="C32" i="66"/>
  <c r="E32" i="66"/>
  <c r="F32" i="66"/>
  <c r="G32" i="66"/>
  <c r="G35" i="66" s="1"/>
  <c r="H32" i="66"/>
  <c r="H35" i="66" s="1"/>
  <c r="I32" i="66"/>
  <c r="I35" i="66" s="1"/>
  <c r="A33" i="66"/>
  <c r="B33" i="66"/>
  <c r="C33" i="66"/>
  <c r="D33" i="66"/>
  <c r="A34" i="66"/>
  <c r="B34" i="66"/>
  <c r="C34" i="66"/>
  <c r="D34" i="66"/>
  <c r="A35" i="66"/>
  <c r="B35" i="66"/>
  <c r="C35" i="66"/>
  <c r="E35" i="66"/>
  <c r="F35" i="66"/>
  <c r="A36" i="66"/>
  <c r="B36" i="66"/>
  <c r="C36" i="66"/>
  <c r="D36" i="66"/>
  <c r="E36" i="66"/>
  <c r="F36" i="66"/>
  <c r="F39" i="66" s="1"/>
  <c r="G36" i="66"/>
  <c r="G39" i="66" s="1"/>
  <c r="H36" i="66"/>
  <c r="H39" i="66" s="1"/>
  <c r="I36" i="66"/>
  <c r="I39" i="66" s="1"/>
  <c r="A37" i="66"/>
  <c r="B37" i="66"/>
  <c r="C37" i="66"/>
  <c r="D37" i="66"/>
  <c r="A38" i="66"/>
  <c r="B38" i="66"/>
  <c r="C38" i="66"/>
  <c r="D38" i="66"/>
  <c r="A39" i="66"/>
  <c r="B39" i="66"/>
  <c r="C39" i="66"/>
  <c r="E39" i="66"/>
  <c r="A40" i="66"/>
  <c r="C40" i="66"/>
  <c r="E40" i="66"/>
  <c r="E43" i="66" s="1"/>
  <c r="F40" i="66"/>
  <c r="F43" i="66" s="1"/>
  <c r="G40" i="66"/>
  <c r="H40" i="66"/>
  <c r="H43" i="66" s="1"/>
  <c r="I40" i="66"/>
  <c r="I43" i="66" s="1"/>
  <c r="A41" i="66"/>
  <c r="B41" i="66"/>
  <c r="C41" i="66"/>
  <c r="D41" i="66"/>
  <c r="A42" i="66"/>
  <c r="B42" i="66"/>
  <c r="C42" i="66"/>
  <c r="D42" i="66"/>
  <c r="A43" i="66"/>
  <c r="B43" i="66"/>
  <c r="C43" i="66"/>
  <c r="G43" i="66"/>
  <c r="A44" i="66"/>
  <c r="B44" i="66"/>
  <c r="C44" i="66"/>
  <c r="D44" i="66"/>
  <c r="E44" i="66"/>
  <c r="E47" i="66" s="1"/>
  <c r="F44" i="66"/>
  <c r="F47" i="66" s="1"/>
  <c r="G44" i="66"/>
  <c r="G47" i="66" s="1"/>
  <c r="H44" i="66"/>
  <c r="H47" i="66" s="1"/>
  <c r="I44" i="66"/>
  <c r="I47" i="66" s="1"/>
  <c r="A45" i="66"/>
  <c r="B45" i="66"/>
  <c r="C45" i="66"/>
  <c r="D45" i="66"/>
  <c r="A46" i="66"/>
  <c r="B46" i="66"/>
  <c r="C46" i="66"/>
  <c r="D46" i="66"/>
  <c r="A47" i="66"/>
  <c r="B47" i="66"/>
  <c r="C47" i="66"/>
  <c r="C48" i="66"/>
  <c r="B49" i="66"/>
  <c r="C49" i="66"/>
  <c r="D49" i="66"/>
  <c r="B50" i="66"/>
  <c r="C50" i="66"/>
  <c r="D50" i="66"/>
  <c r="E50" i="66"/>
  <c r="F50" i="66"/>
  <c r="G50" i="66"/>
  <c r="H50" i="66"/>
  <c r="I50" i="66"/>
  <c r="B51" i="66"/>
  <c r="C51" i="66"/>
  <c r="B52" i="66"/>
  <c r="C52" i="66"/>
  <c r="D52" i="66"/>
  <c r="B53" i="66"/>
  <c r="C53" i="66"/>
  <c r="D53" i="66"/>
  <c r="E53" i="66"/>
  <c r="F53" i="66"/>
  <c r="G53" i="66"/>
  <c r="H53" i="66"/>
  <c r="I53" i="66"/>
  <c r="B54" i="66"/>
  <c r="C54" i="66"/>
  <c r="D54" i="66"/>
  <c r="E54" i="66"/>
  <c r="F54" i="66"/>
  <c r="G54" i="66"/>
  <c r="H54" i="66"/>
  <c r="I54" i="66"/>
  <c r="B55" i="66"/>
  <c r="C55" i="66"/>
  <c r="C56" i="66"/>
  <c r="E56" i="66"/>
  <c r="E59" i="66" s="1"/>
  <c r="F56" i="66"/>
  <c r="F59" i="66" s="1"/>
  <c r="G56" i="66"/>
  <c r="G59" i="66" s="1"/>
  <c r="H56" i="66"/>
  <c r="H59" i="66" s="1"/>
  <c r="I56" i="66"/>
  <c r="I59" i="66" s="1"/>
  <c r="A57" i="66"/>
  <c r="B57" i="66"/>
  <c r="C57" i="66"/>
  <c r="D57" i="66"/>
  <c r="A58" i="66"/>
  <c r="B58" i="66"/>
  <c r="C58" i="66"/>
  <c r="D58" i="66"/>
  <c r="A59" i="66"/>
  <c r="B59" i="66"/>
  <c r="C59" i="66"/>
  <c r="A60" i="66"/>
  <c r="B60" i="66"/>
  <c r="C60" i="66"/>
  <c r="D60" i="66"/>
  <c r="F60" i="66"/>
  <c r="F63" i="66" s="1"/>
  <c r="G60" i="66"/>
  <c r="H60" i="66"/>
  <c r="H63" i="66" s="1"/>
  <c r="I60" i="66"/>
  <c r="I63" i="66" s="1"/>
  <c r="A61" i="66"/>
  <c r="B61" i="66"/>
  <c r="C61" i="66"/>
  <c r="D61" i="66"/>
  <c r="A62" i="66"/>
  <c r="B62" i="66"/>
  <c r="C62" i="66"/>
  <c r="D62" i="66"/>
  <c r="A63" i="66"/>
  <c r="B63" i="66"/>
  <c r="C63" i="66"/>
  <c r="G63" i="66"/>
  <c r="A64" i="66"/>
  <c r="C64" i="66"/>
  <c r="E64" i="66"/>
  <c r="F64" i="66"/>
  <c r="F67" i="66" s="1"/>
  <c r="G64" i="66"/>
  <c r="G67" i="66" s="1"/>
  <c r="H64" i="66"/>
  <c r="H67" i="66" s="1"/>
  <c r="I64" i="66"/>
  <c r="I67" i="66" s="1"/>
  <c r="A65" i="66"/>
  <c r="B65" i="66"/>
  <c r="C65" i="66"/>
  <c r="D65" i="66"/>
  <c r="A66" i="66"/>
  <c r="B66" i="66"/>
  <c r="C66" i="66"/>
  <c r="D66" i="66"/>
  <c r="A67" i="66"/>
  <c r="B67" i="66"/>
  <c r="C67" i="66"/>
  <c r="A68" i="66"/>
  <c r="B68" i="66"/>
  <c r="C68" i="66"/>
  <c r="D68" i="66"/>
  <c r="E68" i="66"/>
  <c r="E71" i="66" s="1"/>
  <c r="F68" i="66"/>
  <c r="F71" i="66" s="1"/>
  <c r="G68" i="66"/>
  <c r="G71" i="66" s="1"/>
  <c r="H68" i="66"/>
  <c r="H71" i="66" s="1"/>
  <c r="I68" i="66"/>
  <c r="I71" i="66" s="1"/>
  <c r="A69" i="66"/>
  <c r="B69" i="66"/>
  <c r="C69" i="66"/>
  <c r="D69" i="66"/>
  <c r="A70" i="66"/>
  <c r="B70" i="66"/>
  <c r="C70" i="66"/>
  <c r="D70" i="66"/>
  <c r="A71" i="66"/>
  <c r="B71" i="66"/>
  <c r="C71" i="66"/>
  <c r="A72" i="66"/>
  <c r="C72" i="66"/>
  <c r="E72" i="66"/>
  <c r="E75" i="66" s="1"/>
  <c r="F72" i="66"/>
  <c r="F75" i="66" s="1"/>
  <c r="G72" i="66"/>
  <c r="G75" i="66" s="1"/>
  <c r="H72" i="66"/>
  <c r="H75" i="66" s="1"/>
  <c r="I72" i="66"/>
  <c r="I75" i="66" s="1"/>
  <c r="A73" i="66"/>
  <c r="B73" i="66"/>
  <c r="C73" i="66"/>
  <c r="D73" i="66"/>
  <c r="A74" i="66"/>
  <c r="B74" i="66"/>
  <c r="C74" i="66"/>
  <c r="D74" i="66"/>
  <c r="A75" i="66"/>
  <c r="B75" i="66"/>
  <c r="C75" i="66"/>
  <c r="A76" i="66"/>
  <c r="B76" i="66"/>
  <c r="C76" i="66"/>
  <c r="D76" i="66"/>
  <c r="E76" i="66"/>
  <c r="F76" i="66"/>
  <c r="F79" i="66" s="1"/>
  <c r="G76" i="66"/>
  <c r="G79" i="66" s="1"/>
  <c r="H76" i="66"/>
  <c r="H79" i="66" s="1"/>
  <c r="I76" i="66"/>
  <c r="I79" i="66" s="1"/>
  <c r="A77" i="66"/>
  <c r="B77" i="66"/>
  <c r="C77" i="66"/>
  <c r="D77" i="66"/>
  <c r="A78" i="66"/>
  <c r="B78" i="66"/>
  <c r="C78" i="66"/>
  <c r="D78" i="66"/>
  <c r="A79" i="66"/>
  <c r="B79" i="66"/>
  <c r="C79" i="66"/>
  <c r="E79" i="66"/>
  <c r="A80" i="66"/>
  <c r="C80" i="66"/>
  <c r="E80" i="66"/>
  <c r="E83" i="66" s="1"/>
  <c r="F80" i="66"/>
  <c r="F83" i="66" s="1"/>
  <c r="G80" i="66"/>
  <c r="G83" i="66" s="1"/>
  <c r="H80" i="66"/>
  <c r="H83" i="66" s="1"/>
  <c r="I80" i="66"/>
  <c r="I83" i="66" s="1"/>
  <c r="A81" i="66"/>
  <c r="B81" i="66"/>
  <c r="C81" i="66"/>
  <c r="A82" i="66"/>
  <c r="B82" i="66"/>
  <c r="C82" i="66"/>
  <c r="A83" i="66"/>
  <c r="B83" i="66"/>
  <c r="C83" i="66"/>
  <c r="A84" i="66"/>
  <c r="B84" i="66"/>
  <c r="C84" i="66"/>
  <c r="E84" i="66"/>
  <c r="E87" i="66" s="1"/>
  <c r="F84" i="66"/>
  <c r="F87" i="66" s="1"/>
  <c r="G84" i="66"/>
  <c r="G87" i="66" s="1"/>
  <c r="H84" i="66"/>
  <c r="H87" i="66" s="1"/>
  <c r="I84" i="66"/>
  <c r="I87" i="66" s="1"/>
  <c r="A85" i="66"/>
  <c r="B85" i="66"/>
  <c r="C85" i="66"/>
  <c r="A86" i="66"/>
  <c r="B86" i="66"/>
  <c r="C86" i="66"/>
  <c r="A87" i="66"/>
  <c r="B87" i="66"/>
  <c r="C87" i="66"/>
  <c r="A88" i="66"/>
  <c r="C88" i="66"/>
  <c r="E88" i="66"/>
  <c r="E91" i="66" s="1"/>
  <c r="F88" i="66"/>
  <c r="F91" i="66" s="1"/>
  <c r="G88" i="66"/>
  <c r="G91" i="66" s="1"/>
  <c r="H88" i="66"/>
  <c r="H91" i="66" s="1"/>
  <c r="I88" i="66"/>
  <c r="I91" i="66" s="1"/>
  <c r="A89" i="66"/>
  <c r="B89" i="66"/>
  <c r="C89" i="66"/>
  <c r="A90" i="66"/>
  <c r="B90" i="66"/>
  <c r="C90" i="66"/>
  <c r="A91" i="66"/>
  <c r="B91" i="66"/>
  <c r="C91" i="66"/>
  <c r="A92" i="66"/>
  <c r="B92" i="66"/>
  <c r="C92" i="66"/>
  <c r="E92" i="66"/>
  <c r="E95" i="66" s="1"/>
  <c r="F92" i="66"/>
  <c r="F95" i="66" s="1"/>
  <c r="G92" i="66"/>
  <c r="G95" i="66" s="1"/>
  <c r="H92" i="66"/>
  <c r="H95" i="66" s="1"/>
  <c r="I92" i="66"/>
  <c r="I95" i="66" s="1"/>
  <c r="A93" i="66"/>
  <c r="B93" i="66"/>
  <c r="C93" i="66"/>
  <c r="A94" i="66"/>
  <c r="B94" i="66"/>
  <c r="C94" i="66"/>
  <c r="A95" i="66"/>
  <c r="B95" i="66"/>
  <c r="C95" i="66"/>
  <c r="A96" i="66"/>
  <c r="C96" i="66"/>
  <c r="A97" i="66"/>
  <c r="B97" i="66"/>
  <c r="C97" i="66"/>
  <c r="F97" i="66"/>
  <c r="G97" i="66"/>
  <c r="H97" i="66"/>
  <c r="I97" i="66"/>
  <c r="A98" i="66"/>
  <c r="C98" i="66"/>
  <c r="E98" i="66"/>
  <c r="F98" i="66"/>
  <c r="G98" i="66"/>
  <c r="H98" i="66"/>
  <c r="I98" i="66"/>
  <c r="A99" i="66"/>
  <c r="C99" i="66"/>
  <c r="A100" i="66"/>
  <c r="C100" i="66"/>
  <c r="A101" i="66"/>
  <c r="C101" i="66"/>
  <c r="E101" i="66"/>
  <c r="F101" i="66"/>
  <c r="G101" i="66"/>
  <c r="H101" i="66"/>
  <c r="I101" i="66"/>
  <c r="A102" i="66"/>
  <c r="C102" i="66"/>
  <c r="E102" i="66"/>
  <c r="F102" i="66"/>
  <c r="G102" i="66"/>
  <c r="H102" i="66"/>
  <c r="I102" i="66"/>
  <c r="A103" i="66"/>
  <c r="C103" i="66"/>
  <c r="C104" i="66"/>
  <c r="A105" i="66"/>
  <c r="C105" i="66"/>
  <c r="A106" i="66"/>
  <c r="C106" i="66"/>
  <c r="A107" i="66"/>
  <c r="C107" i="66"/>
  <c r="A108" i="66"/>
  <c r="C108" i="66"/>
  <c r="A109" i="66"/>
  <c r="C109" i="66"/>
  <c r="A110" i="66"/>
  <c r="C110" i="66"/>
  <c r="A111" i="66"/>
  <c r="C111" i="66"/>
  <c r="C112" i="66"/>
  <c r="E112" i="66"/>
  <c r="E115" i="66" s="1"/>
  <c r="F112" i="66"/>
  <c r="F115" i="66" s="1"/>
  <c r="G112" i="66"/>
  <c r="G115" i="66" s="1"/>
  <c r="H112" i="66"/>
  <c r="H115" i="66" s="1"/>
  <c r="I112" i="66"/>
  <c r="I115" i="66" s="1"/>
  <c r="A113" i="66"/>
  <c r="B113" i="66"/>
  <c r="C113" i="66"/>
  <c r="A114" i="66"/>
  <c r="B114" i="66"/>
  <c r="C114" i="66"/>
  <c r="A115" i="66"/>
  <c r="B115" i="66"/>
  <c r="C115" i="66"/>
  <c r="A116" i="66"/>
  <c r="B116" i="66"/>
  <c r="C116" i="66"/>
  <c r="E116" i="66"/>
  <c r="E119" i="66" s="1"/>
  <c r="F116" i="66"/>
  <c r="F119" i="66" s="1"/>
  <c r="G116" i="66"/>
  <c r="G119" i="66" s="1"/>
  <c r="H116" i="66"/>
  <c r="H119" i="66" s="1"/>
  <c r="I116" i="66"/>
  <c r="I119" i="66" s="1"/>
  <c r="A117" i="66"/>
  <c r="B117" i="66"/>
  <c r="C117" i="66"/>
  <c r="A118" i="66"/>
  <c r="B118" i="66"/>
  <c r="C118" i="66"/>
  <c r="A119" i="66"/>
  <c r="B119" i="66"/>
  <c r="C119" i="66"/>
  <c r="A120" i="66"/>
  <c r="C120" i="66"/>
  <c r="E120" i="66"/>
  <c r="E123" i="66" s="1"/>
  <c r="F120" i="66"/>
  <c r="F123" i="66" s="1"/>
  <c r="G120" i="66"/>
  <c r="G123" i="66" s="1"/>
  <c r="H120" i="66"/>
  <c r="H123" i="66" s="1"/>
  <c r="I120" i="66"/>
  <c r="I123" i="66" s="1"/>
  <c r="A121" i="66"/>
  <c r="B121" i="66"/>
  <c r="C121" i="66"/>
  <c r="A122" i="66"/>
  <c r="B122" i="66"/>
  <c r="C122" i="66"/>
  <c r="A123" i="66"/>
  <c r="B123" i="66"/>
  <c r="C123" i="66"/>
  <c r="A124" i="66"/>
  <c r="B124" i="66"/>
  <c r="C124" i="66"/>
  <c r="E124" i="66"/>
  <c r="E127" i="66" s="1"/>
  <c r="F124" i="66"/>
  <c r="F127" i="66" s="1"/>
  <c r="G124" i="66"/>
  <c r="G127" i="66" s="1"/>
  <c r="H124" i="66"/>
  <c r="H127" i="66" s="1"/>
  <c r="I124" i="66"/>
  <c r="I127" i="66" s="1"/>
  <c r="A125" i="66"/>
  <c r="B125" i="66"/>
  <c r="C125" i="66"/>
  <c r="A126" i="66"/>
  <c r="B126" i="66"/>
  <c r="C126" i="66"/>
  <c r="A127" i="66"/>
  <c r="B127" i="66"/>
  <c r="C127" i="66"/>
  <c r="A128" i="66"/>
  <c r="C128" i="66"/>
  <c r="E128" i="66"/>
  <c r="E131" i="66" s="1"/>
  <c r="F128" i="66"/>
  <c r="F131" i="66" s="1"/>
  <c r="G128" i="66"/>
  <c r="G131" i="66" s="1"/>
  <c r="H128" i="66"/>
  <c r="H131" i="66" s="1"/>
  <c r="I128" i="66"/>
  <c r="I131" i="66" s="1"/>
  <c r="A129" i="66"/>
  <c r="B129" i="66"/>
  <c r="C129" i="66"/>
  <c r="A130" i="66"/>
  <c r="B130" i="66"/>
  <c r="C130" i="66"/>
  <c r="A131" i="66"/>
  <c r="B131" i="66"/>
  <c r="C131" i="66"/>
  <c r="A132" i="66"/>
  <c r="B132" i="66"/>
  <c r="C132" i="66"/>
  <c r="E132" i="66"/>
  <c r="E135" i="66" s="1"/>
  <c r="F132" i="66"/>
  <c r="F135" i="66" s="1"/>
  <c r="G132" i="66"/>
  <c r="G135" i="66" s="1"/>
  <c r="H132" i="66"/>
  <c r="H135" i="66" s="1"/>
  <c r="I132" i="66"/>
  <c r="I135" i="66" s="1"/>
  <c r="A133" i="66"/>
  <c r="B133" i="66"/>
  <c r="C133" i="66"/>
  <c r="A134" i="66"/>
  <c r="B134" i="66"/>
  <c r="C134" i="66"/>
  <c r="A135" i="66"/>
  <c r="B135" i="66"/>
  <c r="C135" i="66"/>
  <c r="A136" i="66"/>
  <c r="C136" i="66"/>
  <c r="E136" i="66"/>
  <c r="E139" i="66" s="1"/>
  <c r="F136" i="66"/>
  <c r="F139" i="66" s="1"/>
  <c r="G136" i="66"/>
  <c r="G139" i="66" s="1"/>
  <c r="H136" i="66"/>
  <c r="H139" i="66" s="1"/>
  <c r="I136" i="66"/>
  <c r="I139" i="66" s="1"/>
  <c r="A137" i="66"/>
  <c r="B137" i="66"/>
  <c r="C137" i="66"/>
  <c r="A138" i="66"/>
  <c r="B138" i="66"/>
  <c r="C138" i="66"/>
  <c r="A139" i="66"/>
  <c r="B139" i="66"/>
  <c r="C139" i="66"/>
  <c r="A140" i="66"/>
  <c r="B140" i="66"/>
  <c r="C140" i="66"/>
  <c r="E140" i="66"/>
  <c r="E143" i="66" s="1"/>
  <c r="F140" i="66"/>
  <c r="F143" i="66" s="1"/>
  <c r="G140" i="66"/>
  <c r="G143" i="66" s="1"/>
  <c r="H140" i="66"/>
  <c r="H143" i="66" s="1"/>
  <c r="I140" i="66"/>
  <c r="I143" i="66" s="1"/>
  <c r="A141" i="66"/>
  <c r="B141" i="66"/>
  <c r="C141" i="66"/>
  <c r="A142" i="66"/>
  <c r="B142" i="66"/>
  <c r="C142" i="66"/>
  <c r="A143" i="66"/>
  <c r="B143" i="66"/>
  <c r="C143" i="66"/>
  <c r="A144" i="66"/>
  <c r="C144" i="66"/>
  <c r="E144" i="66"/>
  <c r="E147" i="66" s="1"/>
  <c r="F144" i="66"/>
  <c r="F147" i="66" s="1"/>
  <c r="G144" i="66"/>
  <c r="G147" i="66" s="1"/>
  <c r="H144" i="66"/>
  <c r="I144" i="66"/>
  <c r="I147" i="66" s="1"/>
  <c r="A145" i="66"/>
  <c r="B145" i="66"/>
  <c r="C145" i="66"/>
  <c r="A146" i="66"/>
  <c r="B146" i="66"/>
  <c r="C146" i="66"/>
  <c r="A147" i="66"/>
  <c r="B147" i="66"/>
  <c r="C147" i="66"/>
  <c r="H147" i="66"/>
  <c r="A148" i="66"/>
  <c r="B148" i="66"/>
  <c r="C148" i="66"/>
  <c r="E148" i="66"/>
  <c r="E151" i="66" s="1"/>
  <c r="F148" i="66"/>
  <c r="F151" i="66" s="1"/>
  <c r="G148" i="66"/>
  <c r="G151" i="66" s="1"/>
  <c r="H148" i="66"/>
  <c r="H151" i="66" s="1"/>
  <c r="I148" i="66"/>
  <c r="I151" i="66" s="1"/>
  <c r="A149" i="66"/>
  <c r="B149" i="66"/>
  <c r="C149" i="66"/>
  <c r="A150" i="66"/>
  <c r="B150" i="66"/>
  <c r="C150" i="66"/>
  <c r="A151" i="66"/>
  <c r="B151" i="66"/>
  <c r="C151" i="66"/>
  <c r="A152" i="66"/>
  <c r="C152" i="66"/>
  <c r="E152" i="66"/>
  <c r="F152" i="66"/>
  <c r="F155" i="66" s="1"/>
  <c r="G152" i="66"/>
  <c r="G155" i="66" s="1"/>
  <c r="H152" i="66"/>
  <c r="H155" i="66" s="1"/>
  <c r="I152" i="66"/>
  <c r="I155" i="66" s="1"/>
  <c r="A153" i="66"/>
  <c r="B153" i="66"/>
  <c r="C153" i="66"/>
  <c r="A154" i="66"/>
  <c r="B154" i="66"/>
  <c r="C154" i="66"/>
  <c r="A155" i="66"/>
  <c r="B155" i="66"/>
  <c r="C155" i="66"/>
  <c r="E155" i="66"/>
  <c r="A156" i="66"/>
  <c r="B156" i="66"/>
  <c r="C156" i="66"/>
  <c r="E156" i="66"/>
  <c r="E159" i="66" s="1"/>
  <c r="F156" i="66"/>
  <c r="F159" i="66" s="1"/>
  <c r="G156" i="66"/>
  <c r="G159" i="66" s="1"/>
  <c r="H156" i="66"/>
  <c r="H159" i="66" s="1"/>
  <c r="I156" i="66"/>
  <c r="I159" i="66" s="1"/>
  <c r="A157" i="66"/>
  <c r="B157" i="66"/>
  <c r="C157" i="66"/>
  <c r="A158" i="66"/>
  <c r="B158" i="66"/>
  <c r="C158" i="66"/>
  <c r="A159" i="66"/>
  <c r="B159" i="66"/>
  <c r="C159" i="66"/>
  <c r="A160" i="66"/>
  <c r="C160" i="66"/>
  <c r="E160" i="66"/>
  <c r="E163" i="66" s="1"/>
  <c r="F160" i="66"/>
  <c r="F163" i="66" s="1"/>
  <c r="G160" i="66"/>
  <c r="G163" i="66" s="1"/>
  <c r="H160" i="66"/>
  <c r="H163" i="66" s="1"/>
  <c r="I160" i="66"/>
  <c r="I163" i="66" s="1"/>
  <c r="A161" i="66"/>
  <c r="B161" i="66"/>
  <c r="C161" i="66"/>
  <c r="A162" i="66"/>
  <c r="B162" i="66"/>
  <c r="C162" i="66"/>
  <c r="A163" i="66"/>
  <c r="B163" i="66"/>
  <c r="C163" i="66"/>
  <c r="A164" i="66"/>
  <c r="B164" i="66"/>
  <c r="C164" i="66"/>
  <c r="E164" i="66"/>
  <c r="E167" i="66" s="1"/>
  <c r="F164" i="66"/>
  <c r="F167" i="66" s="1"/>
  <c r="G164" i="66"/>
  <c r="G167" i="66" s="1"/>
  <c r="H164" i="66"/>
  <c r="H167" i="66" s="1"/>
  <c r="I164" i="66"/>
  <c r="I167" i="66" s="1"/>
  <c r="A165" i="66"/>
  <c r="B165" i="66"/>
  <c r="C165" i="66"/>
  <c r="A166" i="66"/>
  <c r="B166" i="66"/>
  <c r="C166" i="66"/>
  <c r="A167" i="66"/>
  <c r="B167" i="66"/>
  <c r="C167" i="66"/>
  <c r="A168" i="66"/>
  <c r="C168" i="66"/>
  <c r="E168" i="66"/>
  <c r="E171" i="66" s="1"/>
  <c r="F168" i="66"/>
  <c r="F171" i="66" s="1"/>
  <c r="G168" i="66"/>
  <c r="G171" i="66" s="1"/>
  <c r="H168" i="66"/>
  <c r="H171" i="66" s="1"/>
  <c r="I168" i="66"/>
  <c r="I171" i="66" s="1"/>
  <c r="A169" i="66"/>
  <c r="B169" i="66"/>
  <c r="C169" i="66"/>
  <c r="A170" i="66"/>
  <c r="B170" i="66"/>
  <c r="C170" i="66"/>
  <c r="A171" i="66"/>
  <c r="B171" i="66"/>
  <c r="C171" i="66"/>
  <c r="A172" i="66"/>
  <c r="B172" i="66"/>
  <c r="C172" i="66"/>
  <c r="E172" i="66"/>
  <c r="E175" i="66" s="1"/>
  <c r="F172" i="66"/>
  <c r="F175" i="66" s="1"/>
  <c r="G172" i="66"/>
  <c r="G175" i="66" s="1"/>
  <c r="H172" i="66"/>
  <c r="H175" i="66" s="1"/>
  <c r="I172" i="66"/>
  <c r="I175" i="66" s="1"/>
  <c r="A173" i="66"/>
  <c r="B173" i="66"/>
  <c r="C173" i="66"/>
  <c r="A174" i="66"/>
  <c r="B174" i="66"/>
  <c r="C174" i="66"/>
  <c r="A175" i="66"/>
  <c r="B175" i="66"/>
  <c r="C175" i="66"/>
  <c r="A176" i="66"/>
  <c r="C176" i="66"/>
  <c r="A177" i="66"/>
  <c r="C177" i="66"/>
  <c r="E177" i="66"/>
  <c r="F177" i="66"/>
  <c r="G177" i="66"/>
  <c r="H177" i="66"/>
  <c r="I177" i="66"/>
  <c r="A178" i="66"/>
  <c r="C178" i="66"/>
  <c r="E178" i="66"/>
  <c r="F178" i="66"/>
  <c r="G178" i="66"/>
  <c r="H178" i="66"/>
  <c r="I178" i="66"/>
  <c r="A179" i="66"/>
  <c r="C179" i="66"/>
  <c r="A180" i="66"/>
  <c r="C180" i="66"/>
  <c r="A181" i="66"/>
  <c r="C181" i="66"/>
  <c r="E181" i="66"/>
  <c r="F181" i="66"/>
  <c r="G181" i="66"/>
  <c r="H181" i="66"/>
  <c r="I181" i="66"/>
  <c r="A182" i="66"/>
  <c r="C182" i="66"/>
  <c r="E182" i="66"/>
  <c r="F182" i="66"/>
  <c r="G182" i="66"/>
  <c r="H182" i="66"/>
  <c r="I182" i="66"/>
  <c r="A183" i="66"/>
  <c r="C183" i="66"/>
  <c r="C184" i="66"/>
  <c r="E184" i="66"/>
  <c r="E187" i="66" s="1"/>
  <c r="F184" i="66"/>
  <c r="F187" i="66" s="1"/>
  <c r="G184" i="66"/>
  <c r="G187" i="66" s="1"/>
  <c r="H184" i="66"/>
  <c r="H187" i="66" s="1"/>
  <c r="I184" i="66"/>
  <c r="I187" i="66" s="1"/>
  <c r="C185" i="66"/>
  <c r="C186" i="66"/>
  <c r="C187" i="66"/>
  <c r="C188" i="66"/>
  <c r="E188" i="66"/>
  <c r="E191" i="66" s="1"/>
  <c r="F188" i="66"/>
  <c r="F191" i="66" s="1"/>
  <c r="G188" i="66"/>
  <c r="G191" i="66" s="1"/>
  <c r="H188" i="66"/>
  <c r="H191" i="66" s="1"/>
  <c r="I188" i="66"/>
  <c r="I191" i="66" s="1"/>
  <c r="C189" i="66"/>
  <c r="C190" i="66"/>
  <c r="C191" i="66"/>
  <c r="C192" i="66"/>
  <c r="E192" i="66"/>
  <c r="E195" i="66" s="1"/>
  <c r="F192" i="66"/>
  <c r="F195" i="66" s="1"/>
  <c r="G192" i="66"/>
  <c r="G195" i="66" s="1"/>
  <c r="H192" i="66"/>
  <c r="H195" i="66" s="1"/>
  <c r="I192" i="66"/>
  <c r="I195" i="66" s="1"/>
  <c r="C193" i="66"/>
  <c r="C194" i="66"/>
  <c r="C195" i="66"/>
  <c r="C196" i="66"/>
  <c r="E196" i="66"/>
  <c r="E199" i="66" s="1"/>
  <c r="F196" i="66"/>
  <c r="F199" i="66" s="1"/>
  <c r="G196" i="66"/>
  <c r="G199" i="66" s="1"/>
  <c r="H196" i="66"/>
  <c r="H199" i="66" s="1"/>
  <c r="I196" i="66"/>
  <c r="I199" i="66" s="1"/>
  <c r="C197" i="66"/>
  <c r="C198" i="66"/>
  <c r="C199" i="66"/>
  <c r="C200" i="66"/>
  <c r="E200" i="66"/>
  <c r="E203" i="66" s="1"/>
  <c r="F200" i="66"/>
  <c r="F203" i="66" s="1"/>
  <c r="G200" i="66"/>
  <c r="G203" i="66" s="1"/>
  <c r="H200" i="66"/>
  <c r="H203" i="66" s="1"/>
  <c r="I200" i="66"/>
  <c r="I203" i="66" s="1"/>
  <c r="C201" i="66"/>
  <c r="C202" i="66"/>
  <c r="C203" i="66"/>
  <c r="C204" i="66"/>
  <c r="E204" i="66"/>
  <c r="F204" i="66"/>
  <c r="F207" i="66" s="1"/>
  <c r="G204" i="66"/>
  <c r="G207" i="66" s="1"/>
  <c r="H204" i="66"/>
  <c r="I204" i="66"/>
  <c r="C205" i="66"/>
  <c r="C206" i="66"/>
  <c r="C207" i="66"/>
  <c r="E207" i="66"/>
  <c r="H207" i="66"/>
  <c r="I207" i="66"/>
  <c r="C216" i="66"/>
  <c r="E216" i="66"/>
  <c r="E219" i="66" s="1"/>
  <c r="F216" i="66"/>
  <c r="F219" i="66" s="1"/>
  <c r="G216" i="66"/>
  <c r="G219" i="66" s="1"/>
  <c r="H216" i="66"/>
  <c r="H219" i="66" s="1"/>
  <c r="I216" i="66"/>
  <c r="I219" i="66" s="1"/>
  <c r="C217" i="66"/>
  <c r="C218" i="66"/>
  <c r="C219" i="66"/>
  <c r="C220" i="66"/>
  <c r="E220" i="66"/>
  <c r="E223" i="66" s="1"/>
  <c r="F220" i="66"/>
  <c r="F223" i="66" s="1"/>
  <c r="G220" i="66"/>
  <c r="G223" i="66" s="1"/>
  <c r="H220" i="66"/>
  <c r="H223" i="66" s="1"/>
  <c r="I220" i="66"/>
  <c r="I223" i="66" s="1"/>
  <c r="C221" i="66"/>
  <c r="C222" i="66"/>
  <c r="C223" i="66"/>
  <c r="C224" i="66"/>
  <c r="E224" i="66"/>
  <c r="E227" i="66" s="1"/>
  <c r="F224" i="66"/>
  <c r="F227" i="66" s="1"/>
  <c r="G224" i="66"/>
  <c r="G227" i="66" s="1"/>
  <c r="H224" i="66"/>
  <c r="H227" i="66" s="1"/>
  <c r="I224" i="66"/>
  <c r="I227" i="66" s="1"/>
  <c r="C225" i="66"/>
  <c r="C226" i="66"/>
  <c r="C227" i="66"/>
  <c r="C228" i="66"/>
  <c r="E228" i="66"/>
  <c r="E231" i="66" s="1"/>
  <c r="F228" i="66"/>
  <c r="F231" i="66" s="1"/>
  <c r="G228" i="66"/>
  <c r="G231" i="66" s="1"/>
  <c r="H228" i="66"/>
  <c r="H231" i="66" s="1"/>
  <c r="I228" i="66"/>
  <c r="I231" i="66" s="1"/>
  <c r="C229" i="66"/>
  <c r="C230" i="66"/>
  <c r="C231" i="66"/>
  <c r="C232" i="66"/>
  <c r="C233" i="66"/>
  <c r="C234" i="66"/>
  <c r="C235" i="66"/>
  <c r="C236" i="66"/>
  <c r="C237" i="66"/>
  <c r="C238" i="66"/>
  <c r="C239" i="66"/>
  <c r="C240" i="66"/>
  <c r="E240" i="66"/>
  <c r="E243" i="66" s="1"/>
  <c r="F240" i="66"/>
  <c r="F243" i="66" s="1"/>
  <c r="G240" i="66"/>
  <c r="G243" i="66" s="1"/>
  <c r="H240" i="66"/>
  <c r="H243" i="66" s="1"/>
  <c r="I240" i="66"/>
  <c r="I243" i="66" s="1"/>
  <c r="C241" i="66"/>
  <c r="C242" i="66"/>
  <c r="C243" i="66"/>
  <c r="C244" i="66"/>
  <c r="E244" i="66"/>
  <c r="E247" i="66" s="1"/>
  <c r="F244" i="66"/>
  <c r="G244" i="66"/>
  <c r="G247" i="66" s="1"/>
  <c r="H244" i="66"/>
  <c r="H247" i="66" s="1"/>
  <c r="I244" i="66"/>
  <c r="I247" i="66" s="1"/>
  <c r="C245" i="66"/>
  <c r="C246" i="66"/>
  <c r="C247" i="66"/>
  <c r="F247" i="66"/>
  <c r="C248" i="66"/>
  <c r="C249" i="66"/>
  <c r="C250" i="66"/>
  <c r="C251" i="66"/>
  <c r="C252" i="66"/>
  <c r="C253" i="66"/>
  <c r="C254" i="66"/>
  <c r="C255" i="66"/>
  <c r="J228" i="66"/>
  <c r="J231" i="66" s="1"/>
  <c r="J224" i="66"/>
  <c r="J227" i="66" s="1"/>
  <c r="J220" i="66"/>
  <c r="J223" i="66" s="1"/>
  <c r="J216" i="66"/>
  <c r="J219" i="66" s="1"/>
  <c r="J16" i="66"/>
  <c r="J244" i="66"/>
  <c r="J247" i="66" s="1"/>
  <c r="J240" i="66"/>
  <c r="J204" i="66"/>
  <c r="J207" i="66" s="1"/>
  <c r="J200" i="66"/>
  <c r="J203" i="66" s="1"/>
  <c r="J196" i="66"/>
  <c r="J199" i="66" s="1"/>
  <c r="J188" i="66"/>
  <c r="J191" i="66" s="1"/>
  <c r="J184" i="66"/>
  <c r="J187" i="66" s="1"/>
  <c r="J182" i="66"/>
  <c r="J181" i="66"/>
  <c r="J178" i="66"/>
  <c r="J172" i="66"/>
  <c r="J175" i="66" s="1"/>
  <c r="J168" i="66"/>
  <c r="J164" i="66"/>
  <c r="J167" i="66" s="1"/>
  <c r="J160" i="66"/>
  <c r="J156" i="66"/>
  <c r="J159" i="66" s="1"/>
  <c r="J152" i="66"/>
  <c r="J148" i="66"/>
  <c r="J151" i="66" s="1"/>
  <c r="J144" i="66"/>
  <c r="J140" i="66"/>
  <c r="J143" i="66" s="1"/>
  <c r="J136" i="66"/>
  <c r="J139" i="66" s="1"/>
  <c r="J132" i="66"/>
  <c r="J135" i="66" s="1"/>
  <c r="J124" i="66"/>
  <c r="J127" i="66" s="1"/>
  <c r="J120" i="66"/>
  <c r="J123" i="66" s="1"/>
  <c r="J116" i="66"/>
  <c r="J119" i="66" s="1"/>
  <c r="J112" i="66"/>
  <c r="J102" i="66"/>
  <c r="J101" i="66"/>
  <c r="J98" i="66"/>
  <c r="J92" i="66"/>
  <c r="J95" i="66" s="1"/>
  <c r="J88" i="66"/>
  <c r="J91" i="66" s="1"/>
  <c r="J84" i="66"/>
  <c r="J87" i="66" s="1"/>
  <c r="J80" i="66"/>
  <c r="J83" i="66" s="1"/>
  <c r="J76" i="66"/>
  <c r="J79" i="66" s="1"/>
  <c r="J68" i="66"/>
  <c r="J71" i="66" s="1"/>
  <c r="J64" i="66"/>
  <c r="J67" i="66" s="1"/>
  <c r="J60" i="66"/>
  <c r="J63" i="66" s="1"/>
  <c r="J56" i="66"/>
  <c r="J59" i="66" s="1"/>
  <c r="J54" i="66"/>
  <c r="J53" i="66"/>
  <c r="J50" i="66"/>
  <c r="J44" i="66"/>
  <c r="J47" i="66" s="1"/>
  <c r="J40" i="66"/>
  <c r="J36" i="66"/>
  <c r="J39" i="66" s="1"/>
  <c r="J32" i="66"/>
  <c r="J35" i="66" s="1"/>
  <c r="J28" i="66"/>
  <c r="J31" i="66" s="1"/>
  <c r="J24" i="66"/>
  <c r="J12" i="66"/>
  <c r="J15" i="66" s="1"/>
  <c r="G62" i="47" l="1"/>
  <c r="H144" i="102" s="1"/>
  <c r="H145" i="102" s="1"/>
  <c r="E180" i="66"/>
  <c r="E183" i="66" s="1"/>
  <c r="F180" i="66"/>
  <c r="F183" i="66" s="1"/>
  <c r="H176" i="66"/>
  <c r="H179" i="66" s="1"/>
  <c r="H109" i="66"/>
  <c r="H237" i="66" s="1"/>
  <c r="H253" i="66" s="1"/>
  <c r="H252" i="66" s="1"/>
  <c r="E106" i="66"/>
  <c r="E110" i="66"/>
  <c r="E238" i="66" s="1"/>
  <c r="E254" i="66" s="1"/>
  <c r="F176" i="66"/>
  <c r="F179" i="66" s="1"/>
  <c r="G106" i="66"/>
  <c r="G234" i="66" s="1"/>
  <c r="G250" i="66" s="1"/>
  <c r="F96" i="66"/>
  <c r="F99" i="66" s="1"/>
  <c r="F106" i="66"/>
  <c r="F234" i="66" s="1"/>
  <c r="F250" i="66" s="1"/>
  <c r="H106" i="66"/>
  <c r="H234" i="66" s="1"/>
  <c r="H250" i="66" s="1"/>
  <c r="G110" i="66"/>
  <c r="G238" i="66" s="1"/>
  <c r="G254" i="66" s="1"/>
  <c r="I100" i="66"/>
  <c r="I103" i="66" s="1"/>
  <c r="F109" i="66"/>
  <c r="F237" i="66" s="1"/>
  <c r="F253" i="66" s="1"/>
  <c r="H180" i="66"/>
  <c r="H183" i="66" s="1"/>
  <c r="I176" i="66"/>
  <c r="I179" i="66" s="1"/>
  <c r="G100" i="66"/>
  <c r="G103" i="66" s="1"/>
  <c r="E52" i="66"/>
  <c r="E55" i="66" s="1"/>
  <c r="I180" i="66"/>
  <c r="I183" i="66" s="1"/>
  <c r="E176" i="66"/>
  <c r="E179" i="66" s="1"/>
  <c r="H100" i="66"/>
  <c r="H103" i="66" s="1"/>
  <c r="H110" i="66"/>
  <c r="H238" i="66" s="1"/>
  <c r="H254" i="66" s="1"/>
  <c r="I52" i="66"/>
  <c r="I55" i="66" s="1"/>
  <c r="G180" i="66"/>
  <c r="G183" i="66" s="1"/>
  <c r="F52" i="66"/>
  <c r="F55" i="66" s="1"/>
  <c r="G52" i="66"/>
  <c r="G55" i="66" s="1"/>
  <c r="E100" i="66"/>
  <c r="E103" i="66" s="1"/>
  <c r="G96" i="66"/>
  <c r="G99" i="66" s="1"/>
  <c r="G109" i="66"/>
  <c r="G237" i="66" s="1"/>
  <c r="G253" i="66" s="1"/>
  <c r="E96" i="66"/>
  <c r="E99" i="66" s="1"/>
  <c r="G176" i="66"/>
  <c r="G179" i="66" s="1"/>
  <c r="H96" i="66"/>
  <c r="H99" i="66" s="1"/>
  <c r="H52" i="66"/>
  <c r="H55" i="66" s="1"/>
  <c r="F110" i="66"/>
  <c r="F238" i="66" s="1"/>
  <c r="F254" i="66" s="1"/>
  <c r="I96" i="66"/>
  <c r="I99" i="66" s="1"/>
  <c r="I106" i="66"/>
  <c r="I234" i="66" s="1"/>
  <c r="I250" i="66" s="1"/>
  <c r="I109" i="66"/>
  <c r="I237" i="66" s="1"/>
  <c r="I253" i="66" s="1"/>
  <c r="I110" i="66"/>
  <c r="I238" i="66" s="1"/>
  <c r="I254" i="66" s="1"/>
  <c r="F100" i="66"/>
  <c r="F103" i="66" s="1"/>
  <c r="E109" i="66"/>
  <c r="E237" i="66" s="1"/>
  <c r="E253" i="66" s="1"/>
  <c r="J115" i="66"/>
  <c r="J171" i="66"/>
  <c r="J147" i="66"/>
  <c r="J163" i="66"/>
  <c r="J180" i="66"/>
  <c r="J183" i="66" s="1"/>
  <c r="J155" i="66"/>
  <c r="J243" i="66"/>
  <c r="J177" i="66"/>
  <c r="J128" i="66"/>
  <c r="J131" i="66" s="1"/>
  <c r="J192" i="66"/>
  <c r="J195" i="66" s="1"/>
  <c r="J109" i="66"/>
  <c r="J237" i="66" s="1"/>
  <c r="J253" i="66" s="1"/>
  <c r="J27" i="66"/>
  <c r="J110" i="66"/>
  <c r="J238" i="66" s="1"/>
  <c r="J254" i="66" s="1"/>
  <c r="J106" i="66"/>
  <c r="J234" i="66" s="1"/>
  <c r="J250" i="66" s="1"/>
  <c r="J97" i="66"/>
  <c r="J100" i="66"/>
  <c r="J103" i="66" s="1"/>
  <c r="J43" i="66"/>
  <c r="J52" i="66"/>
  <c r="J55" i="66" s="1"/>
  <c r="J72" i="66"/>
  <c r="J75" i="66" s="1"/>
  <c r="E234" i="66" l="1"/>
  <c r="E250" i="66" s="1"/>
  <c r="F252" i="66"/>
  <c r="F255" i="66" s="1"/>
  <c r="E252" i="66"/>
  <c r="J252" i="66"/>
  <c r="J255" i="66" s="1"/>
  <c r="G252" i="66"/>
  <c r="G255" i="66" s="1"/>
  <c r="I252" i="66"/>
  <c r="I255" i="66" s="1"/>
  <c r="H255" i="66"/>
  <c r="H108" i="66"/>
  <c r="H111" i="66" s="1"/>
  <c r="H236" i="66" s="1"/>
  <c r="E108" i="66"/>
  <c r="E111" i="66" s="1"/>
  <c r="G108" i="66"/>
  <c r="G111" i="66" s="1"/>
  <c r="F108" i="66"/>
  <c r="F111" i="66" s="1"/>
  <c r="I108" i="66"/>
  <c r="I111" i="66" s="1"/>
  <c r="J176" i="66"/>
  <c r="J179" i="66" s="1"/>
  <c r="J108" i="66"/>
  <c r="J111" i="66" s="1"/>
  <c r="J236" i="66" s="1"/>
  <c r="J96" i="66"/>
  <c r="J99" i="66" s="1"/>
  <c r="E255" i="66" l="1"/>
  <c r="H26" i="47"/>
  <c r="H239" i="66"/>
  <c r="E236" i="66"/>
  <c r="E239" i="66" s="1"/>
  <c r="G236" i="66"/>
  <c r="G239" i="66" s="1"/>
  <c r="I236" i="66"/>
  <c r="I239" i="66" s="1"/>
  <c r="F236" i="66"/>
  <c r="F239" i="66" s="1"/>
  <c r="H62" i="47" l="1"/>
  <c r="I144" i="102" s="1"/>
  <c r="I145" i="102" s="1"/>
  <c r="J239" i="66"/>
  <c r="W23" i="30" l="1"/>
  <c r="I26" i="47" l="1"/>
  <c r="A4" i="30"/>
  <c r="A143" i="5" s="1"/>
  <c r="Y82" i="30"/>
  <c r="AB82" i="30" s="1"/>
  <c r="Y81" i="30"/>
  <c r="AB81" i="30" s="1"/>
  <c r="Y80" i="30"/>
  <c r="AB80" i="30" s="1"/>
  <c r="Y79" i="30"/>
  <c r="AB79" i="30" s="1"/>
  <c r="Y78" i="30"/>
  <c r="AB78" i="30" s="1"/>
  <c r="Y77" i="30"/>
  <c r="AB77" i="30" s="1"/>
  <c r="Y76" i="30"/>
  <c r="AB76" i="30" s="1"/>
  <c r="Y75" i="30"/>
  <c r="AB75" i="30" s="1"/>
  <c r="AA74" i="30"/>
  <c r="X74" i="30"/>
  <c r="X16" i="30" s="1"/>
  <c r="W74" i="30"/>
  <c r="W16" i="30" s="1"/>
  <c r="V74" i="30"/>
  <c r="U74" i="30"/>
  <c r="U16" i="30" s="1"/>
  <c r="T74" i="30"/>
  <c r="T16" i="30" s="1"/>
  <c r="S74" i="30"/>
  <c r="R74" i="30"/>
  <c r="R16" i="30" s="1"/>
  <c r="Q74" i="30"/>
  <c r="P74" i="30"/>
  <c r="O74" i="30"/>
  <c r="O16" i="30" s="1"/>
  <c r="Y73" i="30"/>
  <c r="AB73" i="30" s="1"/>
  <c r="Y72" i="30"/>
  <c r="AB72" i="30" s="1"/>
  <c r="Y71" i="30"/>
  <c r="AB71" i="30" s="1"/>
  <c r="Y70" i="30"/>
  <c r="AB70" i="30" s="1"/>
  <c r="Y69" i="30"/>
  <c r="AB69" i="30" s="1"/>
  <c r="Y68" i="30"/>
  <c r="AB68" i="30" s="1"/>
  <c r="Y67" i="30"/>
  <c r="AB67" i="30" s="1"/>
  <c r="AA66" i="30"/>
  <c r="AA15" i="30" s="1"/>
  <c r="X66" i="30"/>
  <c r="X15" i="30" s="1"/>
  <c r="W66" i="30"/>
  <c r="W15" i="30" s="1"/>
  <c r="V66" i="30"/>
  <c r="V15" i="30" s="1"/>
  <c r="U66" i="30"/>
  <c r="T66" i="30"/>
  <c r="T15" i="30" s="1"/>
  <c r="S66" i="30"/>
  <c r="S15" i="30" s="1"/>
  <c r="R66" i="30"/>
  <c r="R15" i="30" s="1"/>
  <c r="Q66" i="30"/>
  <c r="Q15" i="30" s="1"/>
  <c r="P66" i="30"/>
  <c r="O66" i="30"/>
  <c r="Y65" i="30"/>
  <c r="AB65" i="30" s="1"/>
  <c r="Y64" i="30"/>
  <c r="AB64" i="30" s="1"/>
  <c r="Y63" i="30"/>
  <c r="AB63" i="30" s="1"/>
  <c r="AA62" i="30"/>
  <c r="AA14" i="30" s="1"/>
  <c r="X62" i="30"/>
  <c r="X14" i="30" s="1"/>
  <c r="W62" i="30"/>
  <c r="W14" i="30" s="1"/>
  <c r="V62" i="30"/>
  <c r="V14" i="30" s="1"/>
  <c r="U62" i="30"/>
  <c r="U14" i="30" s="1"/>
  <c r="T62" i="30"/>
  <c r="T14" i="30" s="1"/>
  <c r="S62" i="30"/>
  <c r="S14" i="30" s="1"/>
  <c r="R62" i="30"/>
  <c r="Q62" i="30"/>
  <c r="P62" i="30"/>
  <c r="O62" i="30"/>
  <c r="Y61" i="30"/>
  <c r="AB61" i="30" s="1"/>
  <c r="Y60" i="30"/>
  <c r="AB60" i="30" s="1"/>
  <c r="Y58" i="30"/>
  <c r="AB58" i="30" s="1"/>
  <c r="AB57" i="30"/>
  <c r="AA55" i="30"/>
  <c r="AA13" i="30" s="1"/>
  <c r="X55" i="30"/>
  <c r="X13" i="30" s="1"/>
  <c r="W55" i="30"/>
  <c r="W13" i="30" s="1"/>
  <c r="V55" i="30"/>
  <c r="V13" i="30" s="1"/>
  <c r="U55" i="30"/>
  <c r="U13" i="30" s="1"/>
  <c r="T55" i="30"/>
  <c r="T13" i="30" s="1"/>
  <c r="S55" i="30"/>
  <c r="S13" i="30" s="1"/>
  <c r="R55" i="30"/>
  <c r="R13" i="30" s="1"/>
  <c r="Q55" i="30"/>
  <c r="Q13" i="30" s="1"/>
  <c r="P55" i="30"/>
  <c r="P13" i="30" s="1"/>
  <c r="Y54" i="30"/>
  <c r="AB54" i="30" s="1"/>
  <c r="Y53" i="30"/>
  <c r="AB53" i="30" s="1"/>
  <c r="Y52" i="30"/>
  <c r="AB52" i="30" s="1"/>
  <c r="Y51" i="30"/>
  <c r="AB51" i="30" s="1"/>
  <c r="Y50" i="30"/>
  <c r="AB50" i="30" s="1"/>
  <c r="Y49" i="30"/>
  <c r="AB49" i="30" s="1"/>
  <c r="Y48" i="30"/>
  <c r="AB48" i="30" s="1"/>
  <c r="Y47" i="30"/>
  <c r="AB47" i="30" s="1"/>
  <c r="AA46" i="30"/>
  <c r="AA12" i="30" s="1"/>
  <c r="X46" i="30"/>
  <c r="W46" i="30"/>
  <c r="W12" i="30" s="1"/>
  <c r="V46" i="30"/>
  <c r="U46" i="30"/>
  <c r="U12" i="30" s="1"/>
  <c r="T46" i="30"/>
  <c r="T12" i="30" s="1"/>
  <c r="S46" i="30"/>
  <c r="S12" i="30" s="1"/>
  <c r="R46" i="30"/>
  <c r="R12" i="30" s="1"/>
  <c r="Q46" i="30"/>
  <c r="Q12" i="30" s="1"/>
  <c r="P46" i="30"/>
  <c r="O46" i="30"/>
  <c r="O12" i="30" s="1"/>
  <c r="Y45" i="30"/>
  <c r="AB45" i="30" s="1"/>
  <c r="Y44" i="30"/>
  <c r="AB44" i="30" s="1"/>
  <c r="Y43" i="30"/>
  <c r="AB43" i="30" s="1"/>
  <c r="AA11" i="30"/>
  <c r="X42" i="30"/>
  <c r="W42" i="30"/>
  <c r="W11" i="30" s="1"/>
  <c r="V42" i="30"/>
  <c r="U42" i="30"/>
  <c r="T42" i="30"/>
  <c r="T11" i="30" s="1"/>
  <c r="S42" i="30"/>
  <c r="S11" i="30" s="1"/>
  <c r="R42" i="30"/>
  <c r="R11" i="30" s="1"/>
  <c r="Q42" i="30"/>
  <c r="Q11" i="30" s="1"/>
  <c r="P42" i="30"/>
  <c r="P11" i="30" s="1"/>
  <c r="O42" i="30"/>
  <c r="O11" i="30" s="1"/>
  <c r="Y41" i="30"/>
  <c r="AB41" i="30" s="1"/>
  <c r="Y39" i="30"/>
  <c r="AB39" i="30" s="1"/>
  <c r="Y38" i="30"/>
  <c r="AB38" i="30" s="1"/>
  <c r="Y37" i="30"/>
  <c r="AB37" i="30" s="1"/>
  <c r="Y36" i="30"/>
  <c r="AB36" i="30" s="1"/>
  <c r="Y34" i="30"/>
  <c r="AB34" i="30" s="1"/>
  <c r="Y33" i="30"/>
  <c r="AB33" i="30" s="1"/>
  <c r="Y32" i="30"/>
  <c r="AB32" i="30" s="1"/>
  <c r="Y31" i="30"/>
  <c r="AB31" i="30" s="1"/>
  <c r="Y29" i="30"/>
  <c r="AB29" i="30" s="1"/>
  <c r="Y28" i="30"/>
  <c r="AB28" i="30" s="1"/>
  <c r="Y27" i="30"/>
  <c r="AB27" i="30" s="1"/>
  <c r="Y26" i="30"/>
  <c r="AB26" i="30" s="1"/>
  <c r="Y25" i="30"/>
  <c r="AB25" i="30" s="1"/>
  <c r="AA23" i="30"/>
  <c r="AA10" i="30" s="1"/>
  <c r="X23" i="30"/>
  <c r="X10" i="30" s="1"/>
  <c r="V23" i="30"/>
  <c r="V10" i="30" s="1"/>
  <c r="U23" i="30"/>
  <c r="T23" i="30"/>
  <c r="T10" i="30" s="1"/>
  <c r="S23" i="30"/>
  <c r="S10" i="30" s="1"/>
  <c r="R23" i="30"/>
  <c r="Q23" i="30"/>
  <c r="Q10" i="30" s="1"/>
  <c r="P23" i="30"/>
  <c r="AB20" i="30"/>
  <c r="AA20" i="30"/>
  <c r="Y20" i="30"/>
  <c r="AA16" i="30"/>
  <c r="V16" i="30"/>
  <c r="S16" i="30"/>
  <c r="Q16" i="30"/>
  <c r="P16" i="30"/>
  <c r="A16" i="30"/>
  <c r="U15" i="30"/>
  <c r="P15" i="30"/>
  <c r="A15" i="30"/>
  <c r="Q14" i="30"/>
  <c r="P14" i="30"/>
  <c r="A14" i="30"/>
  <c r="A13" i="30"/>
  <c r="V12" i="30"/>
  <c r="A12" i="30"/>
  <c r="X11" i="30"/>
  <c r="V11" i="30"/>
  <c r="U11" i="30"/>
  <c r="A11" i="30"/>
  <c r="W10" i="30"/>
  <c r="R10" i="30"/>
  <c r="A10" i="30"/>
  <c r="I10" i="58"/>
  <c r="I42" i="18" s="1"/>
  <c r="H10" i="58"/>
  <c r="H42" i="18" s="1"/>
  <c r="G10" i="58"/>
  <c r="G42" i="18" s="1"/>
  <c r="F10" i="58"/>
  <c r="F42" i="18" s="1"/>
  <c r="E10" i="58"/>
  <c r="E42" i="18" s="1"/>
  <c r="D10" i="58"/>
  <c r="D42" i="18" s="1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B20" i="14"/>
  <c r="B18" i="14"/>
  <c r="B17" i="14"/>
  <c r="B16" i="14"/>
  <c r="B13" i="14"/>
  <c r="B12" i="14"/>
  <c r="B37" i="14"/>
  <c r="B35" i="14"/>
  <c r="B34" i="14"/>
  <c r="B33" i="14"/>
  <c r="B30" i="14"/>
  <c r="B29" i="14"/>
  <c r="D26" i="14"/>
  <c r="E26" i="14" s="1"/>
  <c r="F26" i="14" s="1"/>
  <c r="G26" i="14" s="1"/>
  <c r="H26" i="14" s="1"/>
  <c r="B85" i="14"/>
  <c r="B83" i="14"/>
  <c r="B82" i="14"/>
  <c r="B81" i="14"/>
  <c r="B78" i="14"/>
  <c r="B77" i="14"/>
  <c r="D74" i="14"/>
  <c r="E74" i="14" s="1"/>
  <c r="F74" i="14" s="1"/>
  <c r="G74" i="14" s="1"/>
  <c r="H74" i="14" s="1"/>
  <c r="U22" i="30" l="1"/>
  <c r="V22" i="30"/>
  <c r="Y62" i="30"/>
  <c r="AB62" i="30" s="1"/>
  <c r="V9" i="30"/>
  <c r="P22" i="30"/>
  <c r="Y15" i="30"/>
  <c r="AB15" i="30" s="1"/>
  <c r="AB55" i="30"/>
  <c r="Y23" i="30"/>
  <c r="AB23" i="30" s="1"/>
  <c r="T9" i="30"/>
  <c r="Q22" i="30"/>
  <c r="U10" i="30"/>
  <c r="U9" i="30" s="1"/>
  <c r="R22" i="30"/>
  <c r="S9" i="30"/>
  <c r="O13" i="30"/>
  <c r="Y13" i="30" s="1"/>
  <c r="AB13" i="30" s="1"/>
  <c r="Y74" i="30"/>
  <c r="AB74" i="30" s="1"/>
  <c r="Q9" i="30"/>
  <c r="O22" i="30"/>
  <c r="O14" i="30"/>
  <c r="Y42" i="30"/>
  <c r="AB42" i="30" s="1"/>
  <c r="Y16" i="30"/>
  <c r="AB16" i="30" s="1"/>
  <c r="I62" i="47"/>
  <c r="J144" i="102" s="1"/>
  <c r="J145" i="102" s="1"/>
  <c r="W9" i="30"/>
  <c r="AA9" i="30"/>
  <c r="AA22" i="30"/>
  <c r="Y46" i="30"/>
  <c r="AB46" i="30" s="1"/>
  <c r="Y11" i="30"/>
  <c r="AB11" i="30" s="1"/>
  <c r="S22" i="30"/>
  <c r="Y66" i="30"/>
  <c r="AB66" i="30" s="1"/>
  <c r="T22" i="30"/>
  <c r="R14" i="30"/>
  <c r="X12" i="30"/>
  <c r="X9" i="30" s="1"/>
  <c r="Y12" i="30" l="1"/>
  <c r="AB12" i="30" s="1"/>
  <c r="Y10" i="30"/>
  <c r="AB10" i="30" s="1"/>
  <c r="Y22" i="30"/>
  <c r="AB22" i="30" s="1"/>
  <c r="Y14" i="30"/>
  <c r="AB14" i="30" s="1"/>
  <c r="P9" i="30"/>
  <c r="R9" i="30"/>
  <c r="D100" i="47" l="1"/>
  <c r="C51" i="48" s="1"/>
  <c r="I100" i="47"/>
  <c r="H51" i="48" s="1"/>
  <c r="H100" i="47"/>
  <c r="G51" i="48" s="1"/>
  <c r="G100" i="47"/>
  <c r="F51" i="48" s="1"/>
  <c r="F100" i="47"/>
  <c r="E51" i="48" s="1"/>
  <c r="E100" i="47"/>
  <c r="D51" i="48" s="1"/>
  <c r="D101" i="47"/>
  <c r="C52" i="48" s="1"/>
  <c r="I102" i="47"/>
  <c r="H53" i="48" s="1"/>
  <c r="H102" i="47"/>
  <c r="G53" i="48" s="1"/>
  <c r="G102" i="47"/>
  <c r="F53" i="48" s="1"/>
  <c r="F102" i="47"/>
  <c r="E53" i="48" s="1"/>
  <c r="E102" i="47"/>
  <c r="D53" i="48" s="1"/>
  <c r="D102" i="47"/>
  <c r="C53" i="48" s="1"/>
  <c r="I101" i="47"/>
  <c r="H52" i="48" s="1"/>
  <c r="H101" i="47"/>
  <c r="G52" i="48" s="1"/>
  <c r="G101" i="47"/>
  <c r="F52" i="48" s="1"/>
  <c r="F101" i="47"/>
  <c r="E52" i="48" s="1"/>
  <c r="E101" i="47"/>
  <c r="D52" i="48" s="1"/>
  <c r="E138" i="47" l="1"/>
  <c r="E99" i="47"/>
  <c r="E98" i="47"/>
  <c r="F138" i="47"/>
  <c r="F98" i="47"/>
  <c r="F99" i="47"/>
  <c r="G138" i="47"/>
  <c r="G98" i="47"/>
  <c r="G99" i="47"/>
  <c r="D98" i="47"/>
  <c r="D138" i="47"/>
  <c r="D99" i="47"/>
  <c r="H138" i="47"/>
  <c r="H98" i="47"/>
  <c r="H99" i="47"/>
  <c r="I138" i="47"/>
  <c r="I98" i="47"/>
  <c r="I99" i="47"/>
  <c r="E50" i="48" l="1"/>
  <c r="E44" i="48" s="1"/>
  <c r="F116" i="47"/>
  <c r="H141" i="47"/>
  <c r="H142" i="47"/>
  <c r="C50" i="48"/>
  <c r="D116" i="47"/>
  <c r="E165" i="102" s="1"/>
  <c r="E166" i="102" s="1"/>
  <c r="F141" i="47"/>
  <c r="F142" i="47"/>
  <c r="D142" i="47"/>
  <c r="D141" i="47"/>
  <c r="H50" i="48"/>
  <c r="H44" i="48" s="1"/>
  <c r="I116" i="47"/>
  <c r="F50" i="48"/>
  <c r="F44" i="48" s="1"/>
  <c r="G116" i="47"/>
  <c r="I141" i="47"/>
  <c r="I142" i="47"/>
  <c r="D50" i="48"/>
  <c r="D44" i="48" s="1"/>
  <c r="E116" i="47"/>
  <c r="G50" i="48"/>
  <c r="G44" i="48" s="1"/>
  <c r="H116" i="47"/>
  <c r="G141" i="47"/>
  <c r="G142" i="47"/>
  <c r="E141" i="47"/>
  <c r="E142" i="47"/>
  <c r="H165" i="102" l="1"/>
  <c r="H166" i="102" s="1"/>
  <c r="AH18" i="103"/>
  <c r="I165" i="102"/>
  <c r="I166" i="102" s="1"/>
  <c r="AI18" i="103"/>
  <c r="F165" i="102"/>
  <c r="F166" i="102" s="1"/>
  <c r="AF18" i="103"/>
  <c r="G165" i="102"/>
  <c r="G166" i="102" s="1"/>
  <c r="AG18" i="103"/>
  <c r="J165" i="102"/>
  <c r="J166" i="102" s="1"/>
  <c r="AJ18" i="103"/>
  <c r="F145" i="47"/>
  <c r="E72" i="48"/>
  <c r="G145" i="47"/>
  <c r="F72" i="48"/>
  <c r="H72" i="48"/>
  <c r="I145" i="47"/>
  <c r="G72" i="48"/>
  <c r="H145" i="47"/>
  <c r="D72" i="48"/>
  <c r="E145" i="47"/>
  <c r="D145" i="47"/>
  <c r="C72" i="48"/>
  <c r="A1" i="65" l="1"/>
  <c r="I110" i="37"/>
  <c r="K234" i="32" s="1"/>
  <c r="H110" i="37"/>
  <c r="J234" i="32" s="1"/>
  <c r="G110" i="37"/>
  <c r="I234" i="32" s="1"/>
  <c r="F110" i="37"/>
  <c r="H234" i="32" s="1"/>
  <c r="E110" i="37"/>
  <c r="G234" i="32" s="1"/>
  <c r="D110" i="37"/>
  <c r="F234" i="32" s="1"/>
  <c r="I106" i="37"/>
  <c r="K218" i="32" s="1"/>
  <c r="H106" i="37"/>
  <c r="J218" i="32" s="1"/>
  <c r="G106" i="37"/>
  <c r="I218" i="32" s="1"/>
  <c r="F106" i="37"/>
  <c r="H218" i="32" s="1"/>
  <c r="E106" i="37"/>
  <c r="G218" i="32" s="1"/>
  <c r="D106" i="37"/>
  <c r="F218" i="32" s="1"/>
  <c r="H102" i="37"/>
  <c r="J217" i="32" s="1"/>
  <c r="G102" i="37"/>
  <c r="I217" i="32" s="1"/>
  <c r="F102" i="37"/>
  <c r="H217" i="32" s="1"/>
  <c r="I102" i="37"/>
  <c r="K217" i="32" s="1"/>
  <c r="D102" i="37"/>
  <c r="F217" i="32" s="1"/>
  <c r="C100" i="37"/>
  <c r="C101" i="37" s="1"/>
  <c r="C102" i="37" s="1"/>
  <c r="C103" i="37" s="1"/>
  <c r="C104" i="37" s="1"/>
  <c r="C105" i="37" s="1"/>
  <c r="C106" i="37" s="1"/>
  <c r="C107" i="37" s="1"/>
  <c r="C108" i="37" s="1"/>
  <c r="C109" i="37" s="1"/>
  <c r="C110" i="37" s="1"/>
  <c r="E102" i="37"/>
  <c r="G217" i="32" s="1"/>
  <c r="I95" i="37"/>
  <c r="K195" i="32" s="1"/>
  <c r="H95" i="37"/>
  <c r="J195" i="32" s="1"/>
  <c r="G95" i="37"/>
  <c r="I195" i="32" s="1"/>
  <c r="F95" i="37"/>
  <c r="H195" i="32" s="1"/>
  <c r="E95" i="37"/>
  <c r="G195" i="32" s="1"/>
  <c r="D95" i="37"/>
  <c r="F195" i="32" s="1"/>
  <c r="I91" i="37"/>
  <c r="K179" i="32" s="1"/>
  <c r="H91" i="37"/>
  <c r="J179" i="32" s="1"/>
  <c r="G91" i="37"/>
  <c r="I179" i="32" s="1"/>
  <c r="F91" i="37"/>
  <c r="H179" i="32" s="1"/>
  <c r="E91" i="37"/>
  <c r="G179" i="32" s="1"/>
  <c r="D91" i="37"/>
  <c r="F179" i="32" s="1"/>
  <c r="F87" i="37"/>
  <c r="H178" i="32" s="1"/>
  <c r="E87" i="37"/>
  <c r="G178" i="32" s="1"/>
  <c r="D87" i="37"/>
  <c r="F178" i="32" s="1"/>
  <c r="C85" i="37"/>
  <c r="C86" i="37" s="1"/>
  <c r="C87" i="37" s="1"/>
  <c r="C88" i="37" s="1"/>
  <c r="C89" i="37" s="1"/>
  <c r="C90" i="37" s="1"/>
  <c r="C91" i="37" s="1"/>
  <c r="C92" i="37" s="1"/>
  <c r="C93" i="37" s="1"/>
  <c r="C94" i="37" s="1"/>
  <c r="C95" i="37" s="1"/>
  <c r="I87" i="37"/>
  <c r="K178" i="32" s="1"/>
  <c r="H87" i="37"/>
  <c r="J178" i="32" s="1"/>
  <c r="G87" i="37"/>
  <c r="I178" i="32" s="1"/>
  <c r="I80" i="37"/>
  <c r="K156" i="32" s="1"/>
  <c r="H80" i="37"/>
  <c r="J156" i="32" s="1"/>
  <c r="G80" i="37"/>
  <c r="I156" i="32" s="1"/>
  <c r="F80" i="37"/>
  <c r="H156" i="32" s="1"/>
  <c r="E80" i="37"/>
  <c r="G156" i="32" s="1"/>
  <c r="D80" i="37"/>
  <c r="F156" i="32" s="1"/>
  <c r="I76" i="37"/>
  <c r="K140" i="32" s="1"/>
  <c r="H76" i="37"/>
  <c r="J140" i="32" s="1"/>
  <c r="G76" i="37"/>
  <c r="I140" i="32" s="1"/>
  <c r="F76" i="37"/>
  <c r="H140" i="32" s="1"/>
  <c r="E76" i="37"/>
  <c r="G140" i="32" s="1"/>
  <c r="D76" i="37"/>
  <c r="F140" i="32" s="1"/>
  <c r="C70" i="37"/>
  <c r="C71" i="37" s="1"/>
  <c r="C72" i="37" s="1"/>
  <c r="C73" i="37" s="1"/>
  <c r="C74" i="37" s="1"/>
  <c r="C75" i="37" s="1"/>
  <c r="C76" i="37" s="1"/>
  <c r="C77" i="37" s="1"/>
  <c r="C78" i="37" s="1"/>
  <c r="C79" i="37" s="1"/>
  <c r="C80" i="37" s="1"/>
  <c r="I65" i="37"/>
  <c r="K117" i="32" s="1"/>
  <c r="H65" i="37"/>
  <c r="J117" i="32" s="1"/>
  <c r="G65" i="37"/>
  <c r="I117" i="32" s="1"/>
  <c r="I78" i="32" s="1"/>
  <c r="I39" i="32" s="1"/>
  <c r="I40" i="130" s="1"/>
  <c r="I197" i="130" s="1"/>
  <c r="I236" i="130" s="1"/>
  <c r="F65" i="37"/>
  <c r="H117" i="32" s="1"/>
  <c r="H78" i="32" s="1"/>
  <c r="H39" i="32" s="1"/>
  <c r="H40" i="130" s="1"/>
  <c r="H197" i="130" s="1"/>
  <c r="H236" i="130" s="1"/>
  <c r="E65" i="37"/>
  <c r="G117" i="32" s="1"/>
  <c r="D65" i="37"/>
  <c r="F117" i="32" s="1"/>
  <c r="I61" i="37"/>
  <c r="K101" i="32" s="1"/>
  <c r="H61" i="37"/>
  <c r="J101" i="32" s="1"/>
  <c r="G61" i="37"/>
  <c r="I101" i="32" s="1"/>
  <c r="F61" i="37"/>
  <c r="H101" i="32" s="1"/>
  <c r="H62" i="32" s="1"/>
  <c r="H23" i="32" s="1"/>
  <c r="H24" i="130" s="1"/>
  <c r="H181" i="130" s="1"/>
  <c r="H220" i="130" s="1"/>
  <c r="E61" i="37"/>
  <c r="G101" i="32" s="1"/>
  <c r="D61" i="37"/>
  <c r="F101" i="32" s="1"/>
  <c r="C55" i="37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I50" i="37"/>
  <c r="H50" i="37"/>
  <c r="G50" i="37"/>
  <c r="F50" i="37"/>
  <c r="E50" i="37"/>
  <c r="D50" i="37"/>
  <c r="I46" i="37"/>
  <c r="H46" i="37"/>
  <c r="G46" i="37"/>
  <c r="F46" i="37"/>
  <c r="E46" i="37"/>
  <c r="D46" i="37"/>
  <c r="C40" i="37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I35" i="37"/>
  <c r="H35" i="37"/>
  <c r="G35" i="37"/>
  <c r="F35" i="37"/>
  <c r="E35" i="37"/>
  <c r="C25" i="37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I20" i="37"/>
  <c r="D20" i="37"/>
  <c r="D16" i="37"/>
  <c r="C57" i="15" s="1"/>
  <c r="C269" i="15" s="1"/>
  <c r="C322" i="15" s="1"/>
  <c r="H20" i="37"/>
  <c r="G20" i="37"/>
  <c r="F20" i="37"/>
  <c r="E20" i="37"/>
  <c r="I16" i="37"/>
  <c r="H16" i="37"/>
  <c r="G16" i="37"/>
  <c r="F16" i="37"/>
  <c r="E57" i="15" s="1"/>
  <c r="E269" i="15" s="1"/>
  <c r="E322" i="15" s="1"/>
  <c r="E16" i="37"/>
  <c r="D57" i="15" s="1"/>
  <c r="D269" i="15" s="1"/>
  <c r="D322" i="15" s="1"/>
  <c r="C10" i="37"/>
  <c r="C11" i="37" s="1"/>
  <c r="C12" i="37" s="1"/>
  <c r="C13" i="37" s="1"/>
  <c r="C14" i="37" s="1"/>
  <c r="C15" i="37" s="1"/>
  <c r="C16" i="37" s="1"/>
  <c r="C17" i="37" s="1"/>
  <c r="C18" i="37" s="1"/>
  <c r="C19" i="37" s="1"/>
  <c r="C20" i="37" s="1"/>
  <c r="F57" i="15" l="1"/>
  <c r="F269" i="15" s="1"/>
  <c r="F322" i="15" s="1"/>
  <c r="J62" i="32"/>
  <c r="J23" i="32" s="1"/>
  <c r="J24" i="130" s="1"/>
  <c r="J181" i="130" s="1"/>
  <c r="J220" i="130" s="1"/>
  <c r="G62" i="32"/>
  <c r="G23" i="32" s="1"/>
  <c r="G24" i="130" s="1"/>
  <c r="G181" i="130" s="1"/>
  <c r="G220" i="130" s="1"/>
  <c r="K62" i="32"/>
  <c r="K23" i="32" s="1"/>
  <c r="K24" i="130" s="1"/>
  <c r="K181" i="130" s="1"/>
  <c r="K220" i="130" s="1"/>
  <c r="G57" i="15"/>
  <c r="G269" i="15" s="1"/>
  <c r="G322" i="15" s="1"/>
  <c r="I62" i="32"/>
  <c r="I23" i="32" s="1"/>
  <c r="I24" i="130" s="1"/>
  <c r="I181" i="130" s="1"/>
  <c r="I220" i="130" s="1"/>
  <c r="H57" i="15"/>
  <c r="H269" i="15" s="1"/>
  <c r="H322" i="15" s="1"/>
  <c r="F237" i="32"/>
  <c r="C10" i="33" s="1"/>
  <c r="C122" i="33" s="1"/>
  <c r="F62" i="32"/>
  <c r="F23" i="32" s="1"/>
  <c r="F24" i="130" s="1"/>
  <c r="F181" i="130" s="1"/>
  <c r="F220" i="130" s="1"/>
  <c r="K78" i="32"/>
  <c r="K39" i="32" s="1"/>
  <c r="K40" i="130" s="1"/>
  <c r="K197" i="130" s="1"/>
  <c r="K236" i="130" s="1"/>
  <c r="F78" i="32"/>
  <c r="F39" i="32" s="1"/>
  <c r="F40" i="130" s="1"/>
  <c r="F197" i="130" s="1"/>
  <c r="F236" i="130" s="1"/>
  <c r="G78" i="32"/>
  <c r="G39" i="32" s="1"/>
  <c r="G40" i="130" s="1"/>
  <c r="G197" i="130" s="1"/>
  <c r="G236" i="130" s="1"/>
  <c r="J78" i="32"/>
  <c r="J39" i="32" s="1"/>
  <c r="J40" i="130" s="1"/>
  <c r="J197" i="130" s="1"/>
  <c r="J236" i="130" s="1"/>
  <c r="E72" i="37"/>
  <c r="G139" i="32" s="1"/>
  <c r="I72" i="37"/>
  <c r="K139" i="32" s="1"/>
  <c r="F72" i="37"/>
  <c r="H139" i="32" s="1"/>
  <c r="F57" i="37"/>
  <c r="H100" i="32" s="1"/>
  <c r="G57" i="37"/>
  <c r="I100" i="32" s="1"/>
  <c r="F42" i="37"/>
  <c r="G42" i="37"/>
  <c r="I57" i="37"/>
  <c r="K100" i="32" s="1"/>
  <c r="E42" i="37"/>
  <c r="E57" i="37"/>
  <c r="G100" i="32" s="1"/>
  <c r="G72" i="37"/>
  <c r="I139" i="32" s="1"/>
  <c r="H42" i="37"/>
  <c r="H57" i="37"/>
  <c r="J100" i="32" s="1"/>
  <c r="H72" i="37"/>
  <c r="J139" i="32" s="1"/>
  <c r="I42" i="37"/>
  <c r="D42" i="37"/>
  <c r="D57" i="37"/>
  <c r="F100" i="32" s="1"/>
  <c r="D72" i="37"/>
  <c r="F139" i="32" s="1"/>
  <c r="D27" i="37"/>
  <c r="I12" i="37"/>
  <c r="H27" i="15" s="1"/>
  <c r="H239" i="15" s="1"/>
  <c r="H292" i="15" s="1"/>
  <c r="D12" i="37"/>
  <c r="C27" i="15" s="1"/>
  <c r="C239" i="15" s="1"/>
  <c r="C292" i="15" s="1"/>
  <c r="G27" i="37"/>
  <c r="F12" i="37"/>
  <c r="E27" i="15" s="1"/>
  <c r="E239" i="15" s="1"/>
  <c r="E292" i="15" s="1"/>
  <c r="I27" i="37"/>
  <c r="G12" i="37"/>
  <c r="F27" i="15" s="1"/>
  <c r="F239" i="15" s="1"/>
  <c r="F292" i="15" s="1"/>
  <c r="E27" i="37"/>
  <c r="F27" i="37"/>
  <c r="E12" i="37"/>
  <c r="D27" i="15" s="1"/>
  <c r="H12" i="37"/>
  <c r="G27" i="15" s="1"/>
  <c r="G239" i="15" s="1"/>
  <c r="G292" i="15" s="1"/>
  <c r="H27" i="37"/>
  <c r="A118" i="33"/>
  <c r="A119" i="33"/>
  <c r="A120" i="33"/>
  <c r="A121" i="33"/>
  <c r="A117" i="33"/>
  <c r="B113" i="33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C66" i="33"/>
  <c r="A74" i="33"/>
  <c r="A75" i="33"/>
  <c r="A76" i="33"/>
  <c r="A77" i="33"/>
  <c r="A73" i="33"/>
  <c r="A62" i="33"/>
  <c r="A63" i="33"/>
  <c r="A64" i="33"/>
  <c r="A65" i="33"/>
  <c r="A103" i="33"/>
  <c r="A104" i="33"/>
  <c r="A105" i="33"/>
  <c r="A106" i="33"/>
  <c r="A102" i="33"/>
  <c r="B98" i="33"/>
  <c r="B99" i="33" s="1"/>
  <c r="B100" i="33" s="1"/>
  <c r="B101" i="33" s="1"/>
  <c r="B102" i="33" s="1"/>
  <c r="B103" i="33" s="1"/>
  <c r="B104" i="33" s="1"/>
  <c r="B105" i="33" s="1"/>
  <c r="B106" i="33" s="1"/>
  <c r="B107" i="33" s="1"/>
  <c r="B83" i="33"/>
  <c r="B84" i="33" s="1"/>
  <c r="B85" i="33" s="1"/>
  <c r="B86" i="33" s="1"/>
  <c r="B87" i="33" s="1"/>
  <c r="B88" i="33" s="1"/>
  <c r="B89" i="33" s="1"/>
  <c r="B90" i="33" s="1"/>
  <c r="B91" i="33" s="1"/>
  <c r="B92" i="33" s="1"/>
  <c r="A88" i="33"/>
  <c r="A89" i="33"/>
  <c r="A90" i="33"/>
  <c r="A91" i="33"/>
  <c r="A87" i="33"/>
  <c r="B34" i="33"/>
  <c r="B22" i="33"/>
  <c r="B55" i="33"/>
  <c r="B67" i="33" s="1"/>
  <c r="C69" i="33"/>
  <c r="C70" i="33"/>
  <c r="C71" i="33"/>
  <c r="C72" i="33"/>
  <c r="C68" i="33"/>
  <c r="H74" i="33"/>
  <c r="D73" i="33"/>
  <c r="E73" i="33"/>
  <c r="F73" i="33"/>
  <c r="G73" i="33"/>
  <c r="H73" i="33"/>
  <c r="D74" i="33"/>
  <c r="E74" i="33"/>
  <c r="F74" i="33"/>
  <c r="G74" i="33"/>
  <c r="D75" i="33"/>
  <c r="E75" i="33"/>
  <c r="F75" i="33"/>
  <c r="G75" i="33"/>
  <c r="H75" i="33"/>
  <c r="D76" i="33"/>
  <c r="E76" i="33"/>
  <c r="F76" i="33"/>
  <c r="G76" i="33"/>
  <c r="H76" i="33"/>
  <c r="D77" i="33"/>
  <c r="E77" i="33"/>
  <c r="F77" i="33"/>
  <c r="G77" i="33"/>
  <c r="H77" i="33"/>
  <c r="C74" i="33"/>
  <c r="C75" i="33"/>
  <c r="C76" i="33"/>
  <c r="C77" i="33"/>
  <c r="C73" i="33"/>
  <c r="H66" i="33"/>
  <c r="G66" i="33"/>
  <c r="F66" i="33"/>
  <c r="E66" i="33"/>
  <c r="D66" i="33"/>
  <c r="D54" i="33"/>
  <c r="D72" i="33" s="1"/>
  <c r="D53" i="33"/>
  <c r="E53" i="33" s="1"/>
  <c r="E71" i="33" s="1"/>
  <c r="D52" i="33"/>
  <c r="E52" i="33" s="1"/>
  <c r="D51" i="33"/>
  <c r="D69" i="33" s="1"/>
  <c r="D50" i="33"/>
  <c r="D68" i="33" s="1"/>
  <c r="D40" i="33"/>
  <c r="E40" i="33"/>
  <c r="F40" i="33"/>
  <c r="G40" i="33"/>
  <c r="H40" i="33"/>
  <c r="D41" i="33"/>
  <c r="E41" i="33"/>
  <c r="F41" i="33"/>
  <c r="G41" i="33"/>
  <c r="H41" i="33"/>
  <c r="D42" i="33"/>
  <c r="E42" i="33"/>
  <c r="F42" i="33"/>
  <c r="G42" i="33"/>
  <c r="H42" i="33"/>
  <c r="D43" i="33"/>
  <c r="E43" i="33"/>
  <c r="F43" i="33"/>
  <c r="G43" i="33"/>
  <c r="H43" i="33"/>
  <c r="D44" i="33"/>
  <c r="E44" i="33"/>
  <c r="F44" i="33"/>
  <c r="G44" i="33"/>
  <c r="H44" i="33"/>
  <c r="C41" i="33"/>
  <c r="C42" i="33"/>
  <c r="C43" i="33"/>
  <c r="C44" i="33"/>
  <c r="C40" i="33"/>
  <c r="C36" i="33"/>
  <c r="C38" i="33"/>
  <c r="C39" i="33"/>
  <c r="C35" i="33"/>
  <c r="D33" i="33"/>
  <c r="E33" i="33"/>
  <c r="F33" i="33"/>
  <c r="G33" i="33"/>
  <c r="H33" i="33"/>
  <c r="A41" i="33"/>
  <c r="A42" i="33"/>
  <c r="A43" i="33"/>
  <c r="A44" i="33"/>
  <c r="A40" i="33"/>
  <c r="D17" i="33"/>
  <c r="E17" i="33" s="1"/>
  <c r="F17" i="33" s="1"/>
  <c r="G17" i="33" s="1"/>
  <c r="H17" i="33" s="1"/>
  <c r="H35" i="33" s="1"/>
  <c r="D18" i="33"/>
  <c r="E18" i="33" s="1"/>
  <c r="D19" i="33"/>
  <c r="E19" i="33" s="1"/>
  <c r="F19" i="33" s="1"/>
  <c r="G19" i="33" s="1"/>
  <c r="H19" i="33" s="1"/>
  <c r="H37" i="33" s="1"/>
  <c r="D20" i="33"/>
  <c r="E20" i="33" s="1"/>
  <c r="F20" i="33" s="1"/>
  <c r="G20" i="33" s="1"/>
  <c r="H20" i="33" s="1"/>
  <c r="H38" i="33" s="1"/>
  <c r="D21" i="33"/>
  <c r="E21" i="33" s="1"/>
  <c r="F21" i="33" s="1"/>
  <c r="G21" i="33" s="1"/>
  <c r="H21" i="33" s="1"/>
  <c r="H39" i="33" s="1"/>
  <c r="H61" i="32" l="1"/>
  <c r="H22" i="32" s="1"/>
  <c r="H23" i="130" s="1"/>
  <c r="H180" i="130" s="1"/>
  <c r="G61" i="32"/>
  <c r="G22" i="32" s="1"/>
  <c r="G23" i="130" s="1"/>
  <c r="H43" i="130"/>
  <c r="D239" i="15"/>
  <c r="D292" i="15" s="1"/>
  <c r="J61" i="32"/>
  <c r="J22" i="32" s="1"/>
  <c r="J23" i="130" s="1"/>
  <c r="I61" i="32"/>
  <c r="I22" i="32" s="1"/>
  <c r="I23" i="130" s="1"/>
  <c r="F61" i="32"/>
  <c r="F22" i="32" s="1"/>
  <c r="F23" i="130" s="1"/>
  <c r="K61" i="32"/>
  <c r="K22" i="32" s="1"/>
  <c r="K23" i="130" s="1"/>
  <c r="I31" i="37"/>
  <c r="H31" i="37"/>
  <c r="D31" i="37"/>
  <c r="D37" i="33"/>
  <c r="D71" i="33"/>
  <c r="F35" i="33"/>
  <c r="E39" i="33"/>
  <c r="D39" i="33"/>
  <c r="G38" i="33"/>
  <c r="G37" i="33"/>
  <c r="F37" i="33"/>
  <c r="E70" i="33"/>
  <c r="F52" i="33"/>
  <c r="F18" i="33"/>
  <c r="E36" i="33"/>
  <c r="E37" i="33"/>
  <c r="G35" i="33"/>
  <c r="D36" i="33"/>
  <c r="F38" i="33"/>
  <c r="E35" i="33"/>
  <c r="E38" i="33"/>
  <c r="D35" i="33"/>
  <c r="D38" i="33"/>
  <c r="D70" i="33"/>
  <c r="G39" i="33"/>
  <c r="F39" i="33"/>
  <c r="F53" i="33"/>
  <c r="F71" i="33" s="1"/>
  <c r="E50" i="33"/>
  <c r="E68" i="33" s="1"/>
  <c r="E54" i="33"/>
  <c r="E72" i="33" s="1"/>
  <c r="E51" i="33"/>
  <c r="E69" i="33" s="1"/>
  <c r="B9" i="33"/>
  <c r="B10" i="33" s="1"/>
  <c r="B11" i="33" s="1"/>
  <c r="F198" i="32"/>
  <c r="C9" i="33" s="1"/>
  <c r="K237" i="32"/>
  <c r="H10" i="33" s="1"/>
  <c r="H122" i="33" s="1"/>
  <c r="J237" i="32"/>
  <c r="G10" i="33" s="1"/>
  <c r="G122" i="33" s="1"/>
  <c r="I237" i="32"/>
  <c r="F10" i="33" s="1"/>
  <c r="F122" i="33" s="1"/>
  <c r="H237" i="32"/>
  <c r="E10" i="33" s="1"/>
  <c r="E122" i="33" s="1"/>
  <c r="G237" i="32"/>
  <c r="D10" i="33" s="1"/>
  <c r="D122" i="33" s="1"/>
  <c r="K198" i="32"/>
  <c r="H9" i="33" s="1"/>
  <c r="J198" i="32"/>
  <c r="G9" i="33" s="1"/>
  <c r="I198" i="32"/>
  <c r="F9" i="33" s="1"/>
  <c r="H198" i="32"/>
  <c r="E9" i="33" s="1"/>
  <c r="G198" i="32"/>
  <c r="D9" i="33" s="1"/>
  <c r="K159" i="32"/>
  <c r="J159" i="32"/>
  <c r="I159" i="32"/>
  <c r="H159" i="32"/>
  <c r="G159" i="32"/>
  <c r="F159" i="32"/>
  <c r="K120" i="32"/>
  <c r="J120" i="32"/>
  <c r="I120" i="32"/>
  <c r="H120" i="32"/>
  <c r="G120" i="32"/>
  <c r="F120" i="32"/>
  <c r="F43" i="130" l="1"/>
  <c r="F180" i="130"/>
  <c r="I180" i="130"/>
  <c r="I43" i="130"/>
  <c r="J180" i="130"/>
  <c r="J43" i="130"/>
  <c r="H219" i="130"/>
  <c r="H200" i="130"/>
  <c r="H239" i="130" s="1"/>
  <c r="C98" i="33"/>
  <c r="C101" i="33"/>
  <c r="K43" i="130"/>
  <c r="K180" i="130"/>
  <c r="G180" i="130"/>
  <c r="G43" i="130"/>
  <c r="J81" i="32"/>
  <c r="J42" i="32" s="1"/>
  <c r="H81" i="32"/>
  <c r="H42" i="32" s="1"/>
  <c r="F81" i="32"/>
  <c r="F42" i="32" s="1"/>
  <c r="G81" i="32"/>
  <c r="G42" i="32" s="1"/>
  <c r="I81" i="32"/>
  <c r="I42" i="32" s="1"/>
  <c r="K81" i="32"/>
  <c r="K42" i="32" s="1"/>
  <c r="C97" i="33"/>
  <c r="C105" i="33"/>
  <c r="C99" i="33"/>
  <c r="C100" i="33"/>
  <c r="C104" i="33"/>
  <c r="C106" i="33"/>
  <c r="C103" i="33"/>
  <c r="C102" i="33"/>
  <c r="E31" i="37"/>
  <c r="F31" i="37"/>
  <c r="G31" i="37"/>
  <c r="G102" i="33"/>
  <c r="G99" i="33"/>
  <c r="G104" i="33"/>
  <c r="G100" i="33"/>
  <c r="G101" i="33"/>
  <c r="G106" i="33"/>
  <c r="G103" i="33"/>
  <c r="G97" i="33"/>
  <c r="G105" i="33"/>
  <c r="H97" i="33"/>
  <c r="H105" i="33"/>
  <c r="H102" i="33"/>
  <c r="H106" i="33"/>
  <c r="H99" i="33"/>
  <c r="H104" i="33"/>
  <c r="H103" i="33"/>
  <c r="H101" i="33"/>
  <c r="H100" i="33"/>
  <c r="F99" i="33"/>
  <c r="F105" i="33"/>
  <c r="F104" i="33"/>
  <c r="F101" i="33"/>
  <c r="F97" i="33"/>
  <c r="F106" i="33"/>
  <c r="F103" i="33"/>
  <c r="F100" i="33"/>
  <c r="F102" i="33"/>
  <c r="D101" i="33"/>
  <c r="D102" i="33"/>
  <c r="D99" i="33"/>
  <c r="D98" i="33"/>
  <c r="D106" i="33"/>
  <c r="D103" i="33"/>
  <c r="D100" i="33"/>
  <c r="D97" i="33"/>
  <c r="D105" i="33"/>
  <c r="D104" i="33"/>
  <c r="E104" i="33"/>
  <c r="E101" i="33"/>
  <c r="E98" i="33"/>
  <c r="E106" i="33"/>
  <c r="E103" i="33"/>
  <c r="E100" i="33"/>
  <c r="E97" i="33"/>
  <c r="E102" i="33"/>
  <c r="E99" i="33"/>
  <c r="E105" i="33"/>
  <c r="G18" i="33"/>
  <c r="F36" i="33"/>
  <c r="F98" i="33" s="1"/>
  <c r="G52" i="33"/>
  <c r="F70" i="33"/>
  <c r="G53" i="33"/>
  <c r="G71" i="33" s="1"/>
  <c r="F51" i="33"/>
  <c r="F69" i="33" s="1"/>
  <c r="F54" i="33"/>
  <c r="F72" i="33" s="1"/>
  <c r="F50" i="33"/>
  <c r="F68" i="33" s="1"/>
  <c r="G219" i="130" l="1"/>
  <c r="G200" i="130"/>
  <c r="G239" i="130" s="1"/>
  <c r="J219" i="130"/>
  <c r="J200" i="130"/>
  <c r="J239" i="130" s="1"/>
  <c r="K219" i="130"/>
  <c r="K200" i="130"/>
  <c r="K239" i="130" s="1"/>
  <c r="I219" i="130"/>
  <c r="I200" i="130"/>
  <c r="I239" i="130" s="1"/>
  <c r="G8" i="33"/>
  <c r="G89" i="33" s="1"/>
  <c r="F219" i="130"/>
  <c r="F200" i="130"/>
  <c r="F239" i="130" s="1"/>
  <c r="D69" i="12"/>
  <c r="D70" i="12" s="1"/>
  <c r="D16" i="14"/>
  <c r="H69" i="12"/>
  <c r="H70" i="12" s="1"/>
  <c r="H16" i="14"/>
  <c r="F69" i="12"/>
  <c r="F70" i="12" s="1"/>
  <c r="F16" i="14"/>
  <c r="E69" i="12"/>
  <c r="E70" i="12" s="1"/>
  <c r="E16" i="14"/>
  <c r="G69" i="12"/>
  <c r="G70" i="12" s="1"/>
  <c r="G16" i="14"/>
  <c r="C69" i="12"/>
  <c r="C70" i="12" s="1"/>
  <c r="C16" i="14"/>
  <c r="G11" i="33"/>
  <c r="G90" i="33"/>
  <c r="G120" i="33" s="1"/>
  <c r="G87" i="33"/>
  <c r="G117" i="33" s="1"/>
  <c r="E8" i="33"/>
  <c r="E90" i="33" s="1"/>
  <c r="E120" i="33" s="1"/>
  <c r="C8" i="33"/>
  <c r="H8" i="33"/>
  <c r="H87" i="33" s="1"/>
  <c r="H117" i="33" s="1"/>
  <c r="D8" i="33"/>
  <c r="D88" i="33" s="1"/>
  <c r="D118" i="33" s="1"/>
  <c r="G88" i="33"/>
  <c r="G118" i="33" s="1"/>
  <c r="G91" i="33"/>
  <c r="G121" i="33" s="1"/>
  <c r="F8" i="33"/>
  <c r="F91" i="33" s="1"/>
  <c r="F121" i="33" s="1"/>
  <c r="G85" i="33"/>
  <c r="G115" i="33" s="1"/>
  <c r="C107" i="33"/>
  <c r="G119" i="33"/>
  <c r="E107" i="33"/>
  <c r="F107" i="33"/>
  <c r="D107" i="33"/>
  <c r="G70" i="33"/>
  <c r="G84" i="33" s="1"/>
  <c r="G114" i="33" s="1"/>
  <c r="H52" i="33"/>
  <c r="H70" i="33" s="1"/>
  <c r="H18" i="33"/>
  <c r="H36" i="33" s="1"/>
  <c r="H98" i="33" s="1"/>
  <c r="H107" i="33" s="1"/>
  <c r="G36" i="33"/>
  <c r="G98" i="33" s="1"/>
  <c r="G107" i="33" s="1"/>
  <c r="G50" i="33"/>
  <c r="G68" i="33" s="1"/>
  <c r="G82" i="33" s="1"/>
  <c r="H53" i="33"/>
  <c r="H71" i="33" s="1"/>
  <c r="G54" i="33"/>
  <c r="G72" i="33" s="1"/>
  <c r="G86" i="33" s="1"/>
  <c r="G116" i="33" s="1"/>
  <c r="G51" i="33"/>
  <c r="G69" i="33" s="1"/>
  <c r="G83" i="33" s="1"/>
  <c r="C82" i="33" l="1"/>
  <c r="C112" i="33" s="1"/>
  <c r="C84" i="33"/>
  <c r="E91" i="33"/>
  <c r="E121" i="33" s="1"/>
  <c r="E33" i="14"/>
  <c r="E65" i="14" s="1"/>
  <c r="E81" i="14" s="1"/>
  <c r="E18" i="14"/>
  <c r="E35" i="14" s="1"/>
  <c r="E67" i="14" s="1"/>
  <c r="E83" i="14" s="1"/>
  <c r="H18" i="14"/>
  <c r="H35" i="14" s="1"/>
  <c r="H67" i="14" s="1"/>
  <c r="H83" i="14" s="1"/>
  <c r="H33" i="14"/>
  <c r="H65" i="14" s="1"/>
  <c r="H81" i="14" s="1"/>
  <c r="F18" i="14"/>
  <c r="F35" i="14" s="1"/>
  <c r="F67" i="14" s="1"/>
  <c r="F83" i="14" s="1"/>
  <c r="F33" i="14"/>
  <c r="F65" i="14" s="1"/>
  <c r="F81" i="14" s="1"/>
  <c r="G18" i="14"/>
  <c r="G35" i="14" s="1"/>
  <c r="G67" i="14" s="1"/>
  <c r="G83" i="14" s="1"/>
  <c r="G33" i="14"/>
  <c r="G65" i="14" s="1"/>
  <c r="G81" i="14" s="1"/>
  <c r="D33" i="14"/>
  <c r="D65" i="14" s="1"/>
  <c r="D81" i="14" s="1"/>
  <c r="D18" i="14"/>
  <c r="D35" i="14" s="1"/>
  <c r="D67" i="14" s="1"/>
  <c r="D83" i="14" s="1"/>
  <c r="C18" i="14"/>
  <c r="C35" i="14" s="1"/>
  <c r="C67" i="14" s="1"/>
  <c r="C83" i="14" s="1"/>
  <c r="C33" i="14"/>
  <c r="C65" i="14" s="1"/>
  <c r="C81" i="14" s="1"/>
  <c r="E82" i="33"/>
  <c r="E112" i="33" s="1"/>
  <c r="E86" i="33"/>
  <c r="E116" i="33" s="1"/>
  <c r="E83" i="33"/>
  <c r="E113" i="33" s="1"/>
  <c r="E85" i="33"/>
  <c r="E115" i="33" s="1"/>
  <c r="C87" i="33"/>
  <c r="C117" i="33" s="1"/>
  <c r="C88" i="33"/>
  <c r="C118" i="33" s="1"/>
  <c r="C90" i="33"/>
  <c r="C120" i="33" s="1"/>
  <c r="C86" i="33"/>
  <c r="C116" i="33" s="1"/>
  <c r="C89" i="33"/>
  <c r="C119" i="33" s="1"/>
  <c r="C91" i="33"/>
  <c r="C121" i="33" s="1"/>
  <c r="C114" i="33"/>
  <c r="C11" i="33"/>
  <c r="C85" i="33"/>
  <c r="C115" i="33" s="1"/>
  <c r="C83" i="33"/>
  <c r="C113" i="33" s="1"/>
  <c r="H84" i="33"/>
  <c r="H114" i="33" s="1"/>
  <c r="H91" i="33"/>
  <c r="H121" i="33" s="1"/>
  <c r="E11" i="33"/>
  <c r="D87" i="33"/>
  <c r="D117" i="33" s="1"/>
  <c r="D82" i="33"/>
  <c r="D112" i="33" s="1"/>
  <c r="D11" i="33"/>
  <c r="D91" i="33"/>
  <c r="D121" i="33" s="1"/>
  <c r="D83" i="33"/>
  <c r="D113" i="33" s="1"/>
  <c r="D86" i="33"/>
  <c r="D116" i="33" s="1"/>
  <c r="D84" i="33"/>
  <c r="D114" i="33" s="1"/>
  <c r="E87" i="33"/>
  <c r="E117" i="33" s="1"/>
  <c r="H85" i="33"/>
  <c r="H115" i="33" s="1"/>
  <c r="E84" i="33"/>
  <c r="E114" i="33" s="1"/>
  <c r="E89" i="33"/>
  <c r="E119" i="33" s="1"/>
  <c r="E88" i="33"/>
  <c r="E118" i="33" s="1"/>
  <c r="F88" i="33"/>
  <c r="F118" i="33" s="1"/>
  <c r="D85" i="33"/>
  <c r="D115" i="33" s="1"/>
  <c r="D89" i="33"/>
  <c r="D119" i="33" s="1"/>
  <c r="D90" i="33"/>
  <c r="D120" i="33" s="1"/>
  <c r="F84" i="33"/>
  <c r="F114" i="33" s="1"/>
  <c r="H90" i="33"/>
  <c r="H120" i="33" s="1"/>
  <c r="H89" i="33"/>
  <c r="H119" i="33" s="1"/>
  <c r="H11" i="33"/>
  <c r="H88" i="33"/>
  <c r="H118" i="33" s="1"/>
  <c r="F82" i="33"/>
  <c r="F112" i="33" s="1"/>
  <c r="F11" i="33"/>
  <c r="F85" i="33"/>
  <c r="F115" i="33" s="1"/>
  <c r="F87" i="33"/>
  <c r="F117" i="33" s="1"/>
  <c r="F89" i="33"/>
  <c r="F119" i="33" s="1"/>
  <c r="F86" i="33"/>
  <c r="F116" i="33" s="1"/>
  <c r="F83" i="33"/>
  <c r="F113" i="33" s="1"/>
  <c r="F90" i="33"/>
  <c r="F120" i="33" s="1"/>
  <c r="G112" i="33"/>
  <c r="G92" i="33"/>
  <c r="G113" i="33"/>
  <c r="H50" i="33"/>
  <c r="H68" i="33" s="1"/>
  <c r="H82" i="33" s="1"/>
  <c r="H112" i="33" s="1"/>
  <c r="H51" i="33"/>
  <c r="H69" i="33" s="1"/>
  <c r="H83" i="33" s="1"/>
  <c r="H54" i="33"/>
  <c r="H72" i="33" s="1"/>
  <c r="H86" i="33" s="1"/>
  <c r="H116" i="33" s="1"/>
  <c r="C123" i="33" l="1"/>
  <c r="D123" i="33"/>
  <c r="C92" i="33"/>
  <c r="E123" i="33"/>
  <c r="D92" i="33"/>
  <c r="E92" i="33"/>
  <c r="F123" i="33"/>
  <c r="F92" i="33"/>
  <c r="G123" i="33"/>
  <c r="H92" i="33"/>
  <c r="H113" i="33"/>
  <c r="H123" i="33" s="1"/>
  <c r="J99" i="44" l="1"/>
  <c r="N99" i="44" s="1"/>
  <c r="J100" i="44"/>
  <c r="N100" i="44" s="1"/>
  <c r="J101" i="44"/>
  <c r="N101" i="44" s="1"/>
  <c r="J102" i="44"/>
  <c r="N102" i="44" s="1"/>
  <c r="J112" i="44" l="1"/>
  <c r="N112" i="44" s="1"/>
  <c r="D220" i="124" s="1"/>
  <c r="J111" i="44"/>
  <c r="N111" i="44" s="1"/>
  <c r="D219" i="124" s="1"/>
  <c r="J110" i="44"/>
  <c r="N110" i="44" s="1"/>
  <c r="D218" i="124" s="1"/>
  <c r="J109" i="44"/>
  <c r="N109" i="44" s="1"/>
  <c r="J108" i="44"/>
  <c r="N108" i="44" s="1"/>
  <c r="J107" i="44"/>
  <c r="N107" i="44" s="1"/>
  <c r="J106" i="44"/>
  <c r="N106" i="44" s="1"/>
  <c r="J105" i="44"/>
  <c r="N105" i="44" s="1"/>
  <c r="J104" i="44"/>
  <c r="N104" i="44" s="1"/>
  <c r="J103" i="44"/>
  <c r="N103" i="44" s="1"/>
  <c r="J98" i="44"/>
  <c r="N98" i="44" s="1"/>
  <c r="J97" i="44"/>
  <c r="N97" i="44" s="1"/>
  <c r="J96" i="44"/>
  <c r="N96" i="44" s="1"/>
  <c r="J95" i="44"/>
  <c r="N95" i="44" s="1"/>
  <c r="J94" i="44"/>
  <c r="N94" i="44" s="1"/>
  <c r="J93" i="44"/>
  <c r="N93" i="44" s="1"/>
  <c r="J92" i="44"/>
  <c r="N92" i="44" s="1"/>
  <c r="J91" i="44"/>
  <c r="N91" i="44" s="1"/>
  <c r="J90" i="44"/>
  <c r="N90" i="44" s="1"/>
  <c r="J89" i="44"/>
  <c r="N89" i="44" s="1"/>
  <c r="J88" i="44"/>
  <c r="N88" i="44" s="1"/>
  <c r="J87" i="44"/>
  <c r="N87" i="44" s="1"/>
  <c r="J86" i="44"/>
  <c r="N86" i="44" s="1"/>
  <c r="J85" i="44"/>
  <c r="N85" i="44" s="1"/>
  <c r="J84" i="44"/>
  <c r="N84" i="44" s="1"/>
  <c r="J83" i="44"/>
  <c r="N83" i="44" s="1"/>
  <c r="J82" i="44"/>
  <c r="N82" i="44" s="1"/>
  <c r="J81" i="44"/>
  <c r="N81" i="44" s="1"/>
  <c r="J80" i="44"/>
  <c r="N80" i="44" s="1"/>
  <c r="J79" i="44"/>
  <c r="N79" i="44" s="1"/>
  <c r="J78" i="44"/>
  <c r="N78" i="44" s="1"/>
  <c r="J77" i="44"/>
  <c r="N77" i="44" s="1"/>
  <c r="J76" i="44"/>
  <c r="N76" i="44" s="1"/>
  <c r="J75" i="44"/>
  <c r="N75" i="44" s="1"/>
  <c r="J74" i="44"/>
  <c r="N74" i="44" s="1"/>
  <c r="J73" i="44"/>
  <c r="N73" i="44" s="1"/>
  <c r="J72" i="44"/>
  <c r="N72" i="44" s="1"/>
  <c r="J71" i="44"/>
  <c r="N71" i="44" s="1"/>
  <c r="J70" i="44"/>
  <c r="N70" i="44" s="1"/>
  <c r="J69" i="44"/>
  <c r="N69" i="44" s="1"/>
  <c r="J68" i="44"/>
  <c r="N68" i="44" s="1"/>
  <c r="J67" i="44"/>
  <c r="N67" i="44" s="1"/>
  <c r="J66" i="44"/>
  <c r="N66" i="44" s="1"/>
  <c r="J65" i="44"/>
  <c r="N65" i="44" s="1"/>
  <c r="J64" i="44"/>
  <c r="N64" i="44" s="1"/>
  <c r="J63" i="44"/>
  <c r="N63" i="44" s="1"/>
  <c r="J62" i="44"/>
  <c r="N62" i="44" s="1"/>
  <c r="J61" i="44"/>
  <c r="N61" i="44" s="1"/>
  <c r="J60" i="44"/>
  <c r="N60" i="44" s="1"/>
  <c r="J56" i="44"/>
  <c r="N56" i="44" s="1"/>
  <c r="J55" i="44"/>
  <c r="N55" i="44" s="1"/>
  <c r="J54" i="44"/>
  <c r="N54" i="44" s="1"/>
  <c r="J50" i="44"/>
  <c r="N50" i="44" s="1"/>
  <c r="J49" i="44"/>
  <c r="N49" i="44" s="1"/>
  <c r="J48" i="44"/>
  <c r="N48" i="44" s="1"/>
  <c r="J44" i="44"/>
  <c r="N44" i="44" s="1"/>
  <c r="J43" i="44"/>
  <c r="N43" i="44" s="1"/>
  <c r="J42" i="44"/>
  <c r="N42" i="44" s="1"/>
  <c r="J41" i="44"/>
  <c r="N41" i="44" s="1"/>
  <c r="J40" i="44"/>
  <c r="N40" i="44" s="1"/>
  <c r="J39" i="44"/>
  <c r="N39" i="44" s="1"/>
  <c r="J36" i="44"/>
  <c r="N36" i="44" s="1"/>
  <c r="J35" i="44"/>
  <c r="N35" i="44" s="1"/>
  <c r="J34" i="44"/>
  <c r="N34" i="44" s="1"/>
  <c r="J33" i="44"/>
  <c r="N33" i="44" s="1"/>
  <c r="J32" i="44"/>
  <c r="N32" i="44" s="1"/>
  <c r="J31" i="44"/>
  <c r="N31" i="44" s="1"/>
  <c r="J30" i="44"/>
  <c r="N30" i="44" s="1"/>
  <c r="J29" i="44"/>
  <c r="N29" i="44" s="1"/>
  <c r="J28" i="44"/>
  <c r="N28" i="44" s="1"/>
  <c r="J27" i="44"/>
  <c r="N27" i="44" s="1"/>
  <c r="J26" i="44"/>
  <c r="N26" i="44" s="1"/>
  <c r="J25" i="44"/>
  <c r="N25" i="44" s="1"/>
  <c r="J24" i="44"/>
  <c r="N24" i="44" s="1"/>
  <c r="J23" i="44"/>
  <c r="N23" i="44" s="1"/>
  <c r="J22" i="44"/>
  <c r="N22" i="44" s="1"/>
  <c r="J21" i="44"/>
  <c r="N21" i="44" s="1"/>
  <c r="J20" i="44"/>
  <c r="N20" i="44" s="1"/>
  <c r="J19" i="44"/>
  <c r="N19" i="44" s="1"/>
  <c r="J18" i="44"/>
  <c r="N18" i="44" s="1"/>
  <c r="J17" i="44"/>
  <c r="N17" i="44" s="1"/>
  <c r="J16" i="44"/>
  <c r="N16" i="44" s="1"/>
  <c r="J15" i="44"/>
  <c r="N15" i="44" s="1"/>
  <c r="J14" i="44"/>
  <c r="N14" i="44" s="1"/>
  <c r="J13" i="44"/>
  <c r="N13" i="44" s="1"/>
  <c r="J12" i="44"/>
  <c r="N12" i="44" s="1"/>
  <c r="J11" i="44"/>
  <c r="N11" i="44" s="1"/>
  <c r="J10" i="44"/>
  <c r="N10" i="44" s="1"/>
  <c r="J9" i="44"/>
  <c r="N9" i="44" s="1"/>
  <c r="J8" i="44"/>
  <c r="N8" i="44" s="1"/>
  <c r="D116" i="124" l="1"/>
  <c r="B48" i="59"/>
  <c r="B49" i="59" s="1"/>
  <c r="B50" i="59" s="1"/>
  <c r="B51" i="59" s="1"/>
  <c r="B52" i="59" s="1"/>
  <c r="B53" i="59" s="1"/>
  <c r="B54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10" i="59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D103" i="18" l="1"/>
  <c r="D100" i="18"/>
  <c r="C10" i="18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Q27" i="59" l="1"/>
  <c r="Q29" i="59" s="1"/>
  <c r="P27" i="59"/>
  <c r="O27" i="59"/>
  <c r="N27" i="59"/>
  <c r="AO67" i="59"/>
  <c r="AJ74" i="59"/>
  <c r="AP67" i="59"/>
  <c r="AQ67" i="59"/>
  <c r="AR67" i="59"/>
  <c r="AS67" i="59"/>
  <c r="AT67" i="59"/>
  <c r="AU67" i="59"/>
  <c r="AJ79" i="59"/>
  <c r="AJ76" i="59"/>
  <c r="AJ77" i="59"/>
  <c r="AJ78" i="59"/>
  <c r="AJ75" i="59"/>
  <c r="AR46" i="59"/>
  <c r="AS46" i="59"/>
  <c r="AT46" i="59"/>
  <c r="AU46" i="59"/>
  <c r="AO45" i="59"/>
  <c r="AQ46" i="59"/>
  <c r="AP46" i="59"/>
  <c r="AO46" i="59"/>
  <c r="AO21" i="59"/>
  <c r="AM48" i="59"/>
  <c r="AM49" i="59"/>
  <c r="AM50" i="59"/>
  <c r="AM51" i="59"/>
  <c r="AM52" i="59"/>
  <c r="AM53" i="59"/>
  <c r="AM54" i="59"/>
  <c r="AM55" i="59"/>
  <c r="AM56" i="59"/>
  <c r="AM57" i="59"/>
  <c r="AM58" i="59"/>
  <c r="AM59" i="59"/>
  <c r="AM60" i="59"/>
  <c r="AM61" i="59"/>
  <c r="AM62" i="59"/>
  <c r="AM63" i="59"/>
  <c r="AM64" i="59"/>
  <c r="AM65" i="59"/>
  <c r="AM66" i="59"/>
  <c r="AM47" i="59"/>
  <c r="AM67" i="59"/>
  <c r="AM11" i="59"/>
  <c r="AM12" i="59"/>
  <c r="AM13" i="59"/>
  <c r="AM14" i="59"/>
  <c r="AM15" i="59"/>
  <c r="AM16" i="59"/>
  <c r="AM17" i="59"/>
  <c r="AM18" i="59"/>
  <c r="AM19" i="59"/>
  <c r="AM20" i="59"/>
  <c r="AM21" i="59"/>
  <c r="AM10" i="59"/>
  <c r="AM9" i="59"/>
  <c r="W73" i="59"/>
  <c r="X73" i="59"/>
  <c r="Y73" i="59"/>
  <c r="Z73" i="59"/>
  <c r="AA73" i="59"/>
  <c r="AB73" i="59"/>
  <c r="AC73" i="59"/>
  <c r="AD73" i="59"/>
  <c r="AE73" i="59"/>
  <c r="AF73" i="59"/>
  <c r="AG73" i="59"/>
  <c r="AH73" i="59"/>
  <c r="AI73" i="59"/>
  <c r="V73" i="59"/>
  <c r="V67" i="59"/>
  <c r="AI67" i="59"/>
  <c r="X67" i="59"/>
  <c r="Y67" i="59"/>
  <c r="Z67" i="59"/>
  <c r="AA67" i="59"/>
  <c r="AB67" i="59"/>
  <c r="AC67" i="59"/>
  <c r="AD67" i="59"/>
  <c r="AE67" i="59"/>
  <c r="AF67" i="59"/>
  <c r="AG67" i="59"/>
  <c r="AH67" i="59"/>
  <c r="W67" i="59"/>
  <c r="AJ50" i="59"/>
  <c r="AJ51" i="59"/>
  <c r="AJ52" i="59"/>
  <c r="AJ53" i="59"/>
  <c r="AJ54" i="59"/>
  <c r="AJ55" i="59"/>
  <c r="AJ56" i="59"/>
  <c r="AJ57" i="59"/>
  <c r="AJ58" i="59"/>
  <c r="AJ59" i="59"/>
  <c r="AJ60" i="59"/>
  <c r="AJ61" i="59"/>
  <c r="AJ62" i="59"/>
  <c r="AJ63" i="59"/>
  <c r="AJ64" i="59"/>
  <c r="AJ65" i="59"/>
  <c r="AJ66" i="59"/>
  <c r="AJ49" i="59"/>
  <c r="AJ48" i="59"/>
  <c r="AJ47" i="59"/>
  <c r="Q67" i="59"/>
  <c r="P67" i="59"/>
  <c r="O67" i="59"/>
  <c r="N67" i="59"/>
  <c r="H67" i="59"/>
  <c r="E67" i="59"/>
  <c r="D67" i="59"/>
  <c r="C67" i="59"/>
  <c r="C21" i="59"/>
  <c r="R47" i="59"/>
  <c r="AK47" i="59" s="1"/>
  <c r="T47" i="59"/>
  <c r="R49" i="59"/>
  <c r="AK49" i="59" s="1"/>
  <c r="R50" i="59"/>
  <c r="AK50" i="59" s="1"/>
  <c r="R51" i="59"/>
  <c r="AK51" i="59" s="1"/>
  <c r="R52" i="59"/>
  <c r="AK52" i="59" s="1"/>
  <c r="R53" i="59"/>
  <c r="AK53" i="59" s="1"/>
  <c r="R54" i="59"/>
  <c r="AK54" i="59" s="1"/>
  <c r="R55" i="59"/>
  <c r="AK55" i="59" s="1"/>
  <c r="R56" i="59"/>
  <c r="AK56" i="59" s="1"/>
  <c r="R57" i="59"/>
  <c r="AK57" i="59" s="1"/>
  <c r="R58" i="59"/>
  <c r="AK58" i="59" s="1"/>
  <c r="R59" i="59"/>
  <c r="AK59" i="59" s="1"/>
  <c r="R60" i="59"/>
  <c r="AK60" i="59" s="1"/>
  <c r="R61" i="59"/>
  <c r="AK61" i="59" s="1"/>
  <c r="R62" i="59"/>
  <c r="AK62" i="59" s="1"/>
  <c r="R63" i="59"/>
  <c r="AK63" i="59" s="1"/>
  <c r="R64" i="59"/>
  <c r="AK64" i="59" s="1"/>
  <c r="R65" i="59"/>
  <c r="AK65" i="59" s="1"/>
  <c r="R66" i="59"/>
  <c r="AK66" i="59" s="1"/>
  <c r="R48" i="59"/>
  <c r="AK48" i="59" s="1"/>
  <c r="T48" i="59"/>
  <c r="T49" i="59"/>
  <c r="T50" i="59"/>
  <c r="T51" i="59"/>
  <c r="T52" i="59"/>
  <c r="T53" i="59"/>
  <c r="T54" i="59"/>
  <c r="T55" i="59"/>
  <c r="T56" i="59"/>
  <c r="T57" i="59"/>
  <c r="T58" i="59"/>
  <c r="T59" i="59"/>
  <c r="T60" i="59"/>
  <c r="T61" i="59"/>
  <c r="T62" i="59"/>
  <c r="T63" i="59"/>
  <c r="T64" i="59"/>
  <c r="T65" i="59"/>
  <c r="T6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F47" i="59"/>
  <c r="AJ35" i="59"/>
  <c r="AK45" i="59"/>
  <c r="AK25" i="59"/>
  <c r="AJ40" i="59"/>
  <c r="AJ37" i="59"/>
  <c r="AJ38" i="59"/>
  <c r="AJ39" i="59"/>
  <c r="AJ36" i="59"/>
  <c r="T11" i="59"/>
  <c r="T12" i="59"/>
  <c r="T13" i="59"/>
  <c r="T14" i="59"/>
  <c r="T15" i="59"/>
  <c r="T16" i="59"/>
  <c r="T17" i="59"/>
  <c r="T18" i="59"/>
  <c r="T19" i="59"/>
  <c r="T20" i="59"/>
  <c r="T10" i="59"/>
  <c r="T9" i="59"/>
  <c r="L11" i="59"/>
  <c r="L12" i="59"/>
  <c r="L13" i="59"/>
  <c r="L14" i="59"/>
  <c r="L15" i="59"/>
  <c r="L16" i="59"/>
  <c r="L17" i="59"/>
  <c r="L18" i="59"/>
  <c r="L19" i="59"/>
  <c r="L20" i="59"/>
  <c r="L10" i="59"/>
  <c r="L9" i="59"/>
  <c r="AI27" i="59"/>
  <c r="X27" i="59"/>
  <c r="Y27" i="59"/>
  <c r="Z27" i="59"/>
  <c r="AA27" i="59"/>
  <c r="AB27" i="59"/>
  <c r="AC27" i="59"/>
  <c r="AD27" i="59"/>
  <c r="AE27" i="59"/>
  <c r="AF27" i="59"/>
  <c r="AG27" i="59"/>
  <c r="AH27" i="59"/>
  <c r="W27" i="59"/>
  <c r="V27" i="59"/>
  <c r="W34" i="59"/>
  <c r="X34" i="59"/>
  <c r="Y34" i="59"/>
  <c r="Z34" i="59"/>
  <c r="AA34" i="59"/>
  <c r="AB34" i="59"/>
  <c r="AC34" i="59"/>
  <c r="AD34" i="59"/>
  <c r="AE34" i="59"/>
  <c r="AF34" i="59"/>
  <c r="AG34" i="59"/>
  <c r="AH34" i="59"/>
  <c r="AI34" i="59"/>
  <c r="V34" i="59"/>
  <c r="V72" i="59"/>
  <c r="V45" i="59"/>
  <c r="V33" i="59"/>
  <c r="V25" i="59"/>
  <c r="W26" i="59"/>
  <c r="X26" i="59"/>
  <c r="Y26" i="59"/>
  <c r="Z26" i="59"/>
  <c r="AA26" i="59"/>
  <c r="AB26" i="59"/>
  <c r="AC26" i="59"/>
  <c r="AD26" i="59"/>
  <c r="AE26" i="59"/>
  <c r="AF26" i="59"/>
  <c r="AG26" i="59"/>
  <c r="AH26" i="59"/>
  <c r="AI26" i="59"/>
  <c r="V26" i="59"/>
  <c r="AJ20" i="59"/>
  <c r="AJ19" i="59"/>
  <c r="AJ18" i="59"/>
  <c r="AJ17" i="59"/>
  <c r="AJ16" i="59"/>
  <c r="AJ15" i="59"/>
  <c r="AJ14" i="59"/>
  <c r="AJ13" i="59"/>
  <c r="AJ12" i="59"/>
  <c r="AJ11" i="59"/>
  <c r="AJ10" i="59"/>
  <c r="AJ9" i="59"/>
  <c r="R20" i="59"/>
  <c r="AK20" i="59" s="1"/>
  <c r="R19" i="59"/>
  <c r="AK19" i="59" s="1"/>
  <c r="R18" i="59"/>
  <c r="AK18" i="59" s="1"/>
  <c r="R17" i="59"/>
  <c r="AK17" i="59" s="1"/>
  <c r="R16" i="59"/>
  <c r="AK16" i="59" s="1"/>
  <c r="R15" i="59"/>
  <c r="AK15" i="59" s="1"/>
  <c r="R14" i="59"/>
  <c r="AK14" i="59" s="1"/>
  <c r="R13" i="59"/>
  <c r="AK13" i="59" s="1"/>
  <c r="R12" i="59"/>
  <c r="AK12" i="59" s="1"/>
  <c r="R11" i="59"/>
  <c r="AK11" i="59" s="1"/>
  <c r="R10" i="59"/>
  <c r="AK10" i="59" s="1"/>
  <c r="R9" i="59"/>
  <c r="R27" i="59" s="1"/>
  <c r="AU21" i="59"/>
  <c r="AT21" i="59"/>
  <c r="AS21" i="59"/>
  <c r="AR21" i="59"/>
  <c r="AQ21" i="59"/>
  <c r="AP21" i="59"/>
  <c r="AI21" i="59"/>
  <c r="AH21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Q21" i="59"/>
  <c r="P21" i="59"/>
  <c r="O21" i="59"/>
  <c r="N21" i="59"/>
  <c r="F20" i="59"/>
  <c r="J20" i="59" s="1"/>
  <c r="F19" i="59"/>
  <c r="J19" i="59" s="1"/>
  <c r="F18" i="59"/>
  <c r="J18" i="59" s="1"/>
  <c r="F17" i="59"/>
  <c r="J17" i="59" s="1"/>
  <c r="F16" i="59"/>
  <c r="J16" i="59" s="1"/>
  <c r="F15" i="59"/>
  <c r="J15" i="59" s="1"/>
  <c r="F14" i="59"/>
  <c r="J14" i="59" s="1"/>
  <c r="F13" i="59"/>
  <c r="J13" i="59" s="1"/>
  <c r="F12" i="59"/>
  <c r="J12" i="59" s="1"/>
  <c r="F11" i="59"/>
  <c r="J11" i="59" s="1"/>
  <c r="F10" i="59"/>
  <c r="J10" i="59" s="1"/>
  <c r="F9" i="59"/>
  <c r="J9" i="59" s="1"/>
  <c r="E21" i="59"/>
  <c r="D21" i="59"/>
  <c r="O29" i="59" l="1"/>
  <c r="P29" i="59"/>
  <c r="AJ67" i="59"/>
  <c r="F67" i="59"/>
  <c r="J47" i="59"/>
  <c r="J67" i="59" s="1"/>
  <c r="AJ80" i="59"/>
  <c r="AK27" i="59"/>
  <c r="AK9" i="59"/>
  <c r="AJ27" i="59"/>
  <c r="R67" i="59"/>
  <c r="AK67" i="59" s="1"/>
  <c r="F21" i="59"/>
  <c r="AJ21" i="59"/>
  <c r="AJ41" i="59" s="1"/>
  <c r="J21" i="59"/>
  <c r="R21" i="59"/>
  <c r="A1" i="59"/>
  <c r="R29" i="59" l="1"/>
  <c r="AJ22" i="59"/>
  <c r="AK21" i="59"/>
  <c r="D18" i="15" l="1"/>
  <c r="E18" i="15" s="1"/>
  <c r="F18" i="15" s="1"/>
  <c r="G18" i="15" s="1"/>
  <c r="H18" i="15" s="1"/>
  <c r="D177" i="15"/>
  <c r="E177" i="15" s="1"/>
  <c r="F177" i="15" s="1"/>
  <c r="G177" i="15" s="1"/>
  <c r="H177" i="15" s="1"/>
  <c r="C168" i="45" l="1"/>
  <c r="C167" i="45"/>
  <c r="C166" i="45"/>
  <c r="C165" i="45"/>
  <c r="C164" i="45"/>
  <c r="C163" i="45"/>
  <c r="C162" i="45"/>
  <c r="AD30" i="103" s="1"/>
  <c r="C161" i="45"/>
  <c r="C160" i="45"/>
  <c r="C159" i="45"/>
  <c r="C158" i="45"/>
  <c r="C157" i="45"/>
  <c r="C156" i="45"/>
  <c r="C155" i="45"/>
  <c r="C154" i="45"/>
  <c r="C153" i="45"/>
  <c r="C152" i="45"/>
  <c r="C151" i="45"/>
  <c r="C150" i="45"/>
  <c r="C149" i="45"/>
  <c r="C148" i="45"/>
  <c r="C147" i="45"/>
  <c r="C146" i="45"/>
  <c r="C145" i="45"/>
  <c r="C144" i="45"/>
  <c r="C143" i="45"/>
  <c r="C142" i="45"/>
  <c r="C141" i="45"/>
  <c r="C140" i="45"/>
  <c r="C139" i="45"/>
  <c r="C138" i="45"/>
  <c r="C137" i="45"/>
  <c r="C136" i="45"/>
  <c r="B133" i="45"/>
  <c r="C127" i="45"/>
  <c r="C126" i="45"/>
  <c r="C125" i="45"/>
  <c r="C124" i="45"/>
  <c r="C123" i="45"/>
  <c r="C122" i="45"/>
  <c r="C121" i="45"/>
  <c r="C120" i="45"/>
  <c r="C119" i="45"/>
  <c r="C118" i="45"/>
  <c r="AA29" i="103" s="1"/>
  <c r="C117" i="45"/>
  <c r="C116" i="45"/>
  <c r="C115" i="45"/>
  <c r="C114" i="45"/>
  <c r="C113" i="45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B92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Y28" i="103" s="1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B51" i="45"/>
  <c r="B10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X27" i="103" s="1"/>
  <c r="X32" i="103" s="1"/>
  <c r="C34" i="45"/>
  <c r="C35" i="45"/>
  <c r="C36" i="45"/>
  <c r="C37" i="45"/>
  <c r="C38" i="45"/>
  <c r="C39" i="45"/>
  <c r="C40" i="45"/>
  <c r="C41" i="45"/>
  <c r="C42" i="45"/>
  <c r="C43" i="45"/>
  <c r="C44" i="45"/>
  <c r="C13" i="45"/>
  <c r="D27" i="103" s="1"/>
  <c r="AD32" i="103" l="1"/>
  <c r="AD15" i="103"/>
  <c r="AE15" i="103" s="1"/>
  <c r="AF15" i="103" s="1"/>
  <c r="AG15" i="103" s="1"/>
  <c r="AH15" i="103" s="1"/>
  <c r="AI15" i="103" s="1"/>
  <c r="AJ15" i="103" s="1"/>
  <c r="AA32" i="103"/>
  <c r="AA14" i="103"/>
  <c r="AB14" i="103" s="1"/>
  <c r="AC14" i="103" s="1"/>
  <c r="AD14" i="103" s="1"/>
  <c r="AE14" i="103" s="1"/>
  <c r="AF14" i="103" s="1"/>
  <c r="AG14" i="103" s="1"/>
  <c r="AH14" i="103" s="1"/>
  <c r="AI14" i="103" s="1"/>
  <c r="AJ14" i="103" s="1"/>
  <c r="Y32" i="103"/>
  <c r="Y13" i="103"/>
  <c r="Z13" i="103" s="1"/>
  <c r="AA13" i="103" s="1"/>
  <c r="AB13" i="103" s="1"/>
  <c r="AC13" i="103" s="1"/>
  <c r="AD13" i="103" s="1"/>
  <c r="AE13" i="103" s="1"/>
  <c r="AF13" i="103" s="1"/>
  <c r="AG13" i="103" s="1"/>
  <c r="AH13" i="103" s="1"/>
  <c r="AI13" i="103" s="1"/>
  <c r="AJ13" i="103" s="1"/>
  <c r="D32" i="103"/>
  <c r="D12" i="103"/>
  <c r="D17" i="103" s="1"/>
  <c r="D23" i="58"/>
  <c r="E23" i="58"/>
  <c r="F23" i="58"/>
  <c r="G23" i="58"/>
  <c r="H23" i="58"/>
  <c r="I23" i="58"/>
  <c r="D35" i="58"/>
  <c r="E35" i="58"/>
  <c r="F35" i="58"/>
  <c r="G35" i="58"/>
  <c r="H35" i="58"/>
  <c r="I35" i="58"/>
  <c r="D46" i="58"/>
  <c r="E42" i="58"/>
  <c r="E46" i="58" s="1"/>
  <c r="E48" i="58" s="1"/>
  <c r="F42" i="58"/>
  <c r="F46" i="58" s="1"/>
  <c r="F48" i="58" s="1"/>
  <c r="G42" i="58"/>
  <c r="G46" i="58" s="1"/>
  <c r="G48" i="58" s="1"/>
  <c r="H42" i="58"/>
  <c r="H46" i="58" s="1"/>
  <c r="H48" i="58" s="1"/>
  <c r="I42" i="58"/>
  <c r="I46" i="58" s="1"/>
  <c r="I48" i="58" s="1"/>
  <c r="G30" i="58" l="1"/>
  <c r="H9" i="66" s="1"/>
  <c r="G55" i="18"/>
  <c r="G56" i="18" s="1"/>
  <c r="F30" i="58"/>
  <c r="G9" i="66" s="1"/>
  <c r="F55" i="18"/>
  <c r="F56" i="18" s="1"/>
  <c r="I30" i="58"/>
  <c r="J9" i="66" s="1"/>
  <c r="I55" i="18"/>
  <c r="I56" i="18" s="1"/>
  <c r="H30" i="58"/>
  <c r="I9" i="66" s="1"/>
  <c r="H55" i="18"/>
  <c r="H56" i="18" s="1"/>
  <c r="E30" i="58"/>
  <c r="F9" i="66" s="1"/>
  <c r="E55" i="18"/>
  <c r="E56" i="18" s="1"/>
  <c r="D30" i="58"/>
  <c r="D55" i="18"/>
  <c r="D56" i="18" s="1"/>
  <c r="D32" i="58"/>
  <c r="D37" i="58" s="1"/>
  <c r="D9" i="18" s="1"/>
  <c r="D33" i="18" s="1"/>
  <c r="C38" i="12" s="1"/>
  <c r="C39" i="12" s="1"/>
  <c r="E9" i="66"/>
  <c r="E12" i="103"/>
  <c r="E36" i="58"/>
  <c r="I49" i="58"/>
  <c r="G49" i="58"/>
  <c r="F49" i="58"/>
  <c r="H49" i="58"/>
  <c r="E49" i="58"/>
  <c r="E32" i="58"/>
  <c r="E37" i="58" s="1"/>
  <c r="H32" i="58"/>
  <c r="H37" i="58" s="1"/>
  <c r="I36" i="58"/>
  <c r="I32" i="58"/>
  <c r="I37" i="58" s="1"/>
  <c r="G32" i="58"/>
  <c r="G37" i="58" s="1"/>
  <c r="G36" i="58"/>
  <c r="F32" i="58"/>
  <c r="F37" i="58" s="1"/>
  <c r="F36" i="58"/>
  <c r="D36" i="58"/>
  <c r="F42" i="26"/>
  <c r="G42" i="26"/>
  <c r="H42" i="26"/>
  <c r="I42" i="26"/>
  <c r="J42" i="26"/>
  <c r="E42" i="26"/>
  <c r="H58" i="18" l="1"/>
  <c r="H63" i="18" s="1"/>
  <c r="H62" i="18"/>
  <c r="I49" i="66"/>
  <c r="I8" i="66"/>
  <c r="I11" i="66" s="1"/>
  <c r="I58" i="18"/>
  <c r="I63" i="18" s="1"/>
  <c r="I62" i="18"/>
  <c r="J49" i="66"/>
  <c r="J8" i="66"/>
  <c r="J11" i="66" s="1"/>
  <c r="D58" i="18"/>
  <c r="D63" i="18" s="1"/>
  <c r="D62" i="18"/>
  <c r="F58" i="18"/>
  <c r="F63" i="18" s="1"/>
  <c r="F62" i="18"/>
  <c r="G49" i="66"/>
  <c r="G8" i="66"/>
  <c r="G11" i="66" s="1"/>
  <c r="G58" i="18"/>
  <c r="G63" i="18" s="1"/>
  <c r="G62" i="18"/>
  <c r="E58" i="18"/>
  <c r="E63" i="18" s="1"/>
  <c r="E62" i="18"/>
  <c r="H36" i="58"/>
  <c r="F49" i="66"/>
  <c r="F8" i="66"/>
  <c r="F11" i="66" s="1"/>
  <c r="H49" i="66"/>
  <c r="H8" i="66"/>
  <c r="H11" i="66" s="1"/>
  <c r="E8" i="66"/>
  <c r="E49" i="66"/>
  <c r="F12" i="103"/>
  <c r="E17" i="103"/>
  <c r="D35" i="18"/>
  <c r="C11" i="14"/>
  <c r="C28" i="14" l="1"/>
  <c r="C60" i="14" s="1"/>
  <c r="C76" i="14" s="1"/>
  <c r="H105" i="66"/>
  <c r="H48" i="66"/>
  <c r="H51" i="66" s="1"/>
  <c r="J48" i="66"/>
  <c r="J51" i="66" s="1"/>
  <c r="J105" i="66"/>
  <c r="G48" i="66"/>
  <c r="G51" i="66" s="1"/>
  <c r="G105" i="66"/>
  <c r="I48" i="66"/>
  <c r="I51" i="66" s="1"/>
  <c r="I105" i="66"/>
  <c r="F48" i="66"/>
  <c r="F51" i="66" s="1"/>
  <c r="F105" i="66"/>
  <c r="E105" i="66"/>
  <c r="E48" i="66"/>
  <c r="E51" i="66" s="1"/>
  <c r="G12" i="103"/>
  <c r="F17" i="103"/>
  <c r="G38" i="12"/>
  <c r="G39" i="12" s="1"/>
  <c r="F38" i="12"/>
  <c r="F39" i="12" s="1"/>
  <c r="E38" i="12"/>
  <c r="E39" i="12" s="1"/>
  <c r="D38" i="12"/>
  <c r="D39" i="12" s="1"/>
  <c r="H38" i="12"/>
  <c r="H39" i="12" s="1"/>
  <c r="G11" i="14"/>
  <c r="G28" i="14" s="1"/>
  <c r="G60" i="14" s="1"/>
  <c r="G76" i="14" s="1"/>
  <c r="F11" i="14"/>
  <c r="F28" i="14" s="1"/>
  <c r="F60" i="14" s="1"/>
  <c r="F76" i="14" s="1"/>
  <c r="D11" i="14"/>
  <c r="D28" i="14" s="1"/>
  <c r="E11" i="14"/>
  <c r="E28" i="14" s="1"/>
  <c r="E60" i="14" s="1"/>
  <c r="E76" i="14" s="1"/>
  <c r="H11" i="14"/>
  <c r="H28" i="14" s="1"/>
  <c r="H60" i="14" s="1"/>
  <c r="H76" i="14" s="1"/>
  <c r="D60" i="14" l="1"/>
  <c r="D76" i="14" s="1"/>
  <c r="G233" i="66"/>
  <c r="G104" i="66"/>
  <c r="G107" i="66" s="1"/>
  <c r="J233" i="66"/>
  <c r="J104" i="66"/>
  <c r="J107" i="66" s="1"/>
  <c r="I233" i="66"/>
  <c r="I104" i="66"/>
  <c r="I107" i="66" s="1"/>
  <c r="F233" i="66"/>
  <c r="F249" i="66" s="1"/>
  <c r="F248" i="66" s="1"/>
  <c r="F251" i="66" s="1"/>
  <c r="F104" i="66"/>
  <c r="F107" i="66" s="1"/>
  <c r="H233" i="66"/>
  <c r="H104" i="66"/>
  <c r="H107" i="66" s="1"/>
  <c r="E233" i="66"/>
  <c r="E104" i="66"/>
  <c r="E107" i="66" s="1"/>
  <c r="H12" i="103"/>
  <c r="G17" i="103"/>
  <c r="F232" i="66" l="1"/>
  <c r="F235" i="66" s="1"/>
  <c r="J249" i="66"/>
  <c r="J248" i="66" s="1"/>
  <c r="J251" i="66" s="1"/>
  <c r="J232" i="66"/>
  <c r="J235" i="66" s="1"/>
  <c r="I249" i="66"/>
  <c r="I248" i="66" s="1"/>
  <c r="I251" i="66" s="1"/>
  <c r="I232" i="66"/>
  <c r="I235" i="66" s="1"/>
  <c r="H249" i="66"/>
  <c r="H248" i="66" s="1"/>
  <c r="H251" i="66" s="1"/>
  <c r="H232" i="66"/>
  <c r="H235" i="66" s="1"/>
  <c r="G249" i="66"/>
  <c r="G248" i="66" s="1"/>
  <c r="G251" i="66" s="1"/>
  <c r="G232" i="66"/>
  <c r="G235" i="66" s="1"/>
  <c r="E249" i="66"/>
  <c r="E232" i="66"/>
  <c r="E235" i="66" s="1"/>
  <c r="I12" i="103"/>
  <c r="H17" i="103"/>
  <c r="E248" i="66" l="1"/>
  <c r="E251" i="66" s="1"/>
  <c r="J12" i="103"/>
  <c r="I17" i="103"/>
  <c r="K12" i="103" l="1"/>
  <c r="J17" i="103"/>
  <c r="H213" i="15"/>
  <c r="H208" i="15" s="1"/>
  <c r="G213" i="15"/>
  <c r="G208" i="15" s="1"/>
  <c r="F213" i="15"/>
  <c r="F208" i="15" s="1"/>
  <c r="E213" i="15"/>
  <c r="E208" i="15" s="1"/>
  <c r="D213" i="15"/>
  <c r="D208" i="15" s="1"/>
  <c r="C213" i="15"/>
  <c r="C208" i="15" s="1"/>
  <c r="H204" i="15"/>
  <c r="H202" i="15" s="1"/>
  <c r="G204" i="15"/>
  <c r="G202" i="15" s="1"/>
  <c r="F204" i="15"/>
  <c r="F202" i="15" s="1"/>
  <c r="E204" i="15"/>
  <c r="E202" i="15" s="1"/>
  <c r="D204" i="15"/>
  <c r="D202" i="15" s="1"/>
  <c r="C204" i="15"/>
  <c r="C202" i="15" s="1"/>
  <c r="H195" i="15"/>
  <c r="G195" i="15"/>
  <c r="F195" i="15"/>
  <c r="E195" i="15"/>
  <c r="D195" i="15"/>
  <c r="C195" i="15"/>
  <c r="C194" i="15" s="1"/>
  <c r="H189" i="15"/>
  <c r="H187" i="15" s="1"/>
  <c r="G189" i="15"/>
  <c r="G187" i="15" s="1"/>
  <c r="F189" i="15"/>
  <c r="F187" i="15" s="1"/>
  <c r="E189" i="15"/>
  <c r="E187" i="15" s="1"/>
  <c r="D189" i="15"/>
  <c r="D187" i="15" s="1"/>
  <c r="C189" i="15"/>
  <c r="C187" i="15" s="1"/>
  <c r="H180" i="15"/>
  <c r="H178" i="15" s="1"/>
  <c r="G180" i="15"/>
  <c r="G178" i="15" s="1"/>
  <c r="F180" i="15"/>
  <c r="F178" i="15" s="1"/>
  <c r="E180" i="15"/>
  <c r="E178" i="15" s="1"/>
  <c r="D180" i="15"/>
  <c r="D178" i="15" s="1"/>
  <c r="C180" i="15"/>
  <c r="C178" i="15" s="1"/>
  <c r="D168" i="15"/>
  <c r="E168" i="15" s="1"/>
  <c r="F168" i="15" s="1"/>
  <c r="G168" i="15" s="1"/>
  <c r="H168" i="15" s="1"/>
  <c r="C54" i="15"/>
  <c r="D45" i="15"/>
  <c r="E45" i="15"/>
  <c r="F45" i="15"/>
  <c r="G45" i="15"/>
  <c r="H45" i="15"/>
  <c r="C45" i="15"/>
  <c r="C36" i="15"/>
  <c r="D30" i="15"/>
  <c r="E30" i="15"/>
  <c r="F30" i="15"/>
  <c r="G30" i="15"/>
  <c r="H30" i="15"/>
  <c r="C30" i="15"/>
  <c r="D36" i="15"/>
  <c r="E36" i="15"/>
  <c r="F36" i="15"/>
  <c r="G36" i="15"/>
  <c r="H36" i="15"/>
  <c r="D14" i="15"/>
  <c r="D226" i="15" s="1"/>
  <c r="D279" i="15" s="1"/>
  <c r="E14" i="15"/>
  <c r="E226" i="15" s="1"/>
  <c r="E279" i="15" s="1"/>
  <c r="F14" i="15"/>
  <c r="F226" i="15" s="1"/>
  <c r="F279" i="15" s="1"/>
  <c r="G14" i="15"/>
  <c r="G226" i="15" s="1"/>
  <c r="G279" i="15" s="1"/>
  <c r="H14" i="15"/>
  <c r="H226" i="15" s="1"/>
  <c r="H279" i="15" s="1"/>
  <c r="C226" i="15"/>
  <c r="C279" i="15" s="1"/>
  <c r="D9" i="15"/>
  <c r="E9" i="15" s="1"/>
  <c r="F9" i="15" s="1"/>
  <c r="G9" i="15" s="1"/>
  <c r="H9" i="15" s="1"/>
  <c r="L12" i="103" l="1"/>
  <c r="K17" i="103"/>
  <c r="C242" i="15"/>
  <c r="C295" i="15" s="1"/>
  <c r="H49" i="15"/>
  <c r="H261" i="15" s="1"/>
  <c r="H314" i="15" s="1"/>
  <c r="H266" i="15"/>
  <c r="H319" i="15" s="1"/>
  <c r="H247" i="15"/>
  <c r="H300" i="15" s="1"/>
  <c r="H248" i="15"/>
  <c r="H301" i="15" s="1"/>
  <c r="G247" i="15"/>
  <c r="G300" i="15" s="1"/>
  <c r="G248" i="15"/>
  <c r="G301" i="15" s="1"/>
  <c r="F231" i="15"/>
  <c r="F284" i="15" s="1"/>
  <c r="F233" i="15"/>
  <c r="F286" i="15" s="1"/>
  <c r="C35" i="15"/>
  <c r="C247" i="15" s="1"/>
  <c r="C300" i="15" s="1"/>
  <c r="C248" i="15"/>
  <c r="C301" i="15" s="1"/>
  <c r="G49" i="15"/>
  <c r="G261" i="15" s="1"/>
  <c r="G314" i="15" s="1"/>
  <c r="G266" i="15"/>
  <c r="G319" i="15" s="1"/>
  <c r="H43" i="15"/>
  <c r="H255" i="15" s="1"/>
  <c r="H308" i="15" s="1"/>
  <c r="H257" i="15"/>
  <c r="H310" i="15" s="1"/>
  <c r="G231" i="15"/>
  <c r="G284" i="15" s="1"/>
  <c r="G233" i="15"/>
  <c r="G286" i="15" s="1"/>
  <c r="E28" i="15"/>
  <c r="E240" i="15" s="1"/>
  <c r="E293" i="15" s="1"/>
  <c r="E242" i="15"/>
  <c r="E295" i="15" s="1"/>
  <c r="D28" i="15"/>
  <c r="D240" i="15" s="1"/>
  <c r="D293" i="15" s="1"/>
  <c r="D242" i="15"/>
  <c r="D295" i="15" s="1"/>
  <c r="C43" i="15"/>
  <c r="C255" i="15" s="1"/>
  <c r="C308" i="15" s="1"/>
  <c r="C257" i="15"/>
  <c r="C310" i="15" s="1"/>
  <c r="E247" i="15"/>
  <c r="E300" i="15" s="1"/>
  <c r="E248" i="15"/>
  <c r="E301" i="15" s="1"/>
  <c r="D247" i="15"/>
  <c r="D300" i="15" s="1"/>
  <c r="D248" i="15"/>
  <c r="D301" i="15" s="1"/>
  <c r="H28" i="15"/>
  <c r="H240" i="15" s="1"/>
  <c r="H293" i="15" s="1"/>
  <c r="H242" i="15"/>
  <c r="H295" i="15" s="1"/>
  <c r="G43" i="15"/>
  <c r="G255" i="15" s="1"/>
  <c r="G308" i="15" s="1"/>
  <c r="G257" i="15"/>
  <c r="G310" i="15" s="1"/>
  <c r="E49" i="15"/>
  <c r="E261" i="15" s="1"/>
  <c r="E314" i="15" s="1"/>
  <c r="E266" i="15"/>
  <c r="E319" i="15" s="1"/>
  <c r="D43" i="15"/>
  <c r="D255" i="15" s="1"/>
  <c r="D308" i="15" s="1"/>
  <c r="D257" i="15"/>
  <c r="D310" i="15" s="1"/>
  <c r="D231" i="15"/>
  <c r="D284" i="15" s="1"/>
  <c r="D233" i="15"/>
  <c r="D286" i="15" s="1"/>
  <c r="C28" i="15"/>
  <c r="C240" i="15" s="1"/>
  <c r="C293" i="15" s="1"/>
  <c r="C19" i="15"/>
  <c r="C231" i="15" s="1"/>
  <c r="C284" i="15" s="1"/>
  <c r="C233" i="15"/>
  <c r="C286" i="15" s="1"/>
  <c r="G28" i="15"/>
  <c r="G240" i="15" s="1"/>
  <c r="G293" i="15" s="1"/>
  <c r="G242" i="15"/>
  <c r="G295" i="15" s="1"/>
  <c r="F43" i="15"/>
  <c r="F255" i="15" s="1"/>
  <c r="F308" i="15" s="1"/>
  <c r="F257" i="15"/>
  <c r="F310" i="15" s="1"/>
  <c r="D49" i="15"/>
  <c r="D261" i="15" s="1"/>
  <c r="D314" i="15" s="1"/>
  <c r="D266" i="15"/>
  <c r="D319" i="15" s="1"/>
  <c r="C49" i="15"/>
  <c r="C261" i="15" s="1"/>
  <c r="C314" i="15" s="1"/>
  <c r="C266" i="15"/>
  <c r="C319" i="15" s="1"/>
  <c r="E231" i="15"/>
  <c r="E284" i="15" s="1"/>
  <c r="E233" i="15"/>
  <c r="E286" i="15" s="1"/>
  <c r="F247" i="15"/>
  <c r="F300" i="15" s="1"/>
  <c r="F248" i="15"/>
  <c r="F301" i="15" s="1"/>
  <c r="F49" i="15"/>
  <c r="F261" i="15" s="1"/>
  <c r="F314" i="15" s="1"/>
  <c r="F266" i="15"/>
  <c r="F319" i="15" s="1"/>
  <c r="H231" i="15"/>
  <c r="H284" i="15" s="1"/>
  <c r="H233" i="15"/>
  <c r="H286" i="15" s="1"/>
  <c r="F28" i="15"/>
  <c r="F240" i="15" s="1"/>
  <c r="F293" i="15" s="1"/>
  <c r="F242" i="15"/>
  <c r="F295" i="15" s="1"/>
  <c r="E43" i="15"/>
  <c r="E255" i="15" s="1"/>
  <c r="E308" i="15" s="1"/>
  <c r="E257" i="15"/>
  <c r="E310" i="15" s="1"/>
  <c r="M12" i="103" l="1"/>
  <c r="L17" i="103"/>
  <c r="D58" i="14"/>
  <c r="E58" i="14" s="1"/>
  <c r="F58" i="14" s="1"/>
  <c r="G58" i="14" s="1"/>
  <c r="H58" i="14" s="1"/>
  <c r="A1" i="7"/>
  <c r="N12" i="103" l="1"/>
  <c r="M17" i="103"/>
  <c r="D12" i="14"/>
  <c r="D29" i="14" s="1"/>
  <c r="D61" i="14" s="1"/>
  <c r="D77" i="14" s="1"/>
  <c r="E12" i="14"/>
  <c r="E29" i="14" s="1"/>
  <c r="E61" i="14" s="1"/>
  <c r="E77" i="14" s="1"/>
  <c r="F12" i="14"/>
  <c r="F29" i="14" s="1"/>
  <c r="F61" i="14" s="1"/>
  <c r="F77" i="14" s="1"/>
  <c r="G12" i="14"/>
  <c r="G29" i="14" s="1"/>
  <c r="G61" i="14" s="1"/>
  <c r="G77" i="14" s="1"/>
  <c r="H12" i="14"/>
  <c r="H29" i="14" s="1"/>
  <c r="H61" i="14" s="1"/>
  <c r="H77" i="14" s="1"/>
  <c r="C12" i="14"/>
  <c r="D9" i="14"/>
  <c r="E9" i="14" s="1"/>
  <c r="F9" i="14" s="1"/>
  <c r="G9" i="14" s="1"/>
  <c r="H9" i="14" s="1"/>
  <c r="C29" i="14" l="1"/>
  <c r="C61" i="14" s="1"/>
  <c r="C77" i="14" s="1"/>
  <c r="C13" i="14"/>
  <c r="O12" i="103"/>
  <c r="N17" i="103"/>
  <c r="C30" i="14"/>
  <c r="C62" i="14" s="1"/>
  <c r="D122" i="18"/>
  <c r="C78" i="14" l="1"/>
  <c r="C69" i="14"/>
  <c r="C85" i="14" s="1"/>
  <c r="P12" i="103"/>
  <c r="O17" i="103"/>
  <c r="C20" i="14"/>
  <c r="D140" i="18"/>
  <c r="D117" i="18"/>
  <c r="D125" i="18"/>
  <c r="D128" i="18"/>
  <c r="I171" i="18"/>
  <c r="H171" i="18"/>
  <c r="G171" i="18"/>
  <c r="F171" i="18"/>
  <c r="E171" i="18"/>
  <c r="D171" i="18"/>
  <c r="I168" i="18"/>
  <c r="H168" i="18"/>
  <c r="G168" i="18"/>
  <c r="F168" i="18"/>
  <c r="E168" i="18"/>
  <c r="D168" i="18"/>
  <c r="I165" i="18"/>
  <c r="H165" i="18"/>
  <c r="G165" i="18"/>
  <c r="F165" i="18"/>
  <c r="E165" i="18"/>
  <c r="D165" i="18"/>
  <c r="I162" i="18"/>
  <c r="H162" i="18"/>
  <c r="G162" i="18"/>
  <c r="F162" i="18"/>
  <c r="E162" i="18"/>
  <c r="D162" i="18"/>
  <c r="I157" i="18"/>
  <c r="H157" i="18"/>
  <c r="G157" i="18"/>
  <c r="F157" i="18"/>
  <c r="E157" i="18"/>
  <c r="D157" i="18"/>
  <c r="I154" i="18"/>
  <c r="H154" i="18"/>
  <c r="G154" i="18"/>
  <c r="F154" i="18"/>
  <c r="E154" i="18"/>
  <c r="D154" i="18"/>
  <c r="I148" i="18"/>
  <c r="H148" i="18"/>
  <c r="G148" i="18"/>
  <c r="F148" i="18"/>
  <c r="E148" i="18"/>
  <c r="D148" i="18"/>
  <c r="I143" i="18"/>
  <c r="H143" i="18"/>
  <c r="G143" i="18"/>
  <c r="F143" i="18"/>
  <c r="E143" i="18"/>
  <c r="D143" i="18"/>
  <c r="I140" i="18"/>
  <c r="H140" i="18"/>
  <c r="G140" i="18"/>
  <c r="F140" i="18"/>
  <c r="E140" i="18"/>
  <c r="Q12" i="103" l="1"/>
  <c r="P17" i="103"/>
  <c r="C37" i="14"/>
  <c r="E174" i="18"/>
  <c r="F174" i="18"/>
  <c r="D174" i="18"/>
  <c r="G174" i="18"/>
  <c r="I174" i="18"/>
  <c r="H174" i="18"/>
  <c r="E117" i="18"/>
  <c r="F117" i="18"/>
  <c r="G117" i="18"/>
  <c r="H117" i="18"/>
  <c r="I117" i="18"/>
  <c r="E122" i="18"/>
  <c r="F122" i="18"/>
  <c r="G122" i="18"/>
  <c r="H122" i="18"/>
  <c r="I122" i="18"/>
  <c r="E125" i="18"/>
  <c r="F125" i="18"/>
  <c r="G125" i="18"/>
  <c r="H125" i="18"/>
  <c r="I125" i="18"/>
  <c r="E128" i="18"/>
  <c r="F128" i="18"/>
  <c r="G128" i="18"/>
  <c r="H128" i="18"/>
  <c r="I128" i="18"/>
  <c r="D131" i="18"/>
  <c r="I131" i="18"/>
  <c r="R12" i="103" l="1"/>
  <c r="Q17" i="103"/>
  <c r="E131" i="18"/>
  <c r="F131" i="18"/>
  <c r="G131" i="18"/>
  <c r="H131" i="18"/>
  <c r="E114" i="18"/>
  <c r="F114" i="18"/>
  <c r="G114" i="18"/>
  <c r="H114" i="18"/>
  <c r="I114" i="18"/>
  <c r="D114" i="18"/>
  <c r="E108" i="18"/>
  <c r="F108" i="18"/>
  <c r="G108" i="18"/>
  <c r="H108" i="18"/>
  <c r="I108" i="18"/>
  <c r="D108" i="18"/>
  <c r="E103" i="18"/>
  <c r="F103" i="18"/>
  <c r="G103" i="18"/>
  <c r="H103" i="18"/>
  <c r="I103" i="18"/>
  <c r="E100" i="18"/>
  <c r="F100" i="18"/>
  <c r="G100" i="18"/>
  <c r="H100" i="18"/>
  <c r="I100" i="18"/>
  <c r="S12" i="103" l="1"/>
  <c r="R17" i="103"/>
  <c r="E134" i="18"/>
  <c r="E176" i="18" s="1"/>
  <c r="E177" i="18" s="1"/>
  <c r="D134" i="18"/>
  <c r="D176" i="18" s="1"/>
  <c r="D177" i="18" s="1"/>
  <c r="I134" i="18"/>
  <c r="I176" i="18" s="1"/>
  <c r="I177" i="18" s="1"/>
  <c r="H134" i="18"/>
  <c r="H176" i="18" s="1"/>
  <c r="H177" i="18" s="1"/>
  <c r="G134" i="18"/>
  <c r="G176" i="18" s="1"/>
  <c r="G177" i="18" s="1"/>
  <c r="F134" i="18"/>
  <c r="F176" i="18" s="1"/>
  <c r="F177" i="18" s="1"/>
  <c r="T12" i="103" l="1"/>
  <c r="S17" i="103"/>
  <c r="F13" i="14"/>
  <c r="F30" i="14" s="1"/>
  <c r="F62" i="14" s="1"/>
  <c r="G13" i="14"/>
  <c r="G30" i="14" s="1"/>
  <c r="G62" i="14" s="1"/>
  <c r="D13" i="14"/>
  <c r="D30" i="14" s="1"/>
  <c r="D62" i="14" s="1"/>
  <c r="H13" i="14"/>
  <c r="H30" i="14" s="1"/>
  <c r="H62" i="14" s="1"/>
  <c r="E13" i="14"/>
  <c r="E30" i="14" s="1"/>
  <c r="E62" i="14" s="1"/>
  <c r="E78" i="14" l="1"/>
  <c r="E69" i="14"/>
  <c r="E85" i="14" s="1"/>
  <c r="G69" i="14"/>
  <c r="G85" i="14" s="1"/>
  <c r="G78" i="14"/>
  <c r="H69" i="14"/>
  <c r="H85" i="14" s="1"/>
  <c r="H78" i="14"/>
  <c r="D69" i="14"/>
  <c r="D85" i="14" s="1"/>
  <c r="D78" i="14"/>
  <c r="F69" i="14"/>
  <c r="F85" i="14" s="1"/>
  <c r="F78" i="14"/>
  <c r="U12" i="103"/>
  <c r="T17" i="103"/>
  <c r="H20" i="14"/>
  <c r="D20" i="14"/>
  <c r="G20" i="14"/>
  <c r="E20" i="14"/>
  <c r="F20" i="14"/>
  <c r="E72" i="50"/>
  <c r="E73" i="50" s="1"/>
  <c r="J47" i="50"/>
  <c r="I47" i="50"/>
  <c r="H47" i="50"/>
  <c r="G47" i="50"/>
  <c r="F47" i="50"/>
  <c r="J39" i="50"/>
  <c r="I39" i="50"/>
  <c r="H39" i="50"/>
  <c r="G39" i="50"/>
  <c r="F39" i="50"/>
  <c r="E39" i="50"/>
  <c r="J31" i="50"/>
  <c r="I31" i="50"/>
  <c r="H31" i="50"/>
  <c r="G31" i="50"/>
  <c r="F31" i="50"/>
  <c r="E31" i="50"/>
  <c r="F23" i="50"/>
  <c r="G23" i="50"/>
  <c r="H23" i="50"/>
  <c r="I23" i="50"/>
  <c r="J23" i="50"/>
  <c r="E23" i="50"/>
  <c r="F15" i="50"/>
  <c r="G15" i="50"/>
  <c r="H15" i="50"/>
  <c r="I15" i="50"/>
  <c r="J15" i="50"/>
  <c r="E15" i="50"/>
  <c r="V12" i="103" l="1"/>
  <c r="U17" i="103"/>
  <c r="E37" i="14"/>
  <c r="G37" i="14"/>
  <c r="D37" i="14"/>
  <c r="F37" i="14"/>
  <c r="H37" i="14"/>
  <c r="J48" i="50"/>
  <c r="F78" i="50"/>
  <c r="I48" i="50"/>
  <c r="G48" i="50"/>
  <c r="H48" i="50"/>
  <c r="F48" i="50"/>
  <c r="J78" i="50"/>
  <c r="I78" i="50"/>
  <c r="G78" i="50"/>
  <c r="E48" i="50"/>
  <c r="H78" i="50"/>
  <c r="E78" i="50"/>
  <c r="W12" i="103" l="1"/>
  <c r="V17" i="103"/>
  <c r="X12" i="103" l="1"/>
  <c r="W17" i="103"/>
  <c r="A4" i="51"/>
  <c r="A280" i="5" s="1"/>
  <c r="A1" i="51"/>
  <c r="Y12" i="103" l="1"/>
  <c r="X17" i="103"/>
  <c r="Z12" i="103" l="1"/>
  <c r="Y17" i="103"/>
  <c r="AA12" i="103" l="1"/>
  <c r="Z17" i="103"/>
  <c r="AB12" i="103" l="1"/>
  <c r="AA17" i="103"/>
  <c r="A4" i="49"/>
  <c r="A273" i="5" s="1"/>
  <c r="A4" i="50"/>
  <c r="A276" i="5" s="1"/>
  <c r="AC12" i="103" l="1"/>
  <c r="AB17" i="103"/>
  <c r="AD12" i="103" l="1"/>
  <c r="AC17" i="103"/>
  <c r="AE12" i="103" l="1"/>
  <c r="AD17" i="103"/>
  <c r="F72" i="50"/>
  <c r="F73" i="50" s="1"/>
  <c r="G72" i="50"/>
  <c r="G73" i="50" s="1"/>
  <c r="H72" i="50"/>
  <c r="H73" i="50" s="1"/>
  <c r="I72" i="50"/>
  <c r="I73" i="50" s="1"/>
  <c r="J72" i="50"/>
  <c r="J73" i="50" s="1"/>
  <c r="AF12" i="103" l="1"/>
  <c r="AE17" i="103"/>
  <c r="G14" i="51"/>
  <c r="G15" i="51" s="1"/>
  <c r="G28" i="51" s="1"/>
  <c r="G30" i="51" s="1"/>
  <c r="H14" i="51"/>
  <c r="H15" i="51" s="1"/>
  <c r="H28" i="51" s="1"/>
  <c r="H30" i="51" s="1"/>
  <c r="I14" i="51"/>
  <c r="I15" i="51" s="1"/>
  <c r="I28" i="51" s="1"/>
  <c r="I30" i="51" s="1"/>
  <c r="J14" i="51"/>
  <c r="J15" i="51" s="1"/>
  <c r="J28" i="51" s="1"/>
  <c r="J30" i="51" s="1"/>
  <c r="K14" i="51"/>
  <c r="K15" i="51" s="1"/>
  <c r="K28" i="51" s="1"/>
  <c r="K30" i="51" s="1"/>
  <c r="F14" i="51"/>
  <c r="F15" i="51" s="1"/>
  <c r="F28" i="51" s="1"/>
  <c r="F30" i="51" s="1"/>
  <c r="AG12" i="103" l="1"/>
  <c r="AF17" i="103"/>
  <c r="A1" i="50"/>
  <c r="A1" i="49"/>
  <c r="A1" i="48"/>
  <c r="A1" i="47"/>
  <c r="A1" i="45"/>
  <c r="A1" i="44"/>
  <c r="A1" i="37"/>
  <c r="A1" i="33"/>
  <c r="A1" i="30"/>
  <c r="A1" i="26"/>
  <c r="A1" i="25"/>
  <c r="A1" i="22"/>
  <c r="A1" i="15"/>
  <c r="A1" i="14"/>
  <c r="A1" i="12"/>
  <c r="A1" i="6"/>
  <c r="A1" i="5"/>
  <c r="A1" i="3"/>
  <c r="AH12" i="103" l="1"/>
  <c r="AG17" i="103"/>
  <c r="A1" i="1"/>
  <c r="G705" i="76"/>
  <c r="AI12" i="103" l="1"/>
  <c r="AH17" i="103"/>
  <c r="G717" i="76"/>
  <c r="D28" i="48" s="1"/>
  <c r="G708" i="76"/>
  <c r="G720" i="76" l="1"/>
  <c r="H697" i="76"/>
  <c r="AJ12" i="103"/>
  <c r="AJ17" i="103" s="1"/>
  <c r="AI17" i="103"/>
  <c r="H700" i="76" l="1"/>
  <c r="H705" i="76"/>
  <c r="H708" i="76" l="1"/>
  <c r="H717" i="76"/>
  <c r="E28" i="48" s="1"/>
  <c r="H720" i="76" l="1"/>
  <c r="I697" i="76"/>
  <c r="I705" i="76" l="1"/>
  <c r="I700" i="76"/>
  <c r="I708" i="76" l="1"/>
  <c r="I717" i="76"/>
  <c r="F28" i="48" s="1"/>
  <c r="I720" i="76" l="1"/>
  <c r="J697" i="76"/>
  <c r="J700" i="76" l="1"/>
  <c r="J705" i="76"/>
  <c r="J708" i="76" l="1"/>
  <c r="J717" i="76"/>
  <c r="G28" i="48" s="1"/>
  <c r="J720" i="76" l="1"/>
  <c r="K697" i="76"/>
  <c r="K705" i="76" l="1"/>
  <c r="K700" i="76"/>
  <c r="K708" i="76" l="1"/>
  <c r="K717" i="76"/>
  <c r="K720" i="76" l="1"/>
  <c r="H28" i="48"/>
</calcChain>
</file>

<file path=xl/sharedStrings.xml><?xml version="1.0" encoding="utf-8"?>
<sst xmlns="http://schemas.openxmlformats.org/spreadsheetml/2006/main" count="15492" uniqueCount="1294">
  <si>
    <t>Reference</t>
  </si>
  <si>
    <t>Issue</t>
  </si>
  <si>
    <t>Annual/Cost Reporting Template</t>
  </si>
  <si>
    <t>GDN Name:</t>
  </si>
  <si>
    <t>Version:</t>
  </si>
  <si>
    <t>Date of Submission:</t>
  </si>
  <si>
    <t>Colour Codes</t>
  </si>
  <si>
    <t>GDN Input</t>
  </si>
  <si>
    <t>Auto Calculation</t>
  </si>
  <si>
    <t>No Input Required</t>
  </si>
  <si>
    <t>UR Prepopulated</t>
  </si>
  <si>
    <t>Reporting Year</t>
  </si>
  <si>
    <t>Sheet End</t>
  </si>
  <si>
    <t>Opex</t>
  </si>
  <si>
    <t>Capex</t>
  </si>
  <si>
    <t>(please specify)</t>
  </si>
  <si>
    <t>BCF / shrinkage assumptions</t>
  </si>
  <si>
    <t>Table: 6.3a Business Carbon Footprint</t>
  </si>
  <si>
    <t xml:space="preserve">                       </t>
  </si>
  <si>
    <t>Scope</t>
  </si>
  <si>
    <t>Emission</t>
  </si>
  <si>
    <t>Category</t>
  </si>
  <si>
    <t>Assumed CV MJ/m3</t>
  </si>
  <si>
    <t>Scope 1</t>
  </si>
  <si>
    <t xml:space="preserve">Energy consumption (excluding electricity) </t>
  </si>
  <si>
    <t>Energy consumption</t>
  </si>
  <si>
    <t>tCO2e</t>
  </si>
  <si>
    <t>Spare</t>
  </si>
  <si>
    <t>Business Carbon Footprint</t>
  </si>
  <si>
    <t>Total</t>
  </si>
  <si>
    <t>Assumed proportion of methane in natural gas</t>
  </si>
  <si>
    <t>Transport</t>
  </si>
  <si>
    <t>Direct commercial vehicles</t>
  </si>
  <si>
    <t>Business mileage</t>
  </si>
  <si>
    <t>Assumed density of Methane kg/m3</t>
  </si>
  <si>
    <t>Total Scope 1</t>
  </si>
  <si>
    <t xml:space="preserve">Scope 2 </t>
  </si>
  <si>
    <t>Electricity consumption</t>
  </si>
  <si>
    <t>Assumed Global Warming Potential of Methane (tCO2e)</t>
  </si>
  <si>
    <t>Total Scope 2</t>
  </si>
  <si>
    <t>Assumed proportion of Carbon Dioxide in natural gas</t>
  </si>
  <si>
    <t xml:space="preserve">Scope 3 </t>
  </si>
  <si>
    <t>Indirect emissions</t>
  </si>
  <si>
    <t>PE pipe</t>
  </si>
  <si>
    <t>Contractor vehicles</t>
  </si>
  <si>
    <t>Rail</t>
  </si>
  <si>
    <t>Assumed density of Carbon Dioxide kg/m3</t>
  </si>
  <si>
    <t>Air</t>
  </si>
  <si>
    <t>Ferry</t>
  </si>
  <si>
    <t>Relevant DEFRA emission potential for natural gas kg/kWh</t>
  </si>
  <si>
    <t>Total Scope 3</t>
  </si>
  <si>
    <t>Total BCF (excluding shrinkage)</t>
  </si>
  <si>
    <t>Shrinkage</t>
  </si>
  <si>
    <t>Total BCF (including shrinkage)</t>
  </si>
  <si>
    <t>N.B. Shrinkage is based on a typical gas Calorific Value (CV) of around 39.6 MJ/m3 and a representative Relative Density of Natural Gas compared to Air (1.225kg/m3) of 0.7.</t>
  </si>
  <si>
    <t>Description</t>
  </si>
  <si>
    <t>kWh</t>
  </si>
  <si>
    <t>£</t>
  </si>
  <si>
    <t>Reporting year shrinkage factor</t>
  </si>
  <si>
    <t>%</t>
  </si>
  <si>
    <t>Percentage of shrinkage due to:</t>
  </si>
  <si>
    <t xml:space="preserve">   -Theft</t>
  </si>
  <si>
    <t xml:space="preserve">   -Leaks/emergencies</t>
  </si>
  <si>
    <t xml:space="preserve">   -Own use</t>
  </si>
  <si>
    <t>Alternative fuels for new connections (in %)</t>
  </si>
  <si>
    <t>Oil</t>
  </si>
  <si>
    <t>Coal</t>
  </si>
  <si>
    <t>LPG</t>
  </si>
  <si>
    <t>Economy 7/ Electricity</t>
  </si>
  <si>
    <t>Tallow</t>
  </si>
  <si>
    <t>Other &lt;specify&gt;</t>
  </si>
  <si>
    <t xml:space="preserve">Domestic </t>
  </si>
  <si>
    <t>I &amp; C</t>
  </si>
  <si>
    <t>&gt; 732,000 kWh (25,000 Th)</t>
  </si>
  <si>
    <t>Table: 6.2b Emission Conversion Factors</t>
  </si>
  <si>
    <t>Fuel-Type</t>
  </si>
  <si>
    <t>Emission Conversion Factors</t>
  </si>
  <si>
    <t>Source</t>
  </si>
  <si>
    <t>tCO2e/kWh</t>
  </si>
  <si>
    <t>tCO2/kWh</t>
  </si>
  <si>
    <t>Owner Occupied (&lt; 73,200 kWh (2,500 Th)</t>
  </si>
  <si>
    <t>New Build (&lt; 73,200 kWh (2,500 Th)</t>
  </si>
  <si>
    <t>NIHE (&lt; 73,200 kWh (2,500 Th)</t>
  </si>
  <si>
    <t>Total Calls Received</t>
  </si>
  <si>
    <t>All calls as classified at the call centre</t>
  </si>
  <si>
    <r>
      <t xml:space="preserve">Calls </t>
    </r>
    <r>
      <rPr>
        <b/>
        <sz val="10"/>
        <color theme="1"/>
        <rFont val="Arial"/>
        <family val="2"/>
      </rPr>
      <t xml:space="preserve">NOT </t>
    </r>
    <r>
      <rPr>
        <sz val="10"/>
        <color theme="1"/>
        <rFont val="Arial"/>
        <family val="2"/>
      </rPr>
      <t>deemed to be an emergency by the call agent (No Emergency job raised)</t>
    </r>
  </si>
  <si>
    <t>All jobs as classified at the job closure</t>
  </si>
  <si>
    <t>Gas Escapes</t>
  </si>
  <si>
    <t>Job closed by telephone without visit</t>
  </si>
  <si>
    <t>percentage total to equal 100% for each tenure</t>
  </si>
  <si>
    <t>percentage total to equal 100%</t>
  </si>
  <si>
    <t>kWh shrinkage due to:</t>
  </si>
  <si>
    <t>Staff Costs</t>
  </si>
  <si>
    <t>Agency Costs</t>
  </si>
  <si>
    <t>Contractor Costs</t>
  </si>
  <si>
    <t>Materials</t>
  </si>
  <si>
    <t>Vehicles &amp; Wheeled Plant</t>
  </si>
  <si>
    <t>Transport &amp; Plant</t>
  </si>
  <si>
    <t>Professional and Legal Fees</t>
  </si>
  <si>
    <t>Rent &amp; Rates</t>
  </si>
  <si>
    <t>Network Rates</t>
  </si>
  <si>
    <t>Entertainment</t>
  </si>
  <si>
    <t>MDR Allowance</t>
  </si>
  <si>
    <t>Bad Debt</t>
  </si>
  <si>
    <t xml:space="preserve">TMA (Streetworks) </t>
  </si>
  <si>
    <t>Shrinkage (including Own Use)</t>
  </si>
  <si>
    <t xml:space="preserve">Other: </t>
  </si>
  <si>
    <t>Other Capitalised Activity Opex</t>
  </si>
  <si>
    <t>Total Capitalised Activity Opex</t>
  </si>
  <si>
    <t>Total Activity Opex after Capitalised Activity Opex and before Income received</t>
  </si>
  <si>
    <t>Total Activity Opex after Capitalised Activity Opex and after Income received</t>
  </si>
  <si>
    <r>
      <t xml:space="preserve">Income received </t>
    </r>
    <r>
      <rPr>
        <sz val="10"/>
        <color rgb="FFFF0000"/>
        <rFont val="Arial"/>
        <family val="2"/>
      </rPr>
      <t>(-ve)</t>
    </r>
  </si>
  <si>
    <t>Stationery, Communications and Billing</t>
  </si>
  <si>
    <t>Total Activity Costs before Income received</t>
  </si>
  <si>
    <t>Total Activity Costs after Income received</t>
  </si>
  <si>
    <t>Capitalised Staff and Agency Costs</t>
  </si>
  <si>
    <t>£&gt;=150,000</t>
  </si>
  <si>
    <t xml:space="preserve">Agency Head Count </t>
  </si>
  <si>
    <t>Total Head Count (Staff + Agency)</t>
  </si>
  <si>
    <t>Capitalised FTEs</t>
  </si>
  <si>
    <t>Net Head Count</t>
  </si>
  <si>
    <t>Consistency Check (Net Head Count &gt;=0)</t>
  </si>
  <si>
    <t>1</t>
  </si>
  <si>
    <t>Managers, directors and senior officials</t>
  </si>
  <si>
    <t>11</t>
  </si>
  <si>
    <t>12</t>
  </si>
  <si>
    <t>2</t>
  </si>
  <si>
    <t>Professional occupations</t>
  </si>
  <si>
    <t>21</t>
  </si>
  <si>
    <t>22</t>
  </si>
  <si>
    <t>23</t>
  </si>
  <si>
    <t>24</t>
  </si>
  <si>
    <t>3</t>
  </si>
  <si>
    <t>Associate professional and technical occupations</t>
  </si>
  <si>
    <t>31</t>
  </si>
  <si>
    <t>32</t>
  </si>
  <si>
    <t>33</t>
  </si>
  <si>
    <t>34</t>
  </si>
  <si>
    <t>35</t>
  </si>
  <si>
    <t>4</t>
  </si>
  <si>
    <t>Administrative and secretarial occupations</t>
  </si>
  <si>
    <t>41</t>
  </si>
  <si>
    <t>42</t>
  </si>
  <si>
    <t>5</t>
  </si>
  <si>
    <t>Skilled trades occupations</t>
  </si>
  <si>
    <t>51</t>
  </si>
  <si>
    <t>52</t>
  </si>
  <si>
    <t>53</t>
  </si>
  <si>
    <t>54</t>
  </si>
  <si>
    <t>6</t>
  </si>
  <si>
    <t>Caring, leisure and other service occupations</t>
  </si>
  <si>
    <t>61</t>
  </si>
  <si>
    <t>62</t>
  </si>
  <si>
    <t>7</t>
  </si>
  <si>
    <t>Sales and customer service occupations</t>
  </si>
  <si>
    <t>71</t>
  </si>
  <si>
    <t>72</t>
  </si>
  <si>
    <t>8</t>
  </si>
  <si>
    <t>Process, plant and machine operatives</t>
  </si>
  <si>
    <t>81</t>
  </si>
  <si>
    <t>82</t>
  </si>
  <si>
    <t>9</t>
  </si>
  <si>
    <t>Elementary occupations</t>
  </si>
  <si>
    <t>91</t>
  </si>
  <si>
    <t>92</t>
  </si>
  <si>
    <t>Corporate managers and directors</t>
  </si>
  <si>
    <t>Other managers and proprietors</t>
  </si>
  <si>
    <t>Science, research, engineering and technology professionals</t>
  </si>
  <si>
    <t>Health professionals</t>
  </si>
  <si>
    <t>Teaching and educational professionals</t>
  </si>
  <si>
    <t>Business, media and public service professionals</t>
  </si>
  <si>
    <t>Science, engineering and technology associate professionals</t>
  </si>
  <si>
    <t>Health and social care associate professionals</t>
  </si>
  <si>
    <t>Protective service occupations</t>
  </si>
  <si>
    <t>Culture, media and sports occupations</t>
  </si>
  <si>
    <t>Business and public service associate professionals</t>
  </si>
  <si>
    <t>Administrative occupations</t>
  </si>
  <si>
    <t>Secretarial and related occupations</t>
  </si>
  <si>
    <t>Skilled agricultural and related trades</t>
  </si>
  <si>
    <t>Skilled metal, electrical and electronic trades</t>
  </si>
  <si>
    <t>Skilled construction and building trades</t>
  </si>
  <si>
    <t>Textiles, printing and other skilled trades</t>
  </si>
  <si>
    <t>Caring personal service occupations</t>
  </si>
  <si>
    <t>Leisure, travel and related personal service occupations</t>
  </si>
  <si>
    <t>Sales occupations</t>
  </si>
  <si>
    <t>Customer service occupations</t>
  </si>
  <si>
    <t>Transport and mobile machine drivers and operatives</t>
  </si>
  <si>
    <t>Elementary trades and related occupations</t>
  </si>
  <si>
    <t>Elementary administration and service occupations</t>
  </si>
  <si>
    <t>Note: Account for all staff working on price-controlled activities</t>
  </si>
  <si>
    <t>Note: Account for all agency staff working on price-controlled activities</t>
  </si>
  <si>
    <t>Staff and Agency Total</t>
  </si>
  <si>
    <t>Asset Management</t>
  </si>
  <si>
    <t>Operations Management</t>
  </si>
  <si>
    <t>Emergency Call Centre</t>
  </si>
  <si>
    <t>Customer Management</t>
  </si>
  <si>
    <t>System Control</t>
  </si>
  <si>
    <t>Emergency</t>
  </si>
  <si>
    <t>Metering</t>
  </si>
  <si>
    <t>Maintenance</t>
  </si>
  <si>
    <t>Other Direct Activities</t>
  </si>
  <si>
    <t>IT &amp; Telecoms</t>
  </si>
  <si>
    <t>Property Management</t>
  </si>
  <si>
    <t>HR &amp; Non-operational Training</t>
  </si>
  <si>
    <t>Audit, Finance &amp; Regulation</t>
  </si>
  <si>
    <t>Insurance</t>
  </si>
  <si>
    <t>Procurement</t>
  </si>
  <si>
    <t>CEO &amp; Group Management</t>
  </si>
  <si>
    <t>Stores &amp; Logistics</t>
  </si>
  <si>
    <t>Advertising &amp; Market Development - Owner Occupied (OO)</t>
  </si>
  <si>
    <t>Advertising &amp; Market Development (Non-OO)</t>
  </si>
  <si>
    <t>Trainees &amp; Apprentices</t>
  </si>
  <si>
    <t>Supplier of Last Resort</t>
  </si>
  <si>
    <t>Actuals</t>
  </si>
  <si>
    <t>Cost Activity</t>
  </si>
  <si>
    <t>Total controllable Opex</t>
  </si>
  <si>
    <t>Total uncontrollable Opex</t>
  </si>
  <si>
    <t>Total Opex</t>
  </si>
  <si>
    <t>Total controllable Capex</t>
  </si>
  <si>
    <t>Total uncontrollable Capex</t>
  </si>
  <si>
    <t>Total Capex</t>
  </si>
  <si>
    <t>Totex</t>
  </si>
  <si>
    <t>Table: 2.1a Annual RRP Submission in nominal Prices</t>
  </si>
  <si>
    <t>Determination</t>
  </si>
  <si>
    <t>Actuals vs Determination</t>
  </si>
  <si>
    <t>Number</t>
  </si>
  <si>
    <t xml:space="preserve"> - Non-Emergency Calls</t>
  </si>
  <si>
    <t>Emergency Jobs</t>
  </si>
  <si>
    <t xml:space="preserve"> - Closed No Visit</t>
  </si>
  <si>
    <t>Total mains</t>
  </si>
  <si>
    <t>km</t>
  </si>
  <si>
    <t xml:space="preserve"> - New Build Mains</t>
  </si>
  <si>
    <t xml:space="preserve"> - Total Mains Other than New Build </t>
  </si>
  <si>
    <t xml:space="preserve">    - OO Housing Mains</t>
  </si>
  <si>
    <t xml:space="preserve">    - NIHE Housing Mains</t>
  </si>
  <si>
    <t xml:space="preserve">    - I&amp;C Mains</t>
  </si>
  <si>
    <t xml:space="preserve">    - Other (LP/MP)</t>
  </si>
  <si>
    <t xml:space="preserve">    - Other (IP)</t>
  </si>
  <si>
    <t>Total New Governors</t>
  </si>
  <si>
    <t>Total connection services</t>
  </si>
  <si>
    <t xml:space="preserve"> - New domestic services (New Build)</t>
  </si>
  <si>
    <t xml:space="preserve"> - Total OO and NIHE new domestic services</t>
  </si>
  <si>
    <t xml:space="preserve">    - New domestic services (OO)</t>
  </si>
  <si>
    <t xml:space="preserve">    - New domestic services (NIHE)</t>
  </si>
  <si>
    <t xml:space="preserve"> - I&amp;C services (&lt;=U40)</t>
  </si>
  <si>
    <t xml:space="preserve"> - I&amp;C services (&gt;U40)</t>
  </si>
  <si>
    <t>Total New Meters</t>
  </si>
  <si>
    <t xml:space="preserve"> - Domestic Meter Total</t>
  </si>
  <si>
    <t xml:space="preserve">    - Domestic Credit (U6)</t>
  </si>
  <si>
    <t xml:space="preserve">    - Domestic Credit (U16)</t>
  </si>
  <si>
    <t xml:space="preserve">    - Domestic Prepayment</t>
  </si>
  <si>
    <t xml:space="preserve">    - Domestic Smart Meters</t>
  </si>
  <si>
    <t>Properties Passed</t>
  </si>
  <si>
    <t xml:space="preserve"> - New Build</t>
  </si>
  <si>
    <t xml:space="preserve"> - Total OO, NIHE &amp; I&amp;C</t>
  </si>
  <si>
    <t xml:space="preserve">    - OO</t>
  </si>
  <si>
    <t xml:space="preserve">    - NIHE</t>
  </si>
  <si>
    <t xml:space="preserve">    - I&amp;C</t>
  </si>
  <si>
    <t>Replacement Meters</t>
  </si>
  <si>
    <t xml:space="preserve"> - Domestic Credit (U6)</t>
  </si>
  <si>
    <t xml:space="preserve"> - Domestic Credit (U16)</t>
  </si>
  <si>
    <t xml:space="preserve"> - Domestic Prepayment</t>
  </si>
  <si>
    <t xml:space="preserve"> - Domestic Smart Meters</t>
  </si>
  <si>
    <t xml:space="preserve"> - I&amp;C Total</t>
  </si>
  <si>
    <t>Governor Replacement</t>
  </si>
  <si>
    <t>Table: 2.2a Current Year RRP Workload Submission</t>
  </si>
  <si>
    <t>Table: 2.3a Total Volume Actuals and Forecasts (in kWh)</t>
  </si>
  <si>
    <t>Customer Description</t>
  </si>
  <si>
    <t>Volume (V)</t>
  </si>
  <si>
    <t>P1</t>
  </si>
  <si>
    <t>Domestic: OO</t>
  </si>
  <si>
    <t>V &lt;= 73,200 kWh (2,500 Th)</t>
  </si>
  <si>
    <t>Domestic: New Build</t>
  </si>
  <si>
    <t>Domestic: NIHE</t>
  </si>
  <si>
    <t>Domestic Subtotal</t>
  </si>
  <si>
    <t>Very Small I&amp;C</t>
  </si>
  <si>
    <t>P2</t>
  </si>
  <si>
    <t>Small I&amp;C</t>
  </si>
  <si>
    <t>73,200 kWh (2,500 Th) &lt; V &lt;= 732,000 kWh (25,000 Th)</t>
  </si>
  <si>
    <t>P3</t>
  </si>
  <si>
    <t>732,000 kWh (25,000 Th) &lt; V &lt;= 2,198,000 kWh (75,000 Th)</t>
  </si>
  <si>
    <t>V &gt; 2,198,000 kWh (75,000 Th)</t>
  </si>
  <si>
    <t>P4</t>
  </si>
  <si>
    <t xml:space="preserve">Interruptible I &amp; C </t>
  </si>
  <si>
    <t>I&amp;C Subtotal</t>
  </si>
  <si>
    <t xml:space="preserve">Total </t>
  </si>
  <si>
    <t>Customer Requested Work</t>
  </si>
  <si>
    <t>Other Maintenance Cost</t>
  </si>
  <si>
    <t>Exceptional Items</t>
  </si>
  <si>
    <t>Total Gross Cost</t>
  </si>
  <si>
    <t>Contributions</t>
  </si>
  <si>
    <t>Total Net Cost</t>
  </si>
  <si>
    <t>Total Maintenance</t>
  </si>
  <si>
    <t>Other</t>
  </si>
  <si>
    <t>Telemetry</t>
  </si>
  <si>
    <t>Move Meter Position (Including Service Alteration)</t>
  </si>
  <si>
    <t>Abortive Visit Cost</t>
  </si>
  <si>
    <t>Please Specify</t>
  </si>
  <si>
    <t>OPEX</t>
  </si>
  <si>
    <t>Unit</t>
  </si>
  <si>
    <t>Therm</t>
  </si>
  <si>
    <t>Actual vs Determination</t>
  </si>
  <si>
    <t>Actual</t>
  </si>
  <si>
    <t>Non-related party (please specify)</t>
  </si>
  <si>
    <t>Non-related Parties - charges in</t>
  </si>
  <si>
    <t>Related Parties - charges in</t>
  </si>
  <si>
    <t>Related party (please specify)</t>
  </si>
  <si>
    <t>Total Staff Head Count</t>
  </si>
  <si>
    <t>Direct - Work Management</t>
  </si>
  <si>
    <t>Direct - Work Execution</t>
  </si>
  <si>
    <t>Direct - Other</t>
  </si>
  <si>
    <t>Indirect - Other</t>
  </si>
  <si>
    <t>Indirect - Business Support</t>
  </si>
  <si>
    <t>Energy Strategy</t>
  </si>
  <si>
    <t>OPEX Activity Type</t>
  </si>
  <si>
    <t>New Domestic Service (New Build)</t>
  </si>
  <si>
    <t>Properties Passed (In Year)</t>
  </si>
  <si>
    <t>Total Number Properties Passed</t>
  </si>
  <si>
    <t>Number of Connections Made in Year by Year Main Commissioned</t>
  </si>
  <si>
    <t>Connections (In Year)</t>
  </si>
  <si>
    <t>Total Number Connections (In Year)</t>
  </si>
  <si>
    <t>New Domestic Service (Owner Occupied)</t>
  </si>
  <si>
    <t>New Domestic Service (NIHE)</t>
  </si>
  <si>
    <t>New Domestic Service (I&amp;C)</t>
  </si>
  <si>
    <t>SOC Code</t>
  </si>
  <si>
    <t>OO</t>
  </si>
  <si>
    <t>NIHE</t>
  </si>
  <si>
    <t>I&amp;C</t>
  </si>
  <si>
    <t>Diversions (DRD)(LP/MP)</t>
  </si>
  <si>
    <t>Feeder (LP/MP)</t>
  </si>
  <si>
    <t>Reinforcement (LP/MP)</t>
  </si>
  <si>
    <t>Supply Security (LP/MP)</t>
  </si>
  <si>
    <t>Diversions (DRD)(IP)</t>
  </si>
  <si>
    <t>Feeder (IP)</t>
  </si>
  <si>
    <t>Reinforcement (IP)</t>
  </si>
  <si>
    <t>Supply Security (IP)</t>
  </si>
  <si>
    <t>Project Driver</t>
  </si>
  <si>
    <t>32mm</t>
  </si>
  <si>
    <t>50mm</t>
  </si>
  <si>
    <t>63mm</t>
  </si>
  <si>
    <t>75mm</t>
  </si>
  <si>
    <t>90mm</t>
  </si>
  <si>
    <t>125mm</t>
  </si>
  <si>
    <t>180mm</t>
  </si>
  <si>
    <t>200mm</t>
  </si>
  <si>
    <t>250mm</t>
  </si>
  <si>
    <t>315mm</t>
  </si>
  <si>
    <t>355mm</t>
  </si>
  <si>
    <t>400mm</t>
  </si>
  <si>
    <t>450mm</t>
  </si>
  <si>
    <t>600mm</t>
  </si>
  <si>
    <t>NB</t>
  </si>
  <si>
    <t>New Build Mains</t>
  </si>
  <si>
    <t>OO Housing Mains</t>
  </si>
  <si>
    <t>NIHE Housing Mains</t>
  </si>
  <si>
    <t>I&amp;C Mains</t>
  </si>
  <si>
    <t>Contractor Cost
£</t>
  </si>
  <si>
    <t>Capitalised Opex
£</t>
  </si>
  <si>
    <t>TMA Cost
£</t>
  </si>
  <si>
    <t>Total Gross Cost
£</t>
  </si>
  <si>
    <t>Contributions
£</t>
  </si>
  <si>
    <t>Total Net Cost
£</t>
  </si>
  <si>
    <t>Total Mains Laid</t>
  </si>
  <si>
    <t>New Build</t>
  </si>
  <si>
    <t>Check (consistency of Mains Length Laid with Road Surface Categories)</t>
  </si>
  <si>
    <t>Other Mains</t>
  </si>
  <si>
    <t>Totals</t>
  </si>
  <si>
    <t>LP-PE</t>
  </si>
  <si>
    <t>MP-PE</t>
  </si>
  <si>
    <t>IP-PE</t>
  </si>
  <si>
    <t>LP-Steel</t>
  </si>
  <si>
    <t>MP-Steel</t>
  </si>
  <si>
    <t>IP-Steel</t>
  </si>
  <si>
    <t>Project Name</t>
  </si>
  <si>
    <t>Nominal £</t>
  </si>
  <si>
    <t>Metre</t>
  </si>
  <si>
    <t>Mains Length Laid (m) per pipe diameter</t>
  </si>
  <si>
    <t>Combination pressure tier/material</t>
  </si>
  <si>
    <t>m of main per property passed</t>
  </si>
  <si>
    <t>Type 1</t>
  </si>
  <si>
    <t>Type 2</t>
  </si>
  <si>
    <t>Type 3</t>
  </si>
  <si>
    <t>Type 4</t>
  </si>
  <si>
    <t>Footways</t>
  </si>
  <si>
    <t>Open Trench</t>
  </si>
  <si>
    <t>Grass/ Unsurfaced</t>
  </si>
  <si>
    <t>Prices/Unit</t>
  </si>
  <si>
    <t>Mains Length Laid (m) per reinstatement surface catergory</t>
  </si>
  <si>
    <t>Check (consistency of mains laid details Table: 4.3a Summary by Cost Driver)</t>
  </si>
  <si>
    <t>Check (consistency of mains laid details Table: 4.3d Individually Funded or Nominated Output Projects)</t>
  </si>
  <si>
    <t>Table: 4.3e Summary of Individually Funded or Nominated Output Projects by Pressure Tier/Material</t>
  </si>
  <si>
    <t>Check Consistency of Head Count by Activity with Head Count by SOC Code</t>
  </si>
  <si>
    <t>Table: 3.2a Asset Management Costs</t>
  </si>
  <si>
    <t>Table: 3.2b Asset Management FTE Head Count</t>
  </si>
  <si>
    <t>Total Metering Cost</t>
  </si>
  <si>
    <t>Meters &amp; Meter Governors</t>
  </si>
  <si>
    <t>Other Meterwork Cost</t>
  </si>
  <si>
    <t>Provide Meter &amp; Meterbox (LP)</t>
  </si>
  <si>
    <t>Provide Meter &amp; Meterbox (MP)</t>
  </si>
  <si>
    <t>Reposition Meter (Vulnerable Customers)</t>
  </si>
  <si>
    <t>Meter Exchange Prepayment to Smart Meter</t>
  </si>
  <si>
    <t>Meter Exchange (Other)</t>
  </si>
  <si>
    <t>Stolen Meter</t>
  </si>
  <si>
    <t>Revenue Protection Charge</t>
  </si>
  <si>
    <t>Customer Energy Management System</t>
  </si>
  <si>
    <t>Lateral Clamp Disconnection</t>
  </si>
  <si>
    <t>Ducting</t>
  </si>
  <si>
    <t>Meterbox/Meterbox Door Repair</t>
  </si>
  <si>
    <t>Data Logging Connection (Including Chatterbox Connections)</t>
  </si>
  <si>
    <t>(Other - Please specify)</t>
  </si>
  <si>
    <t>Activity</t>
  </si>
  <si>
    <t>Number of Units</t>
  </si>
  <si>
    <t>Summary Categories</t>
  </si>
  <si>
    <t>Mains New Build 32mm</t>
  </si>
  <si>
    <t>LP, 2Bar or 4Bar Mains</t>
  </si>
  <si>
    <t>Mains New Build 50mm</t>
  </si>
  <si>
    <t>Mains New Build 63mm</t>
  </si>
  <si>
    <t>Individually Funded</t>
  </si>
  <si>
    <t>Mains New Build 75mm</t>
  </si>
  <si>
    <t>7 Bar Mains</t>
  </si>
  <si>
    <t>Mains New Build 90mm</t>
  </si>
  <si>
    <t>Pressure Reduction</t>
  </si>
  <si>
    <t>Mains New Build 125mm</t>
  </si>
  <si>
    <t>Domestic Meters</t>
  </si>
  <si>
    <t>Mains New Build 180mm</t>
  </si>
  <si>
    <t>I&amp;C Meters</t>
  </si>
  <si>
    <t>Mains New Build 200mm</t>
  </si>
  <si>
    <t>Domestic Services</t>
  </si>
  <si>
    <t>Mains New Build 250mm</t>
  </si>
  <si>
    <t>I&amp;C Services</t>
  </si>
  <si>
    <t>Mains New Build 315mm</t>
  </si>
  <si>
    <t>Other Capex</t>
  </si>
  <si>
    <t>Mains New Build 355mm</t>
  </si>
  <si>
    <t>Mains New Build 400mm</t>
  </si>
  <si>
    <t>Mains New Build 450mm</t>
  </si>
  <si>
    <t>Mains New Build 600mm</t>
  </si>
  <si>
    <t>Mains Feeder/InFill 32mm</t>
  </si>
  <si>
    <t>Mains Feeder/InFill 50mm</t>
  </si>
  <si>
    <t>Mains Feeder/InFill 63mm</t>
  </si>
  <si>
    <t>Mains Feeder/InFill 75mm</t>
  </si>
  <si>
    <t>Mains Feeder/InFill 90mm</t>
  </si>
  <si>
    <t>Mains Feeder/InFill 125mm</t>
  </si>
  <si>
    <t>Mains Feeder/InFill 180mm</t>
  </si>
  <si>
    <t>Mains Feeder/InFill 200mm</t>
  </si>
  <si>
    <t>Mains Feeder/InFill 250mm</t>
  </si>
  <si>
    <t>Mains Feeder/InFill 315mm</t>
  </si>
  <si>
    <t>Mains Feeder/InFill 355mm</t>
  </si>
  <si>
    <t>Mains Feeder/InFill 400mm</t>
  </si>
  <si>
    <t>Mains Feeder/InFill 450mm</t>
  </si>
  <si>
    <t>Mains Feeder/InFill 600mm</t>
  </si>
  <si>
    <t>Domestic Services Existing</t>
  </si>
  <si>
    <t>Domestic Services New Build</t>
  </si>
  <si>
    <t>I&amp;C Very Small (U6)</t>
  </si>
  <si>
    <t>I&amp;C Small (U16-U40)</t>
  </si>
  <si>
    <t>I&amp;C Medium (U65-U160)</t>
  </si>
  <si>
    <t>I&amp;C Large (U250-U650)</t>
  </si>
  <si>
    <t>I&amp;C Very Large (&gt;U650)</t>
  </si>
  <si>
    <t>Domestic Meter - Credit</t>
  </si>
  <si>
    <t>Domestic Meter - Credit - Replacement End of Life</t>
  </si>
  <si>
    <t>Domestic Meter - Credit - Replacement Other</t>
  </si>
  <si>
    <t>Domestic Meter - PAYG</t>
  </si>
  <si>
    <t>Domestic Meter - PAYG - Replacement End of Life</t>
  </si>
  <si>
    <t>Domestic Meter - PAYG - Replacement Other</t>
  </si>
  <si>
    <t>I&amp;C U6</t>
  </si>
  <si>
    <t>I&amp;C U16</t>
  </si>
  <si>
    <t>I&amp;C U25</t>
  </si>
  <si>
    <t>I&amp;C U40</t>
  </si>
  <si>
    <t>I&amp;C U65</t>
  </si>
  <si>
    <t>I&amp;C U100</t>
  </si>
  <si>
    <t>I&amp;C U160</t>
  </si>
  <si>
    <t>I&amp;C U250</t>
  </si>
  <si>
    <t>I&amp;C U400</t>
  </si>
  <si>
    <t>I&amp;C U650</t>
  </si>
  <si>
    <t>I&amp;C U1000</t>
  </si>
  <si>
    <t>I&amp;C U1600</t>
  </si>
  <si>
    <t>I&amp;C U2500</t>
  </si>
  <si>
    <t>I&amp;C U6 - Replacement End of Life</t>
  </si>
  <si>
    <t>I&amp;C U16 - Replacement End of Life</t>
  </si>
  <si>
    <t>I&amp;C U25 - Replacement End of Life</t>
  </si>
  <si>
    <t>I&amp;C U40 - Replacement End of Life</t>
  </si>
  <si>
    <t>I&amp;C U65 - Replacement End of Life</t>
  </si>
  <si>
    <t>I&amp;C U100 - Replacement End of Life</t>
  </si>
  <si>
    <t>I&amp;C U160 - Replacement End of Life</t>
  </si>
  <si>
    <t>I&amp;C U250 - Replacement End of Life</t>
  </si>
  <si>
    <t>I&amp;C U400 - Replacement End of Life</t>
  </si>
  <si>
    <t>I&amp;C U650 - Replacement End of Life</t>
  </si>
  <si>
    <t>I&amp;C U1000 - Replacement End of Life</t>
  </si>
  <si>
    <t>I&amp;C U1600 - Replacement End of Life</t>
  </si>
  <si>
    <t>I&amp;C U2500 - Replacement End of Life</t>
  </si>
  <si>
    <t>I&amp;C U6 - Replacement Other</t>
  </si>
  <si>
    <t>I&amp;C U16 - Replacement Other</t>
  </si>
  <si>
    <t>I&amp;C U25 - Replacement Other</t>
  </si>
  <si>
    <t>I&amp;C U40 - Replacement Other</t>
  </si>
  <si>
    <t>I&amp;C U65 - Replacement Other</t>
  </si>
  <si>
    <t>I&amp;C U100 - Replacement Other</t>
  </si>
  <si>
    <t>I&amp;C U160 - Replacement Other</t>
  </si>
  <si>
    <t>I&amp;C U250 - Replacement Other</t>
  </si>
  <si>
    <t>I&amp;C U400 - Replacement Other</t>
  </si>
  <si>
    <t>I&amp;C U650 - Replacement Other</t>
  </si>
  <si>
    <t>I&amp;C U1000 - Replacement Other</t>
  </si>
  <si>
    <t>I&amp;C U1600 - Replacement Other</t>
  </si>
  <si>
    <t>I&amp;C U2500 - Replacement Other</t>
  </si>
  <si>
    <t>Domestic Life Expired Meter Replacement</t>
  </si>
  <si>
    <t>Domestic Other Meter Replacement</t>
  </si>
  <si>
    <t>I&amp;C Life Expired Meter Replacement</t>
  </si>
  <si>
    <t>I&amp;C Other Meter Replacement</t>
  </si>
  <si>
    <t>Gross £</t>
  </si>
  <si>
    <t>Contributions £</t>
  </si>
  <si>
    <t>Net £</t>
  </si>
  <si>
    <t>Growth</t>
  </si>
  <si>
    <t>Mains</t>
  </si>
  <si>
    <t>Diversions (DRD) (LP/MP)</t>
  </si>
  <si>
    <t>Diversions (DRD) (IP)</t>
  </si>
  <si>
    <t>New (Growth)</t>
  </si>
  <si>
    <t>Replacement (Growth)</t>
  </si>
  <si>
    <t>Connections</t>
  </si>
  <si>
    <t>New Domestic Credit Meters (U6 and U16)</t>
  </si>
  <si>
    <t>New Domestic Prepayment Meters</t>
  </si>
  <si>
    <t>New Domestic Smart Meters</t>
  </si>
  <si>
    <t>New I&amp;C Meters (&lt;=U40)</t>
  </si>
  <si>
    <t>New I&amp;C Meters (&gt;U40)</t>
  </si>
  <si>
    <t>Domestic Services (New Build)</t>
  </si>
  <si>
    <t>Domestic Services (OO)</t>
  </si>
  <si>
    <t>Domestic Services (NIHE)</t>
  </si>
  <si>
    <t>I&amp;C Services (&lt;=U40)</t>
  </si>
  <si>
    <t>I&amp;C Services (&gt;U40)</t>
  </si>
  <si>
    <t>Replacement</t>
  </si>
  <si>
    <t>Meter</t>
  </si>
  <si>
    <t>Basket of Works Summary Category</t>
  </si>
  <si>
    <t>Governor</t>
  </si>
  <si>
    <t>Replacement (End of Life)</t>
  </si>
  <si>
    <t>Capex Designation</t>
  </si>
  <si>
    <t>Contractor Cost £</t>
  </si>
  <si>
    <t>Capitalised Opex £</t>
  </si>
  <si>
    <t>Traffic Management Act Cost £</t>
  </si>
  <si>
    <t>Table 4.1f Traffic Management Act Capital Expenditure Summary</t>
  </si>
  <si>
    <t>4.2a Capital Gross Expenditure</t>
  </si>
  <si>
    <t xml:space="preserve">  -Other Subcategory 4 (please specify)</t>
  </si>
  <si>
    <t xml:space="preserve">  -Other Subcategory 5 (please specify)</t>
  </si>
  <si>
    <t xml:space="preserve">Contractor Cost
</t>
  </si>
  <si>
    <t xml:space="preserve">Capitalised Opex
</t>
  </si>
  <si>
    <t xml:space="preserve">Total Gross Cost
</t>
  </si>
  <si>
    <t>Table 4.1a Capital Net Expenditure Summary</t>
  </si>
  <si>
    <t>Table 4.1b Capital Gross Expenditure Summary</t>
  </si>
  <si>
    <t xml:space="preserve">Traffic Management Act Cost
</t>
  </si>
  <si>
    <t>Table: 4.2b Opex Input Factor Weighting</t>
  </si>
  <si>
    <t>Cost Category</t>
  </si>
  <si>
    <t xml:space="preserve">  -Other Subcategory 1 (please specify)</t>
  </si>
  <si>
    <t xml:space="preserve">  -Other Subcategory 2 (please specify)</t>
  </si>
  <si>
    <t xml:space="preserve">  -Other Subcategory 3 (please specify)</t>
  </si>
  <si>
    <t>Consistency Check (sum of RPE Weights =100%)</t>
  </si>
  <si>
    <t>Labour</t>
  </si>
  <si>
    <t>Equipment/plant</t>
  </si>
  <si>
    <t>GD23 determination</t>
  </si>
  <si>
    <t>GDN Assumption</t>
  </si>
  <si>
    <t>Percentage Used</t>
  </si>
  <si>
    <t>Table: 4.2c Capex Input Factor Weighting</t>
  </si>
  <si>
    <t>Capex RPE Weighting</t>
  </si>
  <si>
    <t>Table: 4.2d Contract Cost Percentage Split</t>
  </si>
  <si>
    <t>Table: 4.2e Capitalised Overheads Percentage Split</t>
  </si>
  <si>
    <t>Driver</t>
  </si>
  <si>
    <t>District Governor Type</t>
  </si>
  <si>
    <t>IP Inlet</t>
  </si>
  <si>
    <t>MP Inlet</t>
  </si>
  <si>
    <t>BINS</t>
  </si>
  <si>
    <t>Volumes</t>
  </si>
  <si>
    <t>Total Net Cost £</t>
  </si>
  <si>
    <t>Total Gross Cost £</t>
  </si>
  <si>
    <t>Table 4.1c Contractor Costs Capital Expenditure Summary</t>
  </si>
  <si>
    <t>Table 4.1d Capitalised Opex Expenditure Summary</t>
  </si>
  <si>
    <t>Table 4.1e Capital Contributions Summary</t>
  </si>
  <si>
    <t>TMA Cost £</t>
  </si>
  <si>
    <t>Project Ref</t>
  </si>
  <si>
    <t>Governor Name</t>
  </si>
  <si>
    <t>Governor Type</t>
  </si>
  <si>
    <t>Meter Type</t>
  </si>
  <si>
    <t>Year</t>
  </si>
  <si>
    <t>January Index</t>
  </si>
  <si>
    <t>December Index</t>
  </si>
  <si>
    <t>https://www.ons.gov.uk/economy/inflationandpriceindices/timeseries/l522/mm23</t>
  </si>
  <si>
    <t>https://www.ons.gov.uk/economy/inflationandpriceindices/timeseries/chaw/mm23</t>
  </si>
  <si>
    <t>CPIH Inflation Factor to price base</t>
  </si>
  <si>
    <t>Planned Maintenance Cycle Interval (No)</t>
  </si>
  <si>
    <t>Reactive Maintenance (No)</t>
  </si>
  <si>
    <t>Planned Maintenance (£)</t>
  </si>
  <si>
    <t>Reactive Maintenance</t>
  </si>
  <si>
    <t>&lt;= 1/2 yr</t>
  </si>
  <si>
    <t>1 yr</t>
  </si>
  <si>
    <t>3 yr</t>
  </si>
  <si>
    <t>5 yr</t>
  </si>
  <si>
    <t>6 yr</t>
  </si>
  <si>
    <t>7 yr</t>
  </si>
  <si>
    <t>10 yr</t>
  </si>
  <si>
    <t>20 yr</t>
  </si>
  <si>
    <t>In year</t>
  </si>
  <si>
    <t>Total Maintenance Costs</t>
  </si>
  <si>
    <t>Steel</t>
  </si>
  <si>
    <t>Bridge Crossings Inspections</t>
  </si>
  <si>
    <t>Bridge Crossings Remedial</t>
  </si>
  <si>
    <t>Steel Mains Inspections / Cathodic Protection Checks</t>
  </si>
  <si>
    <t>Steel Mains Remedial</t>
  </si>
  <si>
    <t>Flexible Joints in areas of Subsidence</t>
  </si>
  <si>
    <t>PE</t>
  </si>
  <si>
    <t>PE Mains Inspections</t>
  </si>
  <si>
    <t>PE Mains Remedial</t>
  </si>
  <si>
    <t>General</t>
  </si>
  <si>
    <t>Rhinology / Gas Samples</t>
  </si>
  <si>
    <t>Marker posts / Bollards</t>
  </si>
  <si>
    <t>Vent Points Clearance and Remedial</t>
  </si>
  <si>
    <t xml:space="preserve">Towns gas service removal </t>
  </si>
  <si>
    <t>Structures</t>
  </si>
  <si>
    <t>Archways / Other</t>
  </si>
  <si>
    <t>PRS Installations</t>
  </si>
  <si>
    <t>IPRS District</t>
  </si>
  <si>
    <t>MPRS District</t>
  </si>
  <si>
    <t>MPRS &lt;= 160scmh</t>
  </si>
  <si>
    <t>Valve Maintenance</t>
  </si>
  <si>
    <t>Valve Clearance and Remedial</t>
  </si>
  <si>
    <t>IP Strategic / Sector / SPED / Bridge Valves Checks and Remedial</t>
  </si>
  <si>
    <t>MP Strategic / Sector / SPED / Bridge Valves Checks and Remedial</t>
  </si>
  <si>
    <t>LP Strategic / Sector / SPED / Bridge Valves Checks and Remedial</t>
  </si>
  <si>
    <t>Building Entry Valves Checks and Remedial</t>
  </si>
  <si>
    <t>Valve Cathodic Protection Checks and Remedial</t>
  </si>
  <si>
    <t>Sample Valve Condition Checks and Remedial</t>
  </si>
  <si>
    <t>District Telemetry</t>
  </si>
  <si>
    <t>Calibration/ Functional Check</t>
  </si>
  <si>
    <t>Remedials</t>
  </si>
  <si>
    <t>Customer Telemetry</t>
  </si>
  <si>
    <t>Riser / Build Entry Inspection and Maintenance</t>
  </si>
  <si>
    <t>Riser / Large Multi-occ / high rise Checks and Remedial</t>
  </si>
  <si>
    <t>Riser expansion bellows Checks and Remedial</t>
  </si>
  <si>
    <t>Other Building Entry Checks and Remedial</t>
  </si>
  <si>
    <t>Quotation Service / Customer Service visit</t>
  </si>
  <si>
    <t>Purge &amp; Relight Cost</t>
  </si>
  <si>
    <t>Disconnection / Reconnection</t>
  </si>
  <si>
    <t>Valve Faults</t>
  </si>
  <si>
    <t>Other Customer Requested Work</t>
  </si>
  <si>
    <t>Group Costs</t>
  </si>
  <si>
    <t xml:space="preserve">   -GDN</t>
  </si>
  <si>
    <t xml:space="preserve">   -Other Group</t>
  </si>
  <si>
    <t>GDN Percentage Cost of Total Group</t>
  </si>
  <si>
    <t>Group Revenue</t>
  </si>
  <si>
    <t>Other Group Profit Margin</t>
  </si>
  <si>
    <t>Total Business Support</t>
  </si>
  <si>
    <t>Training &amp; Apprentices</t>
  </si>
  <si>
    <t>Total Price Control Activities</t>
  </si>
  <si>
    <t>Non-Price Control Activities</t>
  </si>
  <si>
    <t>Total Operating Costs</t>
  </si>
  <si>
    <t>Direct - Work Execution and other activities</t>
  </si>
  <si>
    <t>Total Direct Activities</t>
  </si>
  <si>
    <t>Work Management Total</t>
  </si>
  <si>
    <t>Work Execution and Other Direct Activities Total</t>
  </si>
  <si>
    <t>Non-Controllable Costs</t>
  </si>
  <si>
    <t>Total Price Control Actvities Head Count (Staff + Agency)</t>
  </si>
  <si>
    <t>Total OPEX Head Count (Staff + Agency)</t>
  </si>
  <si>
    <t>Opex RPE Weighting</t>
  </si>
  <si>
    <t>Table: 4.2f Total Gross Capital Expenditure Analysis</t>
  </si>
  <si>
    <t>Customer Contributions</t>
  </si>
  <si>
    <t>Brought forward</t>
  </si>
  <si>
    <t>Domestic Credit (U6)</t>
  </si>
  <si>
    <t>Domestic Credit (U16)</t>
  </si>
  <si>
    <t>Domestic Prepayment</t>
  </si>
  <si>
    <t>Smart Meter</t>
  </si>
  <si>
    <t>Adjustments</t>
  </si>
  <si>
    <t>Adjusted Brought forward</t>
  </si>
  <si>
    <t>Decommissioned</t>
  </si>
  <si>
    <t>Installed</t>
  </si>
  <si>
    <t>Carried forward</t>
  </si>
  <si>
    <t>Total in-service meters population b/f</t>
  </si>
  <si>
    <t>Total in-service meters population adjustment</t>
  </si>
  <si>
    <t>Total in-service meters population decommissioned</t>
  </si>
  <si>
    <t>Total in-service meters installed</t>
  </si>
  <si>
    <t>Total in-service meters population c/f</t>
  </si>
  <si>
    <t>Total in-service meters population adjusted b/f</t>
  </si>
  <si>
    <t>Domestic</t>
  </si>
  <si>
    <t>System Operations</t>
  </si>
  <si>
    <t>IT (infrastructure and systems) and Telecoms</t>
  </si>
  <si>
    <t>Commercial Gas Trading IT</t>
  </si>
  <si>
    <t>Plant, tools &amp; equipment</t>
  </si>
  <si>
    <t>Land, buildings, furniture and fittings</t>
  </si>
  <si>
    <t>Security</t>
  </si>
  <si>
    <t xml:space="preserve">Total  </t>
  </si>
  <si>
    <t>Total Other Capital Expenditure</t>
  </si>
  <si>
    <t>Staff Costs Equipment and Training</t>
  </si>
  <si>
    <t>Meter Test / Inspection</t>
  </si>
  <si>
    <t>Meter Exchange Prepayment / Smart Meter to Credit</t>
  </si>
  <si>
    <t>Meter Exchange Credit to Prepayment / Smart Meter</t>
  </si>
  <si>
    <t>U2500 Meter - Maintenance / Replacement</t>
  </si>
  <si>
    <t>U1000 Meter - Maintenance / Replacement</t>
  </si>
  <si>
    <t>U650 Meter - Maintenance / Replacement</t>
  </si>
  <si>
    <t>U400 Meter - Maintenance / Replacement</t>
  </si>
  <si>
    <t>U250 Meter - Maintenance / Replacement</t>
  </si>
  <si>
    <t>U160 Meter - Maintenance / Replacement</t>
  </si>
  <si>
    <t>U100 Meter - Maintenance / Replacement</t>
  </si>
  <si>
    <t>U65 Meter - Maintenance / Replacement</t>
  </si>
  <si>
    <t>U40 Meter - Maintenance / Replacement</t>
  </si>
  <si>
    <t>U25 Meter - Maintenance / Replacement</t>
  </si>
  <si>
    <t>U16 Meter - Maintenance / Replacement</t>
  </si>
  <si>
    <t>U6 Meter - Maintenance / Replacement</t>
  </si>
  <si>
    <t>U6 Meter - Battery Replacement</t>
  </si>
  <si>
    <t>Planned Maintanence Cycle (No)</t>
  </si>
  <si>
    <t>2022 Annual/Cost Reporting Template</t>
  </si>
  <si>
    <t>Prices/ Unit</t>
  </si>
  <si>
    <t>Number of Asset Type on Schedules</t>
  </si>
  <si>
    <t>Opex reconciliation</t>
  </si>
  <si>
    <t xml:space="preserve">Opex as per Regulatory Accounts </t>
  </si>
  <si>
    <t>Less:</t>
  </si>
  <si>
    <t>Adjustment (please specify)</t>
  </si>
  <si>
    <r>
      <t>Amounts transferred from Opex to Capex</t>
    </r>
    <r>
      <rPr>
        <b/>
        <sz val="10"/>
        <color rgb="FFFF0909"/>
        <rFont val="Arial"/>
        <family val="2"/>
      </rPr>
      <t>(-ve)</t>
    </r>
  </si>
  <si>
    <t>Total Capex transferred</t>
  </si>
  <si>
    <t>Opex after reconciliation</t>
  </si>
  <si>
    <t>Opex per cost matrix (3.1)</t>
  </si>
  <si>
    <t>Capex reconciliation</t>
  </si>
  <si>
    <t xml:space="preserve">Capex as per Regulatory Accounts </t>
  </si>
  <si>
    <r>
      <t>Amounts transferred from Capex to Opex</t>
    </r>
    <r>
      <rPr>
        <b/>
        <sz val="10"/>
        <color rgb="FFFF0909"/>
        <rFont val="Arial"/>
        <family val="2"/>
      </rPr>
      <t>(-ve)</t>
    </r>
  </si>
  <si>
    <t>Total Opex Transferred</t>
  </si>
  <si>
    <t>Capex After Reconciliation</t>
  </si>
  <si>
    <t>Capex per Cost Table - 4.1</t>
  </si>
  <si>
    <t>Check balance with 3.1 Opex Matrix</t>
  </si>
  <si>
    <t>Check balance with 4.1 Capex Summary</t>
  </si>
  <si>
    <t>Heading 1</t>
  </si>
  <si>
    <t>Heading 2</t>
  </si>
  <si>
    <t>Heading 3</t>
  </si>
  <si>
    <t>Heading 4</t>
  </si>
  <si>
    <t>IT and Telecoms Costs</t>
  </si>
  <si>
    <t>Application development</t>
  </si>
  <si>
    <t>Application maintenance &amp; support</t>
  </si>
  <si>
    <t>Desktop services</t>
  </si>
  <si>
    <t>Application server support</t>
  </si>
  <si>
    <t>Storage</t>
  </si>
  <si>
    <t>Network (LAN &amp; WAN)</t>
  </si>
  <si>
    <t>Business telecoms</t>
  </si>
  <si>
    <t>Management services</t>
  </si>
  <si>
    <t>Data centres</t>
  </si>
  <si>
    <t>Other costs</t>
  </si>
  <si>
    <t>Offices</t>
  </si>
  <si>
    <t>Depots</t>
  </si>
  <si>
    <t>Training Centres</t>
  </si>
  <si>
    <t>Building Data</t>
  </si>
  <si>
    <t>No of buildings</t>
  </si>
  <si>
    <t>Net internal area (NIA)</t>
  </si>
  <si>
    <t>Owned</t>
  </si>
  <si>
    <t>Sqm</t>
  </si>
  <si>
    <t>Leased</t>
  </si>
  <si>
    <t>Property Management Costs</t>
  </si>
  <si>
    <t>Rental of premises</t>
  </si>
  <si>
    <t>Depreciation of own premises and fixtures and fittings</t>
  </si>
  <si>
    <t>Buiding Rates</t>
  </si>
  <si>
    <t>Water Rates</t>
  </si>
  <si>
    <t>Fees for property agents/service charges</t>
  </si>
  <si>
    <t>Building maintenance</t>
  </si>
  <si>
    <t>Cleaning</t>
  </si>
  <si>
    <t>Heating and light</t>
  </si>
  <si>
    <t>Total Insurance Costs</t>
  </si>
  <si>
    <t>Insurance Premiums</t>
  </si>
  <si>
    <t>Loss or damage due to adverse events</t>
  </si>
  <si>
    <t>Property - buildings and contents</t>
  </si>
  <si>
    <t>Engineering failure</t>
  </si>
  <si>
    <t>Crime and theft</t>
  </si>
  <si>
    <t>Goods in transit</t>
  </si>
  <si>
    <t>Business interruption</t>
  </si>
  <si>
    <t>Trade credit insurance</t>
  </si>
  <si>
    <t>Motor vehicles</t>
  </si>
  <si>
    <t>Legal expenses</t>
  </si>
  <si>
    <t>Network assets</t>
  </si>
  <si>
    <t>Terrorism and sabotage</t>
  </si>
  <si>
    <t>Aviation</t>
  </si>
  <si>
    <t>Third party legal liability</t>
  </si>
  <si>
    <t>Employers' liability</t>
  </si>
  <si>
    <t>Public and product liability and professional indemnity</t>
  </si>
  <si>
    <t>Motor vehicle liability</t>
  </si>
  <si>
    <t>Environmental impairment liability</t>
  </si>
  <si>
    <t>Employee</t>
  </si>
  <si>
    <t>Personal accident and sickness insurance</t>
  </si>
  <si>
    <t>Income protection insurance</t>
  </si>
  <si>
    <t>Private medical insurance</t>
  </si>
  <si>
    <t>Life assurance</t>
  </si>
  <si>
    <t>Travel</t>
  </si>
  <si>
    <t>Directors &amp; officers</t>
  </si>
  <si>
    <t>Employment practice liability</t>
  </si>
  <si>
    <t>Pension trustees indemnity (recharged to pensions)</t>
  </si>
  <si>
    <t>Self retained claims costs (below deductable)</t>
  </si>
  <si>
    <t>Brokers fees</t>
  </si>
  <si>
    <t>Other insurance costs</t>
  </si>
  <si>
    <t>Total costs</t>
  </si>
  <si>
    <t>Group</t>
  </si>
  <si>
    <t>Communications</t>
  </si>
  <si>
    <t>Group Strategy and Group Corporate Affairs</t>
  </si>
  <si>
    <t>Legal/Risk and Compliance/Comp Secretariat</t>
  </si>
  <si>
    <t>Corporate Responsibility and Investor Relations</t>
  </si>
  <si>
    <t>Board Members and Other</t>
  </si>
  <si>
    <t>Incremental ring-fence compliance costs</t>
  </si>
  <si>
    <t>Credit agencies</t>
  </si>
  <si>
    <t>Professional and legal fees</t>
  </si>
  <si>
    <t>Consultancy</t>
  </si>
  <si>
    <t>Legal</t>
  </si>
  <si>
    <t>Audit and accountancy</t>
  </si>
  <si>
    <t>Rating agencies</t>
  </si>
  <si>
    <t>Non-executive Directors</t>
  </si>
  <si>
    <t xml:space="preserve"> </t>
  </si>
  <si>
    <t>Source/Notes</t>
  </si>
  <si>
    <t>Table: 5.3a  Distribution Mains MEAV</t>
  </si>
  <si>
    <t>Table: 5.3b Governors MEAV</t>
  </si>
  <si>
    <t>District Governors</t>
  </si>
  <si>
    <t>Table: 5.3c Number of Services (excl. Risers) MEAV</t>
  </si>
  <si>
    <t>Mixed PE/Steel</t>
  </si>
  <si>
    <t>Table: 5.3e Meters MEAV</t>
  </si>
  <si>
    <t>Domestic Credit</t>
  </si>
  <si>
    <t>Domestic U16</t>
  </si>
  <si>
    <t>Domestic Smart Meter</t>
  </si>
  <si>
    <t>Table: 5.3f Meter Governors MEAV</t>
  </si>
  <si>
    <t>I&amp;C &lt;=U160</t>
  </si>
  <si>
    <t>I&amp;C &gt;U160</t>
  </si>
  <si>
    <t>End of Year</t>
  </si>
  <si>
    <t>Mains Diameter</t>
  </si>
  <si>
    <t>Meter Governor Type</t>
  </si>
  <si>
    <t>Riser Length</t>
  </si>
  <si>
    <t>Service Material</t>
  </si>
  <si>
    <t>I&amp;C U6 - Replacement Installation End of Life</t>
  </si>
  <si>
    <t>I&amp;C U16 - Replacement Installation End of Life</t>
  </si>
  <si>
    <t>I&amp;C U25 - Replacement Installation End of Life</t>
  </si>
  <si>
    <t>I&amp;C U40 - Replacement Installation End of Life</t>
  </si>
  <si>
    <t>I&amp;C U65 - Replacement Installation End of Life</t>
  </si>
  <si>
    <t>I&amp;C U100 - Replacement Installation End of Life</t>
  </si>
  <si>
    <t>I&amp;C U160 - Replacement Installation End of Life</t>
  </si>
  <si>
    <t>I&amp;C U250 - Replacement  Installation End of Life</t>
  </si>
  <si>
    <t>I&amp;C U400 - Replacement Installation End of Life</t>
  </si>
  <si>
    <t>I&amp;C U650 - Replacement Installation End of Life</t>
  </si>
  <si>
    <t>I&amp;C U1000 - Replacement Installation End of Life</t>
  </si>
  <si>
    <t>I&amp;C U1600 - Replacement Installation End of Life</t>
  </si>
  <si>
    <t>I&amp;C U2500 - Replacement Installation End of Life</t>
  </si>
  <si>
    <t>I&amp;C U4000 - Replacement Installation End of Life</t>
  </si>
  <si>
    <t>Non-related Parties</t>
  </si>
  <si>
    <t xml:space="preserve">Related Parties </t>
  </si>
  <si>
    <t>Non-related Parties Total</t>
  </si>
  <si>
    <t>Total Contractor Head Count</t>
  </si>
  <si>
    <t>Related Parties Total</t>
  </si>
  <si>
    <t>Table: 2.1b Actuals Adjusted to Price Base</t>
  </si>
  <si>
    <t>Net Cost</t>
  </si>
  <si>
    <t>Gross Cost</t>
  </si>
  <si>
    <t>Total Contributions</t>
  </si>
  <si>
    <t>Total Exceptional Items Costs</t>
  </si>
  <si>
    <t>Total Maintenance Gross Costs</t>
  </si>
  <si>
    <t>Total Maintenance Net Costs</t>
  </si>
  <si>
    <t>Total Metering Net Costs</t>
  </si>
  <si>
    <t>Total Metering Gross Costs</t>
  </si>
  <si>
    <t>Table: 5.1a Distribution Mains Population</t>
  </si>
  <si>
    <t>Pressure Tier</t>
  </si>
  <si>
    <t>Pipe Diameter</t>
  </si>
  <si>
    <t>Low Pressure</t>
  </si>
  <si>
    <t>Medium Pressure</t>
  </si>
  <si>
    <t>Intermediate Pressure</t>
  </si>
  <si>
    <t>Material</t>
  </si>
  <si>
    <t>Total All Diameters</t>
  </si>
  <si>
    <t>All Pressures</t>
  </si>
  <si>
    <t>All</t>
  </si>
  <si>
    <t>Total in-service mains population brought forward</t>
  </si>
  <si>
    <t>Length</t>
  </si>
  <si>
    <t>Total in-service mains installed in year</t>
  </si>
  <si>
    <t>Total in-service mains population carried forward</t>
  </si>
  <si>
    <t>Total in-service mains decommissioned</t>
  </si>
  <si>
    <t>Quantity</t>
  </si>
  <si>
    <t>Design Capacity</t>
  </si>
  <si>
    <t>District</t>
  </si>
  <si>
    <t>Type/Tenure</t>
  </si>
  <si>
    <t>District (IP Inlet)</t>
  </si>
  <si>
    <t>District (MP Inlet)</t>
  </si>
  <si>
    <t>District (BINS)</t>
  </si>
  <si>
    <t>Total Adjustments All Types</t>
  </si>
  <si>
    <t>Total adjustments to in-service mains population</t>
  </si>
  <si>
    <t>Revised population b/f</t>
  </si>
  <si>
    <t>Installed (new)</t>
  </si>
  <si>
    <t>Total Decommissioned All Types</t>
  </si>
  <si>
    <t>Total Installed (new) All Types</t>
  </si>
  <si>
    <t>Population c/forward</t>
  </si>
  <si>
    <t>Total Population Carried Forward All Types</t>
  </si>
  <si>
    <t>Total Population Brought Forward All Types</t>
  </si>
  <si>
    <t>Table: 5.1b Governors</t>
  </si>
  <si>
    <t>Table: 5.1c Services Domestic</t>
  </si>
  <si>
    <t>Tenure</t>
  </si>
  <si>
    <t>Total Population Brought Forward All Materials</t>
  </si>
  <si>
    <t>Total Population Carried Forward All Materials</t>
  </si>
  <si>
    <t>Total Installed (new) All Materials</t>
  </si>
  <si>
    <t>Total Decommissioned All Materials</t>
  </si>
  <si>
    <t>Total Revised Population Brought Forward All Materials</t>
  </si>
  <si>
    <t>Total Revised Population Brought Forward All Types</t>
  </si>
  <si>
    <t>Total Adjustments All Materials</t>
  </si>
  <si>
    <t xml:space="preserve">Table: 5.1d Services I&amp;C </t>
  </si>
  <si>
    <t>Table: 5.1e Risers (Asset Populations)</t>
  </si>
  <si>
    <t>Number of Risers</t>
  </si>
  <si>
    <t>Number of services (excl. Risers)</t>
  </si>
  <si>
    <t>Number of Governors</t>
  </si>
  <si>
    <t>Table: 3.2a Operations Management Costs</t>
  </si>
  <si>
    <t>Table: 3.2b Operations Management FTE Head Count</t>
  </si>
  <si>
    <t>Table: 3.2a HR &amp; Non-operational Training Costs</t>
  </si>
  <si>
    <t>Table: 3.2b HR &amp; Non-operational Training FTE Head Count</t>
  </si>
  <si>
    <t>Table: 3.2a Emergency Call Centre Costs</t>
  </si>
  <si>
    <t>Table: 3.2b Emergency Call Centre FTE Head Count</t>
  </si>
  <si>
    <t>Table: 3.2a Customer Management Costs</t>
  </si>
  <si>
    <t>Table: 3.2b Customer Management FTE Head Count</t>
  </si>
  <si>
    <t>Table: 3.2a System Control Costs</t>
  </si>
  <si>
    <t>Table: 3.2b System Control FTE Head Count</t>
  </si>
  <si>
    <t>Table: 3.2a Emergency Costs</t>
  </si>
  <si>
    <t>Table: 3.2b Emergency FTE Head Count</t>
  </si>
  <si>
    <t>Table: 3.2b Metering FTE Head Count</t>
  </si>
  <si>
    <t>Table: 3.2a Maintenance Costs</t>
  </si>
  <si>
    <t>Table: 3.2b Maintenance FTE Head Count</t>
  </si>
  <si>
    <t>Table: 3.2a Other Direct Activites Costs</t>
  </si>
  <si>
    <t>Other Direct Activites</t>
  </si>
  <si>
    <t>Table: 3.2b Other Direct Activites FTE Head Count</t>
  </si>
  <si>
    <t>Table: 3.2b IT &amp; Telecoms FTE Head Count</t>
  </si>
  <si>
    <t>Table: 3.2a IT &amp; Telecoms Costs</t>
  </si>
  <si>
    <t>Table: 3.2b Property Management FTE Head Count</t>
  </si>
  <si>
    <t>Table: 3.2a Property Management Costs</t>
  </si>
  <si>
    <t>Table: 3.2a Audit, Finance &amp; Regulation Costs</t>
  </si>
  <si>
    <t>Table: 3.2b Audit, Finance &amp; Regulation FTE Head Count</t>
  </si>
  <si>
    <t>Table: 3.2a Insurance Costs</t>
  </si>
  <si>
    <t>Table: 3.2b Insurance FTE Head Count</t>
  </si>
  <si>
    <t>Table: 3.2a Procurement Costs</t>
  </si>
  <si>
    <t>Table: 3.2b Procurement FTE Head Count</t>
  </si>
  <si>
    <t>Table: 3.2a CEO &amp; Group Management Costs</t>
  </si>
  <si>
    <t>Table: 3.2b CEO &amp; Group Management FTE Head Count</t>
  </si>
  <si>
    <t>Table: 3.2b Stores &amp; Logistics FTE Head Count</t>
  </si>
  <si>
    <t>Table: 3.2a Stores &amp; Logistics Costs</t>
  </si>
  <si>
    <t>Table: 3.2a Advertising &amp; Market Development - Owner Occupied (OO) Costs</t>
  </si>
  <si>
    <t>Table: 3.2b Advertising &amp; Market Development - Owner Occupied (OO) FTE Head Count</t>
  </si>
  <si>
    <t>Table: 3.2a Advertising &amp; Market Development (Non-OO) Costs</t>
  </si>
  <si>
    <t>Table: 3.2b Advertising &amp; Market Development (Non-OO) FTE Head Count</t>
  </si>
  <si>
    <t>Table: 3.2a Trainees &amp; Apprentices Costs</t>
  </si>
  <si>
    <t>Table: 3.2b Trainees &amp; Apprentices FTE Head Count</t>
  </si>
  <si>
    <t>Table: 3.2a Non-Controllable Costs</t>
  </si>
  <si>
    <t>Table: 3.2b Non-Controllable Costs FTE Head Count</t>
  </si>
  <si>
    <t>Table: 3.2a Supplier of Last Resort Costs</t>
  </si>
  <si>
    <t>Table: 3.2b Supplier of Last Resort FTE Head Count</t>
  </si>
  <si>
    <t>Table: 3.2a Energy Strategy Costs</t>
  </si>
  <si>
    <t>Table: 3.2b Energy Strategy FTE Head Count</t>
  </si>
  <si>
    <t>Non Price Control Activities</t>
  </si>
  <si>
    <t>Table: 3.2a Non Price Control Activities Costs</t>
  </si>
  <si>
    <t>Table: 3.2b Non Price Control Activities FTE Head Count</t>
  </si>
  <si>
    <t>Owner Occupied</t>
  </si>
  <si>
    <t>Non-related Parties - charges out</t>
  </si>
  <si>
    <t>Total Number Connections</t>
  </si>
  <si>
    <t>Number Properties Passed in year</t>
  </si>
  <si>
    <t>Number Connections in year</t>
  </si>
  <si>
    <t>Licence Fees</t>
  </si>
  <si>
    <t>Total Contractor Costs - charges in</t>
  </si>
  <si>
    <t>Total Contractor Costs - charges out</t>
  </si>
  <si>
    <t>Related Parties - charges out</t>
  </si>
  <si>
    <t>Consistency check against 3.2 IT &amp; Telecoms expenses before capitalisation and income received</t>
  </si>
  <si>
    <t>Consistency check against 3.2 Property Management expenses before capitalisation and income received</t>
  </si>
  <si>
    <t>Consistency check against 3.2 Insurance expenses before capitalisation and income received</t>
  </si>
  <si>
    <t>Consistency check against 3.2 CEO &amp; Group expenses before capitalisation and income received</t>
  </si>
  <si>
    <t>Consistency check against 3.2 Total Professional and Legal fees</t>
  </si>
  <si>
    <t>&lt;= 732,000 kWh (25,000 Th)</t>
  </si>
  <si>
    <t>Version</t>
  </si>
  <si>
    <t>Table Reference</t>
  </si>
  <si>
    <t>Changes made by GDN</t>
  </si>
  <si>
    <t>I&amp;C &lt;=160</t>
  </si>
  <si>
    <t>I&amp;C &gt;160</t>
  </si>
  <si>
    <t>Tenure/Design Capacity</t>
  </si>
  <si>
    <t>Population b/f</t>
  </si>
  <si>
    <t>adjustments to b/f</t>
  </si>
  <si>
    <t>Table: 6.2a Alternative Fuel Assumptions (Long-Term Average)</t>
  </si>
  <si>
    <t>Table: 6.1a Call Analysis</t>
  </si>
  <si>
    <t>Received on other numbers</t>
  </si>
  <si>
    <t>Received on Emergency Telephone number</t>
  </si>
  <si>
    <t>All numbers</t>
  </si>
  <si>
    <t>Table: 6.1b Job Analysis as Passed from Emergency Call Centre</t>
  </si>
  <si>
    <t>September Index (PE)</t>
  </si>
  <si>
    <t>Table 6.2c Shrinkage</t>
  </si>
  <si>
    <t>All Opex Activities</t>
  </si>
  <si>
    <t>Table: 3.1c Staff and Agency - FTE Head Count by Activity</t>
  </si>
  <si>
    <t>Table: 3.1a Opex Summary by Activity</t>
  </si>
  <si>
    <t>Table: 3.1b Opex Summary by Cost Type</t>
  </si>
  <si>
    <t>Table: 2.2c Workload Adjustments during Price Control</t>
  </si>
  <si>
    <t>Table: 2.3c Final Determination Volumes</t>
  </si>
  <si>
    <t>Table: 2.3d Volumes Adjustments during Price Control</t>
  </si>
  <si>
    <t>Table: 2.3e Final Determination Volumes including Adjustments</t>
  </si>
  <si>
    <t>Table: 2.2b Final Determination Workload</t>
  </si>
  <si>
    <t>Table: 2.2d Final Determination Workload including Adjustments</t>
  </si>
  <si>
    <t>Table: 2.3f Variance from Final Determination including Adjustments</t>
  </si>
  <si>
    <t>Total Reactive Maintenance Costs</t>
  </si>
  <si>
    <t>Planned Maintenance</t>
  </si>
  <si>
    <t>Total Planned Maintenance Costs</t>
  </si>
  <si>
    <t>Planned Metering</t>
  </si>
  <si>
    <t>Total Planned Metering Costs</t>
  </si>
  <si>
    <t>Reactive Metering</t>
  </si>
  <si>
    <t>Total Reactive Metering Costs</t>
  </si>
  <si>
    <t>Domestic Services Owner Occupied</t>
  </si>
  <si>
    <t>Domestic Services NIHE</t>
  </si>
  <si>
    <t>Domestic Meter - Credit (U6)</t>
  </si>
  <si>
    <t>Domestic Meter - Credit (U6) - Replacement End of Life</t>
  </si>
  <si>
    <t>Domestic Meter - Credit (U6) - Replacement Other</t>
  </si>
  <si>
    <t>Domestic Meter - Credit (U16)</t>
  </si>
  <si>
    <t>Domestic Meter - Credit (U16) - Replacement End of Life</t>
  </si>
  <si>
    <t>Domestic Meter - Credit (U16) - Replacement Other</t>
  </si>
  <si>
    <t>Workload</t>
  </si>
  <si>
    <t>Domestic Meter - Smart Meter</t>
  </si>
  <si>
    <t>Domestic Meter - Smart Meter - Replacement End of Life</t>
  </si>
  <si>
    <t>Domestic Meter - Smart Meter - Replacement Other</t>
  </si>
  <si>
    <t>All Lengths</t>
  </si>
  <si>
    <t>Table: 2.3g Cumulative Net Number of Customers by Tenure -  Brought Forward</t>
  </si>
  <si>
    <t>Table: 2.3h Cumulative Net Number of Customers by Tenure - Year End</t>
  </si>
  <si>
    <t>Check balance with Table: 5.2a Meter Population - Total in-service meters population adjusted b/f</t>
  </si>
  <si>
    <t>Table: 5.2a Meter Population - Total in-service meters population adjusted b/f</t>
  </si>
  <si>
    <t>Table: 5.2a Meter Population - Total in-service meters population c/f</t>
  </si>
  <si>
    <t>Check balance with Table: 5.2a Meter Population - Total in-service meters population c/f</t>
  </si>
  <si>
    <t>Number of Risers - All lengths</t>
  </si>
  <si>
    <t>Riser Assets</t>
  </si>
  <si>
    <t>Table: 5.3d Number of Riser Assets MEAV</t>
  </si>
  <si>
    <t>Number of Services Connected to Risers</t>
  </si>
  <si>
    <t>Capex including Basket of Works Workload Volume</t>
  </si>
  <si>
    <t>Capex including Basket of Works Workload Total Net Costs</t>
  </si>
  <si>
    <t>Please Select</t>
  </si>
  <si>
    <t>Forecast Project Total</t>
  </si>
  <si>
    <t>Cars</t>
  </si>
  <si>
    <t>Car Derived Vans</t>
  </si>
  <si>
    <t>Wheeled Plant (Includes cranes, excavators and dumpers)</t>
  </si>
  <si>
    <t>HGVs (&gt;3.5 tonnes GVW)</t>
  </si>
  <si>
    <t>LGVs (up to 3.5 tonnes GVW excluding car derived vans)</t>
  </si>
  <si>
    <t>Ownership</t>
  </si>
  <si>
    <t>% Leased</t>
  </si>
  <si>
    <t>% Owned</t>
  </si>
  <si>
    <t xml:space="preserve">Operating 
expenditure (Opex costs) </t>
  </si>
  <si>
    <t>Total Costs £</t>
  </si>
  <si>
    <t>Capital Expenditure</t>
  </si>
  <si>
    <t>Type of Vehicles</t>
  </si>
  <si>
    <t>Fleet Size and usage</t>
  </si>
  <si>
    <t xml:space="preserve">Number of vehicles b/f </t>
  </si>
  <si>
    <t>Adjustments to b/f</t>
  </si>
  <si>
    <t>Adjusted b/f</t>
  </si>
  <si>
    <t xml:space="preserve">Number of new/replacement vehicles </t>
  </si>
  <si>
    <t>Number of vehicles disposed/returned</t>
  </si>
  <si>
    <t>Total number of vehicles c/f</t>
  </si>
  <si>
    <t>Planned life of vehicles (years)</t>
  </si>
  <si>
    <t>Years</t>
  </si>
  <si>
    <t>£&lt;150,000</t>
  </si>
  <si>
    <t>Other Actioned Calls</t>
  </si>
  <si>
    <t>Total Emergency Actioned Calls Received</t>
  </si>
  <si>
    <t>Attended by Repair Team</t>
  </si>
  <si>
    <t>Cause Attributed to Third Party</t>
  </si>
  <si>
    <t>Jobs Visited</t>
  </si>
  <si>
    <t xml:space="preserve"> - Emergency Calls Actioned</t>
  </si>
  <si>
    <t>Emergency Call Analysis - Total Calls Received</t>
  </si>
  <si>
    <t xml:space="preserve"> - Visit Required</t>
  </si>
  <si>
    <t>Total Number Connections Gross</t>
  </si>
  <si>
    <t>Total Number Connections Net</t>
  </si>
  <si>
    <t xml:space="preserve"> - I&amp;C (&lt;=U40)</t>
  </si>
  <si>
    <t xml:space="preserve"> - I&amp;C (&gt;U40)</t>
  </si>
  <si>
    <t>Adjustments during Price Control</t>
  </si>
  <si>
    <t>Determination including Adjustments</t>
  </si>
  <si>
    <t>Meter Installation</t>
  </si>
  <si>
    <t>I&amp;C Life Expired Meter Installation Replacement</t>
  </si>
  <si>
    <t>Table: 3.1f Contractor Head Count (FTE)</t>
  </si>
  <si>
    <t>Phoenix Energy</t>
  </si>
  <si>
    <t>Sep-2020 £</t>
  </si>
  <si>
    <t>CHP</t>
  </si>
  <si>
    <t>Firm I&amp;C</t>
  </si>
  <si>
    <t>CHP &gt; 75,000 Th</t>
  </si>
  <si>
    <t>Firm I &amp; C &gt; 75,000 Th</t>
  </si>
  <si>
    <t xml:space="preserve">7.0.1 - Bangor Dual IP Main </t>
  </si>
  <si>
    <t xml:space="preserve">7.0.2 - Torytown AGI to Fortwilliam Dual IP Main </t>
  </si>
  <si>
    <t>7.0.3.1 - Donegal Quay to Ormeau IPRS IP Main</t>
  </si>
  <si>
    <t>7.0.4 - Belfast to Newtownards IP Main</t>
  </si>
  <si>
    <t xml:space="preserve">7.0.5 - Gasworks IPRS (in conjunction with 7.0.3.1) </t>
  </si>
  <si>
    <t>7.0.6 - Ravenhill IPRS</t>
  </si>
  <si>
    <t>Management Fee Allocation £</t>
  </si>
  <si>
    <t>Other Aggregated Capital Expenditure (Projects &lt;= £100k)</t>
  </si>
  <si>
    <t>Project 1 (&gt;£100k)</t>
  </si>
  <si>
    <t>Project 2 (&gt;£100k)</t>
  </si>
  <si>
    <t>Project 3 (&gt;£100k)</t>
  </si>
  <si>
    <t>Project 4 (&gt;£100k)</t>
  </si>
  <si>
    <t>Project 5 (&gt;£100k)</t>
  </si>
  <si>
    <t>Project 6 (&gt;£100k)</t>
  </si>
  <si>
    <t>Project 7 (&gt;£100k)</t>
  </si>
  <si>
    <t>Project 8 (&gt;£100k)</t>
  </si>
  <si>
    <t>Project 9 (&gt;£100k)</t>
  </si>
  <si>
    <t>Project 10 (&gt;£100k)</t>
  </si>
  <si>
    <t>P1 Subtotal</t>
  </si>
  <si>
    <t>Table: A Historic RPI Index</t>
  </si>
  <si>
    <t>Table: B CPIH Index</t>
  </si>
  <si>
    <t>Average Index (Evolve and FE)</t>
  </si>
  <si>
    <t>Table: 1.1a Reconcile to Regulatory Accounts</t>
  </si>
  <si>
    <t>Table: 2.3i Average Volume p.a. by Tenure</t>
  </si>
  <si>
    <t>Table: 2.2e Workload Variance from Final Determination including Adjustments</t>
  </si>
  <si>
    <t>Table: 2.2f Workload % Variance from Final Determination including Adjustments</t>
  </si>
  <si>
    <t>Table: 3.3a IT &amp; Telecoms</t>
  </si>
  <si>
    <t>Table: 3.3b Property Management</t>
  </si>
  <si>
    <t>Table: 3.3c Insurance</t>
  </si>
  <si>
    <t>Table: 3.3d CEO and Group Management</t>
  </si>
  <si>
    <t>Table: 3.3e Professional and Legal Fees</t>
  </si>
  <si>
    <t>Consistency check: Audit and accountancy fees in 3.3 Business Support Supplement must not be greater than Professional and Legal Fees listed under 3.2 Audit, Finance &amp; Regulation</t>
  </si>
  <si>
    <t>Consistency check: costs for Non-executive Directors in 3.3 Business Support Supplement must not be greater than Professional and Legal Fees listed under 3.2 CEO &amp; Group Mgnt</t>
  </si>
  <si>
    <t>Table: 3.4a Transactions with Contractors and Related Parties</t>
  </si>
  <si>
    <t>Table: 3.5a Group Transactions</t>
  </si>
  <si>
    <t>Table: 3.7a Maintenance Summary 2023</t>
  </si>
  <si>
    <t>Table: 3.7b Maintenance Detailed 2023</t>
  </si>
  <si>
    <t>Table: 3.7a Maintenance Summary 2028</t>
  </si>
  <si>
    <t>Table: 3.7b Maintenance Detailed 2028</t>
  </si>
  <si>
    <t>Table: 3.7a Maintenance Summary 2027</t>
  </si>
  <si>
    <t>Table: 3.7b Maintenance Detailed 2027</t>
  </si>
  <si>
    <t>Table: 3.7b Maintenance Detailed 2026</t>
  </si>
  <si>
    <t>Table: 3.7a Maintenance Summary 2026</t>
  </si>
  <si>
    <t>Table: 3.7b Maintenance Detailed 2025</t>
  </si>
  <si>
    <t>Table: 3.7a Maintenance Summary 2025</t>
  </si>
  <si>
    <t>Table: 3.7b Maintenance Detailed 2024</t>
  </si>
  <si>
    <t>Table: 3.7a Maintenance Summary 2024</t>
  </si>
  <si>
    <t>Table: 3.9a Metering Summary 2028</t>
  </si>
  <si>
    <t>Table: 3.9b Metering Detailed 2028</t>
  </si>
  <si>
    <t>Table: 3.9a Metering Summary 2027</t>
  </si>
  <si>
    <t>Table: 3.9b Metering Detailed 2027</t>
  </si>
  <si>
    <t>Table: 3.9a Metering Summary 2026</t>
  </si>
  <si>
    <t>Table: 3.9b Metering Detailed 2026</t>
  </si>
  <si>
    <t>Table: 3.9a Metering Summary 2025</t>
  </si>
  <si>
    <t>Table: 3.9b Metering Detailed 2025</t>
  </si>
  <si>
    <t>Table: 3.9a Metering Summary 2024</t>
  </si>
  <si>
    <t>Table: 3.9b Metering Detailed 2024</t>
  </si>
  <si>
    <t>Table: 3.9a Metering Summary 2023</t>
  </si>
  <si>
    <t>Table: 3.9b Metering Detailed 2023</t>
  </si>
  <si>
    <t>Table: 4.3a Summary by Cost Driver 2023</t>
  </si>
  <si>
    <t>Table: 4.3b Summary New Build and Other Mains 2023</t>
  </si>
  <si>
    <t>Table: 4.3c Summary by Pressure Tier/Material 2023</t>
  </si>
  <si>
    <t>Table: 4.3d Individually Funded or Nominated Output Projects 2023</t>
  </si>
  <si>
    <t>Table: 4.3a Summary by Cost Driver 2024</t>
  </si>
  <si>
    <t>Table: 4.3b Summary New Build and Other Mains 2024</t>
  </si>
  <si>
    <t>Table: 4.3c Summary by Pressure Tier/Material 2024</t>
  </si>
  <si>
    <t>Table: 4.3d Individually Funded or Nominated Output Projects 2024</t>
  </si>
  <si>
    <t>Table: 4.3a Summary by Cost Driver 2025</t>
  </si>
  <si>
    <t>Table: 4.3b Summary New Build and Other Mains 2025</t>
  </si>
  <si>
    <t>Table: 4.3c Summary by Pressure Tier/Material 2025</t>
  </si>
  <si>
    <t>Table: 4.3d Individually Funded or Nominated Output Projects 2025</t>
  </si>
  <si>
    <t>Table: 4.3a Summary by Cost Driver 2026</t>
  </si>
  <si>
    <t>Table: 4.3b Summary New Build and Other Mains 2026</t>
  </si>
  <si>
    <t>Table: 4.3c Summary by Pressure Tier/Material 2026</t>
  </si>
  <si>
    <t>Table: 4.3d Individually Funded or Nominated Output Projects 2026</t>
  </si>
  <si>
    <t>Table: 4.3a Summary by Cost Driver 2027</t>
  </si>
  <si>
    <t>Table: 4.3b Summary New Build and Other Mains 2027</t>
  </si>
  <si>
    <t>Table: 4.3c Summary by Pressure Tier/Material 2027</t>
  </si>
  <si>
    <t>Table: 4.3d Individually Funded or Nominated Output Projects 2027</t>
  </si>
  <si>
    <t>Table: 4.3a Summary by Cost Driver 2028</t>
  </si>
  <si>
    <t>Table: 4.3b Summary New Build and Other Mains 2028</t>
  </si>
  <si>
    <t>Table: 4.3c Summary by Pressure Tier/Material 2028</t>
  </si>
  <si>
    <t>Table: 4.3d Individually Funded or Nominated Output Projects 2028</t>
  </si>
  <si>
    <t>Total Maintenance Planned Activity</t>
  </si>
  <si>
    <t>Other Maintenance</t>
  </si>
  <si>
    <t>Total Maintenance Reactive Activity</t>
  </si>
  <si>
    <t>Reactive Activity</t>
  </si>
  <si>
    <t>Planned Activity</t>
  </si>
  <si>
    <t>Table: 3.6b Maintenance Costs Summary</t>
  </si>
  <si>
    <t>Table: 3.6a Maintenance Activity Summary</t>
  </si>
  <si>
    <t>Table: 3.8a Metering Activity Summary</t>
  </si>
  <si>
    <t>Table: 3.8b Metering Costs Summary</t>
  </si>
  <si>
    <t>Total Metering Reactive Activity</t>
  </si>
  <si>
    <t>Other Meterwork Activity</t>
  </si>
  <si>
    <t>Total Metering Planned Activity</t>
  </si>
  <si>
    <t>Finance</t>
  </si>
  <si>
    <t>Summary Tables</t>
  </si>
  <si>
    <t>Network Assets</t>
  </si>
  <si>
    <t>Outputs &amp; Environment</t>
  </si>
  <si>
    <t>Cover</t>
  </si>
  <si>
    <t>CORRECTIONS</t>
  </si>
  <si>
    <t>Index</t>
  </si>
  <si>
    <t>List of Tables</t>
  </si>
  <si>
    <t>Changes Log</t>
  </si>
  <si>
    <t>Universal Data</t>
  </si>
  <si>
    <t>1.1 Reconcile to Reg. Accounts</t>
  </si>
  <si>
    <t>2.1 Cost Summary</t>
  </si>
  <si>
    <t>2.2 Workload Summary</t>
  </si>
  <si>
    <t>2.3 Total Volumes</t>
  </si>
  <si>
    <t>3.1 Opex Summary</t>
  </si>
  <si>
    <t>3.2 Asset Management</t>
  </si>
  <si>
    <t>3.2 Operations Management</t>
  </si>
  <si>
    <t>3.2 Emergency Call Centre</t>
  </si>
  <si>
    <t>3.2 Customer Management</t>
  </si>
  <si>
    <t>3.2 System Control</t>
  </si>
  <si>
    <t>3.2 Emergency</t>
  </si>
  <si>
    <t>3.2 Metering</t>
  </si>
  <si>
    <t>3.2 PRE Repairs</t>
  </si>
  <si>
    <t>3.2 Maintenance</t>
  </si>
  <si>
    <t>3.2 Other Direct Activites</t>
  </si>
  <si>
    <t>3.2 IT &amp; Telecoms</t>
  </si>
  <si>
    <t>3.2 Property Management</t>
  </si>
  <si>
    <t>3.2 HR &amp; Non-op Training</t>
  </si>
  <si>
    <t>3.2 Audit, Finance &amp; Regulation</t>
  </si>
  <si>
    <t>3.2 Insurance</t>
  </si>
  <si>
    <t>3.2 Procurement</t>
  </si>
  <si>
    <t>3.2 CEO &amp; Group Management</t>
  </si>
  <si>
    <t>3.2 Stores &amp; Logistics</t>
  </si>
  <si>
    <t>3.2 AMD Owner Occupied</t>
  </si>
  <si>
    <t>3.2 AMD (Non-OO)</t>
  </si>
  <si>
    <t>3.2 Trainees &amp; Apprentices</t>
  </si>
  <si>
    <t>3.2 Non-Controllable Costs</t>
  </si>
  <si>
    <t>3.2 Supplier of Last Resort</t>
  </si>
  <si>
    <t>3.2 Energy Strategy</t>
  </si>
  <si>
    <t>3.2 Non Price Control Activity</t>
  </si>
  <si>
    <t>3.3 Business Support</t>
  </si>
  <si>
    <t>3.4 Int and Ext Contractors</t>
  </si>
  <si>
    <t>3.5 Group Transactions</t>
  </si>
  <si>
    <t>3.6 Maintenance Summary</t>
  </si>
  <si>
    <t>3.7 Maintenance 2023</t>
  </si>
  <si>
    <t>3.7 Maintenance 2024</t>
  </si>
  <si>
    <t>3.7 Maintenance 2025</t>
  </si>
  <si>
    <t>3.7 Maintenance 2026</t>
  </si>
  <si>
    <t>3.7 Maintenance 2027</t>
  </si>
  <si>
    <t>3.7 Maintenance 2028</t>
  </si>
  <si>
    <t>3.8 Metering Summary</t>
  </si>
  <si>
    <t>3.9 Metering 2023</t>
  </si>
  <si>
    <t>3.9 Metering 2024</t>
  </si>
  <si>
    <t>3.9 Metering 2025</t>
  </si>
  <si>
    <t>3.9 Metering 2026</t>
  </si>
  <si>
    <t>3.9 Metering 2027</t>
  </si>
  <si>
    <t>3.9 Metering 2028</t>
  </si>
  <si>
    <t>4.1 Capex Summary</t>
  </si>
  <si>
    <t>4.2 Capex Analysis</t>
  </si>
  <si>
    <t>4.3 Project List Summaries 2023</t>
  </si>
  <si>
    <t>4.3 Project List Summaries 2024</t>
  </si>
  <si>
    <t>4.3 Project List Summaries 2025</t>
  </si>
  <si>
    <t>4.3 Project List Summaries 2026</t>
  </si>
  <si>
    <t>4.3 Project List Summaries 2027</t>
  </si>
  <si>
    <t>4.3 Project List Summaries 2028</t>
  </si>
  <si>
    <t>5.1 Network Assets</t>
  </si>
  <si>
    <t>5.2 Metering Assets</t>
  </si>
  <si>
    <t>5.3 MEAV</t>
  </si>
  <si>
    <t>6.1 PREs Reports &amp; Repairs</t>
  </si>
  <si>
    <t>6.2 Environmental Impact</t>
  </si>
  <si>
    <t>6.3 Business Carbon Footprint</t>
  </si>
  <si>
    <t>Please put an 'X' in this column for each worksheet completed</t>
  </si>
  <si>
    <t>Commentary</t>
  </si>
  <si>
    <t>Additional information submitted with this annual/cost reporting pack</t>
  </si>
  <si>
    <t>Table: 5.2a Meter Population Detailed</t>
  </si>
  <si>
    <t>Table: 5.2b Meter Population Summary</t>
  </si>
  <si>
    <t>Table 2.5a Capital Net Expenditure Summary Adjusted to Price Base</t>
  </si>
  <si>
    <t>Table 2.5b GD23 Final Determination in price control base prices post frontier shift</t>
  </si>
  <si>
    <t>Table 2.5c Adjustments during price control in price control base prices post frontier shift</t>
  </si>
  <si>
    <t>Table 2.5d GD23 Final Determination (including adjustments) in price control base prices post frontier shift</t>
  </si>
  <si>
    <t>Table: 2.5e Variance from Final Determination</t>
  </si>
  <si>
    <t>Table: 2.5f % Variance from Final Determination</t>
  </si>
  <si>
    <t>Traffic Management Act Implemented?</t>
  </si>
  <si>
    <t>TMA Adjustment factor</t>
  </si>
  <si>
    <t>No</t>
  </si>
  <si>
    <t>Table: 2.1c GD23 Final Determination (including adjustments) in price control base prices post frontier shift</t>
  </si>
  <si>
    <t>Table: 2.1d Variance from Final Determination</t>
  </si>
  <si>
    <t>Table: 2.1e % Variance from Final Determination</t>
  </si>
  <si>
    <t>Table: 2.4a Opex Summary by Activity Adjusted to Price Base</t>
  </si>
  <si>
    <t>CPIH Inflation Factor to Price Base</t>
  </si>
  <si>
    <t>Table: 2.4b GD23 Final Determination in price control base prices post frontier shift</t>
  </si>
  <si>
    <t>Table: 2.4c Adjustments during price control in price control base prices post frontier shift</t>
  </si>
  <si>
    <t>Table: 2.4d GD23 Final Determination (including adjustments) in price control base prices post frontier shift</t>
  </si>
  <si>
    <t>Table: 2.4e Variance from Final Determination (including adjustments)</t>
  </si>
  <si>
    <t>Table: 2.4f % Variance from Final Determination (including adjustments)</t>
  </si>
  <si>
    <t>2.4 Opex Cost Summary</t>
  </si>
  <si>
    <t>2.5 Capex Cost Summary</t>
  </si>
  <si>
    <t>Table: 2.3b Total Volume Actuals and Forecasts (in Therms)</t>
  </si>
  <si>
    <t>Public Reported Escape (PRE) Repairs</t>
  </si>
  <si>
    <t>Table: 3.2b Public Reported gas Escape (PRE) Repairs FTE Head Count</t>
  </si>
  <si>
    <t>Table: 3.2a Public Reported Escape (PRE) Repairs Costs</t>
  </si>
  <si>
    <t>Table: 3.2a Metering Costs</t>
  </si>
  <si>
    <t>Table: 3.1d Staff FTE Head Count by Standard Occupational Classification (SOC) Code</t>
  </si>
  <si>
    <t>Table: 3.1e Agency FTE Head Count by Standard Occupational Classification (SOC) Code</t>
  </si>
  <si>
    <t>Table: 4.4a Detailed District Governor Installation</t>
  </si>
  <si>
    <t>Table: 4.5a District Governor Summary by Cost Driver</t>
  </si>
  <si>
    <t>Table: 4.6a Total Other Capital Expenditure</t>
  </si>
  <si>
    <t>Table: 4.6b Other Aggregated Capital Expenditure (Projects &lt;= £100k)</t>
  </si>
  <si>
    <t>Table: 4.6c Projects &gt;£100k Capital Expenditure (excluding vehicles and wheeled plant)</t>
  </si>
  <si>
    <t>Table: 4.6d Vehicles &amp; Wheeled Plant - above and below £100k Capital Expenditure and Opex</t>
  </si>
  <si>
    <t>Table: 4.7a Capex including Basket of Works Workload Summary</t>
  </si>
  <si>
    <t>Table: 4.8a Capex including Basket of Works Workload Summary 2023</t>
  </si>
  <si>
    <t>Table: 4.8a Capex including Basket of Works Workload Summary 2024</t>
  </si>
  <si>
    <t>Table: 4.8a Capex including Basket of Works Workload Summary 2025</t>
  </si>
  <si>
    <t>Table: 4.8a Capex including Basket of Works Workload Summary 2026</t>
  </si>
  <si>
    <t>Table: 4.8a Capex including Basket of Works Workload Summary 2027</t>
  </si>
  <si>
    <t>Table: 4.8a Capex including Basket of Works Workload Summary 2028</t>
  </si>
  <si>
    <t>Table: 4.9a Connections and Properties Passed Profile - New Build</t>
  </si>
  <si>
    <t>Check total is the same as table 4.7a</t>
  </si>
  <si>
    <t>Table: 4.9d Connections and Properties Passed Profile - I&amp;C</t>
  </si>
  <si>
    <t>Table: 4.9c Connections and Properties Passed Profile - NIHE</t>
  </si>
  <si>
    <t>Table: 4.9b Connections and Properties Passed Profile - Owner Occupied</t>
  </si>
  <si>
    <t>Table: 4.10a Total Network Development</t>
  </si>
  <si>
    <t>Table: 4.10b Network Development in year</t>
  </si>
  <si>
    <t>4.4 District Governors Detail</t>
  </si>
  <si>
    <t>4.5 District Governors Summary</t>
  </si>
  <si>
    <t>4.6 Other Capex</t>
  </si>
  <si>
    <t>4.7 Capex Workload Summary</t>
  </si>
  <si>
    <t>4.8 Capex Workload 2023</t>
  </si>
  <si>
    <t>4.8 Capex Workload 2024</t>
  </si>
  <si>
    <t>4.8 Capex Workload 2025</t>
  </si>
  <si>
    <t>4.8 Capex Workload 2026</t>
  </si>
  <si>
    <t>4.8 Capex Workload 2027</t>
  </si>
  <si>
    <t>4.8 Capex Workload 2028</t>
  </si>
  <si>
    <t>4.9 Connections Profile</t>
  </si>
  <si>
    <t>4.10 Network Development</t>
  </si>
  <si>
    <t>Total Calls Received on Emergency Telephone Number</t>
  </si>
  <si>
    <t>Attended by First Call Operative</t>
  </si>
  <si>
    <t>Attended by First Call Operative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</si>
</sst>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0_-;[Red]* \(#,##0.00\)_-;_-* &quot;-&quot;??_-;_-@_-"/>
    <numFmt numFmtId="167" formatCode="#,##0.000"/>
    <numFmt numFmtId="168" formatCode="#,##0_ ;\-#,##0\ "/>
    <numFmt numFmtId="169" formatCode="_-* #,##0_-;[Red]* \(#,##0\)_-;_-* &quot;-&quot;??_-;_-@_-"/>
    <numFmt numFmtId="170" formatCode="#,##0.0"/>
    <numFmt numFmtId="171" formatCode="#,##0;[Red]#,##0"/>
    <numFmt numFmtId="172" formatCode="#,##0.0000;[Red]\(#,##0.0000\)"/>
    <numFmt numFmtId="173" formatCode="_(* #,##0_);_(* \(#,##0\);_(* &quot;-&quot;??_);_(@_)"/>
    <numFmt numFmtId="174" formatCode="#,##0_ ;[Red]\-#,##0\ "/>
    <numFmt numFmtId="175" formatCode="#,##0.000000;[Red]\(#,##0.000000\)"/>
    <numFmt numFmtId="176" formatCode="#,##0.000_);\(#,##0.000\);\-"/>
    <numFmt numFmtId="177" formatCode="#,##0.000_);\(#,##0.000\);\-_);@_)"/>
    <numFmt numFmtId="178" formatCode="_-* #,##0.000_-;\-* #,##0.000_-;_-* &quot;-&quot;?_-;_-@_-"/>
    <numFmt numFmtId="179" formatCode="#,##0.0_);\(#,##0.0\);\-"/>
    <numFmt numFmtId="180" formatCode="#,##0.0_ ;[Red]\-#,##0.0\ "/>
    <numFmt numFmtId="181" formatCode="#,##0.000_ ;[Red]\-#,##0.000\ "/>
    <numFmt numFmtId="182" formatCode="0.0%"/>
  </numFmts>
  <fonts count="100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4"/>
      <color theme="1"/>
      <name val="Arial"/>
      <family val="2"/>
    </font>
    <font>
      <sz val="11"/>
      <color rgb="FF00B050"/>
      <name val="Arial"/>
      <family val="2"/>
      <scheme val="minor"/>
    </font>
    <font>
      <i/>
      <sz val="10"/>
      <color theme="1"/>
      <name val="Arial"/>
      <family val="2"/>
    </font>
    <font>
      <sz val="11"/>
      <color theme="1"/>
      <name val="Arial"/>
      <family val="2"/>
      <scheme val="minor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8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2"/>
      <color rgb="FFFF0000"/>
      <name val="Arial"/>
      <family val="2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name val="Arial"/>
      <family val="2"/>
    </font>
    <font>
      <b/>
      <sz val="16"/>
      <name val="Arial"/>
      <family val="2"/>
    </font>
    <font>
      <i/>
      <sz val="10"/>
      <color theme="1"/>
      <name val="Arial"/>
      <family val="2"/>
      <scheme val="minor"/>
    </font>
    <font>
      <b/>
      <sz val="10"/>
      <color rgb="FFFF0000"/>
      <name val="Arial"/>
      <family val="2"/>
    </font>
    <font>
      <b/>
      <sz val="10"/>
      <color rgb="FFFF0909"/>
      <name val="Arial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10"/>
      <color rgb="FF7030A0"/>
      <name val="Arial"/>
      <family val="2"/>
    </font>
    <font>
      <b/>
      <sz val="11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6699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theme="0" tint="-0.499984740745262"/>
      </patternFill>
    </fill>
    <fill>
      <patternFill patternType="solid">
        <fgColor theme="6" tint="0.59999389629810485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74" fontId="37" fillId="3" borderId="27" applyBorder="0"/>
    <xf numFmtId="174" fontId="36" fillId="6" borderId="12" applyBorder="0"/>
    <xf numFmtId="0" fontId="39" fillId="5" borderId="9" applyBorder="0"/>
    <xf numFmtId="9" fontId="38" fillId="0" borderId="0" applyFont="0" applyFill="0" applyBorder="0" applyAlignment="0" applyProtection="0"/>
    <xf numFmtId="174" fontId="33" fillId="9" borderId="12" applyBorder="0"/>
    <xf numFmtId="0" fontId="69" fillId="0" borderId="0" applyNumberFormat="0" applyFill="0" applyBorder="0" applyAlignment="0" applyProtection="0"/>
  </cellStyleXfs>
  <cellXfs count="1842">
    <xf numFmtId="0" fontId="0" fillId="0" borderId="0" xfId="0"/>
    <xf numFmtId="174" fontId="36" fillId="6" borderId="30" xfId="5" applyBorder="1"/>
    <xf numFmtId="174" fontId="36" fillId="6" borderId="17" xfId="5" applyBorder="1"/>
    <xf numFmtId="174" fontId="33" fillId="9" borderId="13" xfId="8" applyBorder="1"/>
    <xf numFmtId="0" fontId="40" fillId="0" borderId="4" xfId="0" applyFont="1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63" fillId="0" borderId="0" xfId="0" applyFont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64" fillId="0" borderId="0" xfId="0" applyFont="1"/>
    <xf numFmtId="0" fontId="61" fillId="0" borderId="0" xfId="0" applyFont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5" borderId="9" xfId="0" applyFill="1" applyBorder="1"/>
    <xf numFmtId="0" fontId="0" fillId="5" borderId="10" xfId="0" applyFill="1" applyBorder="1"/>
    <xf numFmtId="0" fontId="0" fillId="5" borderId="11" xfId="0" applyFill="1" applyBorder="1"/>
    <xf numFmtId="0" fontId="0" fillId="6" borderId="9" xfId="0" applyFill="1" applyBorder="1"/>
    <xf numFmtId="0" fontId="0" fillId="6" borderId="10" xfId="0" applyFill="1" applyBorder="1"/>
    <xf numFmtId="0" fontId="0" fillId="6" borderId="11" xfId="0" applyFill="1" applyBorder="1"/>
    <xf numFmtId="0" fontId="59" fillId="0" borderId="0" xfId="0" applyFont="1"/>
    <xf numFmtId="0" fontId="0" fillId="2" borderId="0" xfId="0" applyFill="1"/>
    <xf numFmtId="0" fontId="0" fillId="2" borderId="7" xfId="0" applyFill="1" applyBorder="1"/>
    <xf numFmtId="0" fontId="65" fillId="7" borderId="0" xfId="0" applyFont="1" applyFill="1"/>
    <xf numFmtId="0" fontId="66" fillId="7" borderId="0" xfId="0" applyFont="1" applyFill="1"/>
    <xf numFmtId="0" fontId="65" fillId="7" borderId="0" xfId="0" applyFont="1" applyFill="1" applyAlignment="1">
      <alignment horizontal="center"/>
    </xf>
    <xf numFmtId="0" fontId="67" fillId="7" borderId="0" xfId="0" applyFont="1" applyFill="1"/>
    <xf numFmtId="0" fontId="67" fillId="8" borderId="0" xfId="0" applyFont="1" applyFill="1"/>
    <xf numFmtId="0" fontId="66" fillId="8" borderId="0" xfId="0" applyFont="1" applyFill="1"/>
    <xf numFmtId="0" fontId="65" fillId="8" borderId="0" xfId="0" applyFont="1" applyFill="1"/>
    <xf numFmtId="0" fontId="65" fillId="8" borderId="0" xfId="0" applyFont="1" applyFill="1" applyAlignment="1">
      <alignment horizontal="center"/>
    </xf>
    <xf numFmtId="0" fontId="61" fillId="8" borderId="0" xfId="0" applyFont="1" applyFill="1"/>
    <xf numFmtId="0" fontId="65" fillId="0" borderId="0" xfId="0" applyFont="1"/>
    <xf numFmtId="0" fontId="65" fillId="0" borderId="0" xfId="0" applyFont="1" applyAlignment="1">
      <alignment horizontal="center"/>
    </xf>
    <xf numFmtId="0" fontId="70" fillId="0" borderId="0" xfId="0" applyFont="1"/>
    <xf numFmtId="0" fontId="68" fillId="0" borderId="0" xfId="0" applyFont="1"/>
    <xf numFmtId="0" fontId="0" fillId="0" borderId="0" xfId="0" applyAlignment="1">
      <alignment horizontal="center"/>
    </xf>
    <xf numFmtId="0" fontId="60" fillId="0" borderId="0" xfId="0" applyFont="1" applyAlignment="1">
      <alignment horizontal="center" wrapText="1"/>
    </xf>
    <xf numFmtId="0" fontId="62" fillId="2" borderId="0" xfId="0" applyFont="1" applyFill="1" applyAlignment="1">
      <alignment vertical="center"/>
    </xf>
    <xf numFmtId="0" fontId="62" fillId="2" borderId="7" xfId="0" applyFont="1" applyFill="1" applyBorder="1" applyAlignment="1">
      <alignment vertical="center"/>
    </xf>
    <xf numFmtId="0" fontId="71" fillId="0" borderId="0" xfId="0" applyFont="1"/>
    <xf numFmtId="0" fontId="60" fillId="0" borderId="0" xfId="0" applyFont="1"/>
    <xf numFmtId="0" fontId="60" fillId="0" borderId="12" xfId="0" applyFont="1" applyBorder="1"/>
    <xf numFmtId="0" fontId="72" fillId="0" borderId="0" xfId="0" applyFont="1" applyAlignment="1">
      <alignment horizontal="center"/>
    </xf>
    <xf numFmtId="0" fontId="58" fillId="0" borderId="0" xfId="0" applyFont="1"/>
    <xf numFmtId="0" fontId="60" fillId="0" borderId="0" xfId="0" applyFont="1" applyAlignment="1">
      <alignment horizontal="left"/>
    </xf>
    <xf numFmtId="0" fontId="73" fillId="0" borderId="0" xfId="0" applyFont="1" applyAlignment="1">
      <alignment horizontal="right" vertical="center"/>
    </xf>
    <xf numFmtId="0" fontId="57" fillId="0" borderId="17" xfId="0" applyFont="1" applyBorder="1"/>
    <xf numFmtId="0" fontId="57" fillId="0" borderId="12" xfId="0" applyFont="1" applyBorder="1"/>
    <xf numFmtId="0" fontId="57" fillId="0" borderId="22" xfId="0" applyFont="1" applyBorder="1"/>
    <xf numFmtId="0" fontId="57" fillId="0" borderId="15" xfId="0" applyFont="1" applyBorder="1"/>
    <xf numFmtId="0" fontId="57" fillId="0" borderId="0" xfId="0" applyFont="1"/>
    <xf numFmtId="0" fontId="75" fillId="0" borderId="0" xfId="0" applyFont="1" applyAlignment="1">
      <alignment horizontal="center"/>
    </xf>
    <xf numFmtId="0" fontId="75" fillId="0" borderId="16" xfId="0" applyFont="1" applyBorder="1" applyAlignment="1">
      <alignment horizontal="center"/>
    </xf>
    <xf numFmtId="0" fontId="56" fillId="0" borderId="0" xfId="0" applyFont="1"/>
    <xf numFmtId="165" fontId="56" fillId="3" borderId="12" xfId="0" applyNumberFormat="1" applyFont="1" applyFill="1" applyBorder="1"/>
    <xf numFmtId="0" fontId="56" fillId="0" borderId="7" xfId="0" applyFont="1" applyBorder="1"/>
    <xf numFmtId="165" fontId="56" fillId="9" borderId="15" xfId="0" applyNumberFormat="1" applyFont="1" applyFill="1" applyBorder="1"/>
    <xf numFmtId="165" fontId="56" fillId="3" borderId="22" xfId="0" applyNumberFormat="1" applyFont="1" applyFill="1" applyBorder="1"/>
    <xf numFmtId="165" fontId="60" fillId="9" borderId="25" xfId="0" applyNumberFormat="1" applyFont="1" applyFill="1" applyBorder="1"/>
    <xf numFmtId="0" fontId="60" fillId="0" borderId="7" xfId="0" applyFont="1" applyBorder="1"/>
    <xf numFmtId="0" fontId="55" fillId="0" borderId="12" xfId="0" applyFont="1" applyBorder="1" applyAlignment="1">
      <alignment horizontal="left" vertical="center"/>
    </xf>
    <xf numFmtId="0" fontId="55" fillId="0" borderId="22" xfId="0" applyFont="1" applyBorder="1" applyAlignment="1">
      <alignment horizontal="left" vertical="center"/>
    </xf>
    <xf numFmtId="0" fontId="60" fillId="0" borderId="47" xfId="0" applyFont="1" applyBorder="1" applyAlignment="1">
      <alignment horizontal="left"/>
    </xf>
    <xf numFmtId="0" fontId="60" fillId="0" borderId="18" xfId="0" applyFont="1" applyBorder="1"/>
    <xf numFmtId="165" fontId="56" fillId="9" borderId="17" xfId="0" applyNumberFormat="1" applyFont="1" applyFill="1" applyBorder="1"/>
    <xf numFmtId="165" fontId="56" fillId="9" borderId="19" xfId="0" applyNumberFormat="1" applyFont="1" applyFill="1" applyBorder="1"/>
    <xf numFmtId="0" fontId="56" fillId="0" borderId="20" xfId="0" applyFont="1" applyBorder="1" applyAlignment="1">
      <alignment horizontal="left" vertical="center"/>
    </xf>
    <xf numFmtId="165" fontId="56" fillId="3" borderId="21" xfId="0" applyNumberFormat="1" applyFont="1" applyFill="1" applyBorder="1"/>
    <xf numFmtId="0" fontId="56" fillId="0" borderId="38" xfId="0" applyFont="1" applyBorder="1" applyAlignment="1">
      <alignment horizontal="left" vertical="center"/>
    </xf>
    <xf numFmtId="165" fontId="56" fillId="3" borderId="23" xfId="0" applyNumberFormat="1" applyFont="1" applyFill="1" applyBorder="1"/>
    <xf numFmtId="0" fontId="60" fillId="0" borderId="32" xfId="0" applyFont="1" applyBorder="1"/>
    <xf numFmtId="165" fontId="56" fillId="9" borderId="31" xfId="0" applyNumberFormat="1" applyFont="1" applyFill="1" applyBorder="1"/>
    <xf numFmtId="165" fontId="60" fillId="9" borderId="26" xfId="0" applyNumberFormat="1" applyFont="1" applyFill="1" applyBorder="1"/>
    <xf numFmtId="165" fontId="56" fillId="9" borderId="25" xfId="0" applyNumberFormat="1" applyFont="1" applyFill="1" applyBorder="1"/>
    <xf numFmtId="165" fontId="56" fillId="9" borderId="26" xfId="0" applyNumberFormat="1" applyFont="1" applyFill="1" applyBorder="1"/>
    <xf numFmtId="0" fontId="54" fillId="0" borderId="0" xfId="0" applyFont="1"/>
    <xf numFmtId="0" fontId="60" fillId="0" borderId="48" xfId="0" applyFont="1" applyBorder="1" applyAlignment="1">
      <alignment horizontal="left"/>
    </xf>
    <xf numFmtId="0" fontId="56" fillId="0" borderId="0" xfId="0" applyFont="1" applyAlignment="1">
      <alignment horizontal="center"/>
    </xf>
    <xf numFmtId="165" fontId="56" fillId="3" borderId="13" xfId="0" applyNumberFormat="1" applyFont="1" applyFill="1" applyBorder="1"/>
    <xf numFmtId="165" fontId="56" fillId="3" borderId="34" xfId="0" applyNumberFormat="1" applyFont="1" applyFill="1" applyBorder="1"/>
    <xf numFmtId="0" fontId="53" fillId="0" borderId="0" xfId="0" applyFont="1" applyAlignment="1">
      <alignment horizontal="left"/>
    </xf>
    <xf numFmtId="2" fontId="53" fillId="0" borderId="0" xfId="0" applyNumberFormat="1" applyFont="1" applyAlignment="1">
      <alignment horizontal="right"/>
    </xf>
    <xf numFmtId="166" fontId="56" fillId="0" borderId="0" xfId="0" applyNumberFormat="1" applyFont="1"/>
    <xf numFmtId="166" fontId="56" fillId="0" borderId="0" xfId="1" applyNumberFormat="1" applyFont="1" applyFill="1" applyBorder="1" applyAlignment="1">
      <alignment horizontal="right"/>
    </xf>
    <xf numFmtId="0" fontId="60" fillId="0" borderId="12" xfId="0" applyFont="1" applyBorder="1" applyAlignment="1">
      <alignment horizontal="center"/>
    </xf>
    <xf numFmtId="0" fontId="51" fillId="0" borderId="0" xfId="0" applyFont="1"/>
    <xf numFmtId="0" fontId="60" fillId="0" borderId="0" xfId="0" applyFont="1" applyAlignment="1">
      <alignment vertical="center"/>
    </xf>
    <xf numFmtId="0" fontId="60" fillId="0" borderId="21" xfId="0" applyFont="1" applyBorder="1" applyAlignment="1">
      <alignment horizontal="center"/>
    </xf>
    <xf numFmtId="0" fontId="51" fillId="0" borderId="12" xfId="0" applyFont="1" applyBorder="1"/>
    <xf numFmtId="0" fontId="60" fillId="0" borderId="20" xfId="0" applyFont="1" applyBorder="1"/>
    <xf numFmtId="0" fontId="51" fillId="0" borderId="20" xfId="0" applyFont="1" applyBorder="1"/>
    <xf numFmtId="0" fontId="51" fillId="0" borderId="21" xfId="0" applyFont="1" applyBorder="1"/>
    <xf numFmtId="0" fontId="79" fillId="0" borderId="38" xfId="0" applyFont="1" applyBorder="1"/>
    <xf numFmtId="0" fontId="50" fillId="0" borderId="0" xfId="0" applyFont="1"/>
    <xf numFmtId="0" fontId="50" fillId="0" borderId="12" xfId="0" applyFont="1" applyBorder="1"/>
    <xf numFmtId="0" fontId="79" fillId="0" borderId="0" xfId="0" applyFont="1"/>
    <xf numFmtId="0" fontId="50" fillId="0" borderId="12" xfId="0" applyFont="1" applyBorder="1" applyAlignment="1">
      <alignment horizontal="center"/>
    </xf>
    <xf numFmtId="0" fontId="50" fillId="0" borderId="32" xfId="0" applyFont="1" applyBorder="1"/>
    <xf numFmtId="0" fontId="50" fillId="0" borderId="20" xfId="0" applyFont="1" applyBorder="1"/>
    <xf numFmtId="0" fontId="50" fillId="0" borderId="38" xfId="0" applyFont="1" applyBorder="1"/>
    <xf numFmtId="0" fontId="50" fillId="0" borderId="22" xfId="0" applyFont="1" applyBorder="1" applyAlignment="1">
      <alignment horizontal="center"/>
    </xf>
    <xf numFmtId="0" fontId="50" fillId="0" borderId="15" xfId="0" applyFont="1" applyBorder="1" applyAlignment="1">
      <alignment horizontal="center"/>
    </xf>
    <xf numFmtId="0" fontId="50" fillId="0" borderId="24" xfId="0" applyFont="1" applyBorder="1"/>
    <xf numFmtId="0" fontId="50" fillId="0" borderId="18" xfId="0" applyFont="1" applyBorder="1"/>
    <xf numFmtId="0" fontId="50" fillId="0" borderId="58" xfId="0" applyFont="1" applyBorder="1"/>
    <xf numFmtId="3" fontId="0" fillId="0" borderId="0" xfId="0" applyNumberFormat="1"/>
    <xf numFmtId="0" fontId="50" fillId="0" borderId="52" xfId="0" applyFont="1" applyBorder="1"/>
    <xf numFmtId="0" fontId="50" fillId="0" borderId="25" xfId="0" applyFont="1" applyBorder="1" applyAlignment="1">
      <alignment horizontal="center"/>
    </xf>
    <xf numFmtId="3" fontId="60" fillId="9" borderId="12" xfId="0" applyNumberFormat="1" applyFont="1" applyFill="1" applyBorder="1"/>
    <xf numFmtId="3" fontId="60" fillId="9" borderId="21" xfId="0" applyNumberFormat="1" applyFont="1" applyFill="1" applyBorder="1"/>
    <xf numFmtId="0" fontId="50" fillId="0" borderId="20" xfId="0" applyFont="1" applyBorder="1" applyAlignment="1">
      <alignment horizontal="center" vertical="center"/>
    </xf>
    <xf numFmtId="3" fontId="60" fillId="9" borderId="22" xfId="0" applyNumberFormat="1" applyFont="1" applyFill="1" applyBorder="1"/>
    <xf numFmtId="3" fontId="60" fillId="9" borderId="23" xfId="0" applyNumberFormat="1" applyFont="1" applyFill="1" applyBorder="1"/>
    <xf numFmtId="3" fontId="50" fillId="3" borderId="12" xfId="0" applyNumberFormat="1" applyFont="1" applyFill="1" applyBorder="1"/>
    <xf numFmtId="3" fontId="50" fillId="3" borderId="21" xfId="0" applyNumberFormat="1" applyFont="1" applyFill="1" applyBorder="1"/>
    <xf numFmtId="0" fontId="49" fillId="0" borderId="0" xfId="0" applyFont="1"/>
    <xf numFmtId="0" fontId="56" fillId="3" borderId="10" xfId="0" applyFont="1" applyFill="1" applyBorder="1"/>
    <xf numFmtId="0" fontId="56" fillId="0" borderId="9" xfId="0" applyFont="1" applyBorder="1"/>
    <xf numFmtId="0" fontId="56" fillId="0" borderId="48" xfId="0" applyFont="1" applyBorder="1"/>
    <xf numFmtId="165" fontId="56" fillId="3" borderId="15" xfId="0" applyNumberFormat="1" applyFont="1" applyFill="1" applyBorder="1"/>
    <xf numFmtId="0" fontId="56" fillId="0" borderId="42" xfId="0" applyFont="1" applyBorder="1"/>
    <xf numFmtId="0" fontId="56" fillId="0" borderId="10" xfId="0" applyFont="1" applyBorder="1"/>
    <xf numFmtId="0" fontId="56" fillId="0" borderId="51" xfId="0" applyFont="1" applyBorder="1"/>
    <xf numFmtId="0" fontId="56" fillId="3" borderId="51" xfId="0" applyFont="1" applyFill="1" applyBorder="1"/>
    <xf numFmtId="0" fontId="56" fillId="0" borderId="45" xfId="0" applyFont="1" applyBorder="1"/>
    <xf numFmtId="0" fontId="47" fillId="0" borderId="42" xfId="0" applyFont="1" applyBorder="1" applyAlignment="1">
      <alignment horizontal="center"/>
    </xf>
    <xf numFmtId="0" fontId="56" fillId="0" borderId="12" xfId="0" applyFont="1" applyBorder="1" applyAlignment="1">
      <alignment horizontal="center"/>
    </xf>
    <xf numFmtId="0" fontId="56" fillId="0" borderId="22" xfId="0" applyFont="1" applyBorder="1" applyAlignment="1">
      <alignment horizontal="center"/>
    </xf>
    <xf numFmtId="0" fontId="47" fillId="0" borderId="51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47" fillId="0" borderId="61" xfId="0" applyFont="1" applyBorder="1"/>
    <xf numFmtId="0" fontId="47" fillId="0" borderId="62" xfId="0" applyFont="1" applyBorder="1"/>
    <xf numFmtId="0" fontId="47" fillId="0" borderId="63" xfId="0" applyFont="1" applyBorder="1"/>
    <xf numFmtId="0" fontId="47" fillId="0" borderId="12" xfId="0" applyFont="1" applyBorder="1" applyAlignment="1">
      <alignment horizontal="center"/>
    </xf>
    <xf numFmtId="0" fontId="47" fillId="0" borderId="22" xfId="0" applyFont="1" applyBorder="1" applyAlignment="1">
      <alignment horizontal="center"/>
    </xf>
    <xf numFmtId="0" fontId="47" fillId="0" borderId="12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/>
    </xf>
    <xf numFmtId="0" fontId="47" fillId="0" borderId="0" xfId="0" applyFont="1" applyAlignment="1">
      <alignment horizontal="center"/>
    </xf>
    <xf numFmtId="0" fontId="47" fillId="0" borderId="47" xfId="0" applyFont="1" applyBorder="1" applyAlignment="1">
      <alignment horizontal="center"/>
    </xf>
    <xf numFmtId="0" fontId="47" fillId="0" borderId="22" xfId="0" applyFont="1" applyBorder="1" applyAlignment="1">
      <alignment horizontal="center" vertical="center"/>
    </xf>
    <xf numFmtId="0" fontId="47" fillId="0" borderId="48" xfId="0" applyFont="1" applyBorder="1" applyAlignment="1">
      <alignment horizontal="center"/>
    </xf>
    <xf numFmtId="0" fontId="47" fillId="0" borderId="25" xfId="0" applyFont="1" applyBorder="1" applyAlignment="1">
      <alignment horizontal="center" vertical="center"/>
    </xf>
    <xf numFmtId="0" fontId="55" fillId="0" borderId="9" xfId="0" applyFont="1" applyBorder="1" applyAlignment="1">
      <alignment horizontal="left" vertical="center"/>
    </xf>
    <xf numFmtId="0" fontId="55" fillId="0" borderId="39" xfId="0" applyFont="1" applyBorder="1" applyAlignment="1">
      <alignment horizontal="left" vertical="center"/>
    </xf>
    <xf numFmtId="165" fontId="56" fillId="9" borderId="27" xfId="0" applyNumberFormat="1" applyFont="1" applyFill="1" applyBorder="1"/>
    <xf numFmtId="165" fontId="56" fillId="3" borderId="11" xfId="0" applyNumberFormat="1" applyFont="1" applyFill="1" applyBorder="1"/>
    <xf numFmtId="165" fontId="56" fillId="9" borderId="40" xfId="0" applyNumberFormat="1" applyFont="1" applyFill="1" applyBorder="1"/>
    <xf numFmtId="165" fontId="56" fillId="3" borderId="65" xfId="0" applyNumberFormat="1" applyFont="1" applyFill="1" applyBorder="1"/>
    <xf numFmtId="165" fontId="56" fillId="9" borderId="66" xfId="0" applyNumberFormat="1" applyFont="1" applyFill="1" applyBorder="1"/>
    <xf numFmtId="165" fontId="60" fillId="9" borderId="66" xfId="0" applyNumberFormat="1" applyFont="1" applyFill="1" applyBorder="1"/>
    <xf numFmtId="0" fontId="47" fillId="0" borderId="29" xfId="0" applyFont="1" applyBorder="1" applyAlignment="1">
      <alignment horizontal="center" vertical="center"/>
    </xf>
    <xf numFmtId="0" fontId="47" fillId="0" borderId="15" xfId="0" applyFont="1" applyBorder="1" applyAlignment="1">
      <alignment horizontal="center"/>
    </xf>
    <xf numFmtId="0" fontId="60" fillId="0" borderId="7" xfId="0" applyFont="1" applyBorder="1" applyAlignment="1">
      <alignment horizontal="center"/>
    </xf>
    <xf numFmtId="0" fontId="51" fillId="0" borderId="11" xfId="0" applyFont="1" applyBorder="1"/>
    <xf numFmtId="0" fontId="46" fillId="0" borderId="12" xfId="0" applyFont="1" applyBorder="1"/>
    <xf numFmtId="0" fontId="48" fillId="0" borderId="12" xfId="0" applyFont="1" applyBorder="1" applyAlignment="1">
      <alignment horizontal="center"/>
    </xf>
    <xf numFmtId="0" fontId="45" fillId="3" borderId="18" xfId="0" applyFont="1" applyFill="1" applyBorder="1"/>
    <xf numFmtId="0" fontId="48" fillId="0" borderId="17" xfId="0" applyFont="1" applyBorder="1" applyAlignment="1">
      <alignment horizontal="center"/>
    </xf>
    <xf numFmtId="0" fontId="45" fillId="3" borderId="20" xfId="0" applyFont="1" applyFill="1" applyBorder="1"/>
    <xf numFmtId="0" fontId="45" fillId="3" borderId="38" xfId="0" applyFont="1" applyFill="1" applyBorder="1"/>
    <xf numFmtId="0" fontId="60" fillId="0" borderId="2" xfId="0" applyFont="1" applyBorder="1" applyAlignment="1">
      <alignment horizontal="center"/>
    </xf>
    <xf numFmtId="0" fontId="60" fillId="0" borderId="3" xfId="0" applyFont="1" applyBorder="1" applyAlignment="1">
      <alignment horizontal="center"/>
    </xf>
    <xf numFmtId="0" fontId="47" fillId="4" borderId="25" xfId="0" applyFont="1" applyFill="1" applyBorder="1" applyAlignment="1">
      <alignment horizontal="center"/>
    </xf>
    <xf numFmtId="0" fontId="56" fillId="0" borderId="13" xfId="0" applyFont="1" applyBorder="1" applyAlignment="1">
      <alignment horizontal="center"/>
    </xf>
    <xf numFmtId="0" fontId="0" fillId="4" borderId="25" xfId="0" applyFill="1" applyBorder="1"/>
    <xf numFmtId="0" fontId="44" fillId="0" borderId="22" xfId="0" applyFont="1" applyBorder="1" applyAlignment="1">
      <alignment horizontal="center"/>
    </xf>
    <xf numFmtId="0" fontId="44" fillId="0" borderId="9" xfId="0" applyFont="1" applyBorder="1"/>
    <xf numFmtId="0" fontId="44" fillId="0" borderId="48" xfId="0" applyFont="1" applyBorder="1"/>
    <xf numFmtId="0" fontId="47" fillId="0" borderId="67" xfId="0" applyFont="1" applyBorder="1"/>
    <xf numFmtId="0" fontId="47" fillId="0" borderId="68" xfId="0" applyFont="1" applyBorder="1"/>
    <xf numFmtId="0" fontId="47" fillId="0" borderId="69" xfId="0" applyFont="1" applyBorder="1"/>
    <xf numFmtId="0" fontId="56" fillId="0" borderId="16" xfId="0" applyFont="1" applyBorder="1"/>
    <xf numFmtId="0" fontId="44" fillId="0" borderId="25" xfId="0" applyFont="1" applyBorder="1" applyAlignment="1">
      <alignment horizontal="center"/>
    </xf>
    <xf numFmtId="0" fontId="56" fillId="0" borderId="64" xfId="0" applyFont="1" applyBorder="1"/>
    <xf numFmtId="0" fontId="44" fillId="0" borderId="64" xfId="0" applyFont="1" applyBorder="1"/>
    <xf numFmtId="165" fontId="56" fillId="3" borderId="25" xfId="0" applyNumberFormat="1" applyFont="1" applyFill="1" applyBorder="1"/>
    <xf numFmtId="0" fontId="60" fillId="0" borderId="64" xfId="0" applyFont="1" applyBorder="1"/>
    <xf numFmtId="0" fontId="44" fillId="0" borderId="39" xfId="0" applyFont="1" applyBorder="1"/>
    <xf numFmtId="0" fontId="60" fillId="0" borderId="70" xfId="0" applyFont="1" applyBorder="1"/>
    <xf numFmtId="0" fontId="44" fillId="0" borderId="70" xfId="0" applyFont="1" applyBorder="1"/>
    <xf numFmtId="165" fontId="60" fillId="9" borderId="29" xfId="0" applyNumberFormat="1" applyFont="1" applyFill="1" applyBorder="1"/>
    <xf numFmtId="165" fontId="56" fillId="3" borderId="31" xfId="0" applyNumberFormat="1" applyFont="1" applyFill="1" applyBorder="1"/>
    <xf numFmtId="165" fontId="56" fillId="3" borderId="26" xfId="0" applyNumberFormat="1" applyFont="1" applyFill="1" applyBorder="1"/>
    <xf numFmtId="165" fontId="60" fillId="9" borderId="30" xfId="0" applyNumberFormat="1" applyFont="1" applyFill="1" applyBorder="1"/>
    <xf numFmtId="0" fontId="56" fillId="0" borderId="70" xfId="0" applyFont="1" applyBorder="1"/>
    <xf numFmtId="0" fontId="56" fillId="0" borderId="28" xfId="0" applyFont="1" applyBorder="1"/>
    <xf numFmtId="0" fontId="44" fillId="3" borderId="32" xfId="0" applyFont="1" applyFill="1" applyBorder="1"/>
    <xf numFmtId="0" fontId="52" fillId="0" borderId="42" xfId="0" applyFont="1" applyBorder="1"/>
    <xf numFmtId="0" fontId="52" fillId="0" borderId="10" xfId="0" applyFont="1" applyBorder="1"/>
    <xf numFmtId="0" fontId="47" fillId="0" borderId="16" xfId="0" applyFont="1" applyBorder="1" applyAlignment="1">
      <alignment horizontal="center"/>
    </xf>
    <xf numFmtId="0" fontId="44" fillId="0" borderId="48" xfId="0" applyFont="1" applyBorder="1" applyAlignment="1">
      <alignment horizontal="center"/>
    </xf>
    <xf numFmtId="0" fontId="60" fillId="0" borderId="16" xfId="0" applyFont="1" applyBorder="1" applyAlignment="1">
      <alignment horizontal="left"/>
    </xf>
    <xf numFmtId="0" fontId="44" fillId="0" borderId="15" xfId="0" applyFont="1" applyBorder="1" applyAlignment="1">
      <alignment horizontal="left"/>
    </xf>
    <xf numFmtId="0" fontId="44" fillId="0" borderId="12" xfId="0" applyFont="1" applyBorder="1" applyAlignment="1">
      <alignment horizontal="left"/>
    </xf>
    <xf numFmtId="0" fontId="44" fillId="0" borderId="22" xfId="0" applyFont="1" applyBorder="1" applyAlignment="1">
      <alignment horizontal="left"/>
    </xf>
    <xf numFmtId="0" fontId="60" fillId="4" borderId="24" xfId="0" applyFont="1" applyFill="1" applyBorder="1" applyAlignment="1">
      <alignment horizontal="left"/>
    </xf>
    <xf numFmtId="0" fontId="43" fillId="0" borderId="64" xfId="0" applyFont="1" applyBorder="1"/>
    <xf numFmtId="0" fontId="47" fillId="0" borderId="25" xfId="0" applyFont="1" applyBorder="1" applyAlignment="1">
      <alignment horizontal="center"/>
    </xf>
    <xf numFmtId="0" fontId="43" fillId="0" borderId="28" xfId="0" applyFont="1" applyBorder="1" applyAlignment="1">
      <alignment horizontal="center"/>
    </xf>
    <xf numFmtId="0" fontId="60" fillId="0" borderId="7" xfId="0" applyFont="1" applyBorder="1" applyAlignment="1">
      <alignment horizontal="left"/>
    </xf>
    <xf numFmtId="0" fontId="43" fillId="0" borderId="51" xfId="0" applyFont="1" applyBorder="1"/>
    <xf numFmtId="0" fontId="47" fillId="0" borderId="11" xfId="0" applyFont="1" applyBorder="1" applyAlignment="1">
      <alignment horizontal="center"/>
    </xf>
    <xf numFmtId="0" fontId="60" fillId="0" borderId="32" xfId="0" applyFont="1" applyBorder="1" applyAlignment="1">
      <alignment horizontal="left"/>
    </xf>
    <xf numFmtId="0" fontId="42" fillId="0" borderId="0" xfId="0" applyFont="1"/>
    <xf numFmtId="0" fontId="80" fillId="0" borderId="0" xfId="0" applyFont="1" applyAlignment="1">
      <alignment horizontal="left"/>
    </xf>
    <xf numFmtId="0" fontId="42" fillId="0" borderId="1" xfId="0" applyFont="1" applyBorder="1" applyAlignment="1">
      <alignment horizontal="centerContinuous" vertical="center" wrapText="1"/>
    </xf>
    <xf numFmtId="0" fontId="42" fillId="0" borderId="3" xfId="0" applyFont="1" applyBorder="1" applyAlignment="1">
      <alignment horizontal="centerContinuous" vertical="center" wrapText="1"/>
    </xf>
    <xf numFmtId="0" fontId="42" fillId="0" borderId="24" xfId="0" applyFont="1" applyBorder="1" applyAlignment="1">
      <alignment horizontal="center" vertical="center" wrapText="1"/>
    </xf>
    <xf numFmtId="0" fontId="42" fillId="0" borderId="64" xfId="0" applyFont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3" fontId="68" fillId="10" borderId="69" xfId="0" applyNumberFormat="1" applyFont="1" applyFill="1" applyBorder="1" applyAlignment="1">
      <alignment horizontal="centerContinuous"/>
    </xf>
    <xf numFmtId="0" fontId="0" fillId="10" borderId="73" xfId="0" applyFill="1" applyBorder="1" applyAlignment="1">
      <alignment horizontal="centerContinuous"/>
    </xf>
    <xf numFmtId="164" fontId="42" fillId="3" borderId="60" xfId="0" applyNumberFormat="1" applyFont="1" applyFill="1" applyBorder="1"/>
    <xf numFmtId="164" fontId="42" fillId="3" borderId="29" xfId="0" applyNumberFormat="1" applyFont="1" applyFill="1" applyBorder="1"/>
    <xf numFmtId="164" fontId="42" fillId="3" borderId="30" xfId="0" applyNumberFormat="1" applyFont="1" applyFill="1" applyBorder="1"/>
    <xf numFmtId="0" fontId="42" fillId="0" borderId="16" xfId="0" applyFont="1" applyBorder="1" applyAlignment="1">
      <alignment horizontal="center" wrapText="1"/>
    </xf>
    <xf numFmtId="0" fontId="42" fillId="0" borderId="69" xfId="0" applyFont="1" applyBorder="1" applyAlignment="1">
      <alignment horizontal="center" vertical="center" wrapText="1"/>
    </xf>
    <xf numFmtId="168" fontId="42" fillId="3" borderId="42" xfId="0" applyNumberFormat="1" applyFont="1" applyFill="1" applyBorder="1"/>
    <xf numFmtId="168" fontId="42" fillId="10" borderId="54" xfId="0" applyNumberFormat="1" applyFont="1" applyFill="1" applyBorder="1"/>
    <xf numFmtId="168" fontId="42" fillId="10" borderId="17" xfId="0" applyNumberFormat="1" applyFont="1" applyFill="1" applyBorder="1"/>
    <xf numFmtId="168" fontId="42" fillId="10" borderId="19" xfId="0" applyNumberFormat="1" applyFont="1" applyFill="1" applyBorder="1"/>
    <xf numFmtId="168" fontId="42" fillId="3" borderId="11" xfId="0" applyNumberFormat="1" applyFont="1" applyFill="1" applyBorder="1"/>
    <xf numFmtId="168" fontId="42" fillId="3" borderId="17" xfId="0" applyNumberFormat="1" applyFont="1" applyFill="1" applyBorder="1"/>
    <xf numFmtId="168" fontId="42" fillId="10" borderId="52" xfId="0" applyNumberFormat="1" applyFont="1" applyFill="1" applyBorder="1"/>
    <xf numFmtId="168" fontId="42" fillId="10" borderId="12" xfId="0" applyNumberFormat="1" applyFont="1" applyFill="1" applyBorder="1"/>
    <xf numFmtId="168" fontId="42" fillId="10" borderId="21" xfId="0" applyNumberFormat="1" applyFont="1" applyFill="1" applyBorder="1"/>
    <xf numFmtId="168" fontId="42" fillId="3" borderId="12" xfId="0" applyNumberFormat="1" applyFont="1" applyFill="1" applyBorder="1"/>
    <xf numFmtId="168" fontId="42" fillId="3" borderId="19" xfId="0" applyNumberFormat="1" applyFont="1" applyFill="1" applyBorder="1"/>
    <xf numFmtId="168" fontId="42" fillId="10" borderId="38" xfId="0" applyNumberFormat="1" applyFont="1" applyFill="1" applyBorder="1"/>
    <xf numFmtId="168" fontId="42" fillId="3" borderId="15" xfId="0" applyNumberFormat="1" applyFont="1" applyFill="1" applyBorder="1"/>
    <xf numFmtId="168" fontId="42" fillId="9" borderId="12" xfId="0" applyNumberFormat="1" applyFont="1" applyFill="1" applyBorder="1"/>
    <xf numFmtId="168" fontId="42" fillId="9" borderId="63" xfId="0" applyNumberFormat="1" applyFont="1" applyFill="1" applyBorder="1"/>
    <xf numFmtId="0" fontId="71" fillId="0" borderId="0" xfId="0" quotePrefix="1" applyFont="1"/>
    <xf numFmtId="164" fontId="42" fillId="3" borderId="70" xfId="0" applyNumberFormat="1" applyFont="1" applyFill="1" applyBorder="1"/>
    <xf numFmtId="168" fontId="42" fillId="10" borderId="47" xfId="0" applyNumberFormat="1" applyFont="1" applyFill="1" applyBorder="1"/>
    <xf numFmtId="168" fontId="42" fillId="10" borderId="9" xfId="0" applyNumberFormat="1" applyFont="1" applyFill="1" applyBorder="1"/>
    <xf numFmtId="0" fontId="42" fillId="0" borderId="42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2" fillId="0" borderId="50" xfId="0" applyFont="1" applyBorder="1" applyAlignment="1">
      <alignment horizontal="center" vertical="center" wrapText="1"/>
    </xf>
    <xf numFmtId="3" fontId="68" fillId="9" borderId="12" xfId="0" applyNumberFormat="1" applyFont="1" applyFill="1" applyBorder="1"/>
    <xf numFmtId="3" fontId="68" fillId="9" borderId="22" xfId="0" applyNumberFormat="1" applyFont="1" applyFill="1" applyBorder="1"/>
    <xf numFmtId="168" fontId="42" fillId="3" borderId="48" xfId="0" applyNumberFormat="1" applyFont="1" applyFill="1" applyBorder="1"/>
    <xf numFmtId="168" fontId="42" fillId="9" borderId="38" xfId="0" applyNumberFormat="1" applyFont="1" applyFill="1" applyBorder="1"/>
    <xf numFmtId="168" fontId="42" fillId="9" borderId="21" xfId="0" applyNumberFormat="1" applyFont="1" applyFill="1" applyBorder="1"/>
    <xf numFmtId="168" fontId="42" fillId="3" borderId="28" xfId="0" applyNumberFormat="1" applyFont="1" applyFill="1" applyBorder="1"/>
    <xf numFmtId="168" fontId="42" fillId="3" borderId="22" xfId="0" applyNumberFormat="1" applyFont="1" applyFill="1" applyBorder="1"/>
    <xf numFmtId="168" fontId="42" fillId="3" borderId="29" xfId="0" applyNumberFormat="1" applyFont="1" applyFill="1" applyBorder="1"/>
    <xf numFmtId="168" fontId="42" fillId="3" borderId="30" xfId="0" applyNumberFormat="1" applyFont="1" applyFill="1" applyBorder="1"/>
    <xf numFmtId="3" fontId="68" fillId="9" borderId="15" xfId="0" applyNumberFormat="1" applyFont="1" applyFill="1" applyBorder="1"/>
    <xf numFmtId="0" fontId="60" fillId="0" borderId="18" xfId="0" applyFont="1" applyBorder="1" applyAlignment="1">
      <alignment horizontal="left"/>
    </xf>
    <xf numFmtId="0" fontId="44" fillId="0" borderId="64" xfId="0" applyFont="1" applyBorder="1" applyAlignment="1">
      <alignment horizontal="center"/>
    </xf>
    <xf numFmtId="0" fontId="44" fillId="0" borderId="9" xfId="0" applyFont="1" applyBorder="1" applyAlignment="1">
      <alignment horizontal="center"/>
    </xf>
    <xf numFmtId="0" fontId="76" fillId="0" borderId="0" xfId="0" applyFont="1" applyAlignment="1">
      <alignment horizontal="center"/>
    </xf>
    <xf numFmtId="0" fontId="62" fillId="2" borderId="0" xfId="0" applyFont="1" applyFill="1" applyAlignment="1">
      <alignment horizontal="left" vertical="center"/>
    </xf>
    <xf numFmtId="0" fontId="62" fillId="2" borderId="7" xfId="0" applyFont="1" applyFill="1" applyBorder="1" applyAlignment="1">
      <alignment horizontal="left" vertical="center"/>
    </xf>
    <xf numFmtId="0" fontId="71" fillId="0" borderId="0" xfId="0" quotePrefix="1" applyFont="1" applyAlignment="1">
      <alignment wrapText="1"/>
    </xf>
    <xf numFmtId="0" fontId="71" fillId="0" borderId="0" xfId="0" applyFont="1" applyAlignment="1">
      <alignment wrapText="1"/>
    </xf>
    <xf numFmtId="0" fontId="41" fillId="0" borderId="0" xfId="0" applyFont="1"/>
    <xf numFmtId="0" fontId="80" fillId="0" borderId="0" xfId="0" quotePrefix="1" applyFont="1" applyAlignment="1">
      <alignment horizontal="left" wrapText="1"/>
    </xf>
    <xf numFmtId="0" fontId="41" fillId="0" borderId="72" xfId="0" applyFont="1" applyBorder="1" applyAlignment="1">
      <alignment horizontal="center" vertical="center" wrapText="1"/>
    </xf>
    <xf numFmtId="0" fontId="41" fillId="0" borderId="38" xfId="0" applyFont="1" applyBorder="1" applyAlignment="1">
      <alignment horizontal="center" vertical="center" wrapText="1"/>
    </xf>
    <xf numFmtId="0" fontId="41" fillId="0" borderId="22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41" fillId="0" borderId="71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3" fontId="41" fillId="3" borderId="18" xfId="0" applyNumberFormat="1" applyFont="1" applyFill="1" applyBorder="1"/>
    <xf numFmtId="3" fontId="41" fillId="3" borderId="17" xfId="0" applyNumberFormat="1" applyFont="1" applyFill="1" applyBorder="1"/>
    <xf numFmtId="3" fontId="41" fillId="3" borderId="47" xfId="0" applyNumberFormat="1" applyFont="1" applyFill="1" applyBorder="1"/>
    <xf numFmtId="3" fontId="41" fillId="0" borderId="0" xfId="0" applyNumberFormat="1" applyFont="1"/>
    <xf numFmtId="3" fontId="41" fillId="3" borderId="61" xfId="0" applyNumberFormat="1" applyFont="1" applyFill="1" applyBorder="1"/>
    <xf numFmtId="3" fontId="41" fillId="12" borderId="18" xfId="0" applyNumberFormat="1" applyFont="1" applyFill="1" applyBorder="1"/>
    <xf numFmtId="3" fontId="41" fillId="12" borderId="17" xfId="0" applyNumberFormat="1" applyFont="1" applyFill="1" applyBorder="1"/>
    <xf numFmtId="3" fontId="41" fillId="3" borderId="20" xfId="0" applyNumberFormat="1" applyFont="1" applyFill="1" applyBorder="1"/>
    <xf numFmtId="3" fontId="41" fillId="3" borderId="12" xfId="0" applyNumberFormat="1" applyFont="1" applyFill="1" applyBorder="1"/>
    <xf numFmtId="3" fontId="41" fillId="3" borderId="9" xfId="0" applyNumberFormat="1" applyFont="1" applyFill="1" applyBorder="1"/>
    <xf numFmtId="3" fontId="41" fillId="3" borderId="62" xfId="0" applyNumberFormat="1" applyFont="1" applyFill="1" applyBorder="1"/>
    <xf numFmtId="3" fontId="41" fillId="12" borderId="20" xfId="0" applyNumberFormat="1" applyFont="1" applyFill="1" applyBorder="1"/>
    <xf numFmtId="3" fontId="41" fillId="12" borderId="12" xfId="0" applyNumberFormat="1" applyFont="1" applyFill="1" applyBorder="1"/>
    <xf numFmtId="3" fontId="41" fillId="3" borderId="52" xfId="0" applyNumberFormat="1" applyFont="1" applyFill="1" applyBorder="1"/>
    <xf numFmtId="3" fontId="41" fillId="3" borderId="13" xfId="0" applyNumberFormat="1" applyFont="1" applyFill="1" applyBorder="1"/>
    <xf numFmtId="3" fontId="41" fillId="3" borderId="76" xfId="0" applyNumberFormat="1" applyFont="1" applyFill="1" applyBorder="1"/>
    <xf numFmtId="3" fontId="41" fillId="3" borderId="75" xfId="0" applyNumberFormat="1" applyFont="1" applyFill="1" applyBorder="1"/>
    <xf numFmtId="3" fontId="41" fillId="12" borderId="38" xfId="0" applyNumberFormat="1" applyFont="1" applyFill="1" applyBorder="1"/>
    <xf numFmtId="3" fontId="41" fillId="12" borderId="22" xfId="0" applyNumberFormat="1" applyFont="1" applyFill="1" applyBorder="1"/>
    <xf numFmtId="0" fontId="60" fillId="9" borderId="69" xfId="0" applyFont="1" applyFill="1" applyBorder="1"/>
    <xf numFmtId="0" fontId="81" fillId="0" borderId="0" xfId="0" applyFont="1" applyAlignment="1">
      <alignment horizontal="left"/>
    </xf>
    <xf numFmtId="0" fontId="80" fillId="0" borderId="7" xfId="0" applyFont="1" applyBorder="1" applyAlignment="1">
      <alignment horizontal="left"/>
    </xf>
    <xf numFmtId="0" fontId="80" fillId="0" borderId="7" xfId="0" quotePrefix="1" applyFont="1" applyBorder="1" applyAlignment="1">
      <alignment horizontal="left"/>
    </xf>
    <xf numFmtId="0" fontId="80" fillId="0" borderId="0" xfId="0" quotePrefix="1" applyFont="1" applyAlignment="1">
      <alignment horizontal="left"/>
    </xf>
    <xf numFmtId="0" fontId="41" fillId="0" borderId="28" xfId="0" applyFont="1" applyBorder="1" applyAlignment="1">
      <alignment horizontal="center" vertical="center" wrapText="1"/>
    </xf>
    <xf numFmtId="3" fontId="41" fillId="3" borderId="27" xfId="0" applyNumberFormat="1" applyFont="1" applyFill="1" applyBorder="1"/>
    <xf numFmtId="3" fontId="41" fillId="3" borderId="11" xfId="0" applyNumberFormat="1" applyFont="1" applyFill="1" applyBorder="1"/>
    <xf numFmtId="3" fontId="41" fillId="3" borderId="22" xfId="0" applyNumberFormat="1" applyFont="1" applyFill="1" applyBorder="1"/>
    <xf numFmtId="3" fontId="41" fillId="3" borderId="39" xfId="0" applyNumberFormat="1" applyFont="1" applyFill="1" applyBorder="1"/>
    <xf numFmtId="170" fontId="41" fillId="0" borderId="0" xfId="0" applyNumberFormat="1" applyFont="1"/>
    <xf numFmtId="0" fontId="41" fillId="3" borderId="61" xfId="0" applyFont="1" applyFill="1" applyBorder="1"/>
    <xf numFmtId="0" fontId="41" fillId="3" borderId="62" xfId="0" applyFont="1" applyFill="1" applyBorder="1"/>
    <xf numFmtId="3" fontId="41" fillId="3" borderId="38" xfId="0" applyNumberFormat="1" applyFont="1" applyFill="1" applyBorder="1"/>
    <xf numFmtId="0" fontId="41" fillId="9" borderId="41" xfId="0" applyFont="1" applyFill="1" applyBorder="1"/>
    <xf numFmtId="0" fontId="41" fillId="9" borderId="49" xfId="0" applyFont="1" applyFill="1" applyBorder="1"/>
    <xf numFmtId="0" fontId="41" fillId="9" borderId="35" xfId="0" applyFont="1" applyFill="1" applyBorder="1"/>
    <xf numFmtId="0" fontId="60" fillId="9" borderId="33" xfId="0" applyFont="1" applyFill="1" applyBorder="1"/>
    <xf numFmtId="3" fontId="41" fillId="3" borderId="65" xfId="0" applyNumberFormat="1" applyFont="1" applyFill="1" applyBorder="1"/>
    <xf numFmtId="0" fontId="41" fillId="0" borderId="61" xfId="0" applyFont="1" applyBorder="1" applyAlignment="1">
      <alignment horizontal="center"/>
    </xf>
    <xf numFmtId="0" fontId="41" fillId="0" borderId="62" xfId="0" applyFont="1" applyBorder="1" applyAlignment="1">
      <alignment horizontal="center"/>
    </xf>
    <xf numFmtId="0" fontId="41" fillId="0" borderId="63" xfId="0" applyFont="1" applyBorder="1" applyAlignment="1">
      <alignment horizontal="center"/>
    </xf>
    <xf numFmtId="0" fontId="41" fillId="0" borderId="69" xfId="0" applyFont="1" applyBorder="1" applyAlignment="1">
      <alignment horizontal="center"/>
    </xf>
    <xf numFmtId="0" fontId="41" fillId="9" borderId="50" xfId="0" applyFont="1" applyFill="1" applyBorder="1"/>
    <xf numFmtId="0" fontId="41" fillId="0" borderId="3" xfId="0" applyFont="1" applyBorder="1" applyAlignment="1">
      <alignment horizontal="center" vertical="center" wrapText="1"/>
    </xf>
    <xf numFmtId="0" fontId="60" fillId="9" borderId="41" xfId="0" applyFont="1" applyFill="1" applyBorder="1"/>
    <xf numFmtId="0" fontId="60" fillId="9" borderId="50" xfId="0" applyFont="1" applyFill="1" applyBorder="1"/>
    <xf numFmtId="0" fontId="41" fillId="0" borderId="45" xfId="0" applyFont="1" applyBorder="1"/>
    <xf numFmtId="0" fontId="41" fillId="0" borderId="2" xfId="0" applyFont="1" applyBorder="1"/>
    <xf numFmtId="0" fontId="61" fillId="0" borderId="2" xfId="0" applyFont="1" applyBorder="1"/>
    <xf numFmtId="3" fontId="41" fillId="0" borderId="7" xfId="0" applyNumberFormat="1" applyFont="1" applyBorder="1"/>
    <xf numFmtId="0" fontId="61" fillId="0" borderId="7" xfId="0" applyFont="1" applyBorder="1"/>
    <xf numFmtId="0" fontId="41" fillId="0" borderId="7" xfId="0" applyFont="1" applyBorder="1"/>
    <xf numFmtId="0" fontId="80" fillId="0" borderId="0" xfId="0" quotePrefix="1" applyFont="1"/>
    <xf numFmtId="0" fontId="61" fillId="0" borderId="8" xfId="0" applyFont="1" applyBorder="1"/>
    <xf numFmtId="0" fontId="41" fillId="0" borderId="75" xfId="0" applyFont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41" fillId="13" borderId="62" xfId="0" applyFont="1" applyFill="1" applyBorder="1"/>
    <xf numFmtId="0" fontId="60" fillId="13" borderId="69" xfId="0" applyFont="1" applyFill="1" applyBorder="1"/>
    <xf numFmtId="0" fontId="0" fillId="13" borderId="9" xfId="0" applyFill="1" applyBorder="1"/>
    <xf numFmtId="0" fontId="0" fillId="13" borderId="10" xfId="0" applyFill="1" applyBorder="1"/>
    <xf numFmtId="0" fontId="0" fillId="13" borderId="11" xfId="0" applyFill="1" applyBorder="1"/>
    <xf numFmtId="0" fontId="41" fillId="11" borderId="2" xfId="0" applyFont="1" applyFill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170" fontId="60" fillId="0" borderId="0" xfId="0" applyNumberFormat="1" applyFont="1"/>
    <xf numFmtId="170" fontId="60" fillId="0" borderId="7" xfId="0" applyNumberFormat="1" applyFont="1" applyBorder="1"/>
    <xf numFmtId="3" fontId="60" fillId="0" borderId="7" xfId="0" applyNumberFormat="1" applyFont="1" applyBorder="1"/>
    <xf numFmtId="0" fontId="41" fillId="0" borderId="47" xfId="0" applyFont="1" applyBorder="1" applyAlignment="1">
      <alignment horizontal="center"/>
    </xf>
    <xf numFmtId="0" fontId="56" fillId="0" borderId="9" xfId="0" applyFont="1" applyBorder="1" applyAlignment="1">
      <alignment horizontal="center"/>
    </xf>
    <xf numFmtId="0" fontId="56" fillId="0" borderId="39" xfId="0" applyFont="1" applyBorder="1" applyAlignment="1">
      <alignment horizontal="center"/>
    </xf>
    <xf numFmtId="0" fontId="56" fillId="0" borderId="48" xfId="0" applyFont="1" applyBorder="1" applyAlignment="1">
      <alignment horizontal="center"/>
    </xf>
    <xf numFmtId="0" fontId="56" fillId="0" borderId="64" xfId="0" applyFont="1" applyBorder="1" applyAlignment="1">
      <alignment horizontal="center"/>
    </xf>
    <xf numFmtId="0" fontId="56" fillId="0" borderId="70" xfId="0" applyFont="1" applyBorder="1" applyAlignment="1">
      <alignment horizontal="center"/>
    </xf>
    <xf numFmtId="0" fontId="41" fillId="0" borderId="70" xfId="0" applyFont="1" applyBorder="1" applyAlignment="1">
      <alignment horizontal="center"/>
    </xf>
    <xf numFmtId="0" fontId="76" fillId="0" borderId="25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center"/>
    </xf>
    <xf numFmtId="0" fontId="44" fillId="0" borderId="18" xfId="0" applyFont="1" applyBorder="1"/>
    <xf numFmtId="0" fontId="44" fillId="0" borderId="20" xfId="0" applyFont="1" applyBorder="1"/>
    <xf numFmtId="0" fontId="76" fillId="0" borderId="66" xfId="0" applyFont="1" applyBorder="1" applyAlignment="1">
      <alignment horizontal="center" vertical="center"/>
    </xf>
    <xf numFmtId="0" fontId="71" fillId="0" borderId="2" xfId="0" quotePrefix="1" applyFont="1" applyBorder="1" applyAlignment="1">
      <alignment wrapText="1"/>
    </xf>
    <xf numFmtId="0" fontId="71" fillId="0" borderId="2" xfId="0" applyFont="1" applyBorder="1" applyAlignment="1">
      <alignment wrapText="1"/>
    </xf>
    <xf numFmtId="0" fontId="70" fillId="0" borderId="1" xfId="0" applyFont="1" applyBorder="1"/>
    <xf numFmtId="0" fontId="70" fillId="0" borderId="18" xfId="0" applyFont="1" applyBorder="1" applyAlignment="1">
      <alignment horizontal="center" vertical="center" wrapText="1"/>
    </xf>
    <xf numFmtId="0" fontId="70" fillId="0" borderId="43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 wrapText="1"/>
    </xf>
    <xf numFmtId="0" fontId="68" fillId="0" borderId="0" xfId="0" applyFont="1" applyAlignment="1">
      <alignment vertical="center"/>
    </xf>
    <xf numFmtId="0" fontId="70" fillId="0" borderId="41" xfId="0" applyFont="1" applyBorder="1" applyAlignment="1">
      <alignment horizontal="center" vertical="center" wrapText="1"/>
    </xf>
    <xf numFmtId="0" fontId="60" fillId="0" borderId="72" xfId="0" applyFont="1" applyBorder="1" applyAlignment="1">
      <alignment horizontal="center" vertical="center" wrapText="1"/>
    </xf>
    <xf numFmtId="0" fontId="70" fillId="0" borderId="33" xfId="0" applyFont="1" applyBorder="1"/>
    <xf numFmtId="0" fontId="68" fillId="0" borderId="50" xfId="0" applyFont="1" applyBorder="1"/>
    <xf numFmtId="0" fontId="82" fillId="0" borderId="0" xfId="0" applyFont="1" applyAlignment="1">
      <alignment horizontal="center" vertical="center"/>
    </xf>
    <xf numFmtId="167" fontId="0" fillId="0" borderId="0" xfId="0" applyNumberFormat="1"/>
    <xf numFmtId="172" fontId="0" fillId="0" borderId="0" xfId="0" applyNumberFormat="1"/>
    <xf numFmtId="0" fontId="80" fillId="0" borderId="0" xfId="0" applyFont="1"/>
    <xf numFmtId="0" fontId="83" fillId="0" borderId="0" xfId="0" applyFont="1"/>
    <xf numFmtId="0" fontId="68" fillId="0" borderId="1" xfId="0" applyFont="1" applyBorder="1"/>
    <xf numFmtId="0" fontId="70" fillId="11" borderId="41" xfId="0" applyFont="1" applyFill="1" applyBorder="1"/>
    <xf numFmtId="0" fontId="68" fillId="0" borderId="50" xfId="0" applyFont="1" applyBorder="1" applyAlignment="1">
      <alignment horizontal="center"/>
    </xf>
    <xf numFmtId="0" fontId="41" fillId="0" borderId="77" xfId="0" applyFont="1" applyBorder="1" applyAlignment="1">
      <alignment horizontal="center"/>
    </xf>
    <xf numFmtId="0" fontId="41" fillId="3" borderId="68" xfId="0" applyFont="1" applyFill="1" applyBorder="1"/>
    <xf numFmtId="0" fontId="41" fillId="0" borderId="43" xfId="0" applyFont="1" applyBorder="1" applyAlignment="1">
      <alignment horizontal="center"/>
    </xf>
    <xf numFmtId="0" fontId="41" fillId="0" borderId="69" xfId="0" applyFont="1" applyBorder="1" applyAlignment="1">
      <alignment horizontal="center" vertical="center" wrapText="1"/>
    </xf>
    <xf numFmtId="0" fontId="41" fillId="0" borderId="61" xfId="0" applyFont="1" applyBorder="1"/>
    <xf numFmtId="0" fontId="41" fillId="0" borderId="62" xfId="0" applyFont="1" applyBorder="1"/>
    <xf numFmtId="0" fontId="76" fillId="0" borderId="61" xfId="0" applyFont="1" applyBorder="1" applyAlignment="1">
      <alignment horizontal="center"/>
    </xf>
    <xf numFmtId="0" fontId="76" fillId="0" borderId="62" xfId="0" applyFont="1" applyBorder="1" applyAlignment="1">
      <alignment horizontal="center"/>
    </xf>
    <xf numFmtId="0" fontId="41" fillId="0" borderId="50" xfId="0" applyFont="1" applyBorder="1"/>
    <xf numFmtId="0" fontId="76" fillId="0" borderId="63" xfId="0" applyFont="1" applyBorder="1" applyAlignment="1">
      <alignment horizontal="center"/>
    </xf>
    <xf numFmtId="3" fontId="41" fillId="3" borderId="63" xfId="0" applyNumberFormat="1" applyFont="1" applyFill="1" applyBorder="1"/>
    <xf numFmtId="0" fontId="41" fillId="0" borderId="63" xfId="0" applyFont="1" applyBorder="1"/>
    <xf numFmtId="3" fontId="41" fillId="3" borderId="74" xfId="0" applyNumberFormat="1" applyFont="1" applyFill="1" applyBorder="1"/>
    <xf numFmtId="3" fontId="41" fillId="3" borderId="58" xfId="0" applyNumberFormat="1" applyFont="1" applyFill="1" applyBorder="1"/>
    <xf numFmtId="3" fontId="41" fillId="3" borderId="14" xfId="0" applyNumberFormat="1" applyFont="1" applyFill="1" applyBorder="1"/>
    <xf numFmtId="0" fontId="41" fillId="0" borderId="74" xfId="0" applyFont="1" applyBorder="1"/>
    <xf numFmtId="0" fontId="41" fillId="0" borderId="75" xfId="0" applyFont="1" applyBorder="1"/>
    <xf numFmtId="3" fontId="41" fillId="3" borderId="68" xfId="0" applyNumberFormat="1" applyFont="1" applyFill="1" applyBorder="1"/>
    <xf numFmtId="3" fontId="41" fillId="3" borderId="32" xfId="0" applyNumberFormat="1" applyFont="1" applyFill="1" applyBorder="1"/>
    <xf numFmtId="3" fontId="41" fillId="3" borderId="15" xfId="0" applyNumberFormat="1" applyFont="1" applyFill="1" applyBorder="1"/>
    <xf numFmtId="0" fontId="80" fillId="0" borderId="7" xfId="0" applyFont="1" applyBorder="1" applyAlignment="1">
      <alignment wrapText="1"/>
    </xf>
    <xf numFmtId="0" fontId="80" fillId="0" borderId="7" xfId="0" applyFont="1" applyBorder="1"/>
    <xf numFmtId="0" fontId="80" fillId="0" borderId="0" xfId="0" applyFont="1" applyAlignment="1">
      <alignment wrapText="1"/>
    </xf>
    <xf numFmtId="3" fontId="41" fillId="0" borderId="41" xfId="0" applyNumberFormat="1" applyFont="1" applyBorder="1" applyAlignment="1">
      <alignment horizontal="center"/>
    </xf>
    <xf numFmtId="3" fontId="41" fillId="0" borderId="49" xfId="0" applyNumberFormat="1" applyFont="1" applyBorder="1" applyAlignment="1">
      <alignment horizontal="center"/>
    </xf>
    <xf numFmtId="3" fontId="41" fillId="0" borderId="50" xfId="0" applyNumberFormat="1" applyFont="1" applyBorder="1" applyAlignment="1">
      <alignment horizontal="center"/>
    </xf>
    <xf numFmtId="3" fontId="41" fillId="0" borderId="4" xfId="0" applyNumberFormat="1" applyFont="1" applyBorder="1" applyAlignment="1">
      <alignment horizontal="center"/>
    </xf>
    <xf numFmtId="3" fontId="41" fillId="0" borderId="44" xfId="0" applyNumberFormat="1" applyFont="1" applyBorder="1" applyAlignment="1">
      <alignment horizontal="center"/>
    </xf>
    <xf numFmtId="3" fontId="41" fillId="0" borderId="35" xfId="0" applyNumberFormat="1" applyFont="1" applyBorder="1" applyAlignment="1">
      <alignment horizontal="center"/>
    </xf>
    <xf numFmtId="0" fontId="41" fillId="0" borderId="68" xfId="0" applyFont="1" applyBorder="1"/>
    <xf numFmtId="0" fontId="41" fillId="0" borderId="74" xfId="0" applyFont="1" applyBorder="1" applyAlignment="1">
      <alignment horizontal="center" vertical="center" wrapText="1"/>
    </xf>
    <xf numFmtId="0" fontId="60" fillId="0" borderId="72" xfId="0" applyFont="1" applyBorder="1" applyAlignment="1">
      <alignment vertical="center"/>
    </xf>
    <xf numFmtId="0" fontId="41" fillId="0" borderId="42" xfId="0" applyFont="1" applyBorder="1"/>
    <xf numFmtId="0" fontId="41" fillId="0" borderId="10" xfId="0" applyFont="1" applyBorder="1"/>
    <xf numFmtId="0" fontId="41" fillId="0" borderId="67" xfId="0" applyFont="1" applyBorder="1"/>
    <xf numFmtId="0" fontId="41" fillId="0" borderId="51" xfId="0" applyFont="1" applyBorder="1"/>
    <xf numFmtId="0" fontId="60" fillId="0" borderId="74" xfId="0" applyFont="1" applyBorder="1" applyAlignment="1">
      <alignment vertical="center"/>
    </xf>
    <xf numFmtId="0" fontId="41" fillId="0" borderId="74" xfId="0" applyFont="1" applyBorder="1" applyAlignment="1">
      <alignment horizontal="center"/>
    </xf>
    <xf numFmtId="0" fontId="60" fillId="0" borderId="7" xfId="0" applyFont="1" applyBorder="1" applyAlignment="1">
      <alignment wrapText="1"/>
    </xf>
    <xf numFmtId="0" fontId="41" fillId="0" borderId="68" xfId="0" applyFont="1" applyBorder="1" applyAlignment="1">
      <alignment horizontal="center"/>
    </xf>
    <xf numFmtId="0" fontId="41" fillId="0" borderId="4" xfId="0" applyFont="1" applyBorder="1"/>
    <xf numFmtId="0" fontId="41" fillId="0" borderId="6" xfId="0" applyFont="1" applyBorder="1"/>
    <xf numFmtId="0" fontId="71" fillId="0" borderId="2" xfId="0" quotePrefix="1" applyFont="1" applyBorder="1"/>
    <xf numFmtId="0" fontId="40" fillId="0" borderId="62" xfId="0" applyFont="1" applyBorder="1"/>
    <xf numFmtId="0" fontId="60" fillId="0" borderId="74" xfId="0" applyFont="1" applyBorder="1"/>
    <xf numFmtId="0" fontId="80" fillId="0" borderId="0" xfId="0" quotePrefix="1" applyFont="1" applyAlignment="1">
      <alignment wrapText="1"/>
    </xf>
    <xf numFmtId="0" fontId="40" fillId="0" borderId="0" xfId="0" applyFont="1"/>
    <xf numFmtId="0" fontId="40" fillId="0" borderId="45" xfId="0" applyFont="1" applyBorder="1"/>
    <xf numFmtId="0" fontId="40" fillId="0" borderId="10" xfId="0" applyFont="1" applyBorder="1"/>
    <xf numFmtId="0" fontId="40" fillId="0" borderId="41" xfId="0" applyFont="1" applyBorder="1"/>
    <xf numFmtId="0" fontId="40" fillId="0" borderId="50" xfId="0" applyFont="1" applyBorder="1"/>
    <xf numFmtId="0" fontId="40" fillId="0" borderId="42" xfId="0" applyFont="1" applyBorder="1"/>
    <xf numFmtId="0" fontId="40" fillId="0" borderId="49" xfId="0" applyFont="1" applyBorder="1"/>
    <xf numFmtId="0" fontId="40" fillId="0" borderId="2" xfId="0" applyFont="1" applyBorder="1"/>
    <xf numFmtId="0" fontId="40" fillId="0" borderId="74" xfId="0" applyFont="1" applyBorder="1" applyAlignment="1">
      <alignment vertical="center"/>
    </xf>
    <xf numFmtId="0" fontId="40" fillId="0" borderId="67" xfId="0" applyFont="1" applyBorder="1" applyAlignment="1">
      <alignment vertical="center"/>
    </xf>
    <xf numFmtId="0" fontId="40" fillId="0" borderId="74" xfId="0" applyFont="1" applyBorder="1" applyAlignment="1">
      <alignment vertical="center" wrapText="1"/>
    </xf>
    <xf numFmtId="0" fontId="40" fillId="0" borderId="72" xfId="0" applyFont="1" applyBorder="1" applyAlignment="1">
      <alignment vertical="center" wrapText="1"/>
    </xf>
    <xf numFmtId="0" fontId="40" fillId="0" borderId="67" xfId="0" applyFont="1" applyBorder="1" applyAlignment="1">
      <alignment vertical="center" wrapText="1"/>
    </xf>
    <xf numFmtId="0" fontId="40" fillId="0" borderId="72" xfId="0" applyFont="1" applyBorder="1" applyAlignment="1">
      <alignment vertical="center"/>
    </xf>
    <xf numFmtId="3" fontId="40" fillId="0" borderId="15" xfId="0" applyNumberFormat="1" applyFont="1" applyBorder="1" applyAlignment="1">
      <alignment horizontal="center" vertical="center"/>
    </xf>
    <xf numFmtId="3" fontId="40" fillId="0" borderId="12" xfId="0" applyNumberFormat="1" applyFont="1" applyBorder="1" applyAlignment="1">
      <alignment horizontal="center" vertical="center"/>
    </xf>
    <xf numFmtId="0" fontId="70" fillId="0" borderId="38" xfId="0" applyFont="1" applyBorder="1" applyAlignment="1">
      <alignment horizontal="center"/>
    </xf>
    <xf numFmtId="0" fontId="70" fillId="0" borderId="22" xfId="0" applyFont="1" applyBorder="1" applyAlignment="1">
      <alignment horizontal="center"/>
    </xf>
    <xf numFmtId="0" fontId="70" fillId="0" borderId="23" xfId="0" applyFont="1" applyBorder="1" applyAlignment="1">
      <alignment horizontal="center"/>
    </xf>
    <xf numFmtId="3" fontId="40" fillId="0" borderId="40" xfId="0" applyNumberFormat="1" applyFont="1" applyBorder="1" applyAlignment="1">
      <alignment horizontal="center" vertical="center"/>
    </xf>
    <xf numFmtId="3" fontId="40" fillId="0" borderId="11" xfId="0" applyNumberFormat="1" applyFont="1" applyBorder="1" applyAlignment="1">
      <alignment horizontal="center" vertical="center"/>
    </xf>
    <xf numFmtId="0" fontId="40" fillId="0" borderId="61" xfId="0" applyFont="1" applyBorder="1"/>
    <xf numFmtId="0" fontId="40" fillId="0" borderId="25" xfId="0" applyFont="1" applyBorder="1" applyAlignment="1">
      <alignment horizontal="center" vertical="center" wrapText="1"/>
    </xf>
    <xf numFmtId="3" fontId="40" fillId="0" borderId="27" xfId="0" applyNumberFormat="1" applyFont="1" applyBorder="1" applyAlignment="1">
      <alignment horizontal="center" vertical="center"/>
    </xf>
    <xf numFmtId="0" fontId="40" fillId="0" borderId="63" xfId="0" applyFont="1" applyBorder="1"/>
    <xf numFmtId="3" fontId="40" fillId="0" borderId="28" xfId="0" applyNumberFormat="1" applyFont="1" applyBorder="1" applyAlignment="1">
      <alignment horizontal="center" vertical="center"/>
    </xf>
    <xf numFmtId="0" fontId="40" fillId="0" borderId="74" xfId="0" applyFont="1" applyBorder="1"/>
    <xf numFmtId="3" fontId="40" fillId="0" borderId="79" xfId="0" applyNumberFormat="1" applyFont="1" applyBorder="1" applyAlignment="1">
      <alignment horizontal="center" vertical="center"/>
    </xf>
    <xf numFmtId="0" fontId="40" fillId="0" borderId="68" xfId="0" applyFont="1" applyBorder="1"/>
    <xf numFmtId="0" fontId="40" fillId="0" borderId="69" xfId="0" applyFont="1" applyBorder="1"/>
    <xf numFmtId="3" fontId="40" fillId="0" borderId="66" xfId="0" applyNumberFormat="1" applyFont="1" applyBorder="1" applyAlignment="1">
      <alignment horizontal="center" vertical="center"/>
    </xf>
    <xf numFmtId="0" fontId="40" fillId="0" borderId="69" xfId="0" applyFont="1" applyBorder="1" applyAlignment="1">
      <alignment horizontal="left" vertical="center" wrapText="1"/>
    </xf>
    <xf numFmtId="0" fontId="40" fillId="0" borderId="69" xfId="0" applyFont="1" applyBorder="1" applyAlignment="1">
      <alignment vertical="center" wrapText="1"/>
    </xf>
    <xf numFmtId="3" fontId="40" fillId="0" borderId="0" xfId="0" applyNumberFormat="1" applyFont="1"/>
    <xf numFmtId="3" fontId="40" fillId="0" borderId="5" xfId="0" applyNumberFormat="1" applyFont="1" applyBorder="1"/>
    <xf numFmtId="0" fontId="40" fillId="0" borderId="18" xfId="0" applyFont="1" applyBorder="1"/>
    <xf numFmtId="0" fontId="40" fillId="0" borderId="20" xfId="0" applyFont="1" applyBorder="1"/>
    <xf numFmtId="0" fontId="40" fillId="0" borderId="24" xfId="0" applyFont="1" applyBorder="1"/>
    <xf numFmtId="0" fontId="40" fillId="0" borderId="17" xfId="0" applyFont="1" applyBorder="1" applyAlignment="1">
      <alignment horizontal="center" vertical="center" wrapText="1"/>
    </xf>
    <xf numFmtId="0" fontId="40" fillId="0" borderId="38" xfId="0" applyFont="1" applyBorder="1"/>
    <xf numFmtId="3" fontId="40" fillId="0" borderId="22" xfId="0" applyNumberFormat="1" applyFont="1" applyBorder="1" applyAlignment="1">
      <alignment horizontal="center" vertical="center"/>
    </xf>
    <xf numFmtId="3" fontId="40" fillId="0" borderId="29" xfId="0" applyNumberFormat="1" applyFont="1" applyBorder="1" applyAlignment="1">
      <alignment horizontal="center" vertical="center"/>
    </xf>
    <xf numFmtId="3" fontId="40" fillId="0" borderId="17" xfId="0" applyNumberFormat="1" applyFont="1" applyBorder="1" applyAlignment="1">
      <alignment horizontal="center" vertical="center"/>
    </xf>
    <xf numFmtId="0" fontId="40" fillId="0" borderId="18" xfId="0" applyFont="1" applyBorder="1" applyAlignment="1">
      <alignment horizontal="center"/>
    </xf>
    <xf numFmtId="0" fontId="60" fillId="0" borderId="24" xfId="0" applyFont="1" applyBorder="1"/>
    <xf numFmtId="3" fontId="40" fillId="0" borderId="25" xfId="0" applyNumberFormat="1" applyFont="1" applyBorder="1" applyAlignment="1">
      <alignment horizontal="center" vertical="center"/>
    </xf>
    <xf numFmtId="0" fontId="60" fillId="0" borderId="16" xfId="0" applyFont="1" applyBorder="1" applyAlignment="1">
      <alignment horizontal="center"/>
    </xf>
    <xf numFmtId="0" fontId="60" fillId="0" borderId="1" xfId="0" applyFont="1" applyBorder="1" applyAlignment="1">
      <alignment vertical="center"/>
    </xf>
    <xf numFmtId="0" fontId="60" fillId="0" borderId="3" xfId="0" applyFont="1" applyBorder="1" applyAlignment="1">
      <alignment vertical="center"/>
    </xf>
    <xf numFmtId="0" fontId="40" fillId="0" borderId="52" xfId="0" applyFont="1" applyBorder="1"/>
    <xf numFmtId="0" fontId="40" fillId="3" borderId="20" xfId="0" applyFont="1" applyFill="1" applyBorder="1"/>
    <xf numFmtId="0" fontId="40" fillId="13" borderId="20" xfId="0" applyFont="1" applyFill="1" applyBorder="1"/>
    <xf numFmtId="0" fontId="40" fillId="13" borderId="38" xfId="0" applyFont="1" applyFill="1" applyBorder="1"/>
    <xf numFmtId="0" fontId="76" fillId="0" borderId="25" xfId="0" applyFont="1" applyBorder="1" applyAlignment="1">
      <alignment horizontal="center"/>
    </xf>
    <xf numFmtId="0" fontId="76" fillId="0" borderId="26" xfId="0" applyFont="1" applyBorder="1" applyAlignment="1">
      <alignment horizontal="center"/>
    </xf>
    <xf numFmtId="0" fontId="60" fillId="0" borderId="24" xfId="0" applyFont="1" applyBorder="1" applyAlignment="1">
      <alignment vertical="center" wrapText="1"/>
    </xf>
    <xf numFmtId="0" fontId="40" fillId="13" borderId="52" xfId="0" applyFont="1" applyFill="1" applyBorder="1"/>
    <xf numFmtId="3" fontId="40" fillId="0" borderId="14" xfId="0" applyNumberFormat="1" applyFont="1" applyBorder="1" applyAlignment="1">
      <alignment horizontal="center" vertical="center"/>
    </xf>
    <xf numFmtId="0" fontId="40" fillId="0" borderId="32" xfId="0" applyFont="1" applyBorder="1"/>
    <xf numFmtId="0" fontId="68" fillId="0" borderId="36" xfId="0" applyFont="1" applyBorder="1" applyAlignment="1">
      <alignment horizontal="center"/>
    </xf>
    <xf numFmtId="0" fontId="68" fillId="0" borderId="37" xfId="0" applyFont="1" applyBorder="1" applyAlignment="1">
      <alignment horizontal="center"/>
    </xf>
    <xf numFmtId="0" fontId="68" fillId="0" borderId="54" xfId="0" applyFont="1" applyBorder="1" applyAlignment="1">
      <alignment horizontal="center"/>
    </xf>
    <xf numFmtId="0" fontId="68" fillId="0" borderId="25" xfId="0" applyFont="1" applyBorder="1" applyAlignment="1">
      <alignment horizontal="center"/>
    </xf>
    <xf numFmtId="0" fontId="68" fillId="0" borderId="26" xfId="0" applyFont="1" applyBorder="1" applyAlignment="1">
      <alignment horizontal="center"/>
    </xf>
    <xf numFmtId="0" fontId="40" fillId="3" borderId="52" xfId="0" applyFont="1" applyFill="1" applyBorder="1"/>
    <xf numFmtId="0" fontId="68" fillId="0" borderId="80" xfId="0" applyFont="1" applyBorder="1" applyAlignment="1">
      <alignment horizontal="center"/>
    </xf>
    <xf numFmtId="0" fontId="60" fillId="0" borderId="16" xfId="0" applyFont="1" applyBorder="1"/>
    <xf numFmtId="0" fontId="60" fillId="0" borderId="2" xfId="0" applyFont="1" applyBorder="1"/>
    <xf numFmtId="0" fontId="39" fillId="0" borderId="0" xfId="0" applyFont="1"/>
    <xf numFmtId="0" fontId="0" fillId="0" borderId="69" xfId="0" applyBorder="1"/>
    <xf numFmtId="0" fontId="40" fillId="0" borderId="33" xfId="0" applyFont="1" applyBorder="1"/>
    <xf numFmtId="3" fontId="40" fillId="0" borderId="43" xfId="0" applyNumberFormat="1" applyFont="1" applyBorder="1" applyAlignment="1">
      <alignment horizontal="center" vertical="center"/>
    </xf>
    <xf numFmtId="3" fontId="40" fillId="0" borderId="77" xfId="0" applyNumberFormat="1" applyFont="1" applyBorder="1" applyAlignment="1">
      <alignment horizontal="center" vertical="center"/>
    </xf>
    <xf numFmtId="3" fontId="40" fillId="0" borderId="71" xfId="0" applyNumberFormat="1" applyFont="1" applyBorder="1" applyAlignment="1">
      <alignment horizontal="center" vertical="center"/>
    </xf>
    <xf numFmtId="3" fontId="40" fillId="0" borderId="5" xfId="0" applyNumberFormat="1" applyFont="1" applyBorder="1" applyAlignment="1">
      <alignment horizontal="center" vertical="center"/>
    </xf>
    <xf numFmtId="3" fontId="40" fillId="0" borderId="73" xfId="0" applyNumberFormat="1" applyFont="1" applyBorder="1" applyAlignment="1">
      <alignment horizontal="center" vertical="center"/>
    </xf>
    <xf numFmtId="0" fontId="0" fillId="0" borderId="67" xfId="0" applyBorder="1"/>
    <xf numFmtId="0" fontId="40" fillId="0" borderId="67" xfId="0" applyFont="1" applyBorder="1"/>
    <xf numFmtId="3" fontId="39" fillId="0" borderId="62" xfId="0" applyNumberFormat="1" applyFont="1" applyBorder="1" applyAlignment="1">
      <alignment horizontal="center"/>
    </xf>
    <xf numFmtId="0" fontId="39" fillId="0" borderId="62" xfId="0" applyFont="1" applyBorder="1" applyAlignment="1">
      <alignment horizontal="center"/>
    </xf>
    <xf numFmtId="0" fontId="39" fillId="0" borderId="63" xfId="0" applyFont="1" applyBorder="1" applyAlignment="1">
      <alignment horizontal="center"/>
    </xf>
    <xf numFmtId="0" fontId="39" fillId="0" borderId="61" xfId="0" applyFont="1" applyBorder="1"/>
    <xf numFmtId="0" fontId="39" fillId="0" borderId="62" xfId="0" applyFont="1" applyBorder="1"/>
    <xf numFmtId="0" fontId="68" fillId="0" borderId="66" xfId="0" applyFont="1" applyBorder="1" applyAlignment="1">
      <alignment horizontal="center"/>
    </xf>
    <xf numFmtId="174" fontId="37" fillId="3" borderId="12" xfId="4" applyBorder="1"/>
    <xf numFmtId="0" fontId="39" fillId="5" borderId="61" xfId="6" applyBorder="1"/>
    <xf numFmtId="0" fontId="39" fillId="5" borderId="19" xfId="6" applyBorder="1"/>
    <xf numFmtId="0" fontId="39" fillId="5" borderId="62" xfId="6" applyBorder="1"/>
    <xf numFmtId="0" fontId="39" fillId="5" borderId="21" xfId="6" applyBorder="1"/>
    <xf numFmtId="0" fontId="39" fillId="5" borderId="20" xfId="6" applyBorder="1"/>
    <xf numFmtId="0" fontId="39" fillId="5" borderId="52" xfId="6" applyBorder="1"/>
    <xf numFmtId="0" fontId="39" fillId="5" borderId="75" xfId="6" applyBorder="1"/>
    <xf numFmtId="3" fontId="39" fillId="0" borderId="61" xfId="0" applyNumberFormat="1" applyFont="1" applyBorder="1" applyAlignment="1">
      <alignment horizontal="center" vertical="center"/>
    </xf>
    <xf numFmtId="0" fontId="39" fillId="5" borderId="18" xfId="6" applyBorder="1"/>
    <xf numFmtId="0" fontId="39" fillId="5" borderId="38" xfId="6" applyBorder="1"/>
    <xf numFmtId="0" fontId="39" fillId="5" borderId="63" xfId="6" applyBorder="1"/>
    <xf numFmtId="0" fontId="39" fillId="5" borderId="32" xfId="6" applyBorder="1"/>
    <xf numFmtId="0" fontId="39" fillId="5" borderId="68" xfId="6" applyBorder="1"/>
    <xf numFmtId="174" fontId="37" fillId="3" borderId="61" xfId="4" applyBorder="1"/>
    <xf numFmtId="174" fontId="37" fillId="3" borderId="62" xfId="4" applyBorder="1"/>
    <xf numFmtId="174" fontId="37" fillId="3" borderId="63" xfId="4" applyBorder="1"/>
    <xf numFmtId="0" fontId="84" fillId="0" borderId="0" xfId="0" applyFont="1"/>
    <xf numFmtId="174" fontId="37" fillId="3" borderId="18" xfId="4" applyBorder="1"/>
    <xf numFmtId="174" fontId="37" fillId="3" borderId="17" xfId="4" applyBorder="1"/>
    <xf numFmtId="174" fontId="37" fillId="3" borderId="19" xfId="4" applyBorder="1"/>
    <xf numFmtId="0" fontId="85" fillId="0" borderId="63" xfId="0" applyFont="1" applyBorder="1"/>
    <xf numFmtId="0" fontId="39" fillId="5" borderId="51" xfId="6" applyBorder="1"/>
    <xf numFmtId="0" fontId="39" fillId="5" borderId="13" xfId="6" applyBorder="1"/>
    <xf numFmtId="0" fontId="39" fillId="5" borderId="34" xfId="6" applyBorder="1"/>
    <xf numFmtId="0" fontId="50" fillId="0" borderId="17" xfId="0" applyFont="1" applyBorder="1" applyAlignment="1">
      <alignment horizontal="center"/>
    </xf>
    <xf numFmtId="0" fontId="50" fillId="0" borderId="14" xfId="0" applyFont="1" applyBorder="1" applyAlignment="1">
      <alignment horizontal="center"/>
    </xf>
    <xf numFmtId="0" fontId="50" fillId="0" borderId="13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38" fillId="0" borderId="0" xfId="0" applyFont="1"/>
    <xf numFmtId="0" fontId="38" fillId="0" borderId="11" xfId="0" applyFont="1" applyBorder="1" applyAlignment="1">
      <alignment horizontal="center"/>
    </xf>
    <xf numFmtId="0" fontId="85" fillId="0" borderId="0" xfId="0" applyFont="1"/>
    <xf numFmtId="170" fontId="36" fillId="6" borderId="12" xfId="5" applyNumberFormat="1" applyBorder="1"/>
    <xf numFmtId="170" fontId="37" fillId="3" borderId="12" xfId="4" applyNumberFormat="1" applyBorder="1"/>
    <xf numFmtId="0" fontId="78" fillId="0" borderId="0" xfId="3"/>
    <xf numFmtId="0" fontId="51" fillId="0" borderId="49" xfId="0" applyFont="1" applyBorder="1"/>
    <xf numFmtId="0" fontId="41" fillId="0" borderId="12" xfId="0" applyFont="1" applyBorder="1" applyAlignment="1">
      <alignment horizontal="center"/>
    </xf>
    <xf numFmtId="0" fontId="51" fillId="0" borderId="41" xfId="0" applyFont="1" applyBorder="1"/>
    <xf numFmtId="0" fontId="60" fillId="0" borderId="49" xfId="0" applyFont="1" applyBorder="1"/>
    <xf numFmtId="0" fontId="67" fillId="0" borderId="0" xfId="0" applyFont="1"/>
    <xf numFmtId="0" fontId="66" fillId="0" borderId="0" xfId="0" applyFont="1"/>
    <xf numFmtId="0" fontId="47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2" fontId="0" fillId="9" borderId="17" xfId="0" applyNumberFormat="1" applyFill="1" applyBorder="1"/>
    <xf numFmtId="2" fontId="0" fillId="9" borderId="19" xfId="0" applyNumberFormat="1" applyFill="1" applyBorder="1"/>
    <xf numFmtId="0" fontId="60" fillId="0" borderId="11" xfId="0" applyFont="1" applyBorder="1" applyAlignment="1">
      <alignment horizontal="center"/>
    </xf>
    <xf numFmtId="2" fontId="0" fillId="9" borderId="27" xfId="0" applyNumberFormat="1" applyFill="1" applyBorder="1"/>
    <xf numFmtId="0" fontId="51" fillId="0" borderId="15" xfId="0" applyFont="1" applyBorder="1"/>
    <xf numFmtId="0" fontId="85" fillId="0" borderId="48" xfId="0" applyFont="1" applyBorder="1"/>
    <xf numFmtId="0" fontId="70" fillId="0" borderId="40" xfId="0" applyFont="1" applyBorder="1" applyAlignment="1">
      <alignment vertical="center"/>
    </xf>
    <xf numFmtId="0" fontId="60" fillId="0" borderId="2" xfId="0" applyFont="1" applyBorder="1" applyAlignment="1">
      <alignment horizontal="center" wrapText="1"/>
    </xf>
    <xf numFmtId="0" fontId="38" fillId="0" borderId="17" xfId="0" applyFont="1" applyBorder="1" applyAlignment="1">
      <alignment horizontal="center"/>
    </xf>
    <xf numFmtId="174" fontId="37" fillId="3" borderId="21" xfId="4" applyBorder="1"/>
    <xf numFmtId="174" fontId="37" fillId="3" borderId="22" xfId="4" applyBorder="1"/>
    <xf numFmtId="174" fontId="37" fillId="3" borderId="23" xfId="4" applyBorder="1"/>
    <xf numFmtId="174" fontId="37" fillId="3" borderId="13" xfId="4" applyBorder="1"/>
    <xf numFmtId="174" fontId="37" fillId="3" borderId="34" xfId="4" applyBorder="1"/>
    <xf numFmtId="0" fontId="85" fillId="0" borderId="49" xfId="0" applyFont="1" applyBorder="1"/>
    <xf numFmtId="0" fontId="70" fillId="0" borderId="2" xfId="0" applyFont="1" applyBorder="1"/>
    <xf numFmtId="0" fontId="70" fillId="0" borderId="61" xfId="0" applyFont="1" applyBorder="1" applyAlignment="1">
      <alignment horizontal="center" vertical="center" wrapText="1"/>
    </xf>
    <xf numFmtId="0" fontId="85" fillId="11" borderId="49" xfId="0" applyFont="1" applyFill="1" applyBorder="1"/>
    <xf numFmtId="0" fontId="68" fillId="0" borderId="6" xfId="0" applyFont="1" applyBorder="1"/>
    <xf numFmtId="0" fontId="68" fillId="0" borderId="38" xfId="0" applyFont="1" applyBorder="1"/>
    <xf numFmtId="0" fontId="68" fillId="0" borderId="28" xfId="0" applyFont="1" applyBorder="1"/>
    <xf numFmtId="0" fontId="68" fillId="0" borderId="22" xfId="0" applyFont="1" applyBorder="1"/>
    <xf numFmtId="0" fontId="68" fillId="0" borderId="39" xfId="0" applyFont="1" applyBorder="1"/>
    <xf numFmtId="0" fontId="68" fillId="0" borderId="63" xfId="0" applyFont="1" applyBorder="1"/>
    <xf numFmtId="0" fontId="68" fillId="0" borderId="23" xfId="0" applyFont="1" applyBorder="1"/>
    <xf numFmtId="0" fontId="70" fillId="0" borderId="63" xfId="0" applyFont="1" applyBorder="1" applyAlignment="1">
      <alignment horizontal="center" vertical="top" wrapText="1"/>
    </xf>
    <xf numFmtId="0" fontId="70" fillId="0" borderId="71" xfId="0" applyFont="1" applyBorder="1" applyAlignment="1">
      <alignment horizontal="center" vertical="top" wrapText="1"/>
    </xf>
    <xf numFmtId="0" fontId="70" fillId="0" borderId="34" xfId="0" applyFont="1" applyBorder="1" applyAlignment="1">
      <alignment horizontal="center" vertical="top" wrapText="1"/>
    </xf>
    <xf numFmtId="0" fontId="70" fillId="0" borderId="35" xfId="0" applyFont="1" applyBorder="1" applyAlignment="1">
      <alignment horizontal="center" vertical="top" wrapText="1"/>
    </xf>
    <xf numFmtId="0" fontId="85" fillId="11" borderId="50" xfId="0" applyFont="1" applyFill="1" applyBorder="1"/>
    <xf numFmtId="173" fontId="68" fillId="0" borderId="0" xfId="0" applyNumberFormat="1" applyFont="1"/>
    <xf numFmtId="0" fontId="68" fillId="0" borderId="44" xfId="0" applyFont="1" applyBorder="1"/>
    <xf numFmtId="0" fontId="68" fillId="0" borderId="49" xfId="0" applyFont="1" applyBorder="1"/>
    <xf numFmtId="0" fontId="86" fillId="0" borderId="7" xfId="0" applyFont="1" applyBorder="1" applyAlignment="1">
      <alignment horizontal="left"/>
    </xf>
    <xf numFmtId="0" fontId="68" fillId="0" borderId="52" xfId="0" applyFont="1" applyBorder="1"/>
    <xf numFmtId="0" fontId="68" fillId="0" borderId="65" xfId="0" applyFont="1" applyBorder="1"/>
    <xf numFmtId="0" fontId="68" fillId="0" borderId="13" xfId="0" applyFont="1" applyBorder="1"/>
    <xf numFmtId="0" fontId="68" fillId="0" borderId="76" xfId="0" applyFont="1" applyBorder="1"/>
    <xf numFmtId="0" fontId="68" fillId="0" borderId="34" xfId="0" applyFont="1" applyBorder="1"/>
    <xf numFmtId="0" fontId="70" fillId="0" borderId="38" xfId="0" applyFont="1" applyBorder="1" applyAlignment="1">
      <alignment horizontal="center" vertical="top" wrapText="1"/>
    </xf>
    <xf numFmtId="0" fontId="70" fillId="0" borderId="23" xfId="0" applyFont="1" applyBorder="1" applyAlignment="1">
      <alignment horizontal="center" vertical="top" wrapText="1"/>
    </xf>
    <xf numFmtId="0" fontId="70" fillId="0" borderId="55" xfId="0" applyFont="1" applyBorder="1" applyAlignment="1">
      <alignment horizontal="center" vertical="top" wrapText="1"/>
    </xf>
    <xf numFmtId="173" fontId="68" fillId="3" borderId="62" xfId="0" applyNumberFormat="1" applyFont="1" applyFill="1" applyBorder="1"/>
    <xf numFmtId="173" fontId="68" fillId="3" borderId="75" xfId="0" applyNumberFormat="1" applyFont="1" applyFill="1" applyBorder="1"/>
    <xf numFmtId="173" fontId="68" fillId="3" borderId="63" xfId="0" applyNumberFormat="1" applyFont="1" applyFill="1" applyBorder="1"/>
    <xf numFmtId="0" fontId="70" fillId="0" borderId="13" xfId="0" applyFont="1" applyBorder="1" applyAlignment="1">
      <alignment horizontal="center"/>
    </xf>
    <xf numFmtId="0" fontId="70" fillId="0" borderId="34" xfId="0" applyFont="1" applyBorder="1" applyAlignment="1">
      <alignment horizontal="center"/>
    </xf>
    <xf numFmtId="0" fontId="70" fillId="0" borderId="61" xfId="0" quotePrefix="1" applyFont="1" applyBorder="1"/>
    <xf numFmtId="9" fontId="38" fillId="9" borderId="12" xfId="0" applyNumberFormat="1" applyFont="1" applyFill="1" applyBorder="1" applyAlignment="1">
      <alignment horizontal="right" vertical="center"/>
    </xf>
    <xf numFmtId="9" fontId="38" fillId="9" borderId="21" xfId="0" applyNumberFormat="1" applyFont="1" applyFill="1" applyBorder="1" applyAlignment="1">
      <alignment horizontal="right" vertical="center"/>
    </xf>
    <xf numFmtId="0" fontId="70" fillId="0" borderId="62" xfId="0" quotePrefix="1" applyFont="1" applyBorder="1"/>
    <xf numFmtId="0" fontId="85" fillId="0" borderId="62" xfId="0" quotePrefix="1" applyFont="1" applyBorder="1"/>
    <xf numFmtId="0" fontId="85" fillId="0" borderId="75" xfId="0" quotePrefix="1" applyFont="1" applyBorder="1"/>
    <xf numFmtId="0" fontId="68" fillId="0" borderId="72" xfId="0" applyFont="1" applyBorder="1" applyAlignment="1">
      <alignment vertical="center" wrapText="1"/>
    </xf>
    <xf numFmtId="0" fontId="68" fillId="0" borderId="61" xfId="0" applyFont="1" applyBorder="1" applyAlignment="1">
      <alignment vertical="center" wrapText="1"/>
    </xf>
    <xf numFmtId="0" fontId="68" fillId="0" borderId="74" xfId="0" applyFont="1" applyBorder="1" applyAlignment="1">
      <alignment vertical="center" wrapText="1"/>
    </xf>
    <xf numFmtId="0" fontId="68" fillId="0" borderId="62" xfId="0" applyFont="1" applyBorder="1" applyAlignment="1">
      <alignment vertical="center" wrapText="1"/>
    </xf>
    <xf numFmtId="0" fontId="68" fillId="0" borderId="75" xfId="0" applyFont="1" applyBorder="1" applyAlignment="1">
      <alignment vertical="center" wrapText="1"/>
    </xf>
    <xf numFmtId="0" fontId="68" fillId="0" borderId="63" xfId="0" applyFont="1" applyBorder="1" applyAlignment="1">
      <alignment vertical="center" wrapText="1"/>
    </xf>
    <xf numFmtId="0" fontId="68" fillId="0" borderId="67" xfId="0" applyFont="1" applyBorder="1" applyAlignment="1">
      <alignment vertical="center" wrapText="1"/>
    </xf>
    <xf numFmtId="0" fontId="68" fillId="0" borderId="41" xfId="0" applyFont="1" applyBorder="1" applyAlignment="1">
      <alignment vertical="center" wrapText="1"/>
    </xf>
    <xf numFmtId="0" fontId="68" fillId="0" borderId="49" xfId="0" applyFont="1" applyBorder="1" applyAlignment="1">
      <alignment vertical="center" wrapText="1"/>
    </xf>
    <xf numFmtId="0" fontId="68" fillId="0" borderId="77" xfId="0" applyFont="1" applyBorder="1" applyAlignment="1">
      <alignment vertical="center" wrapText="1"/>
    </xf>
    <xf numFmtId="0" fontId="68" fillId="0" borderId="50" xfId="0" applyFont="1" applyBorder="1" applyAlignment="1">
      <alignment vertical="center" wrapText="1"/>
    </xf>
    <xf numFmtId="0" fontId="68" fillId="0" borderId="71" xfId="0" applyFont="1" applyBorder="1" applyAlignment="1">
      <alignment vertical="center" wrapText="1"/>
    </xf>
    <xf numFmtId="0" fontId="68" fillId="0" borderId="50" xfId="0" applyFont="1" applyBorder="1" applyAlignment="1">
      <alignment vertical="center"/>
    </xf>
    <xf numFmtId="0" fontId="68" fillId="0" borderId="71" xfId="0" applyFont="1" applyBorder="1" applyAlignment="1">
      <alignment vertical="center"/>
    </xf>
    <xf numFmtId="0" fontId="68" fillId="0" borderId="5" xfId="0" applyFont="1" applyBorder="1" applyAlignment="1">
      <alignment vertical="center"/>
    </xf>
    <xf numFmtId="0" fontId="68" fillId="0" borderId="61" xfId="0" applyFont="1" applyBorder="1" applyAlignment="1">
      <alignment vertical="center"/>
    </xf>
    <xf numFmtId="0" fontId="68" fillId="0" borderId="62" xfId="0" applyFont="1" applyBorder="1" applyAlignment="1">
      <alignment vertical="center"/>
    </xf>
    <xf numFmtId="0" fontId="68" fillId="0" borderId="75" xfId="0" applyFont="1" applyBorder="1" applyAlignment="1">
      <alignment vertical="center"/>
    </xf>
    <xf numFmtId="0" fontId="68" fillId="0" borderId="63" xfId="0" applyFont="1" applyBorder="1" applyAlignment="1">
      <alignment vertical="center"/>
    </xf>
    <xf numFmtId="0" fontId="68" fillId="0" borderId="41" xfId="0" applyFont="1" applyBorder="1" applyAlignment="1">
      <alignment vertical="center"/>
    </xf>
    <xf numFmtId="0" fontId="68" fillId="0" borderId="42" xfId="0" applyFont="1" applyBorder="1" applyAlignment="1">
      <alignment vertical="center"/>
    </xf>
    <xf numFmtId="0" fontId="68" fillId="0" borderId="43" xfId="0" applyFont="1" applyBorder="1" applyAlignment="1">
      <alignment vertical="center"/>
    </xf>
    <xf numFmtId="0" fontId="68" fillId="0" borderId="49" xfId="0" applyFont="1" applyBorder="1" applyAlignment="1">
      <alignment vertical="center"/>
    </xf>
    <xf numFmtId="0" fontId="68" fillId="0" borderId="10" xfId="0" applyFont="1" applyBorder="1" applyAlignment="1">
      <alignment vertical="center"/>
    </xf>
    <xf numFmtId="0" fontId="68" fillId="0" borderId="77" xfId="0" applyFont="1" applyBorder="1" applyAlignment="1">
      <alignment vertical="center"/>
    </xf>
    <xf numFmtId="0" fontId="85" fillId="0" borderId="0" xfId="0" applyFont="1" applyAlignment="1">
      <alignment horizontal="center"/>
    </xf>
    <xf numFmtId="0" fontId="85" fillId="0" borderId="10" xfId="0" quotePrefix="1" applyFont="1" applyBorder="1" applyAlignment="1">
      <alignment horizontal="center"/>
    </xf>
    <xf numFmtId="0" fontId="85" fillId="0" borderId="53" xfId="0" quotePrefix="1" applyFont="1" applyBorder="1" applyAlignment="1">
      <alignment horizontal="center"/>
    </xf>
    <xf numFmtId="0" fontId="85" fillId="0" borderId="51" xfId="0" applyFont="1" applyBorder="1" applyAlignment="1">
      <alignment horizontal="center"/>
    </xf>
    <xf numFmtId="0" fontId="68" fillId="0" borderId="10" xfId="0" quotePrefix="1" applyFont="1" applyBorder="1" applyAlignment="1">
      <alignment horizontal="center"/>
    </xf>
    <xf numFmtId="0" fontId="87" fillId="0" borderId="0" xfId="0" applyFont="1" applyAlignment="1">
      <alignment horizontal="center"/>
    </xf>
    <xf numFmtId="0" fontId="68" fillId="0" borderId="42" xfId="0" quotePrefix="1" applyFont="1" applyBorder="1" applyAlignment="1">
      <alignment horizontal="center"/>
    </xf>
    <xf numFmtId="0" fontId="68" fillId="0" borderId="4" xfId="0" applyFont="1" applyBorder="1" applyAlignment="1">
      <alignment vertical="center" wrapText="1"/>
    </xf>
    <xf numFmtId="0" fontId="68" fillId="0" borderId="6" xfId="0" applyFont="1" applyBorder="1" applyAlignment="1">
      <alignment vertical="center" wrapText="1"/>
    </xf>
    <xf numFmtId="0" fontId="70" fillId="0" borderId="43" xfId="0" quotePrefix="1" applyFont="1" applyBorder="1"/>
    <xf numFmtId="0" fontId="85" fillId="0" borderId="77" xfId="0" quotePrefix="1" applyFont="1" applyBorder="1"/>
    <xf numFmtId="0" fontId="70" fillId="0" borderId="77" xfId="0" quotePrefix="1" applyFont="1" applyBorder="1"/>
    <xf numFmtId="0" fontId="85" fillId="0" borderId="55" xfId="0" quotePrefix="1" applyFont="1" applyBorder="1"/>
    <xf numFmtId="0" fontId="85" fillId="0" borderId="71" xfId="0" applyFont="1" applyBorder="1"/>
    <xf numFmtId="0" fontId="68" fillId="0" borderId="46" xfId="0" applyFont="1" applyBorder="1" applyAlignment="1">
      <alignment vertical="center" wrapText="1"/>
    </xf>
    <xf numFmtId="0" fontId="68" fillId="0" borderId="35" xfId="0" applyFont="1" applyBorder="1" applyAlignment="1">
      <alignment vertical="center"/>
    </xf>
    <xf numFmtId="0" fontId="88" fillId="0" borderId="0" xfId="0" applyFont="1"/>
    <xf numFmtId="0" fontId="38" fillId="0" borderId="10" xfId="0" applyFont="1" applyBorder="1"/>
    <xf numFmtId="0" fontId="47" fillId="0" borderId="66" xfId="0" applyFont="1" applyBorder="1" applyAlignment="1">
      <alignment horizontal="center" vertical="center"/>
    </xf>
    <xf numFmtId="0" fontId="60" fillId="0" borderId="33" xfId="0" applyFont="1" applyBorder="1" applyAlignment="1">
      <alignment vertical="center"/>
    </xf>
    <xf numFmtId="0" fontId="60" fillId="0" borderId="73" xfId="0" applyFont="1" applyBorder="1" applyAlignment="1">
      <alignment vertical="center"/>
    </xf>
    <xf numFmtId="0" fontId="38" fillId="0" borderId="39" xfId="0" applyFont="1" applyBorder="1"/>
    <xf numFmtId="0" fontId="43" fillId="0" borderId="61" xfId="0" applyFont="1" applyBorder="1"/>
    <xf numFmtId="0" fontId="43" fillId="0" borderId="68" xfId="0" applyFont="1" applyBorder="1"/>
    <xf numFmtId="0" fontId="43" fillId="0" borderId="62" xfId="0" applyFont="1" applyBorder="1"/>
    <xf numFmtId="0" fontId="43" fillId="0" borderId="63" xfId="0" applyFont="1" applyBorder="1"/>
    <xf numFmtId="0" fontId="52" fillId="0" borderId="12" xfId="0" applyFont="1" applyBorder="1"/>
    <xf numFmtId="0" fontId="52" fillId="0" borderId="17" xfId="0" applyFont="1" applyBorder="1"/>
    <xf numFmtId="0" fontId="41" fillId="0" borderId="17" xfId="0" applyFont="1" applyBorder="1" applyAlignment="1">
      <alignment horizontal="center"/>
    </xf>
    <xf numFmtId="0" fontId="43" fillId="0" borderId="20" xfId="0" applyFont="1" applyBorder="1"/>
    <xf numFmtId="0" fontId="43" fillId="0" borderId="38" xfId="0" applyFont="1" applyBorder="1"/>
    <xf numFmtId="0" fontId="60" fillId="0" borderId="33" xfId="0" applyFont="1" applyBorder="1"/>
    <xf numFmtId="0" fontId="47" fillId="0" borderId="13" xfId="0" applyFont="1" applyBorder="1" applyAlignment="1">
      <alignment horizontal="center"/>
    </xf>
    <xf numFmtId="174" fontId="33" fillId="9" borderId="34" xfId="8" applyBorder="1"/>
    <xf numFmtId="174" fontId="33" fillId="9" borderId="25" xfId="8" applyBorder="1"/>
    <xf numFmtId="174" fontId="33" fillId="9" borderId="26" xfId="8" applyBorder="1"/>
    <xf numFmtId="9" fontId="39" fillId="6" borderId="12" xfId="7" applyFont="1" applyFill="1" applyBorder="1"/>
    <xf numFmtId="9" fontId="39" fillId="6" borderId="21" xfId="7" applyFont="1" applyFill="1" applyBorder="1"/>
    <xf numFmtId="9" fontId="39" fillId="6" borderId="13" xfId="7" applyFont="1" applyFill="1" applyBorder="1"/>
    <xf numFmtId="9" fontId="39" fillId="6" borderId="34" xfId="7" applyFont="1" applyFill="1" applyBorder="1"/>
    <xf numFmtId="174" fontId="33" fillId="9" borderId="12" xfId="8" applyBorder="1"/>
    <xf numFmtId="174" fontId="33" fillId="9" borderId="21" xfId="8" applyBorder="1"/>
    <xf numFmtId="174" fontId="33" fillId="9" borderId="22" xfId="8" applyBorder="1"/>
    <xf numFmtId="174" fontId="33" fillId="9" borderId="23" xfId="8" applyBorder="1"/>
    <xf numFmtId="9" fontId="38" fillId="9" borderId="12" xfId="7" applyFill="1" applyBorder="1"/>
    <xf numFmtId="9" fontId="38" fillId="9" borderId="21" xfId="7" applyFill="1" applyBorder="1"/>
    <xf numFmtId="9" fontId="38" fillId="9" borderId="22" xfId="7" applyFill="1" applyBorder="1"/>
    <xf numFmtId="9" fontId="38" fillId="9" borderId="23" xfId="7" applyFill="1" applyBorder="1"/>
    <xf numFmtId="174" fontId="33" fillId="9" borderId="61" xfId="8" applyBorder="1"/>
    <xf numFmtId="174" fontId="33" fillId="9" borderId="19" xfId="8" applyBorder="1"/>
    <xf numFmtId="174" fontId="33" fillId="9" borderId="62" xfId="8" applyBorder="1"/>
    <xf numFmtId="174" fontId="33" fillId="9" borderId="20" xfId="8" applyBorder="1"/>
    <xf numFmtId="174" fontId="33" fillId="9" borderId="75" xfId="8" applyBorder="1"/>
    <xf numFmtId="174" fontId="33" fillId="9" borderId="24" xfId="8" applyBorder="1"/>
    <xf numFmtId="174" fontId="33" fillId="9" borderId="69" xfId="8" applyBorder="1"/>
    <xf numFmtId="174" fontId="33" fillId="9" borderId="38" xfId="8" applyBorder="1"/>
    <xf numFmtId="174" fontId="33" fillId="9" borderId="63" xfId="8" applyBorder="1"/>
    <xf numFmtId="174" fontId="33" fillId="9" borderId="18" xfId="8" applyBorder="1"/>
    <xf numFmtId="174" fontId="33" fillId="9" borderId="17" xfId="8" applyBorder="1"/>
    <xf numFmtId="174" fontId="33" fillId="9" borderId="15" xfId="8" applyBorder="1"/>
    <xf numFmtId="174" fontId="33" fillId="9" borderId="31" xfId="8" applyBorder="1"/>
    <xf numFmtId="174" fontId="33" fillId="9" borderId="14" xfId="8" applyBorder="1"/>
    <xf numFmtId="174" fontId="33" fillId="9" borderId="59" xfId="8" applyBorder="1"/>
    <xf numFmtId="0" fontId="56" fillId="0" borderId="25" xfId="0" applyFont="1" applyBorder="1" applyAlignment="1">
      <alignment horizontal="center"/>
    </xf>
    <xf numFmtId="0" fontId="85" fillId="3" borderId="11" xfId="0" applyFont="1" applyFill="1" applyBorder="1"/>
    <xf numFmtId="174" fontId="68" fillId="11" borderId="0" xfId="0" applyNumberFormat="1" applyFont="1" applyFill="1"/>
    <xf numFmtId="0" fontId="40" fillId="0" borderId="0" xfId="0" applyFont="1" applyAlignment="1">
      <alignment wrapText="1"/>
    </xf>
    <xf numFmtId="0" fontId="0" fillId="0" borderId="0" xfId="0" applyAlignment="1">
      <alignment wrapText="1"/>
    </xf>
    <xf numFmtId="0" fontId="37" fillId="3" borderId="12" xfId="4" applyNumberFormat="1" applyBorder="1"/>
    <xf numFmtId="0" fontId="37" fillId="3" borderId="20" xfId="4" applyNumberFormat="1" applyBorder="1"/>
    <xf numFmtId="0" fontId="37" fillId="3" borderId="38" xfId="4" applyNumberFormat="1" applyBorder="1"/>
    <xf numFmtId="0" fontId="37" fillId="3" borderId="22" xfId="4" applyNumberFormat="1" applyBorder="1"/>
    <xf numFmtId="174" fontId="33" fillId="9" borderId="27" xfId="8" applyBorder="1"/>
    <xf numFmtId="174" fontId="33" fillId="9" borderId="11" xfId="8" applyBorder="1"/>
    <xf numFmtId="174" fontId="33" fillId="9" borderId="28" xfId="8" applyBorder="1"/>
    <xf numFmtId="174" fontId="33" fillId="9" borderId="79" xfId="8" applyBorder="1"/>
    <xf numFmtId="174" fontId="33" fillId="9" borderId="66" xfId="8" applyBorder="1"/>
    <xf numFmtId="0" fontId="89" fillId="0" borderId="0" xfId="0" applyFont="1" applyAlignment="1">
      <alignment horizontal="left" vertical="center"/>
    </xf>
    <xf numFmtId="0" fontId="70" fillId="0" borderId="0" xfId="0" applyFont="1" applyAlignment="1">
      <alignment horizontal="left" wrapText="1"/>
    </xf>
    <xf numFmtId="3" fontId="68" fillId="3" borderId="21" xfId="0" applyNumberFormat="1" applyFont="1" applyFill="1" applyBorder="1" applyAlignment="1" applyProtection="1">
      <alignment horizontal="right"/>
      <protection locked="0"/>
    </xf>
    <xf numFmtId="3" fontId="68" fillId="3" borderId="19" xfId="0" applyNumberFormat="1" applyFont="1" applyFill="1" applyBorder="1" applyAlignment="1" applyProtection="1">
      <alignment horizontal="right"/>
      <protection locked="0"/>
    </xf>
    <xf numFmtId="0" fontId="68" fillId="0" borderId="12" xfId="0" applyFont="1" applyBorder="1" applyAlignment="1">
      <alignment horizontal="center"/>
    </xf>
    <xf numFmtId="0" fontId="68" fillId="0" borderId="12" xfId="0" applyFont="1" applyBorder="1"/>
    <xf numFmtId="3" fontId="68" fillId="3" borderId="12" xfId="0" applyNumberFormat="1" applyFont="1" applyFill="1" applyBorder="1" applyAlignment="1" applyProtection="1">
      <alignment horizontal="right"/>
      <protection locked="0"/>
    </xf>
    <xf numFmtId="0" fontId="70" fillId="0" borderId="22" xfId="0" applyFont="1" applyBorder="1" applyAlignment="1">
      <alignment horizontal="left" vertical="top" wrapText="1"/>
    </xf>
    <xf numFmtId="0" fontId="68" fillId="0" borderId="22" xfId="0" applyFont="1" applyBorder="1" applyAlignment="1">
      <alignment horizontal="center" vertical="top" wrapText="1"/>
    </xf>
    <xf numFmtId="0" fontId="68" fillId="0" borderId="13" xfId="0" applyFont="1" applyBorder="1" applyAlignment="1">
      <alignment horizontal="center"/>
    </xf>
    <xf numFmtId="0" fontId="68" fillId="0" borderId="34" xfId="0" applyFont="1" applyBorder="1" applyAlignment="1">
      <alignment horizontal="center"/>
    </xf>
    <xf numFmtId="0" fontId="68" fillId="0" borderId="17" xfId="0" applyFont="1" applyBorder="1"/>
    <xf numFmtId="0" fontId="68" fillId="0" borderId="17" xfId="0" applyFont="1" applyBorder="1" applyAlignment="1">
      <alignment horizontal="center"/>
    </xf>
    <xf numFmtId="3" fontId="68" fillId="3" borderId="17" xfId="0" applyNumberFormat="1" applyFont="1" applyFill="1" applyBorder="1" applyAlignment="1" applyProtection="1">
      <alignment horizontal="right"/>
      <protection locked="0"/>
    </xf>
    <xf numFmtId="0" fontId="70" fillId="0" borderId="22" xfId="0" applyFont="1" applyBorder="1" applyAlignment="1">
      <alignment horizontal="left" wrapText="1"/>
    </xf>
    <xf numFmtId="0" fontId="68" fillId="0" borderId="22" xfId="0" applyFont="1" applyBorder="1" applyAlignment="1">
      <alignment horizontal="center" wrapText="1"/>
    </xf>
    <xf numFmtId="174" fontId="60" fillId="9" borderId="22" xfId="8" applyFont="1" applyBorder="1"/>
    <xf numFmtId="174" fontId="60" fillId="9" borderId="23" xfId="8" applyFont="1" applyBorder="1"/>
    <xf numFmtId="174" fontId="33" fillId="9" borderId="32" xfId="8" applyBorder="1"/>
    <xf numFmtId="174" fontId="33" fillId="9" borderId="68" xfId="8" applyBorder="1"/>
    <xf numFmtId="174" fontId="37" fillId="3" borderId="20" xfId="4" applyBorder="1"/>
    <xf numFmtId="174" fontId="37" fillId="3" borderId="52" xfId="4" applyBorder="1"/>
    <xf numFmtId="174" fontId="37" fillId="3" borderId="75" xfId="4" applyBorder="1"/>
    <xf numFmtId="174" fontId="37" fillId="3" borderId="38" xfId="4" applyBorder="1"/>
    <xf numFmtId="174" fontId="37" fillId="3" borderId="32" xfId="4" applyBorder="1"/>
    <xf numFmtId="174" fontId="37" fillId="3" borderId="68" xfId="4" applyBorder="1"/>
    <xf numFmtId="0" fontId="39" fillId="5" borderId="76" xfId="6" applyBorder="1"/>
    <xf numFmtId="0" fontId="39" fillId="5" borderId="47" xfId="6" applyBorder="1"/>
    <xf numFmtId="0" fontId="39" fillId="5" borderId="78" xfId="6" applyBorder="1"/>
    <xf numFmtId="0" fontId="39" fillId="5" borderId="39" xfId="6" applyBorder="1"/>
    <xf numFmtId="0" fontId="39" fillId="5" borderId="9" xfId="6" applyBorder="1"/>
    <xf numFmtId="0" fontId="39" fillId="5" borderId="48" xfId="6" applyBorder="1"/>
    <xf numFmtId="0" fontId="39" fillId="5" borderId="23" xfId="6" applyBorder="1"/>
    <xf numFmtId="0" fontId="35" fillId="0" borderId="0" xfId="0" applyFont="1"/>
    <xf numFmtId="3" fontId="35" fillId="0" borderId="0" xfId="0" applyNumberFormat="1" applyFont="1" applyAlignment="1">
      <alignment horizontal="center" vertical="center"/>
    </xf>
    <xf numFmtId="0" fontId="85" fillId="0" borderId="50" xfId="0" applyFont="1" applyBorder="1"/>
    <xf numFmtId="0" fontId="60" fillId="0" borderId="62" xfId="0" applyFont="1" applyBorder="1"/>
    <xf numFmtId="174" fontId="60" fillId="9" borderId="20" xfId="8" applyFont="1" applyBorder="1"/>
    <xf numFmtId="174" fontId="60" fillId="9" borderId="62" xfId="8" applyFont="1" applyBorder="1"/>
    <xf numFmtId="0" fontId="60" fillId="0" borderId="63" xfId="0" applyFont="1" applyBorder="1"/>
    <xf numFmtId="174" fontId="60" fillId="9" borderId="38" xfId="8" applyFont="1" applyBorder="1"/>
    <xf numFmtId="174" fontId="60" fillId="9" borderId="63" xfId="8" applyFont="1" applyBorder="1"/>
    <xf numFmtId="0" fontId="39" fillId="5" borderId="17" xfId="6" applyBorder="1"/>
    <xf numFmtId="0" fontId="39" fillId="5" borderId="41" xfId="6" applyBorder="1"/>
    <xf numFmtId="0" fontId="39" fillId="5" borderId="49" xfId="6" applyBorder="1"/>
    <xf numFmtId="0" fontId="70" fillId="0" borderId="67" xfId="0" applyFont="1" applyBorder="1" applyAlignment="1">
      <alignment horizontal="center" vertical="top" wrapText="1"/>
    </xf>
    <xf numFmtId="175" fontId="0" fillId="0" borderId="0" xfId="0" applyNumberFormat="1"/>
    <xf numFmtId="0" fontId="38" fillId="0" borderId="61" xfId="0" applyFont="1" applyBorder="1" applyAlignment="1">
      <alignment horizontal="center"/>
    </xf>
    <xf numFmtId="0" fontId="38" fillId="0" borderId="62" xfId="0" applyFont="1" applyBorder="1" applyAlignment="1">
      <alignment horizontal="center"/>
    </xf>
    <xf numFmtId="0" fontId="38" fillId="0" borderId="63" xfId="0" applyFont="1" applyBorder="1" applyAlignment="1">
      <alignment horizontal="center"/>
    </xf>
    <xf numFmtId="0" fontId="38" fillId="0" borderId="69" xfId="0" applyFont="1" applyBorder="1" applyAlignment="1">
      <alignment horizontal="center"/>
    </xf>
    <xf numFmtId="0" fontId="70" fillId="0" borderId="69" xfId="0" applyFont="1" applyBorder="1"/>
    <xf numFmtId="173" fontId="70" fillId="0" borderId="0" xfId="0" applyNumberFormat="1" applyFont="1"/>
    <xf numFmtId="0" fontId="70" fillId="0" borderId="0" xfId="0" applyFont="1" applyAlignment="1">
      <alignment horizontal="center" vertical="center" wrapText="1"/>
    </xf>
    <xf numFmtId="0" fontId="38" fillId="0" borderId="72" xfId="0" applyFont="1" applyBorder="1" applyAlignment="1">
      <alignment horizontal="center"/>
    </xf>
    <xf numFmtId="0" fontId="70" fillId="0" borderId="61" xfId="0" applyFont="1" applyBorder="1"/>
    <xf numFmtId="0" fontId="39" fillId="5" borderId="12" xfId="6" applyBorder="1"/>
    <xf numFmtId="0" fontId="39" fillId="5" borderId="50" xfId="6" applyBorder="1"/>
    <xf numFmtId="0" fontId="39" fillId="5" borderId="22" xfId="6" applyBorder="1"/>
    <xf numFmtId="174" fontId="33" fillId="9" borderId="64" xfId="8" applyBorder="1"/>
    <xf numFmtId="174" fontId="33" fillId="9" borderId="80" xfId="8" applyBorder="1"/>
    <xf numFmtId="174" fontId="33" fillId="9" borderId="36" xfId="8" applyBorder="1"/>
    <xf numFmtId="174" fontId="33" fillId="9" borderId="37" xfId="8" applyBorder="1"/>
    <xf numFmtId="174" fontId="33" fillId="9" borderId="73" xfId="8" applyBorder="1"/>
    <xf numFmtId="174" fontId="33" fillId="9" borderId="81" xfId="8" applyBorder="1"/>
    <xf numFmtId="174" fontId="33" fillId="9" borderId="8" xfId="8" applyBorder="1"/>
    <xf numFmtId="174" fontId="33" fillId="9" borderId="40" xfId="8" applyBorder="1"/>
    <xf numFmtId="174" fontId="33" fillId="9" borderId="46" xfId="8" applyBorder="1"/>
    <xf numFmtId="174" fontId="33" fillId="9" borderId="77" xfId="8" applyBorder="1"/>
    <xf numFmtId="174" fontId="33" fillId="9" borderId="71" xfId="8" applyBorder="1"/>
    <xf numFmtId="0" fontId="39" fillId="5" borderId="33" xfId="6" applyBorder="1"/>
    <xf numFmtId="0" fontId="39" fillId="5" borderId="24" xfId="6" applyBorder="1"/>
    <xf numFmtId="0" fontId="39" fillId="5" borderId="66" xfId="6" applyBorder="1"/>
    <xf numFmtId="0" fontId="39" fillId="5" borderId="25" xfId="6" applyBorder="1"/>
    <xf numFmtId="0" fontId="39" fillId="5" borderId="64" xfId="6" applyBorder="1"/>
    <xf numFmtId="0" fontId="39" fillId="5" borderId="67" xfId="6" applyBorder="1"/>
    <xf numFmtId="0" fontId="39" fillId="5" borderId="45" xfId="6" applyBorder="1"/>
    <xf numFmtId="0" fontId="39" fillId="5" borderId="27" xfId="6" applyBorder="1"/>
    <xf numFmtId="0" fontId="39" fillId="5" borderId="10" xfId="6" applyBorder="1"/>
    <xf numFmtId="0" fontId="39" fillId="5" borderId="11" xfId="6" applyBorder="1"/>
    <xf numFmtId="0" fontId="39" fillId="5" borderId="28" xfId="6" applyBorder="1"/>
    <xf numFmtId="0" fontId="39" fillId="5" borderId="69" xfId="6" applyBorder="1"/>
    <xf numFmtId="0" fontId="39" fillId="5" borderId="35" xfId="6" applyBorder="1"/>
    <xf numFmtId="174" fontId="37" fillId="3" borderId="47" xfId="4" applyBorder="1"/>
    <xf numFmtId="174" fontId="37" fillId="3" borderId="49" xfId="4" applyBorder="1"/>
    <xf numFmtId="174" fontId="37" fillId="3" borderId="9" xfId="4" applyBorder="1"/>
    <xf numFmtId="174" fontId="37" fillId="3" borderId="50" xfId="4" applyBorder="1"/>
    <xf numFmtId="174" fontId="37" fillId="3" borderId="39" xfId="4" applyBorder="1"/>
    <xf numFmtId="174" fontId="37" fillId="3" borderId="76" xfId="4" applyBorder="1"/>
    <xf numFmtId="174" fontId="37" fillId="3" borderId="27" xfId="4" applyBorder="1"/>
    <xf numFmtId="174" fontId="37" fillId="3" borderId="11" xfId="4" applyBorder="1"/>
    <xf numFmtId="174" fontId="37" fillId="3" borderId="28" xfId="4" applyBorder="1"/>
    <xf numFmtId="174" fontId="37" fillId="3" borderId="65" xfId="4" applyBorder="1"/>
    <xf numFmtId="0" fontId="85" fillId="0" borderId="62" xfId="0" applyFont="1" applyBorder="1"/>
    <xf numFmtId="0" fontId="85" fillId="3" borderId="62" xfId="0" applyFont="1" applyFill="1" applyBorder="1"/>
    <xf numFmtId="0" fontId="85" fillId="3" borderId="63" xfId="0" applyFont="1" applyFill="1" applyBorder="1"/>
    <xf numFmtId="174" fontId="37" fillId="3" borderId="15" xfId="4" applyBorder="1"/>
    <xf numFmtId="174" fontId="37" fillId="3" borderId="31" xfId="4" applyBorder="1"/>
    <xf numFmtId="9" fontId="37" fillId="3" borderId="12" xfId="7" applyFont="1" applyFill="1" applyBorder="1"/>
    <xf numFmtId="9" fontId="37" fillId="3" borderId="21" xfId="7" applyFont="1" applyFill="1" applyBorder="1"/>
    <xf numFmtId="9" fontId="37" fillId="3" borderId="13" xfId="7" applyFont="1" applyFill="1" applyBorder="1"/>
    <xf numFmtId="9" fontId="37" fillId="3" borderId="34" xfId="7" applyFont="1" applyFill="1" applyBorder="1"/>
    <xf numFmtId="174" fontId="33" fillId="9" borderId="29" xfId="8" applyBorder="1"/>
    <xf numFmtId="174" fontId="33" fillId="9" borderId="30" xfId="8" applyBorder="1"/>
    <xf numFmtId="0" fontId="39" fillId="5" borderId="15" xfId="6" applyBorder="1"/>
    <xf numFmtId="0" fontId="39" fillId="5" borderId="31" xfId="6" applyBorder="1"/>
    <xf numFmtId="3" fontId="34" fillId="0" borderId="25" xfId="0" applyNumberFormat="1" applyFont="1" applyBorder="1" applyAlignment="1">
      <alignment horizontal="center"/>
    </xf>
    <xf numFmtId="0" fontId="85" fillId="0" borderId="0" xfId="0" applyFont="1" applyAlignment="1">
      <alignment wrapText="1"/>
    </xf>
    <xf numFmtId="168" fontId="42" fillId="9" borderId="9" xfId="0" applyNumberFormat="1" applyFont="1" applyFill="1" applyBorder="1"/>
    <xf numFmtId="168" fontId="42" fillId="9" borderId="50" xfId="0" applyNumberFormat="1" applyFont="1" applyFill="1" applyBorder="1"/>
    <xf numFmtId="168" fontId="42" fillId="3" borderId="70" xfId="0" applyNumberFormat="1" applyFont="1" applyFill="1" applyBorder="1"/>
    <xf numFmtId="0" fontId="39" fillId="5" borderId="42" xfId="6" applyBorder="1"/>
    <xf numFmtId="174" fontId="37" fillId="3" borderId="10" xfId="4" applyBorder="1"/>
    <xf numFmtId="174" fontId="37" fillId="3" borderId="51" xfId="4" applyBorder="1"/>
    <xf numFmtId="174" fontId="37" fillId="3" borderId="53" xfId="4" applyBorder="1"/>
    <xf numFmtId="174" fontId="37" fillId="0" borderId="0" xfId="4" applyFill="1" applyBorder="1"/>
    <xf numFmtId="0" fontId="39" fillId="0" borderId="0" xfId="6" applyFill="1" applyBorder="1"/>
    <xf numFmtId="0" fontId="68" fillId="0" borderId="75" xfId="0" applyFont="1" applyBorder="1"/>
    <xf numFmtId="0" fontId="38" fillId="0" borderId="68" xfId="0" applyFont="1" applyBorder="1" applyAlignment="1">
      <alignment horizontal="center"/>
    </xf>
    <xf numFmtId="174" fontId="37" fillId="3" borderId="44" xfId="4" applyBorder="1"/>
    <xf numFmtId="174" fontId="37" fillId="3" borderId="48" xfId="4" applyBorder="1"/>
    <xf numFmtId="174" fontId="37" fillId="3" borderId="40" xfId="4" applyBorder="1"/>
    <xf numFmtId="173" fontId="68" fillId="3" borderId="68" xfId="0" applyNumberFormat="1" applyFont="1" applyFill="1" applyBorder="1"/>
    <xf numFmtId="0" fontId="39" fillId="5" borderId="80" xfId="6" applyBorder="1"/>
    <xf numFmtId="0" fontId="39" fillId="5" borderId="72" xfId="6" applyBorder="1"/>
    <xf numFmtId="0" fontId="39" fillId="5" borderId="26" xfId="6" applyBorder="1"/>
    <xf numFmtId="0" fontId="39" fillId="5" borderId="16" xfId="6" applyBorder="1"/>
    <xf numFmtId="174" fontId="37" fillId="3" borderId="30" xfId="4" applyBorder="1"/>
    <xf numFmtId="0" fontId="39" fillId="5" borderId="29" xfId="6" applyBorder="1"/>
    <xf numFmtId="0" fontId="39" fillId="5" borderId="7" xfId="6" applyBorder="1"/>
    <xf numFmtId="0" fontId="39" fillId="5" borderId="60" xfId="6" applyBorder="1"/>
    <xf numFmtId="0" fontId="39" fillId="5" borderId="30" xfId="6" applyBorder="1"/>
    <xf numFmtId="173" fontId="68" fillId="0" borderId="68" xfId="0" applyNumberFormat="1" applyFont="1" applyBorder="1" applyAlignment="1">
      <alignment horizontal="center" vertical="center"/>
    </xf>
    <xf numFmtId="173" fontId="68" fillId="0" borderId="62" xfId="0" applyNumberFormat="1" applyFont="1" applyBorder="1" applyAlignment="1">
      <alignment horizontal="center" vertical="center"/>
    </xf>
    <xf numFmtId="173" fontId="68" fillId="0" borderId="63" xfId="0" applyNumberFormat="1" applyFont="1" applyBorder="1" applyAlignment="1">
      <alignment horizontal="center" vertical="center"/>
    </xf>
    <xf numFmtId="173" fontId="68" fillId="0" borderId="72" xfId="0" applyNumberFormat="1" applyFont="1" applyBorder="1" applyAlignment="1">
      <alignment horizontal="center" vertical="center"/>
    </xf>
    <xf numFmtId="173" fontId="68" fillId="0" borderId="69" xfId="0" applyNumberFormat="1" applyFont="1" applyBorder="1" applyAlignment="1">
      <alignment horizontal="center" vertical="center"/>
    </xf>
    <xf numFmtId="174" fontId="33" fillId="0" borderId="62" xfId="4" applyFont="1" applyFill="1" applyBorder="1" applyAlignment="1">
      <alignment horizontal="center" vertical="center"/>
    </xf>
    <xf numFmtId="174" fontId="33" fillId="0" borderId="75" xfId="4" applyFont="1" applyFill="1" applyBorder="1" applyAlignment="1">
      <alignment horizontal="center" vertical="center"/>
    </xf>
    <xf numFmtId="173" fontId="68" fillId="0" borderId="61" xfId="0" applyNumberFormat="1" applyFont="1" applyBorder="1" applyAlignment="1">
      <alignment horizontal="center" vertical="center"/>
    </xf>
    <xf numFmtId="174" fontId="33" fillId="0" borderId="63" xfId="4" applyFont="1" applyFill="1" applyBorder="1" applyAlignment="1">
      <alignment horizontal="center" vertical="center"/>
    </xf>
    <xf numFmtId="0" fontId="33" fillId="0" borderId="68" xfId="6" applyFont="1" applyFill="1" applyBorder="1" applyAlignment="1">
      <alignment horizontal="center" vertical="center"/>
    </xf>
    <xf numFmtId="0" fontId="33" fillId="0" borderId="61" xfId="6" applyFont="1" applyFill="1" applyBorder="1" applyAlignment="1">
      <alignment horizontal="center" vertical="center"/>
    </xf>
    <xf numFmtId="174" fontId="33" fillId="9" borderId="43" xfId="8" applyBorder="1"/>
    <xf numFmtId="0" fontId="39" fillId="5" borderId="81" xfId="6" applyBorder="1"/>
    <xf numFmtId="0" fontId="85" fillId="11" borderId="11" xfId="0" applyFont="1" applyFill="1" applyBorder="1" applyAlignment="1">
      <alignment horizontal="center"/>
    </xf>
    <xf numFmtId="0" fontId="85" fillId="11" borderId="28" xfId="0" applyFont="1" applyFill="1" applyBorder="1" applyAlignment="1">
      <alignment horizontal="center"/>
    </xf>
    <xf numFmtId="0" fontId="39" fillId="5" borderId="40" xfId="6" applyBorder="1"/>
    <xf numFmtId="0" fontId="85" fillId="11" borderId="65" xfId="0" applyFont="1" applyFill="1" applyBorder="1" applyAlignment="1">
      <alignment horizontal="center"/>
    </xf>
    <xf numFmtId="0" fontId="85" fillId="3" borderId="11" xfId="0" applyFont="1" applyFill="1" applyBorder="1" applyAlignment="1">
      <alignment horizontal="center"/>
    </xf>
    <xf numFmtId="0" fontId="85" fillId="3" borderId="28" xfId="0" applyFont="1" applyFill="1" applyBorder="1" applyAlignment="1">
      <alignment horizontal="center"/>
    </xf>
    <xf numFmtId="0" fontId="68" fillId="0" borderId="72" xfId="0" applyFont="1" applyBorder="1"/>
    <xf numFmtId="0" fontId="70" fillId="11" borderId="67" xfId="0" applyFont="1" applyFill="1" applyBorder="1"/>
    <xf numFmtId="0" fontId="70" fillId="11" borderId="61" xfId="0" applyFont="1" applyFill="1" applyBorder="1"/>
    <xf numFmtId="0" fontId="85" fillId="11" borderId="62" xfId="0" applyFont="1" applyFill="1" applyBorder="1"/>
    <xf numFmtId="0" fontId="70" fillId="11" borderId="62" xfId="0" applyFont="1" applyFill="1" applyBorder="1"/>
    <xf numFmtId="0" fontId="85" fillId="11" borderId="63" xfId="0" applyFont="1" applyFill="1" applyBorder="1"/>
    <xf numFmtId="0" fontId="70" fillId="11" borderId="68" xfId="0" applyFont="1" applyFill="1" applyBorder="1"/>
    <xf numFmtId="0" fontId="85" fillId="11" borderId="75" xfId="0" applyFont="1" applyFill="1" applyBorder="1"/>
    <xf numFmtId="174" fontId="37" fillId="3" borderId="24" xfId="4" applyBorder="1"/>
    <xf numFmtId="174" fontId="37" fillId="3" borderId="25" xfId="4" applyBorder="1"/>
    <xf numFmtId="174" fontId="37" fillId="3" borderId="26" xfId="4" applyBorder="1"/>
    <xf numFmtId="174" fontId="33" fillId="9" borderId="60" xfId="8" applyBorder="1"/>
    <xf numFmtId="0" fontId="68" fillId="0" borderId="13" xfId="0" applyFont="1" applyBorder="1" applyAlignment="1">
      <alignment horizontal="center" vertical="center" wrapText="1"/>
    </xf>
    <xf numFmtId="174" fontId="0" fillId="11" borderId="0" xfId="0" applyNumberFormat="1" applyFill="1"/>
    <xf numFmtId="174" fontId="0" fillId="11" borderId="5" xfId="0" applyNumberFormat="1" applyFill="1" applyBorder="1"/>
    <xf numFmtId="0" fontId="70" fillId="11" borderId="20" xfId="0" applyFont="1" applyFill="1" applyBorder="1"/>
    <xf numFmtId="0" fontId="76" fillId="0" borderId="28" xfId="0" applyFont="1" applyBorder="1" applyAlignment="1">
      <alignment horizontal="center" vertical="center"/>
    </xf>
    <xf numFmtId="0" fontId="76" fillId="0" borderId="22" xfId="0" applyFont="1" applyBorder="1" applyAlignment="1">
      <alignment horizontal="center" vertical="center"/>
    </xf>
    <xf numFmtId="0" fontId="76" fillId="0" borderId="23" xfId="0" applyFont="1" applyBorder="1" applyAlignment="1">
      <alignment horizontal="center" vertical="center"/>
    </xf>
    <xf numFmtId="0" fontId="89" fillId="0" borderId="0" xfId="0" quotePrefix="1" applyFont="1"/>
    <xf numFmtId="0" fontId="68" fillId="11" borderId="0" xfId="0" applyFont="1" applyFill="1" applyAlignment="1">
      <alignment horizontal="center"/>
    </xf>
    <xf numFmtId="174" fontId="32" fillId="0" borderId="10" xfId="0" applyNumberFormat="1" applyFont="1" applyBorder="1"/>
    <xf numFmtId="0" fontId="68" fillId="0" borderId="12" xfId="0" applyFont="1" applyBorder="1" applyAlignment="1">
      <alignment horizontal="center" vertical="center" wrapText="1"/>
    </xf>
    <xf numFmtId="0" fontId="68" fillId="0" borderId="12" xfId="0" applyFont="1" applyBorder="1" applyAlignment="1">
      <alignment horizontal="center" vertical="center"/>
    </xf>
    <xf numFmtId="0" fontId="76" fillId="0" borderId="11" xfId="0" applyFont="1" applyBorder="1" applyAlignment="1">
      <alignment horizontal="center"/>
    </xf>
    <xf numFmtId="0" fontId="68" fillId="0" borderId="13" xfId="0" applyFont="1" applyBorder="1" applyAlignment="1">
      <alignment horizontal="center" vertical="center"/>
    </xf>
    <xf numFmtId="0" fontId="68" fillId="0" borderId="11" xfId="0" applyFont="1" applyBorder="1" applyAlignment="1">
      <alignment horizontal="center"/>
    </xf>
    <xf numFmtId="0" fontId="70" fillId="11" borderId="49" xfId="0" applyFont="1" applyFill="1" applyBorder="1"/>
    <xf numFmtId="0" fontId="68" fillId="0" borderId="0" xfId="0" applyFont="1" applyAlignment="1">
      <alignment horizontal="center"/>
    </xf>
    <xf numFmtId="174" fontId="32" fillId="0" borderId="77" xfId="0" applyNumberFormat="1" applyFont="1" applyBorder="1"/>
    <xf numFmtId="0" fontId="68" fillId="11" borderId="4" xfId="0" applyFont="1" applyFill="1" applyBorder="1"/>
    <xf numFmtId="0" fontId="68" fillId="0" borderId="20" xfId="0" applyFont="1" applyBorder="1" applyAlignment="1">
      <alignment horizontal="left"/>
    </xf>
    <xf numFmtId="0" fontId="70" fillId="0" borderId="20" xfId="0" applyFont="1" applyBorder="1"/>
    <xf numFmtId="0" fontId="0" fillId="11" borderId="0" xfId="0" applyFill="1" applyAlignment="1">
      <alignment horizontal="center"/>
    </xf>
    <xf numFmtId="0" fontId="70" fillId="11" borderId="52" xfId="0" applyFont="1" applyFill="1" applyBorder="1"/>
    <xf numFmtId="0" fontId="76" fillId="0" borderId="77" xfId="0" applyFont="1" applyBorder="1" applyAlignment="1">
      <alignment horizontal="center"/>
    </xf>
    <xf numFmtId="0" fontId="70" fillId="0" borderId="49" xfId="0" applyFont="1" applyBorder="1" applyAlignment="1">
      <alignment horizontal="left"/>
    </xf>
    <xf numFmtId="174" fontId="68" fillId="11" borderId="5" xfId="0" applyNumberFormat="1" applyFont="1" applyFill="1" applyBorder="1"/>
    <xf numFmtId="0" fontId="70" fillId="0" borderId="52" xfId="0" applyFont="1" applyBorder="1"/>
    <xf numFmtId="0" fontId="70" fillId="0" borderId="50" xfId="0" applyFont="1" applyBorder="1"/>
    <xf numFmtId="0" fontId="76" fillId="0" borderId="28" xfId="0" applyFont="1" applyBorder="1" applyAlignment="1">
      <alignment horizontal="center"/>
    </xf>
    <xf numFmtId="0" fontId="76" fillId="0" borderId="71" xfId="0" applyFont="1" applyBorder="1" applyAlignment="1">
      <alignment horizontal="center"/>
    </xf>
    <xf numFmtId="174" fontId="60" fillId="9" borderId="12" xfId="8" applyFont="1" applyBorder="1"/>
    <xf numFmtId="0" fontId="60" fillId="0" borderId="17" xfId="0" applyFont="1" applyBorder="1" applyAlignment="1">
      <alignment horizontal="center"/>
    </xf>
    <xf numFmtId="0" fontId="60" fillId="0" borderId="19" xfId="0" applyFont="1" applyBorder="1" applyAlignment="1">
      <alignment horizontal="center"/>
    </xf>
    <xf numFmtId="0" fontId="80" fillId="0" borderId="0" xfId="0" applyFont="1" applyAlignment="1">
      <alignment horizontal="left" wrapText="1"/>
    </xf>
    <xf numFmtId="174" fontId="60" fillId="9" borderId="21" xfId="8" applyFont="1" applyBorder="1"/>
    <xf numFmtId="0" fontId="47" fillId="0" borderId="29" xfId="0" applyFont="1" applyBorder="1" applyAlignment="1">
      <alignment horizontal="center"/>
    </xf>
    <xf numFmtId="0" fontId="68" fillId="0" borderId="20" xfId="0" applyFont="1" applyBorder="1" applyAlignment="1">
      <alignment vertical="center"/>
    </xf>
    <xf numFmtId="0" fontId="70" fillId="0" borderId="12" xfId="0" applyFont="1" applyBorder="1" applyAlignment="1">
      <alignment horizontal="left" vertical="center" wrapText="1"/>
    </xf>
    <xf numFmtId="176" fontId="68" fillId="0" borderId="0" xfId="0" applyNumberFormat="1" applyFont="1"/>
    <xf numFmtId="0" fontId="94" fillId="0" borderId="14" xfId="0" applyFont="1" applyBorder="1"/>
    <xf numFmtId="176" fontId="70" fillId="11" borderId="11" xfId="0" applyNumberFormat="1" applyFont="1" applyFill="1" applyBorder="1"/>
    <xf numFmtId="176" fontId="70" fillId="0" borderId="11" xfId="0" applyNumberFormat="1" applyFont="1" applyBorder="1"/>
    <xf numFmtId="177" fontId="70" fillId="0" borderId="11" xfId="0" applyNumberFormat="1" applyFont="1" applyBorder="1" applyAlignment="1">
      <alignment horizontal="left"/>
    </xf>
    <xf numFmtId="0" fontId="76" fillId="0" borderId="12" xfId="0" applyFont="1" applyBorder="1" applyAlignment="1">
      <alignment horizontal="center"/>
    </xf>
    <xf numFmtId="0" fontId="95" fillId="0" borderId="14" xfId="0" applyFont="1" applyBorder="1"/>
    <xf numFmtId="176" fontId="85" fillId="0" borderId="0" xfId="0" applyNumberFormat="1" applyFont="1"/>
    <xf numFmtId="0" fontId="95" fillId="0" borderId="15" xfId="0" applyFont="1" applyBorder="1"/>
    <xf numFmtId="0" fontId="31" fillId="0" borderId="0" xfId="0" applyFont="1"/>
    <xf numFmtId="0" fontId="68" fillId="0" borderId="13" xfId="0" applyFont="1" applyBorder="1" applyAlignment="1">
      <alignment wrapText="1"/>
    </xf>
    <xf numFmtId="0" fontId="95" fillId="0" borderId="14" xfId="0" applyFont="1" applyBorder="1" applyAlignment="1">
      <alignment wrapText="1"/>
    </xf>
    <xf numFmtId="176" fontId="96" fillId="0" borderId="12" xfId="0" applyNumberFormat="1" applyFont="1" applyBorder="1"/>
    <xf numFmtId="176" fontId="70" fillId="0" borderId="12" xfId="0" applyNumberFormat="1" applyFont="1" applyBorder="1"/>
    <xf numFmtId="0" fontId="76" fillId="0" borderId="12" xfId="0" applyFont="1" applyBorder="1" applyAlignment="1">
      <alignment horizontal="center" vertical="center"/>
    </xf>
    <xf numFmtId="0" fontId="85" fillId="0" borderId="13" xfId="0" applyFont="1" applyBorder="1" applyAlignment="1">
      <alignment wrapText="1"/>
    </xf>
    <xf numFmtId="176" fontId="85" fillId="0" borderId="11" xfId="0" applyNumberFormat="1" applyFont="1" applyBorder="1" applyAlignment="1">
      <alignment wrapText="1"/>
    </xf>
    <xf numFmtId="176" fontId="85" fillId="0" borderId="12" xfId="0" applyNumberFormat="1" applyFont="1" applyBorder="1" applyAlignment="1">
      <alignment horizontal="center"/>
    </xf>
    <xf numFmtId="176" fontId="85" fillId="0" borderId="11" xfId="0" applyNumberFormat="1" applyFont="1" applyBorder="1"/>
    <xf numFmtId="0" fontId="85" fillId="0" borderId="65" xfId="0" applyFont="1" applyBorder="1" applyAlignment="1">
      <alignment wrapText="1"/>
    </xf>
    <xf numFmtId="0" fontId="85" fillId="11" borderId="65" xfId="0" applyFont="1" applyFill="1" applyBorder="1" applyAlignment="1">
      <alignment wrapText="1"/>
    </xf>
    <xf numFmtId="0" fontId="85" fillId="0" borderId="12" xfId="0" applyFont="1" applyBorder="1" applyAlignment="1">
      <alignment horizontal="left" wrapText="1"/>
    </xf>
    <xf numFmtId="176" fontId="85" fillId="0" borderId="12" xfId="0" applyNumberFormat="1" applyFont="1" applyBorder="1"/>
    <xf numFmtId="0" fontId="85" fillId="0" borderId="13" xfId="0" applyFont="1" applyBorder="1" applyAlignment="1">
      <alignment horizontal="left"/>
    </xf>
    <xf numFmtId="176" fontId="85" fillId="0" borderId="12" xfId="0" applyNumberFormat="1" applyFont="1" applyBorder="1" applyAlignment="1">
      <alignment wrapText="1"/>
    </xf>
    <xf numFmtId="176" fontId="85" fillId="0" borderId="12" xfId="0" applyNumberFormat="1" applyFont="1" applyBorder="1" applyAlignment="1">
      <alignment horizontal="center" vertical="center"/>
    </xf>
    <xf numFmtId="176" fontId="85" fillId="11" borderId="12" xfId="0" applyNumberFormat="1" applyFont="1" applyFill="1" applyBorder="1"/>
    <xf numFmtId="176" fontId="85" fillId="0" borderId="15" xfId="0" applyNumberFormat="1" applyFont="1" applyBorder="1"/>
    <xf numFmtId="176" fontId="85" fillId="0" borderId="13" xfId="0" applyNumberFormat="1" applyFont="1" applyBorder="1" applyAlignment="1">
      <alignment horizontal="left"/>
    </xf>
    <xf numFmtId="178" fontId="85" fillId="0" borderId="12" xfId="0" applyNumberFormat="1" applyFont="1" applyBorder="1" applyAlignment="1">
      <alignment horizontal="left" wrapText="1"/>
    </xf>
    <xf numFmtId="178" fontId="85" fillId="11" borderId="12" xfId="0" applyNumberFormat="1" applyFont="1" applyFill="1" applyBorder="1" applyAlignment="1">
      <alignment horizontal="left" wrapText="1"/>
    </xf>
    <xf numFmtId="178" fontId="85" fillId="11" borderId="12" xfId="0" applyNumberFormat="1" applyFont="1" applyFill="1" applyBorder="1" applyAlignment="1">
      <alignment wrapText="1"/>
    </xf>
    <xf numFmtId="176" fontId="31" fillId="0" borderId="0" xfId="0" applyNumberFormat="1" applyFont="1"/>
    <xf numFmtId="0" fontId="68" fillId="0" borderId="9" xfId="0" applyFont="1" applyBorder="1" applyAlignment="1">
      <alignment horizontal="left" vertical="center" wrapText="1"/>
    </xf>
    <xf numFmtId="0" fontId="68" fillId="0" borderId="12" xfId="0" applyFont="1" applyBorder="1" applyAlignment="1">
      <alignment horizontal="left" vertical="center" wrapText="1"/>
    </xf>
    <xf numFmtId="0" fontId="38" fillId="0" borderId="15" xfId="0" applyFont="1" applyBorder="1" applyAlignment="1">
      <alignment horizontal="center"/>
    </xf>
    <xf numFmtId="0" fontId="38" fillId="0" borderId="12" xfId="0" applyFont="1" applyBorder="1" applyAlignment="1">
      <alignment horizontal="center"/>
    </xf>
    <xf numFmtId="0" fontId="70" fillId="0" borderId="18" xfId="0" applyFont="1" applyBorder="1" applyAlignment="1">
      <alignment horizontal="left" vertical="center" wrapText="1"/>
    </xf>
    <xf numFmtId="0" fontId="70" fillId="0" borderId="17" xfId="0" applyFont="1" applyBorder="1" applyAlignment="1">
      <alignment horizontal="left" vertical="center" wrapText="1"/>
    </xf>
    <xf numFmtId="0" fontId="70" fillId="0" borderId="52" xfId="0" applyFont="1" applyBorder="1" applyAlignment="1">
      <alignment wrapText="1"/>
    </xf>
    <xf numFmtId="174" fontId="37" fillId="3" borderId="77" xfId="4" applyBorder="1"/>
    <xf numFmtId="0" fontId="94" fillId="0" borderId="58" xfId="0" applyFont="1" applyBorder="1"/>
    <xf numFmtId="0" fontId="85" fillId="0" borderId="32" xfId="0" applyFont="1" applyBorder="1" applyAlignment="1">
      <alignment wrapText="1"/>
    </xf>
    <xf numFmtId="0" fontId="76" fillId="0" borderId="21" xfId="0" applyFont="1" applyBorder="1" applyAlignment="1">
      <alignment horizontal="center"/>
    </xf>
    <xf numFmtId="0" fontId="76" fillId="0" borderId="21" xfId="0" applyFont="1" applyBorder="1" applyAlignment="1">
      <alignment horizontal="center" vertical="center"/>
    </xf>
    <xf numFmtId="176" fontId="85" fillId="0" borderId="22" xfId="0" applyNumberFormat="1" applyFont="1" applyBorder="1" applyAlignment="1">
      <alignment horizontal="center"/>
    </xf>
    <xf numFmtId="0" fontId="85" fillId="0" borderId="52" xfId="0" applyFont="1" applyBorder="1"/>
    <xf numFmtId="0" fontId="95" fillId="0" borderId="58" xfId="0" applyFont="1" applyBorder="1"/>
    <xf numFmtId="176" fontId="85" fillId="0" borderId="32" xfId="0" applyNumberFormat="1" applyFont="1" applyBorder="1"/>
    <xf numFmtId="0" fontId="76" fillId="0" borderId="22" xfId="0" applyFont="1" applyBorder="1" applyAlignment="1">
      <alignment horizontal="center"/>
    </xf>
    <xf numFmtId="0" fontId="76" fillId="0" borderId="23" xfId="0" applyFont="1" applyBorder="1" applyAlignment="1">
      <alignment horizontal="center"/>
    </xf>
    <xf numFmtId="176" fontId="70" fillId="0" borderId="52" xfId="0" applyNumberFormat="1" applyFont="1" applyBorder="1" applyAlignment="1">
      <alignment horizontal="left"/>
    </xf>
    <xf numFmtId="176" fontId="85" fillId="0" borderId="58" xfId="0" applyNumberFormat="1" applyFont="1" applyBorder="1"/>
    <xf numFmtId="0" fontId="70" fillId="0" borderId="58" xfId="0" applyFont="1" applyBorder="1" applyAlignment="1">
      <alignment wrapText="1"/>
    </xf>
    <xf numFmtId="0" fontId="95" fillId="0" borderId="32" xfId="0" applyFont="1" applyBorder="1"/>
    <xf numFmtId="179" fontId="89" fillId="0" borderId="0" xfId="0" applyNumberFormat="1" applyFont="1"/>
    <xf numFmtId="0" fontId="60" fillId="0" borderId="17" xfId="0" applyFont="1" applyBorder="1"/>
    <xf numFmtId="0" fontId="31" fillId="0" borderId="15" xfId="0" applyFont="1" applyBorder="1" applyAlignment="1">
      <alignment horizontal="left"/>
    </xf>
    <xf numFmtId="0" fontId="31" fillId="0" borderId="17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22" xfId="0" applyFont="1" applyBorder="1" applyAlignment="1">
      <alignment horizontal="center"/>
    </xf>
    <xf numFmtId="0" fontId="31" fillId="0" borderId="29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15" xfId="0" applyFont="1" applyBorder="1" applyAlignment="1">
      <alignment horizontal="center"/>
    </xf>
    <xf numFmtId="0" fontId="73" fillId="0" borderId="0" xfId="0" applyFont="1" applyAlignment="1">
      <alignment horizontal="center" vertical="center"/>
    </xf>
    <xf numFmtId="0" fontId="60" fillId="0" borderId="27" xfId="0" applyFont="1" applyBorder="1" applyAlignment="1">
      <alignment horizontal="center"/>
    </xf>
    <xf numFmtId="0" fontId="73" fillId="0" borderId="15" xfId="0" applyFont="1" applyBorder="1"/>
    <xf numFmtId="0" fontId="60" fillId="0" borderId="15" xfId="0" applyFont="1" applyBorder="1"/>
    <xf numFmtId="0" fontId="58" fillId="0" borderId="7" xfId="0" applyFont="1" applyBorder="1"/>
    <xf numFmtId="174" fontId="37" fillId="3" borderId="29" xfId="4" applyBorder="1"/>
    <xf numFmtId="0" fontId="73" fillId="0" borderId="0" xfId="0" applyFont="1" applyAlignment="1">
      <alignment horizontal="right"/>
    </xf>
    <xf numFmtId="9" fontId="37" fillId="3" borderId="15" xfId="7" applyFont="1" applyFill="1" applyBorder="1"/>
    <xf numFmtId="9" fontId="37" fillId="3" borderId="31" xfId="7" applyFont="1" applyFill="1" applyBorder="1"/>
    <xf numFmtId="9" fontId="37" fillId="3" borderId="17" xfId="7" applyFont="1" applyFill="1" applyBorder="1"/>
    <xf numFmtId="9" fontId="37" fillId="3" borderId="19" xfId="7" applyFont="1" applyFill="1" applyBorder="1"/>
    <xf numFmtId="9" fontId="57" fillId="9" borderId="22" xfId="0" applyNumberFormat="1" applyFont="1" applyFill="1" applyBorder="1"/>
    <xf numFmtId="9" fontId="57" fillId="9" borderId="23" xfId="0" applyNumberFormat="1" applyFont="1" applyFill="1" applyBorder="1"/>
    <xf numFmtId="9" fontId="33" fillId="9" borderId="13" xfId="7" applyFont="1" applyFill="1" applyBorder="1"/>
    <xf numFmtId="9" fontId="33" fillId="9" borderId="34" xfId="7" applyFont="1" applyFill="1" applyBorder="1"/>
    <xf numFmtId="9" fontId="33" fillId="9" borderId="22" xfId="7" applyFont="1" applyFill="1" applyBorder="1"/>
    <xf numFmtId="9" fontId="33" fillId="9" borderId="23" xfId="7" applyFont="1" applyFill="1" applyBorder="1"/>
    <xf numFmtId="0" fontId="57" fillId="0" borderId="28" xfId="0" applyFont="1" applyBorder="1"/>
    <xf numFmtId="0" fontId="57" fillId="0" borderId="9" xfId="0" applyFont="1" applyBorder="1"/>
    <xf numFmtId="0" fontId="57" fillId="0" borderId="10" xfId="0" applyFont="1" applyBorder="1"/>
    <xf numFmtId="0" fontId="57" fillId="0" borderId="11" xfId="0" applyFont="1" applyBorder="1"/>
    <xf numFmtId="0" fontId="57" fillId="0" borderId="39" xfId="0" applyFont="1" applyBorder="1"/>
    <xf numFmtId="0" fontId="57" fillId="0" borderId="51" xfId="0" applyFont="1" applyBorder="1"/>
    <xf numFmtId="0" fontId="57" fillId="0" borderId="7" xfId="0" applyFont="1" applyBorder="1"/>
    <xf numFmtId="0" fontId="57" fillId="0" borderId="81" xfId="0" applyFont="1" applyBorder="1"/>
    <xf numFmtId="0" fontId="60" fillId="0" borderId="19" xfId="0" applyFont="1" applyBorder="1"/>
    <xf numFmtId="0" fontId="75" fillId="0" borderId="73" xfId="0" applyFont="1" applyBorder="1" applyAlignment="1">
      <alignment horizontal="center"/>
    </xf>
    <xf numFmtId="0" fontId="57" fillId="0" borderId="49" xfId="0" applyFont="1" applyBorder="1"/>
    <xf numFmtId="0" fontId="57" fillId="0" borderId="6" xfId="0" applyFont="1" applyBorder="1"/>
    <xf numFmtId="0" fontId="57" fillId="0" borderId="4" xfId="0" applyFont="1" applyBorder="1"/>
    <xf numFmtId="0" fontId="57" fillId="0" borderId="40" xfId="0" applyFont="1" applyBorder="1"/>
    <xf numFmtId="0" fontId="57" fillId="0" borderId="44" xfId="0" applyFont="1" applyBorder="1"/>
    <xf numFmtId="0" fontId="57" fillId="0" borderId="45" xfId="0" applyFont="1" applyBorder="1"/>
    <xf numFmtId="0" fontId="57" fillId="0" borderId="42" xfId="0" applyFont="1" applyBorder="1"/>
    <xf numFmtId="0" fontId="57" fillId="0" borderId="43" xfId="0" applyFont="1" applyBorder="1"/>
    <xf numFmtId="0" fontId="73" fillId="0" borderId="33" xfId="0" applyFont="1" applyBorder="1"/>
    <xf numFmtId="0" fontId="73" fillId="0" borderId="16" xfId="0" applyFont="1" applyBorder="1"/>
    <xf numFmtId="0" fontId="57" fillId="0" borderId="46" xfId="0" applyFont="1" applyBorder="1"/>
    <xf numFmtId="0" fontId="57" fillId="0" borderId="12" xfId="0" applyFont="1" applyBorder="1" applyAlignment="1">
      <alignment horizontal="center"/>
    </xf>
    <xf numFmtId="0" fontId="57" fillId="0" borderId="22" xfId="0" applyFont="1" applyBorder="1" applyAlignment="1">
      <alignment horizontal="center"/>
    </xf>
    <xf numFmtId="0" fontId="57" fillId="0" borderId="45" xfId="0" applyFont="1" applyBorder="1" applyAlignment="1">
      <alignment horizontal="center"/>
    </xf>
    <xf numFmtId="0" fontId="73" fillId="0" borderId="16" xfId="0" applyFont="1" applyBorder="1" applyAlignment="1">
      <alignment horizontal="center"/>
    </xf>
    <xf numFmtId="0" fontId="57" fillId="0" borderId="11" xfId="0" applyFont="1" applyBorder="1" applyAlignment="1">
      <alignment horizontal="center"/>
    </xf>
    <xf numFmtId="0" fontId="57" fillId="0" borderId="28" xfId="0" applyFont="1" applyBorder="1" applyAlignment="1">
      <alignment horizontal="center"/>
    </xf>
    <xf numFmtId="174" fontId="37" fillId="0" borderId="12" xfId="4" applyFill="1" applyBorder="1" applyAlignment="1">
      <alignment horizontal="center"/>
    </xf>
    <xf numFmtId="0" fontId="57" fillId="0" borderId="17" xfId="0" applyFont="1" applyBorder="1" applyAlignment="1">
      <alignment horizontal="center"/>
    </xf>
    <xf numFmtId="0" fontId="57" fillId="0" borderId="15" xfId="0" applyFont="1" applyBorder="1" applyAlignment="1">
      <alignment horizontal="center"/>
    </xf>
    <xf numFmtId="0" fontId="57" fillId="3" borderId="20" xfId="0" applyFont="1" applyFill="1" applyBorder="1"/>
    <xf numFmtId="0" fontId="57" fillId="3" borderId="38" xfId="0" applyFont="1" applyFill="1" applyBorder="1"/>
    <xf numFmtId="0" fontId="57" fillId="0" borderId="27" xfId="0" applyFont="1" applyBorder="1"/>
    <xf numFmtId="3" fontId="0" fillId="0" borderId="0" xfId="0" applyNumberFormat="1" applyAlignment="1">
      <alignment horizontal="right"/>
    </xf>
    <xf numFmtId="0" fontId="80" fillId="0" borderId="7" xfId="0" applyFont="1" applyBorder="1" applyAlignment="1">
      <alignment horizontal="left" wrapText="1"/>
    </xf>
    <xf numFmtId="0" fontId="60" fillId="0" borderId="1" xfId="0" applyFont="1" applyBorder="1" applyAlignment="1">
      <alignment horizontal="left" wrapText="1"/>
    </xf>
    <xf numFmtId="0" fontId="60" fillId="0" borderId="4" xfId="0" applyFont="1" applyBorder="1" applyAlignment="1">
      <alignment horizontal="left" wrapText="1"/>
    </xf>
    <xf numFmtId="0" fontId="68" fillId="0" borderId="20" xfId="0" applyFont="1" applyBorder="1"/>
    <xf numFmtId="0" fontId="68" fillId="0" borderId="22" xfId="0" applyFont="1" applyBorder="1" applyAlignment="1">
      <alignment horizontal="center"/>
    </xf>
    <xf numFmtId="0" fontId="68" fillId="0" borderId="38" xfId="0" applyFont="1" applyBorder="1" applyAlignment="1">
      <alignment vertical="center"/>
    </xf>
    <xf numFmtId="0" fontId="30" fillId="0" borderId="0" xfId="0" applyFont="1"/>
    <xf numFmtId="0" fontId="97" fillId="0" borderId="0" xfId="0" applyFont="1"/>
    <xf numFmtId="0" fontId="30" fillId="0" borderId="62" xfId="0" applyFont="1" applyBorder="1"/>
    <xf numFmtId="0" fontId="73" fillId="0" borderId="0" xfId="0" applyFont="1"/>
    <xf numFmtId="0" fontId="76" fillId="0" borderId="0" xfId="0" applyFont="1" applyAlignment="1">
      <alignment horizontal="center" vertical="center"/>
    </xf>
    <xf numFmtId="169" fontId="56" fillId="0" borderId="12" xfId="0" applyNumberFormat="1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56" fillId="0" borderId="29" xfId="0" applyFont="1" applyBorder="1" applyAlignment="1">
      <alignment horizontal="center"/>
    </xf>
    <xf numFmtId="0" fontId="56" fillId="0" borderId="51" xfId="0" applyFont="1" applyBorder="1" applyAlignment="1">
      <alignment horizontal="center"/>
    </xf>
    <xf numFmtId="0" fontId="60" fillId="0" borderId="40" xfId="0" applyFont="1" applyBorder="1" applyAlignment="1">
      <alignment horizontal="center" wrapText="1"/>
    </xf>
    <xf numFmtId="180" fontId="37" fillId="3" borderId="12" xfId="4" applyNumberFormat="1" applyBorder="1"/>
    <xf numFmtId="0" fontId="73" fillId="0" borderId="6" xfId="0" applyFont="1" applyBorder="1"/>
    <xf numFmtId="0" fontId="73" fillId="0" borderId="7" xfId="0" applyFont="1" applyBorder="1"/>
    <xf numFmtId="0" fontId="73" fillId="0" borderId="81" xfId="0" applyFont="1" applyBorder="1"/>
    <xf numFmtId="0" fontId="76" fillId="0" borderId="29" xfId="0" applyFont="1" applyBorder="1" applyAlignment="1">
      <alignment horizontal="center" vertical="center"/>
    </xf>
    <xf numFmtId="0" fontId="76" fillId="0" borderId="30" xfId="0" applyFont="1" applyBorder="1" applyAlignment="1">
      <alignment horizontal="center" vertical="center"/>
    </xf>
    <xf numFmtId="0" fontId="64" fillId="0" borderId="1" xfId="0" applyFont="1" applyBorder="1"/>
    <xf numFmtId="0" fontId="38" fillId="0" borderId="50" xfId="0" applyFont="1" applyBorder="1"/>
    <xf numFmtId="0" fontId="60" fillId="0" borderId="6" xfId="0" applyFont="1" applyBorder="1"/>
    <xf numFmtId="0" fontId="38" fillId="0" borderId="35" xfId="0" applyFont="1" applyBorder="1"/>
    <xf numFmtId="0" fontId="60" fillId="0" borderId="66" xfId="0" applyFont="1" applyBorder="1" applyAlignment="1">
      <alignment horizontal="center"/>
    </xf>
    <xf numFmtId="0" fontId="60" fillId="0" borderId="25" xfId="0" applyFont="1" applyBorder="1" applyAlignment="1">
      <alignment horizontal="center"/>
    </xf>
    <xf numFmtId="0" fontId="60" fillId="0" borderId="26" xfId="0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180" fontId="37" fillId="3" borderId="21" xfId="4" applyNumberFormat="1" applyBorder="1"/>
    <xf numFmtId="0" fontId="60" fillId="0" borderId="44" xfId="0" applyFont="1" applyBorder="1" applyAlignment="1">
      <alignment horizontal="left"/>
    </xf>
    <xf numFmtId="0" fontId="76" fillId="0" borderId="5" xfId="0" applyFont="1" applyBorder="1" applyAlignment="1">
      <alignment horizontal="center" vertical="center"/>
    </xf>
    <xf numFmtId="165" fontId="70" fillId="0" borderId="33" xfId="0" applyNumberFormat="1" applyFont="1" applyBorder="1"/>
    <xf numFmtId="180" fontId="33" fillId="9" borderId="22" xfId="8" applyNumberFormat="1" applyBorder="1"/>
    <xf numFmtId="180" fontId="33" fillId="9" borderId="23" xfId="8" applyNumberFormat="1" applyBorder="1"/>
    <xf numFmtId="180" fontId="33" fillId="9" borderId="29" xfId="8" applyNumberFormat="1" applyBorder="1"/>
    <xf numFmtId="180" fontId="33" fillId="9" borderId="30" xfId="8" applyNumberFormat="1" applyBorder="1"/>
    <xf numFmtId="9" fontId="33" fillId="9" borderId="12" xfId="7" applyFont="1" applyFill="1" applyBorder="1"/>
    <xf numFmtId="9" fontId="33" fillId="9" borderId="21" xfId="7" applyFont="1" applyFill="1" applyBorder="1"/>
    <xf numFmtId="9" fontId="33" fillId="9" borderId="25" xfId="7" applyFont="1" applyFill="1" applyBorder="1"/>
    <xf numFmtId="9" fontId="33" fillId="9" borderId="26" xfId="7" applyFont="1" applyFill="1" applyBorder="1"/>
    <xf numFmtId="9" fontId="33" fillId="9" borderId="56" xfId="7" applyFont="1" applyFill="1" applyBorder="1"/>
    <xf numFmtId="9" fontId="33" fillId="9" borderId="57" xfId="7" applyFont="1" applyFill="1" applyBorder="1"/>
    <xf numFmtId="9" fontId="33" fillId="9" borderId="15" xfId="7" applyFont="1" applyFill="1" applyBorder="1"/>
    <xf numFmtId="9" fontId="33" fillId="9" borderId="31" xfId="7" applyFont="1" applyFill="1" applyBorder="1"/>
    <xf numFmtId="9" fontId="33" fillId="9" borderId="14" xfId="7" applyFont="1" applyFill="1" applyBorder="1"/>
    <xf numFmtId="9" fontId="33" fillId="9" borderId="59" xfId="7" applyFont="1" applyFill="1" applyBorder="1"/>
    <xf numFmtId="174" fontId="60" fillId="9" borderId="56" xfId="8" applyFont="1" applyBorder="1"/>
    <xf numFmtId="174" fontId="60" fillId="9" borderId="57" xfId="8" applyFont="1" applyBorder="1"/>
    <xf numFmtId="174" fontId="60" fillId="9" borderId="15" xfId="8" applyFont="1" applyBorder="1"/>
    <xf numFmtId="174" fontId="60" fillId="9" borderId="31" xfId="8" applyFont="1" applyBorder="1"/>
    <xf numFmtId="174" fontId="60" fillId="9" borderId="84" xfId="8" applyFont="1" applyBorder="1"/>
    <xf numFmtId="174" fontId="60" fillId="9" borderId="83" xfId="8" applyFont="1" applyBorder="1"/>
    <xf numFmtId="174" fontId="60" fillId="9" borderId="14" xfId="8" applyFont="1" applyBorder="1"/>
    <xf numFmtId="174" fontId="60" fillId="9" borderId="59" xfId="8" applyFont="1" applyBorder="1"/>
    <xf numFmtId="0" fontId="60" fillId="0" borderId="0" xfId="0" applyFont="1" applyAlignment="1">
      <alignment horizontal="center" vertical="center" wrapText="1"/>
    </xf>
    <xf numFmtId="171" fontId="70" fillId="0" borderId="0" xfId="0" applyNumberFormat="1" applyFont="1" applyAlignment="1">
      <alignment horizontal="right" vertical="top"/>
    </xf>
    <xf numFmtId="171" fontId="68" fillId="0" borderId="0" xfId="0" applyNumberFormat="1" applyFont="1" applyAlignment="1">
      <alignment horizontal="right" vertical="top"/>
    </xf>
    <xf numFmtId="174" fontId="33" fillId="0" borderId="0" xfId="8" applyFill="1" applyBorder="1"/>
    <xf numFmtId="0" fontId="28" fillId="0" borderId="0" xfId="0" applyFont="1"/>
    <xf numFmtId="0" fontId="28" fillId="0" borderId="49" xfId="0" applyFont="1" applyBorder="1"/>
    <xf numFmtId="0" fontId="68" fillId="0" borderId="33" xfId="0" applyFont="1" applyBorder="1"/>
    <xf numFmtId="0" fontId="28" fillId="0" borderId="7" xfId="0" applyFont="1" applyBorder="1"/>
    <xf numFmtId="0" fontId="28" fillId="0" borderId="0" xfId="0" applyFont="1" applyAlignment="1">
      <alignment horizontal="left"/>
    </xf>
    <xf numFmtId="0" fontId="39" fillId="0" borderId="1" xfId="0" applyFont="1" applyBorder="1" applyAlignment="1">
      <alignment vertical="center"/>
    </xf>
    <xf numFmtId="0" fontId="39" fillId="0" borderId="6" xfId="0" applyFont="1" applyBorder="1" applyAlignment="1">
      <alignment vertical="center"/>
    </xf>
    <xf numFmtId="0" fontId="68" fillId="0" borderId="33" xfId="0" applyFont="1" applyBorder="1" applyAlignment="1">
      <alignment horizontal="center"/>
    </xf>
    <xf numFmtId="0" fontId="68" fillId="0" borderId="49" xfId="0" applyFont="1" applyBorder="1" applyAlignment="1">
      <alignment horizontal="center"/>
    </xf>
    <xf numFmtId="0" fontId="28" fillId="0" borderId="49" xfId="0" applyFont="1" applyBorder="1" applyAlignment="1">
      <alignment horizontal="center"/>
    </xf>
    <xf numFmtId="0" fontId="68" fillId="0" borderId="44" xfId="0" applyFont="1" applyBorder="1" applyAlignment="1">
      <alignment horizontal="center"/>
    </xf>
    <xf numFmtId="0" fontId="68" fillId="0" borderId="14" xfId="0" applyFont="1" applyBorder="1"/>
    <xf numFmtId="0" fontId="68" fillId="0" borderId="14" xfId="0" applyFont="1" applyBorder="1" applyAlignment="1">
      <alignment horizontal="center"/>
    </xf>
    <xf numFmtId="0" fontId="68" fillId="0" borderId="15" xfId="0" applyFont="1" applyBorder="1"/>
    <xf numFmtId="0" fontId="68" fillId="0" borderId="15" xfId="0" applyFont="1" applyBorder="1" applyAlignment="1">
      <alignment horizontal="center"/>
    </xf>
    <xf numFmtId="0" fontId="70" fillId="0" borderId="22" xfId="0" applyFont="1" applyBorder="1"/>
    <xf numFmtId="0" fontId="70" fillId="0" borderId="29" xfId="0" applyFont="1" applyBorder="1"/>
    <xf numFmtId="0" fontId="70" fillId="0" borderId="29" xfId="0" applyFont="1" applyBorder="1" applyAlignment="1">
      <alignment horizontal="center"/>
    </xf>
    <xf numFmtId="181" fontId="33" fillId="9" borderId="17" xfId="8" applyNumberFormat="1" applyBorder="1"/>
    <xf numFmtId="181" fontId="33" fillId="9" borderId="19" xfId="8" applyNumberFormat="1" applyBorder="1"/>
    <xf numFmtId="181" fontId="33" fillId="9" borderId="12" xfId="8" applyNumberFormat="1" applyBorder="1"/>
    <xf numFmtId="181" fontId="33" fillId="9" borderId="21" xfId="8" applyNumberFormat="1" applyBorder="1"/>
    <xf numFmtId="181" fontId="33" fillId="9" borderId="13" xfId="8" applyNumberFormat="1" applyBorder="1"/>
    <xf numFmtId="181" fontId="33" fillId="9" borderId="34" xfId="8" applyNumberFormat="1" applyBorder="1"/>
    <xf numFmtId="181" fontId="33" fillId="9" borderId="14" xfId="8" applyNumberFormat="1" applyBorder="1"/>
    <xf numFmtId="181" fontId="33" fillId="9" borderId="59" xfId="8" applyNumberFormat="1" applyBorder="1"/>
    <xf numFmtId="181" fontId="37" fillId="3" borderId="17" xfId="4" applyNumberFormat="1" applyBorder="1"/>
    <xf numFmtId="181" fontId="37" fillId="3" borderId="12" xfId="4" applyNumberFormat="1" applyBorder="1"/>
    <xf numFmtId="181" fontId="37" fillId="3" borderId="13" xfId="4" applyNumberFormat="1" applyBorder="1"/>
    <xf numFmtId="181" fontId="37" fillId="3" borderId="14" xfId="4" applyNumberFormat="1" applyBorder="1"/>
    <xf numFmtId="181" fontId="60" fillId="9" borderId="22" xfId="8" applyNumberFormat="1" applyFont="1" applyBorder="1"/>
    <xf numFmtId="181" fontId="60" fillId="9" borderId="23" xfId="8" applyNumberFormat="1" applyFont="1" applyBorder="1"/>
    <xf numFmtId="181" fontId="60" fillId="9" borderId="13" xfId="8" applyNumberFormat="1" applyFont="1" applyBorder="1"/>
    <xf numFmtId="181" fontId="60" fillId="9" borderId="34" xfId="8" applyNumberFormat="1" applyFont="1" applyBorder="1"/>
    <xf numFmtId="181" fontId="37" fillId="3" borderId="36" xfId="4" applyNumberFormat="1" applyBorder="1"/>
    <xf numFmtId="181" fontId="37" fillId="3" borderId="37" xfId="4" applyNumberFormat="1" applyBorder="1"/>
    <xf numFmtId="181" fontId="37" fillId="3" borderId="34" xfId="4" applyNumberFormat="1" applyBorder="1"/>
    <xf numFmtId="181" fontId="37" fillId="3" borderId="59" xfId="4" applyNumberFormat="1" applyBorder="1"/>
    <xf numFmtId="181" fontId="37" fillId="3" borderId="19" xfId="4" applyNumberFormat="1" applyBorder="1"/>
    <xf numFmtId="181" fontId="37" fillId="3" borderId="21" xfId="4" applyNumberFormat="1" applyBorder="1"/>
    <xf numFmtId="181" fontId="33" fillId="9" borderId="36" xfId="8" applyNumberFormat="1" applyBorder="1"/>
    <xf numFmtId="181" fontId="33" fillId="9" borderId="37" xfId="8" applyNumberFormat="1" applyBorder="1"/>
    <xf numFmtId="0" fontId="68" fillId="0" borderId="27" xfId="0" applyFont="1" applyBorder="1"/>
    <xf numFmtId="0" fontId="68" fillId="0" borderId="11" xfId="0" applyFont="1" applyBorder="1"/>
    <xf numFmtId="0" fontId="70" fillId="0" borderId="28" xfId="0" applyFont="1" applyBorder="1"/>
    <xf numFmtId="0" fontId="70" fillId="0" borderId="60" xfId="0" applyFont="1" applyBorder="1" applyAlignment="1">
      <alignment vertical="center"/>
    </xf>
    <xf numFmtId="0" fontId="26" fillId="0" borderId="39" xfId="0" applyFont="1" applyBorder="1"/>
    <xf numFmtId="0" fontId="25" fillId="0" borderId="61" xfId="0" applyFont="1" applyBorder="1"/>
    <xf numFmtId="0" fontId="25" fillId="0" borderId="12" xfId="0" applyFont="1" applyBorder="1"/>
    <xf numFmtId="0" fontId="85" fillId="3" borderId="40" xfId="0" applyFont="1" applyFill="1" applyBorder="1"/>
    <xf numFmtId="0" fontId="85" fillId="3" borderId="71" xfId="0" applyFont="1" applyFill="1" applyBorder="1"/>
    <xf numFmtId="0" fontId="85" fillId="3" borderId="15" xfId="0" applyFont="1" applyFill="1" applyBorder="1"/>
    <xf numFmtId="0" fontId="85" fillId="3" borderId="12" xfId="0" applyFont="1" applyFill="1" applyBorder="1"/>
    <xf numFmtId="0" fontId="85" fillId="3" borderId="13" xfId="0" applyFont="1" applyFill="1" applyBorder="1"/>
    <xf numFmtId="0" fontId="25" fillId="0" borderId="22" xfId="0" applyFont="1" applyBorder="1"/>
    <xf numFmtId="0" fontId="25" fillId="0" borderId="76" xfId="0" applyFont="1" applyBorder="1"/>
    <xf numFmtId="0" fontId="60" fillId="0" borderId="5" xfId="0" applyFont="1" applyBorder="1" applyAlignment="1">
      <alignment horizontal="center"/>
    </xf>
    <xf numFmtId="0" fontId="60" fillId="0" borderId="0" xfId="0" applyFont="1" applyAlignment="1">
      <alignment horizontal="left" wrapText="1"/>
    </xf>
    <xf numFmtId="0" fontId="36" fillId="0" borderId="0" xfId="0" applyFont="1" applyAlignment="1">
      <alignment vertical="center"/>
    </xf>
    <xf numFmtId="0" fontId="31" fillId="0" borderId="0" xfId="0" quotePrefix="1" applyFont="1" applyAlignment="1">
      <alignment vertical="center" wrapText="1"/>
    </xf>
    <xf numFmtId="0" fontId="36" fillId="0" borderId="0" xfId="0" quotePrefix="1" applyFont="1" applyAlignment="1">
      <alignment vertical="center" wrapText="1"/>
    </xf>
    <xf numFmtId="0" fontId="36" fillId="0" borderId="0" xfId="0" applyFont="1" applyAlignment="1">
      <alignment vertical="center" wrapText="1"/>
    </xf>
    <xf numFmtId="174" fontId="24" fillId="0" borderId="0" xfId="8" applyFont="1" applyFill="1" applyBorder="1"/>
    <xf numFmtId="0" fontId="24" fillId="0" borderId="1" xfId="0" applyFont="1" applyBorder="1" applyAlignment="1">
      <alignment horizontal="centerContinuous" vertical="center" wrapText="1"/>
    </xf>
    <xf numFmtId="0" fontId="68" fillId="0" borderId="0" xfId="0" applyFont="1" applyAlignment="1">
      <alignment horizontal="left"/>
    </xf>
    <xf numFmtId="0" fontId="24" fillId="0" borderId="0" xfId="0" applyFont="1" applyAlignment="1">
      <alignment horizontal="center" wrapText="1"/>
    </xf>
    <xf numFmtId="0" fontId="24" fillId="0" borderId="12" xfId="0" applyFont="1" applyBorder="1" applyAlignment="1">
      <alignment horizontal="center" wrapText="1"/>
    </xf>
    <xf numFmtId="0" fontId="68" fillId="0" borderId="12" xfId="0" applyFont="1" applyBorder="1" applyAlignment="1">
      <alignment horizontal="left"/>
    </xf>
    <xf numFmtId="0" fontId="24" fillId="0" borderId="17" xfId="0" applyFont="1" applyBorder="1" applyAlignment="1">
      <alignment horizontal="center" wrapText="1"/>
    </xf>
    <xf numFmtId="0" fontId="68" fillId="0" borderId="22" xfId="0" applyFont="1" applyBorder="1" applyAlignment="1">
      <alignment horizontal="left"/>
    </xf>
    <xf numFmtId="0" fontId="24" fillId="0" borderId="22" xfId="0" applyFont="1" applyBorder="1" applyAlignment="1">
      <alignment horizontal="center" wrapText="1"/>
    </xf>
    <xf numFmtId="0" fontId="24" fillId="0" borderId="32" xfId="0" applyFont="1" applyBorder="1" applyAlignment="1">
      <alignment horizontal="left" wrapText="1"/>
    </xf>
    <xf numFmtId="0" fontId="24" fillId="0" borderId="15" xfId="0" applyFont="1" applyBorder="1" applyAlignment="1">
      <alignment horizontal="center" wrapText="1"/>
    </xf>
    <xf numFmtId="0" fontId="24" fillId="0" borderId="24" xfId="0" applyFont="1" applyBorder="1" applyAlignment="1">
      <alignment horizontal="left" wrapText="1"/>
    </xf>
    <xf numFmtId="0" fontId="24" fillId="0" borderId="25" xfId="0" applyFont="1" applyBorder="1" applyAlignment="1">
      <alignment horizontal="center" wrapText="1"/>
    </xf>
    <xf numFmtId="0" fontId="41" fillId="0" borderId="25" xfId="0" applyFont="1" applyBorder="1" applyAlignment="1">
      <alignment horizontal="center" wrapText="1"/>
    </xf>
    <xf numFmtId="0" fontId="24" fillId="0" borderId="25" xfId="0" quotePrefix="1" applyFont="1" applyBorder="1" applyAlignment="1">
      <alignment horizontal="center" wrapText="1"/>
    </xf>
    <xf numFmtId="0" fontId="85" fillId="0" borderId="25" xfId="0" applyFont="1" applyBorder="1" applyAlignment="1">
      <alignment horizontal="center"/>
    </xf>
    <xf numFmtId="0" fontId="85" fillId="0" borderId="26" xfId="0" applyFont="1" applyBorder="1" applyAlignment="1">
      <alignment horizontal="center"/>
    </xf>
    <xf numFmtId="0" fontId="24" fillId="0" borderId="17" xfId="0" applyFont="1" applyBorder="1" applyAlignment="1">
      <alignment horizontal="left" wrapText="1"/>
    </xf>
    <xf numFmtId="0" fontId="68" fillId="0" borderId="15" xfId="0" applyFont="1" applyBorder="1" applyAlignment="1">
      <alignment horizontal="left"/>
    </xf>
    <xf numFmtId="0" fontId="24" fillId="0" borderId="10" xfId="0" applyFont="1" applyBorder="1"/>
    <xf numFmtId="0" fontId="0" fillId="8" borderId="0" xfId="0" applyFill="1"/>
    <xf numFmtId="0" fontId="92" fillId="0" borderId="16" xfId="0" applyFont="1" applyBorder="1" applyAlignment="1">
      <alignment horizontal="left"/>
    </xf>
    <xf numFmtId="0" fontId="89" fillId="0" borderId="0" xfId="0" applyFont="1" applyAlignment="1">
      <alignment horizontal="left"/>
    </xf>
    <xf numFmtId="0" fontId="85" fillId="0" borderId="12" xfId="0" applyFont="1" applyBorder="1"/>
    <xf numFmtId="0" fontId="85" fillId="0" borderId="22" xfId="0" applyFont="1" applyBorder="1"/>
    <xf numFmtId="0" fontId="85" fillId="0" borderId="17" xfId="0" applyFont="1" applyBorder="1"/>
    <xf numFmtId="0" fontId="23" fillId="0" borderId="12" xfId="0" applyFont="1" applyBorder="1"/>
    <xf numFmtId="0" fontId="60" fillId="0" borderId="13" xfId="0" applyFont="1" applyBorder="1"/>
    <xf numFmtId="0" fontId="23" fillId="0" borderId="15" xfId="0" applyFont="1" applyBorder="1"/>
    <xf numFmtId="0" fontId="60" fillId="0" borderId="22" xfId="0" applyFont="1" applyBorder="1"/>
    <xf numFmtId="0" fontId="23" fillId="0" borderId="12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85" fillId="0" borderId="74" xfId="0" applyFont="1" applyBorder="1"/>
    <xf numFmtId="0" fontId="87" fillId="0" borderId="72" xfId="0" applyFont="1" applyBorder="1"/>
    <xf numFmtId="0" fontId="85" fillId="0" borderId="72" xfId="0" applyFont="1" applyBorder="1"/>
    <xf numFmtId="0" fontId="85" fillId="6" borderId="67" xfId="0" applyFont="1" applyFill="1" applyBorder="1"/>
    <xf numFmtId="10" fontId="85" fillId="6" borderId="67" xfId="7" applyNumberFormat="1" applyFont="1" applyFill="1" applyBorder="1"/>
    <xf numFmtId="182" fontId="85" fillId="6" borderId="67" xfId="7" applyNumberFormat="1" applyFont="1" applyFill="1" applyBorder="1"/>
    <xf numFmtId="0" fontId="85" fillId="0" borderId="58" xfId="0" applyFont="1" applyBorder="1" applyAlignment="1">
      <alignment wrapText="1"/>
    </xf>
    <xf numFmtId="176" fontId="70" fillId="0" borderId="65" xfId="0" applyNumberFormat="1" applyFont="1" applyBorder="1"/>
    <xf numFmtId="177" fontId="70" fillId="0" borderId="65" xfId="0" applyNumberFormat="1" applyFont="1" applyBorder="1" applyAlignment="1">
      <alignment horizontal="left"/>
    </xf>
    <xf numFmtId="176" fontId="85" fillId="0" borderId="65" xfId="0" applyNumberFormat="1" applyFont="1" applyBorder="1"/>
    <xf numFmtId="176" fontId="85" fillId="0" borderId="13" xfId="0" applyNumberFormat="1" applyFont="1" applyBorder="1" applyAlignment="1">
      <alignment horizontal="center"/>
    </xf>
    <xf numFmtId="176" fontId="85" fillId="0" borderId="11" xfId="0" applyNumberFormat="1" applyFont="1" applyBorder="1" applyAlignment="1">
      <alignment horizontal="center"/>
    </xf>
    <xf numFmtId="0" fontId="81" fillId="0" borderId="4" xfId="0" applyFont="1" applyBorder="1"/>
    <xf numFmtId="0" fontId="81" fillId="0" borderId="0" xfId="0" applyFont="1"/>
    <xf numFmtId="0" fontId="81" fillId="0" borderId="79" xfId="0" applyFont="1" applyBorder="1"/>
    <xf numFmtId="176" fontId="85" fillId="0" borderId="28" xfId="0" applyNumberFormat="1" applyFont="1" applyBorder="1" applyAlignment="1">
      <alignment horizontal="center"/>
    </xf>
    <xf numFmtId="0" fontId="60" fillId="0" borderId="41" xfId="0" applyFont="1" applyBorder="1"/>
    <xf numFmtId="0" fontId="70" fillId="0" borderId="12" xfId="0" applyFont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15" fontId="70" fillId="0" borderId="12" xfId="0" applyNumberFormat="1" applyFont="1" applyBorder="1" applyAlignment="1">
      <alignment horizontal="center" vertical="center" wrapText="1"/>
    </xf>
    <xf numFmtId="0" fontId="68" fillId="0" borderId="12" xfId="0" applyFont="1" applyBorder="1" applyAlignment="1">
      <alignment horizontal="left" vertical="top" wrapText="1"/>
    </xf>
    <xf numFmtId="174" fontId="68" fillId="0" borderId="12" xfId="0" applyNumberFormat="1" applyFont="1" applyBorder="1" applyAlignment="1">
      <alignment horizontal="center" vertical="center"/>
    </xf>
    <xf numFmtId="174" fontId="26" fillId="0" borderId="12" xfId="0" applyNumberFormat="1" applyFont="1" applyBorder="1" applyAlignment="1">
      <alignment horizontal="center" vertical="center"/>
    </xf>
    <xf numFmtId="0" fontId="58" fillId="0" borderId="15" xfId="0" applyFont="1" applyBorder="1" applyAlignment="1">
      <alignment vertical="center"/>
    </xf>
    <xf numFmtId="0" fontId="58" fillId="0" borderId="13" xfId="0" applyFont="1" applyBorder="1" applyAlignment="1">
      <alignment vertical="center"/>
    </xf>
    <xf numFmtId="0" fontId="31" fillId="0" borderId="65" xfId="0" applyFont="1" applyBorder="1" applyAlignment="1">
      <alignment horizontal="center"/>
    </xf>
    <xf numFmtId="174" fontId="60" fillId="9" borderId="17" xfId="8" applyFont="1" applyBorder="1"/>
    <xf numFmtId="174" fontId="60" fillId="9" borderId="19" xfId="8" applyFont="1" applyBorder="1"/>
    <xf numFmtId="0" fontId="21" fillId="0" borderId="11" xfId="0" applyFont="1" applyBorder="1" applyAlignment="1">
      <alignment horizontal="center"/>
    </xf>
    <xf numFmtId="174" fontId="36" fillId="6" borderId="12" xfId="5" applyBorder="1"/>
    <xf numFmtId="174" fontId="36" fillId="6" borderId="21" xfId="5" applyBorder="1"/>
    <xf numFmtId="0" fontId="20" fillId="0" borderId="18" xfId="0" applyFont="1" applyBorder="1"/>
    <xf numFmtId="0" fontId="20" fillId="0" borderId="20" xfId="0" applyFont="1" applyBorder="1"/>
    <xf numFmtId="0" fontId="43" fillId="0" borderId="32" xfId="0" applyFont="1" applyBorder="1"/>
    <xf numFmtId="0" fontId="43" fillId="0" borderId="24" xfId="0" applyFont="1" applyBorder="1"/>
    <xf numFmtId="0" fontId="43" fillId="0" borderId="60" xfId="0" applyFont="1" applyBorder="1"/>
    <xf numFmtId="0" fontId="43" fillId="0" borderId="54" xfId="0" applyFont="1" applyBorder="1"/>
    <xf numFmtId="0" fontId="56" fillId="0" borderId="2" xfId="0" applyFont="1" applyBorder="1"/>
    <xf numFmtId="0" fontId="56" fillId="0" borderId="82" xfId="0" applyFont="1" applyBorder="1" applyAlignment="1">
      <alignment horizontal="center"/>
    </xf>
    <xf numFmtId="0" fontId="43" fillId="0" borderId="33" xfId="0" applyFont="1" applyBorder="1"/>
    <xf numFmtId="174" fontId="36" fillId="6" borderId="22" xfId="5" applyBorder="1"/>
    <xf numFmtId="174" fontId="36" fillId="6" borderId="23" xfId="5" applyBorder="1"/>
    <xf numFmtId="174" fontId="36" fillId="6" borderId="25" xfId="5" applyBorder="1"/>
    <xf numFmtId="174" fontId="36" fillId="6" borderId="26" xfId="5" applyBorder="1"/>
    <xf numFmtId="174" fontId="36" fillId="6" borderId="15" xfId="5" applyBorder="1"/>
    <xf numFmtId="174" fontId="36" fillId="6" borderId="31" xfId="5" applyBorder="1"/>
    <xf numFmtId="174" fontId="36" fillId="6" borderId="14" xfId="5" applyBorder="1"/>
    <xf numFmtId="174" fontId="36" fillId="6" borderId="59" xfId="5" applyBorder="1"/>
    <xf numFmtId="174" fontId="36" fillId="6" borderId="13" xfId="5" applyBorder="1"/>
    <xf numFmtId="174" fontId="36" fillId="6" borderId="34" xfId="5" applyBorder="1"/>
    <xf numFmtId="0" fontId="19" fillId="0" borderId="0" xfId="0" applyFont="1" applyAlignment="1">
      <alignment horizontal="center" vertical="center" wrapText="1"/>
    </xf>
    <xf numFmtId="0" fontId="60" fillId="0" borderId="0" xfId="0" applyFont="1" applyAlignment="1">
      <alignment wrapText="1"/>
    </xf>
    <xf numFmtId="0" fontId="60" fillId="0" borderId="74" xfId="0" applyFont="1" applyBorder="1" applyAlignment="1">
      <alignment wrapText="1"/>
    </xf>
    <xf numFmtId="174" fontId="33" fillId="9" borderId="74" xfId="8" applyBorder="1"/>
    <xf numFmtId="0" fontId="18" fillId="0" borderId="42" xfId="0" applyFont="1" applyBorder="1"/>
    <xf numFmtId="3" fontId="41" fillId="3" borderId="48" xfId="0" applyNumberFormat="1" applyFont="1" applyFill="1" applyBorder="1"/>
    <xf numFmtId="0" fontId="0" fillId="0" borderId="74" xfId="0" applyBorder="1"/>
    <xf numFmtId="174" fontId="33" fillId="9" borderId="41" xfId="8" applyBorder="1"/>
    <xf numFmtId="174" fontId="33" fillId="9" borderId="44" xfId="8" applyBorder="1"/>
    <xf numFmtId="174" fontId="33" fillId="9" borderId="6" xfId="8" applyBorder="1"/>
    <xf numFmtId="174" fontId="33" fillId="9" borderId="5" xfId="8" applyBorder="1"/>
    <xf numFmtId="174" fontId="33" fillId="9" borderId="49" xfId="8" applyBorder="1"/>
    <xf numFmtId="0" fontId="18" fillId="0" borderId="62" xfId="0" applyFont="1" applyBorder="1"/>
    <xf numFmtId="0" fontId="18" fillId="0" borderId="7" xfId="0" applyFont="1" applyBorder="1"/>
    <xf numFmtId="0" fontId="39" fillId="5" borderId="74" xfId="6" applyBorder="1"/>
    <xf numFmtId="0" fontId="18" fillId="0" borderId="72" xfId="0" applyFont="1" applyBorder="1" applyAlignment="1">
      <alignment horizontal="center" vertical="center" wrapText="1"/>
    </xf>
    <xf numFmtId="174" fontId="33" fillId="9" borderId="58" xfId="8" applyBorder="1"/>
    <xf numFmtId="0" fontId="17" fillId="0" borderId="42" xfId="0" applyFont="1" applyBorder="1"/>
    <xf numFmtId="0" fontId="17" fillId="0" borderId="62" xfId="0" applyFont="1" applyBorder="1"/>
    <xf numFmtId="0" fontId="17" fillId="0" borderId="0" xfId="0" applyFont="1"/>
    <xf numFmtId="3" fontId="60" fillId="0" borderId="0" xfId="0" applyNumberFormat="1" applyFont="1"/>
    <xf numFmtId="0" fontId="16" fillId="0" borderId="0" xfId="0" applyFont="1"/>
    <xf numFmtId="0" fontId="16" fillId="0" borderId="20" xfId="0" applyFont="1" applyBorder="1" applyAlignment="1">
      <alignment horizontal="center" vertical="center"/>
    </xf>
    <xf numFmtId="0" fontId="16" fillId="0" borderId="12" xfId="0" applyFont="1" applyBorder="1"/>
    <xf numFmtId="0" fontId="16" fillId="0" borderId="12" xfId="0" applyFont="1" applyBorder="1" applyAlignment="1">
      <alignment horizontal="center"/>
    </xf>
    <xf numFmtId="0" fontId="16" fillId="0" borderId="20" xfId="0" applyFont="1" applyBorder="1"/>
    <xf numFmtId="0" fontId="16" fillId="0" borderId="38" xfId="0" applyFont="1" applyBorder="1"/>
    <xf numFmtId="0" fontId="16" fillId="0" borderId="22" xfId="0" applyFont="1" applyBorder="1" applyAlignment="1">
      <alignment horizontal="center"/>
    </xf>
    <xf numFmtId="0" fontId="70" fillId="0" borderId="18" xfId="0" applyFont="1" applyBorder="1" applyAlignment="1">
      <alignment vertical="center" wrapText="1"/>
    </xf>
    <xf numFmtId="0" fontId="70" fillId="0" borderId="20" xfId="0" applyFont="1" applyBorder="1" applyAlignment="1">
      <alignment vertical="center" wrapText="1"/>
    </xf>
    <xf numFmtId="0" fontId="70" fillId="0" borderId="52" xfId="0" applyFont="1" applyBorder="1" applyAlignment="1">
      <alignment vertical="center" wrapText="1"/>
    </xf>
    <xf numFmtId="0" fontId="70" fillId="0" borderId="38" xfId="0" applyFont="1" applyBorder="1" applyAlignment="1">
      <alignment vertical="center" wrapText="1"/>
    </xf>
    <xf numFmtId="0" fontId="15" fillId="0" borderId="0" xfId="0" applyFont="1"/>
    <xf numFmtId="0" fontId="15" fillId="0" borderId="9" xfId="0" applyFont="1" applyBorder="1"/>
    <xf numFmtId="0" fontId="60" fillId="0" borderId="10" xfId="0" applyFont="1" applyBorder="1" applyAlignment="1">
      <alignment horizontal="left"/>
    </xf>
    <xf numFmtId="0" fontId="47" fillId="0" borderId="14" xfId="0" applyFont="1" applyBorder="1" applyAlignment="1">
      <alignment horizontal="center"/>
    </xf>
    <xf numFmtId="0" fontId="60" fillId="0" borderId="72" xfId="0" applyFont="1" applyBorder="1"/>
    <xf numFmtId="0" fontId="41" fillId="0" borderId="67" xfId="0" applyFont="1" applyBorder="1" applyAlignment="1">
      <alignment horizontal="center"/>
    </xf>
    <xf numFmtId="174" fontId="33" fillId="9" borderId="67" xfId="8" applyBorder="1"/>
    <xf numFmtId="0" fontId="60" fillId="0" borderId="69" xfId="0" applyFont="1" applyBorder="1" applyAlignment="1">
      <alignment horizontal="center"/>
    </xf>
    <xf numFmtId="174" fontId="60" fillId="9" borderId="69" xfId="8" applyFont="1" applyBorder="1"/>
    <xf numFmtId="0" fontId="60" fillId="0" borderId="42" xfId="0" applyFont="1" applyBorder="1"/>
    <xf numFmtId="0" fontId="60" fillId="0" borderId="61" xfId="0" applyFont="1" applyBorder="1" applyAlignment="1">
      <alignment horizontal="center"/>
    </xf>
    <xf numFmtId="174" fontId="60" fillId="9" borderId="61" xfId="8" applyFont="1" applyBorder="1"/>
    <xf numFmtId="0" fontId="60" fillId="0" borderId="74" xfId="0" applyFont="1" applyBorder="1" applyAlignment="1">
      <alignment horizontal="center"/>
    </xf>
    <xf numFmtId="174" fontId="60" fillId="9" borderId="74" xfId="8" applyFont="1" applyBorder="1"/>
    <xf numFmtId="0" fontId="60" fillId="0" borderId="63" xfId="0" applyFont="1" applyBorder="1" applyAlignment="1">
      <alignment horizontal="center"/>
    </xf>
    <xf numFmtId="174" fontId="15" fillId="3" borderId="61" xfId="4" applyFont="1" applyBorder="1" applyAlignment="1">
      <alignment horizontal="left"/>
    </xf>
    <xf numFmtId="174" fontId="37" fillId="3" borderId="62" xfId="4" applyBorder="1" applyAlignment="1">
      <alignment horizontal="left"/>
    </xf>
    <xf numFmtId="0" fontId="39" fillId="0" borderId="0" xfId="0" applyFont="1" applyAlignment="1">
      <alignment horizontal="center"/>
    </xf>
    <xf numFmtId="0" fontId="68" fillId="0" borderId="81" xfId="0" applyFont="1" applyBorder="1" applyAlignment="1">
      <alignment horizontal="center"/>
    </xf>
    <xf numFmtId="0" fontId="68" fillId="0" borderId="29" xfId="0" applyFont="1" applyBorder="1" applyAlignment="1">
      <alignment horizontal="center"/>
    </xf>
    <xf numFmtId="0" fontId="68" fillId="0" borderId="30" xfId="0" applyFont="1" applyBorder="1" applyAlignment="1">
      <alignment horizontal="center"/>
    </xf>
    <xf numFmtId="3" fontId="39" fillId="0" borderId="41" xfId="0" applyNumberFormat="1" applyFont="1" applyBorder="1" applyAlignment="1">
      <alignment horizontal="center" vertical="center"/>
    </xf>
    <xf numFmtId="3" fontId="39" fillId="0" borderId="49" xfId="0" applyNumberFormat="1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68" fillId="0" borderId="79" xfId="0" applyFont="1" applyBorder="1" applyAlignment="1">
      <alignment horizontal="center"/>
    </xf>
    <xf numFmtId="0" fontId="68" fillId="0" borderId="59" xfId="0" applyFont="1" applyBorder="1" applyAlignment="1">
      <alignment horizontal="center"/>
    </xf>
    <xf numFmtId="174" fontId="60" fillId="9" borderId="52" xfId="8" applyFont="1" applyBorder="1"/>
    <xf numFmtId="174" fontId="60" fillId="9" borderId="75" xfId="8" applyFont="1" applyBorder="1"/>
    <xf numFmtId="0" fontId="0" fillId="0" borderId="72" xfId="0" applyBorder="1" applyAlignment="1">
      <alignment horizontal="center" wrapText="1"/>
    </xf>
    <xf numFmtId="0" fontId="35" fillId="0" borderId="1" xfId="0" applyFont="1" applyBorder="1" applyAlignment="1">
      <alignment vertical="center"/>
    </xf>
    <xf numFmtId="0" fontId="35" fillId="0" borderId="6" xfId="0" applyFont="1" applyBorder="1" applyAlignment="1">
      <alignment vertical="center"/>
    </xf>
    <xf numFmtId="9" fontId="15" fillId="3" borderId="61" xfId="7" applyFont="1" applyFill="1" applyBorder="1"/>
    <xf numFmtId="9" fontId="15" fillId="3" borderId="19" xfId="7" applyFont="1" applyFill="1" applyBorder="1"/>
    <xf numFmtId="3" fontId="15" fillId="0" borderId="62" xfId="0" applyNumberFormat="1" applyFont="1" applyBorder="1" applyAlignment="1">
      <alignment horizontal="center"/>
    </xf>
    <xf numFmtId="9" fontId="15" fillId="3" borderId="62" xfId="7" applyFont="1" applyFill="1" applyBorder="1"/>
    <xf numFmtId="9" fontId="15" fillId="3" borderId="21" xfId="7" applyFont="1" applyFill="1" applyBorder="1"/>
    <xf numFmtId="9" fontId="15" fillId="9" borderId="61" xfId="7" applyFont="1" applyFill="1" applyBorder="1"/>
    <xf numFmtId="9" fontId="15" fillId="9" borderId="19" xfId="7" applyFont="1" applyFill="1" applyBorder="1"/>
    <xf numFmtId="9" fontId="15" fillId="9" borderId="62" xfId="7" applyFont="1" applyFill="1" applyBorder="1"/>
    <xf numFmtId="9" fontId="15" fillId="9" borderId="21" xfId="7" applyFont="1" applyFill="1" applyBorder="1"/>
    <xf numFmtId="3" fontId="15" fillId="0" borderId="63" xfId="0" applyNumberFormat="1" applyFont="1" applyBorder="1" applyAlignment="1">
      <alignment horizontal="center"/>
    </xf>
    <xf numFmtId="9" fontId="15" fillId="9" borderId="63" xfId="7" applyFont="1" applyFill="1" applyBorder="1"/>
    <xf numFmtId="9" fontId="15" fillId="9" borderId="23" xfId="7" applyFont="1" applyFill="1" applyBorder="1"/>
    <xf numFmtId="3" fontId="15" fillId="0" borderId="43" xfId="0" applyNumberFormat="1" applyFont="1" applyBorder="1" applyAlignment="1">
      <alignment horizontal="center" vertical="center"/>
    </xf>
    <xf numFmtId="3" fontId="15" fillId="0" borderId="77" xfId="0" applyNumberFormat="1" applyFont="1" applyBorder="1" applyAlignment="1">
      <alignment horizontal="center"/>
    </xf>
    <xf numFmtId="3" fontId="15" fillId="0" borderId="71" xfId="0" applyNumberFormat="1" applyFont="1" applyBorder="1" applyAlignment="1">
      <alignment horizontal="center"/>
    </xf>
    <xf numFmtId="0" fontId="85" fillId="0" borderId="61" xfId="0" applyFont="1" applyBorder="1"/>
    <xf numFmtId="0" fontId="85" fillId="0" borderId="68" xfId="0" applyFont="1" applyBorder="1"/>
    <xf numFmtId="0" fontId="85" fillId="0" borderId="75" xfId="0" applyFont="1" applyBorder="1"/>
    <xf numFmtId="3" fontId="15" fillId="0" borderId="55" xfId="0" applyNumberFormat="1" applyFont="1" applyBorder="1" applyAlignment="1">
      <alignment horizontal="center"/>
    </xf>
    <xf numFmtId="0" fontId="87" fillId="0" borderId="63" xfId="0" applyFont="1" applyBorder="1"/>
    <xf numFmtId="0" fontId="14" fillId="0" borderId="1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3" fontId="14" fillId="0" borderId="61" xfId="0" applyNumberFormat="1" applyFont="1" applyBorder="1" applyAlignment="1">
      <alignment horizontal="center" vertical="center"/>
    </xf>
    <xf numFmtId="0" fontId="14" fillId="0" borderId="39" xfId="0" applyFont="1" applyBorder="1"/>
    <xf numFmtId="0" fontId="31" fillId="0" borderId="14" xfId="0" applyFont="1" applyBorder="1" applyAlignment="1">
      <alignment horizontal="center"/>
    </xf>
    <xf numFmtId="174" fontId="37" fillId="3" borderId="14" xfId="4" applyBorder="1"/>
    <xf numFmtId="174" fontId="37" fillId="3" borderId="59" xfId="4" applyBorder="1"/>
    <xf numFmtId="0" fontId="31" fillId="0" borderId="40" xfId="0" applyFont="1" applyBorder="1" applyAlignment="1">
      <alignment horizontal="center"/>
    </xf>
    <xf numFmtId="0" fontId="58" fillId="0" borderId="65" xfId="0" applyFont="1" applyBorder="1"/>
    <xf numFmtId="0" fontId="22" fillId="0" borderId="27" xfId="0" applyFont="1" applyBorder="1"/>
    <xf numFmtId="0" fontId="13" fillId="0" borderId="28" xfId="0" applyFont="1" applyBorder="1"/>
    <xf numFmtId="0" fontId="31" fillId="0" borderId="20" xfId="0" applyFont="1" applyBorder="1"/>
    <xf numFmtId="0" fontId="31" fillId="0" borderId="12" xfId="0" applyFont="1" applyBorder="1"/>
    <xf numFmtId="0" fontId="13" fillId="0" borderId="32" xfId="0" applyFont="1" applyBorder="1"/>
    <xf numFmtId="0" fontId="13" fillId="0" borderId="44" xfId="0" applyFont="1" applyBorder="1"/>
    <xf numFmtId="0" fontId="73" fillId="0" borderId="18" xfId="0" applyFont="1" applyBorder="1"/>
    <xf numFmtId="0" fontId="31" fillId="0" borderId="40" xfId="0" applyFont="1" applyBorder="1" applyAlignment="1">
      <alignment horizontal="left"/>
    </xf>
    <xf numFmtId="0" fontId="13" fillId="0" borderId="60" xfId="0" applyFont="1" applyBorder="1" applyAlignment="1">
      <alignment vertical="center"/>
    </xf>
    <xf numFmtId="0" fontId="31" fillId="0" borderId="29" xfId="0" applyFont="1" applyBorder="1" applyAlignment="1">
      <alignment horizontal="left"/>
    </xf>
    <xf numFmtId="0" fontId="13" fillId="0" borderId="50" xfId="0" applyFont="1" applyBorder="1" applyAlignment="1">
      <alignment vertical="center"/>
    </xf>
    <xf numFmtId="0" fontId="31" fillId="0" borderId="28" xfId="0" applyFont="1" applyBorder="1" applyAlignment="1">
      <alignment horizontal="left"/>
    </xf>
    <xf numFmtId="0" fontId="13" fillId="0" borderId="50" xfId="0" applyFont="1" applyBorder="1"/>
    <xf numFmtId="0" fontId="31" fillId="0" borderId="28" xfId="0" applyFont="1" applyBorder="1"/>
    <xf numFmtId="0" fontId="13" fillId="0" borderId="20" xfId="0" applyFont="1" applyBorder="1"/>
    <xf numFmtId="0" fontId="13" fillId="0" borderId="38" xfId="0" applyFont="1" applyBorder="1"/>
    <xf numFmtId="174" fontId="33" fillId="9" borderId="56" xfId="8" applyBorder="1"/>
    <xf numFmtId="174" fontId="33" fillId="9" borderId="57" xfId="8" applyBorder="1"/>
    <xf numFmtId="0" fontId="13" fillId="0" borderId="15" xfId="0" applyFont="1" applyBorder="1" applyAlignment="1">
      <alignment horizontal="center"/>
    </xf>
    <xf numFmtId="0" fontId="68" fillId="0" borderId="24" xfId="0" applyFont="1" applyBorder="1"/>
    <xf numFmtId="0" fontId="68" fillId="0" borderId="25" xfId="0" applyFont="1" applyBorder="1" applyAlignment="1">
      <alignment horizontal="left"/>
    </xf>
    <xf numFmtId="174" fontId="60" fillId="9" borderId="13" xfId="8" applyFont="1" applyBorder="1"/>
    <xf numFmtId="174" fontId="60" fillId="9" borderId="34" xfId="8" applyFont="1" applyBorder="1"/>
    <xf numFmtId="0" fontId="68" fillId="0" borderId="13" xfId="0" applyFont="1" applyBorder="1" applyAlignment="1">
      <alignment horizontal="left"/>
    </xf>
    <xf numFmtId="0" fontId="24" fillId="0" borderId="13" xfId="0" applyFont="1" applyBorder="1" applyAlignment="1">
      <alignment horizontal="center" wrapText="1"/>
    </xf>
    <xf numFmtId="174" fontId="60" fillId="9" borderId="25" xfId="8" applyFont="1" applyBorder="1"/>
    <xf numFmtId="174" fontId="60" fillId="9" borderId="26" xfId="8" applyFont="1" applyBorder="1"/>
    <xf numFmtId="174" fontId="33" fillId="9" borderId="86" xfId="8" applyBorder="1"/>
    <xf numFmtId="174" fontId="33" fillId="9" borderId="85" xfId="8" applyBorder="1"/>
    <xf numFmtId="9" fontId="33" fillId="9" borderId="86" xfId="7" applyFont="1" applyFill="1" applyBorder="1"/>
    <xf numFmtId="9" fontId="33" fillId="9" borderId="85" xfId="7" applyFont="1" applyFill="1" applyBorder="1"/>
    <xf numFmtId="0" fontId="13" fillId="0" borderId="74" xfId="0" applyFont="1" applyBorder="1" applyAlignment="1">
      <alignment vertical="center" wrapText="1"/>
    </xf>
    <xf numFmtId="0" fontId="12" fillId="0" borderId="20" xfId="0" applyFont="1" applyBorder="1" applyAlignment="1">
      <alignment horizontal="center" vertical="center"/>
    </xf>
    <xf numFmtId="0" fontId="12" fillId="0" borderId="12" xfId="0" applyFont="1" applyBorder="1"/>
    <xf numFmtId="0" fontId="12" fillId="0" borderId="17" xfId="0" applyFont="1" applyBorder="1" applyAlignment="1">
      <alignment horizontal="center"/>
    </xf>
    <xf numFmtId="0" fontId="11" fillId="0" borderId="69" xfId="0" applyFont="1" applyBorder="1" applyAlignment="1">
      <alignment horizontal="center" wrapText="1"/>
    </xf>
    <xf numFmtId="174" fontId="10" fillId="3" borderId="61" xfId="4" applyFont="1" applyBorder="1"/>
    <xf numFmtId="174" fontId="10" fillId="3" borderId="62" xfId="4" applyFont="1" applyBorder="1"/>
    <xf numFmtId="174" fontId="10" fillId="9" borderId="12" xfId="8" applyFont="1" applyBorder="1"/>
    <xf numFmtId="174" fontId="10" fillId="9" borderId="21" xfId="8" applyFont="1" applyBorder="1"/>
    <xf numFmtId="0" fontId="9" fillId="0" borderId="49" xfId="0" applyFont="1" applyBorder="1"/>
    <xf numFmtId="0" fontId="68" fillId="0" borderId="41" xfId="0" applyFont="1" applyBorder="1"/>
    <xf numFmtId="0" fontId="68" fillId="0" borderId="41" xfId="0" applyFont="1" applyBorder="1" applyAlignment="1">
      <alignment horizontal="center"/>
    </xf>
    <xf numFmtId="0" fontId="9" fillId="0" borderId="50" xfId="0" applyFont="1" applyBorder="1"/>
    <xf numFmtId="0" fontId="28" fillId="0" borderId="50" xfId="0" applyFont="1" applyBorder="1" applyAlignment="1">
      <alignment horizontal="center"/>
    </xf>
    <xf numFmtId="0" fontId="39" fillId="0" borderId="4" xfId="0" applyFont="1" applyBorder="1" applyAlignment="1">
      <alignment vertical="center"/>
    </xf>
    <xf numFmtId="0" fontId="9" fillId="0" borderId="0" xfId="0" applyFont="1"/>
    <xf numFmtId="0" fontId="9" fillId="0" borderId="7" xfId="0" applyFont="1" applyBorder="1"/>
    <xf numFmtId="0" fontId="89" fillId="0" borderId="0" xfId="0" applyFont="1"/>
    <xf numFmtId="0" fontId="98" fillId="0" borderId="0" xfId="0" applyFont="1"/>
    <xf numFmtId="0" fontId="99" fillId="0" borderId="0" xfId="0" applyFont="1"/>
    <xf numFmtId="174" fontId="37" fillId="3" borderId="12" xfId="4" applyBorder="1" applyAlignment="1">
      <alignment horizontal="center"/>
    </xf>
    <xf numFmtId="0" fontId="0" fillId="0" borderId="12" xfId="0" applyBorder="1" applyAlignment="1">
      <alignment horizontal="left"/>
    </xf>
    <xf numFmtId="174" fontId="61" fillId="3" borderId="12" xfId="4" applyFont="1" applyBorder="1"/>
    <xf numFmtId="0" fontId="70" fillId="0" borderId="28" xfId="0" applyFont="1" applyBorder="1" applyAlignment="1">
      <alignment horizontal="center"/>
    </xf>
    <xf numFmtId="0" fontId="80" fillId="0" borderId="7" xfId="0" quotePrefix="1" applyFont="1" applyBorder="1"/>
    <xf numFmtId="0" fontId="80" fillId="0" borderId="7" xfId="0" quotePrefix="1" applyFont="1" applyBorder="1" applyAlignment="1">
      <alignment wrapText="1"/>
    </xf>
    <xf numFmtId="0" fontId="8" fillId="0" borderId="0" xfId="0" applyFont="1"/>
    <xf numFmtId="0" fontId="80" fillId="0" borderId="45" xfId="0" quotePrefix="1" applyFont="1" applyBorder="1" applyAlignment="1">
      <alignment wrapText="1"/>
    </xf>
    <xf numFmtId="0" fontId="80" fillId="0" borderId="27" xfId="0" quotePrefix="1" applyFont="1" applyBorder="1" applyAlignment="1">
      <alignment wrapText="1"/>
    </xf>
    <xf numFmtId="0" fontId="8" fillId="0" borderId="74" xfId="0" applyFont="1" applyBorder="1" applyAlignment="1">
      <alignment vertical="center" wrapText="1"/>
    </xf>
    <xf numFmtId="0" fontId="8" fillId="0" borderId="74" xfId="0" applyFont="1" applyBorder="1" applyAlignment="1">
      <alignment vertical="center"/>
    </xf>
    <xf numFmtId="0" fontId="8" fillId="0" borderId="45" xfId="0" applyFont="1" applyBorder="1"/>
    <xf numFmtId="0" fontId="8" fillId="0" borderId="61" xfId="0" applyFont="1" applyBorder="1"/>
    <xf numFmtId="3" fontId="8" fillId="0" borderId="27" xfId="0" applyNumberFormat="1" applyFont="1" applyBorder="1" applyAlignment="1">
      <alignment horizontal="center" vertical="center"/>
    </xf>
    <xf numFmtId="0" fontId="8" fillId="0" borderId="10" xfId="0" applyFont="1" applyBorder="1"/>
    <xf numFmtId="0" fontId="8" fillId="0" borderId="62" xfId="0" applyFont="1" applyBorder="1"/>
    <xf numFmtId="3" fontId="8" fillId="0" borderId="11" xfId="0" applyNumberFormat="1" applyFont="1" applyBorder="1" applyAlignment="1">
      <alignment horizontal="center" vertical="center"/>
    </xf>
    <xf numFmtId="0" fontId="8" fillId="0" borderId="67" xfId="0" applyFont="1" applyBorder="1" applyAlignment="1">
      <alignment vertical="center"/>
    </xf>
    <xf numFmtId="0" fontId="8" fillId="0" borderId="63" xfId="0" applyFont="1" applyBorder="1"/>
    <xf numFmtId="3" fontId="8" fillId="0" borderId="28" xfId="0" applyNumberFormat="1" applyFont="1" applyBorder="1" applyAlignment="1">
      <alignment horizontal="center" vertical="center"/>
    </xf>
    <xf numFmtId="0" fontId="8" fillId="0" borderId="74" xfId="0" applyFont="1" applyBorder="1"/>
    <xf numFmtId="3" fontId="8" fillId="0" borderId="79" xfId="0" applyNumberFormat="1" applyFont="1" applyBorder="1" applyAlignment="1">
      <alignment horizontal="center" vertical="center"/>
    </xf>
    <xf numFmtId="0" fontId="8" fillId="0" borderId="72" xfId="0" applyFont="1" applyBorder="1" applyAlignment="1">
      <alignment vertical="center" wrapText="1"/>
    </xf>
    <xf numFmtId="0" fontId="8" fillId="0" borderId="41" xfId="0" applyFont="1" applyBorder="1"/>
    <xf numFmtId="0" fontId="8" fillId="0" borderId="67" xfId="0" applyFont="1" applyBorder="1" applyAlignment="1">
      <alignment vertical="center" wrapText="1"/>
    </xf>
    <xf numFmtId="0" fontId="8" fillId="0" borderId="50" xfId="0" applyFont="1" applyBorder="1"/>
    <xf numFmtId="0" fontId="8" fillId="0" borderId="72" xfId="0" applyFont="1" applyBorder="1" applyAlignment="1">
      <alignment vertical="center"/>
    </xf>
    <xf numFmtId="0" fontId="8" fillId="0" borderId="42" xfId="0" applyFont="1" applyBorder="1"/>
    <xf numFmtId="0" fontId="8" fillId="0" borderId="68" xfId="0" applyFont="1" applyBorder="1"/>
    <xf numFmtId="3" fontId="8" fillId="0" borderId="40" xfId="0" applyNumberFormat="1" applyFont="1" applyBorder="1" applyAlignment="1">
      <alignment horizontal="center" vertical="center"/>
    </xf>
    <xf numFmtId="0" fontId="8" fillId="0" borderId="49" xfId="0" applyFont="1" applyBorder="1"/>
    <xf numFmtId="0" fontId="8" fillId="0" borderId="44" xfId="0" applyFont="1" applyBorder="1"/>
    <xf numFmtId="0" fontId="8" fillId="0" borderId="69" xfId="0" applyFont="1" applyBorder="1" applyAlignment="1">
      <alignment horizontal="left" vertical="center" wrapText="1"/>
    </xf>
    <xf numFmtId="0" fontId="8" fillId="0" borderId="2" xfId="0" applyFont="1" applyBorder="1"/>
    <xf numFmtId="0" fontId="8" fillId="0" borderId="69" xfId="0" applyFont="1" applyBorder="1"/>
    <xf numFmtId="3" fontId="8" fillId="0" borderId="66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vertical="center" wrapText="1"/>
    </xf>
    <xf numFmtId="0" fontId="8" fillId="0" borderId="4" xfId="0" applyFont="1" applyBorder="1"/>
    <xf numFmtId="3" fontId="8" fillId="0" borderId="0" xfId="0" applyNumberFormat="1" applyFont="1"/>
    <xf numFmtId="3" fontId="8" fillId="0" borderId="5" xfId="0" applyNumberFormat="1" applyFont="1" applyBorder="1"/>
    <xf numFmtId="3" fontId="8" fillId="0" borderId="25" xfId="0" applyNumberFormat="1" applyFont="1" applyBorder="1" applyAlignment="1">
      <alignment horizontal="center"/>
    </xf>
    <xf numFmtId="174" fontId="0" fillId="0" borderId="0" xfId="0" applyNumberFormat="1"/>
    <xf numFmtId="164" fontId="0" fillId="0" borderId="0" xfId="1" applyNumberFormat="1" applyFont="1"/>
    <xf numFmtId="182" fontId="8" fillId="9" borderId="17" xfId="0" applyNumberFormat="1" applyFont="1" applyFill="1" applyBorder="1"/>
    <xf numFmtId="182" fontId="8" fillId="9" borderId="19" xfId="0" applyNumberFormat="1" applyFont="1" applyFill="1" applyBorder="1"/>
    <xf numFmtId="182" fontId="8" fillId="9" borderId="12" xfId="0" applyNumberFormat="1" applyFont="1" applyFill="1" applyBorder="1"/>
    <xf numFmtId="182" fontId="8" fillId="9" borderId="21" xfId="0" applyNumberFormat="1" applyFont="1" applyFill="1" applyBorder="1"/>
    <xf numFmtId="182" fontId="8" fillId="9" borderId="22" xfId="0" applyNumberFormat="1" applyFont="1" applyFill="1" applyBorder="1"/>
    <xf numFmtId="182" fontId="8" fillId="9" borderId="23" xfId="0" applyNumberFormat="1" applyFont="1" applyFill="1" applyBorder="1"/>
    <xf numFmtId="182" fontId="8" fillId="9" borderId="14" xfId="0" applyNumberFormat="1" applyFont="1" applyFill="1" applyBorder="1"/>
    <xf numFmtId="182" fontId="8" fillId="9" borderId="59" xfId="0" applyNumberFormat="1" applyFont="1" applyFill="1" applyBorder="1"/>
    <xf numFmtId="182" fontId="8" fillId="9" borderId="15" xfId="0" applyNumberFormat="1" applyFont="1" applyFill="1" applyBorder="1"/>
    <xf numFmtId="182" fontId="8" fillId="9" borderId="31" xfId="0" applyNumberFormat="1" applyFont="1" applyFill="1" applyBorder="1"/>
    <xf numFmtId="182" fontId="8" fillId="9" borderId="25" xfId="0" applyNumberFormat="1" applyFont="1" applyFill="1" applyBorder="1"/>
    <xf numFmtId="182" fontId="8" fillId="9" borderId="26" xfId="0" applyNumberFormat="1" applyFont="1" applyFill="1" applyBorder="1"/>
    <xf numFmtId="0" fontId="60" fillId="0" borderId="24" xfId="0" quotePrefix="1" applyFont="1" applyBorder="1"/>
    <xf numFmtId="0" fontId="80" fillId="0" borderId="25" xfId="0" quotePrefix="1" applyFont="1" applyBorder="1" applyAlignment="1">
      <alignment wrapText="1"/>
    </xf>
    <xf numFmtId="0" fontId="7" fillId="0" borderId="25" xfId="0" quotePrefix="1" applyFont="1" applyBorder="1" applyAlignment="1">
      <alignment wrapText="1"/>
    </xf>
    <xf numFmtId="9" fontId="7" fillId="0" borderId="25" xfId="7" quotePrefix="1" applyFont="1" applyBorder="1" applyAlignment="1">
      <alignment horizontal="center" vertical="center" wrapText="1"/>
    </xf>
    <xf numFmtId="0" fontId="60" fillId="3" borderId="25" xfId="4" quotePrefix="1" applyNumberFormat="1" applyFont="1" applyBorder="1" applyAlignment="1">
      <alignment horizontal="center"/>
    </xf>
    <xf numFmtId="0" fontId="60" fillId="3" borderId="26" xfId="4" quotePrefix="1" applyNumberFormat="1" applyFont="1" applyBorder="1" applyAlignment="1">
      <alignment horizontal="center"/>
    </xf>
    <xf numFmtId="0" fontId="6" fillId="0" borderId="0" xfId="0" applyFont="1"/>
    <xf numFmtId="0" fontId="6" fillId="0" borderId="7" xfId="0" applyFont="1" applyBorder="1"/>
    <xf numFmtId="0" fontId="85" fillId="0" borderId="1" xfId="0" applyFont="1" applyBorder="1"/>
    <xf numFmtId="0" fontId="6" fillId="0" borderId="2" xfId="0" applyFont="1" applyBorder="1"/>
    <xf numFmtId="0" fontId="6" fillId="0" borderId="27" xfId="0" applyFont="1" applyBorder="1"/>
    <xf numFmtId="0" fontId="80" fillId="0" borderId="35" xfId="0" applyFont="1" applyBorder="1"/>
    <xf numFmtId="0" fontId="6" fillId="0" borderId="65" xfId="0" applyFont="1" applyBorder="1"/>
    <xf numFmtId="0" fontId="6" fillId="0" borderId="10" xfId="0" applyFont="1" applyBorder="1"/>
    <xf numFmtId="0" fontId="6" fillId="0" borderId="77" xfId="0" applyFont="1" applyBorder="1"/>
    <xf numFmtId="0" fontId="64" fillId="0" borderId="6" xfId="0" applyFont="1" applyBorder="1"/>
    <xf numFmtId="0" fontId="60" fillId="0" borderId="81" xfId="0" applyFont="1" applyBorder="1"/>
    <xf numFmtId="0" fontId="60" fillId="0" borderId="8" xfId="0" applyFont="1" applyBorder="1" applyAlignment="1">
      <alignment horizontal="center"/>
    </xf>
    <xf numFmtId="0" fontId="6" fillId="0" borderId="32" xfId="0" applyFont="1" applyBorder="1"/>
    <xf numFmtId="0" fontId="6" fillId="0" borderId="15" xfId="0" applyFont="1" applyBorder="1"/>
    <xf numFmtId="0" fontId="6" fillId="0" borderId="17" xfId="0" applyFont="1" applyBorder="1" applyAlignment="1">
      <alignment horizontal="center"/>
    </xf>
    <xf numFmtId="0" fontId="6" fillId="0" borderId="20" xfId="0" applyFont="1" applyBorder="1"/>
    <xf numFmtId="0" fontId="6" fillId="0" borderId="12" xfId="0" applyFont="1" applyBorder="1"/>
    <xf numFmtId="0" fontId="6" fillId="0" borderId="12" xfId="0" applyFont="1" applyBorder="1" applyAlignment="1">
      <alignment horizontal="center"/>
    </xf>
    <xf numFmtId="0" fontId="6" fillId="0" borderId="38" xfId="0" applyFont="1" applyBorder="1"/>
    <xf numFmtId="0" fontId="6" fillId="0" borderId="22" xfId="0" applyFont="1" applyBorder="1"/>
    <xf numFmtId="0" fontId="6" fillId="0" borderId="22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35" xfId="0" applyFont="1" applyBorder="1"/>
    <xf numFmtId="0" fontId="6" fillId="0" borderId="76" xfId="0" applyFont="1" applyBorder="1"/>
    <xf numFmtId="0" fontId="6" fillId="0" borderId="13" xfId="0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/>
    </xf>
    <xf numFmtId="0" fontId="80" fillId="0" borderId="1" xfId="0" applyFont="1" applyBorder="1"/>
    <xf numFmtId="0" fontId="6" fillId="0" borderId="80" xfId="0" applyFont="1" applyBorder="1"/>
    <xf numFmtId="0" fontId="60" fillId="0" borderId="42" xfId="0" applyFont="1" applyBorder="1" applyAlignment="1">
      <alignment horizontal="left"/>
    </xf>
    <xf numFmtId="0" fontId="6" fillId="0" borderId="42" xfId="0" applyFont="1" applyBorder="1"/>
    <xf numFmtId="0" fontId="6" fillId="0" borderId="43" xfId="0" applyFont="1" applyBorder="1"/>
    <xf numFmtId="174" fontId="36" fillId="6" borderId="19" xfId="5" applyBorder="1"/>
    <xf numFmtId="174" fontId="36" fillId="6" borderId="29" xfId="5" applyBorder="1"/>
    <xf numFmtId="182" fontId="6" fillId="9" borderId="17" xfId="7" applyNumberFormat="1" applyFont="1" applyFill="1" applyBorder="1"/>
    <xf numFmtId="182" fontId="6" fillId="9" borderId="19" xfId="7" applyNumberFormat="1" applyFont="1" applyFill="1" applyBorder="1"/>
    <xf numFmtId="182" fontId="6" fillId="9" borderId="12" xfId="7" applyNumberFormat="1" applyFont="1" applyFill="1" applyBorder="1"/>
    <xf numFmtId="182" fontId="6" fillId="9" borderId="21" xfId="7" applyNumberFormat="1" applyFont="1" applyFill="1" applyBorder="1"/>
    <xf numFmtId="182" fontId="6" fillId="9" borderId="22" xfId="7" applyNumberFormat="1" applyFont="1" applyFill="1" applyBorder="1"/>
    <xf numFmtId="182" fontId="6" fillId="9" borderId="23" xfId="7" applyNumberFormat="1" applyFont="1" applyFill="1" applyBorder="1"/>
    <xf numFmtId="182" fontId="60" fillId="9" borderId="29" xfId="7" applyNumberFormat="1" applyFont="1" applyFill="1" applyBorder="1"/>
    <xf numFmtId="182" fontId="60" fillId="9" borderId="30" xfId="7" applyNumberFormat="1" applyFont="1" applyFill="1" applyBorder="1"/>
    <xf numFmtId="182" fontId="6" fillId="9" borderId="29" xfId="7" applyNumberFormat="1" applyFont="1" applyFill="1" applyBorder="1"/>
    <xf numFmtId="182" fontId="6" fillId="9" borderId="30" xfId="7" applyNumberFormat="1" applyFont="1" applyFill="1" applyBorder="1"/>
    <xf numFmtId="182" fontId="60" fillId="9" borderId="25" xfId="7" applyNumberFormat="1" applyFont="1" applyFill="1" applyBorder="1"/>
    <xf numFmtId="182" fontId="60" fillId="9" borderId="26" xfId="7" applyNumberFormat="1" applyFont="1" applyFill="1" applyBorder="1"/>
    <xf numFmtId="182" fontId="39" fillId="9" borderId="12" xfId="7" applyNumberFormat="1" applyFont="1" applyFill="1" applyBorder="1"/>
    <xf numFmtId="182" fontId="39" fillId="9" borderId="21" xfId="7" applyNumberFormat="1" applyFont="1" applyFill="1" applyBorder="1"/>
    <xf numFmtId="182" fontId="39" fillId="9" borderId="22" xfId="7" applyNumberFormat="1" applyFont="1" applyFill="1" applyBorder="1"/>
    <xf numFmtId="182" fontId="39" fillId="9" borderId="23" xfId="7" applyNumberFormat="1" applyFont="1" applyFill="1" applyBorder="1"/>
    <xf numFmtId="0" fontId="78" fillId="0" borderId="0" xfId="3" quotePrefix="1"/>
    <xf numFmtId="180" fontId="33" fillId="9" borderId="17" xfId="8" applyNumberFormat="1" applyBorder="1"/>
    <xf numFmtId="180" fontId="33" fillId="9" borderId="19" xfId="8" applyNumberFormat="1" applyBorder="1"/>
    <xf numFmtId="180" fontId="33" fillId="9" borderId="12" xfId="8" applyNumberFormat="1" applyBorder="1"/>
    <xf numFmtId="180" fontId="33" fillId="9" borderId="21" xfId="8" applyNumberFormat="1" applyBorder="1"/>
    <xf numFmtId="180" fontId="33" fillId="9" borderId="13" xfId="8" applyNumberFormat="1" applyBorder="1"/>
    <xf numFmtId="180" fontId="33" fillId="9" borderId="34" xfId="8" applyNumberFormat="1" applyBorder="1"/>
    <xf numFmtId="180" fontId="33" fillId="9" borderId="25" xfId="8" applyNumberFormat="1" applyBorder="1"/>
    <xf numFmtId="180" fontId="33" fillId="9" borderId="26" xfId="8" applyNumberFormat="1" applyBorder="1"/>
    <xf numFmtId="0" fontId="5" fillId="0" borderId="61" xfId="0" applyFont="1" applyBorder="1"/>
    <xf numFmtId="0" fontId="5" fillId="0" borderId="12" xfId="0" applyFont="1" applyBorder="1"/>
    <xf numFmtId="0" fontId="5" fillId="0" borderId="10" xfId="0" applyFont="1" applyBorder="1"/>
    <xf numFmtId="0" fontId="4" fillId="0" borderId="62" xfId="0" applyFont="1" applyBorder="1"/>
    <xf numFmtId="0" fontId="78" fillId="0" borderId="0" xfId="3" applyFill="1"/>
    <xf numFmtId="0" fontId="85" fillId="0" borderId="4" xfId="0" applyFont="1" applyBorder="1"/>
    <xf numFmtId="0" fontId="3" fillId="0" borderId="22" xfId="0" applyFont="1" applyBorder="1" applyAlignment="1">
      <alignment horizontal="center"/>
    </xf>
    <xf numFmtId="174" fontId="60" fillId="9" borderId="29" xfId="8" applyFont="1" applyBorder="1"/>
    <xf numFmtId="174" fontId="60" fillId="9" borderId="30" xfId="8" applyFont="1" applyBorder="1"/>
    <xf numFmtId="0" fontId="3" fillId="0" borderId="32" xfId="0" applyFont="1" applyBorder="1" applyAlignment="1">
      <alignment vertical="center"/>
    </xf>
    <xf numFmtId="0" fontId="2" fillId="0" borderId="9" xfId="0" applyFont="1" applyBorder="1"/>
    <xf numFmtId="0" fontId="62" fillId="2" borderId="0" xfId="0" applyFont="1" applyFill="1" applyAlignment="1">
      <alignment horizontal="left" vertical="center"/>
    </xf>
    <xf numFmtId="0" fontId="62" fillId="2" borderId="7" xfId="0" applyFont="1" applyFill="1" applyBorder="1" applyAlignment="1">
      <alignment horizontal="left" vertical="center"/>
    </xf>
    <xf numFmtId="0" fontId="60" fillId="3" borderId="0" xfId="0" applyFont="1" applyFill="1" applyAlignment="1">
      <alignment horizontal="center"/>
    </xf>
    <xf numFmtId="0" fontId="59" fillId="3" borderId="0" xfId="0" applyFont="1" applyFill="1" applyAlignment="1">
      <alignment horizontal="center"/>
    </xf>
    <xf numFmtId="14" fontId="59" fillId="3" borderId="0" xfId="0" applyNumberFormat="1" applyFont="1" applyFill="1" applyAlignment="1">
      <alignment horizontal="center"/>
    </xf>
    <xf numFmtId="174" fontId="60" fillId="6" borderId="0" xfId="5" applyFont="1" applyBorder="1" applyAlignment="1">
      <alignment horizontal="center"/>
    </xf>
    <xf numFmtId="0" fontId="60" fillId="0" borderId="13" xfId="0" applyFont="1" applyBorder="1" applyAlignment="1">
      <alignment horizontal="center" vertical="center" wrapText="1"/>
    </xf>
    <xf numFmtId="0" fontId="60" fillId="0" borderId="14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70" fillId="0" borderId="17" xfId="0" applyFont="1" applyBorder="1" applyAlignment="1">
      <alignment horizontal="center" vertical="center"/>
    </xf>
    <xf numFmtId="0" fontId="70" fillId="0" borderId="12" xfId="0" applyFont="1" applyBorder="1" applyAlignment="1">
      <alignment horizontal="center" vertical="center"/>
    </xf>
    <xf numFmtId="0" fontId="89" fillId="11" borderId="54" xfId="0" applyFont="1" applyFill="1" applyBorder="1" applyAlignment="1">
      <alignment horizontal="left"/>
    </xf>
    <xf numFmtId="0" fontId="89" fillId="11" borderId="32" xfId="0" applyFont="1" applyFill="1" applyBorder="1" applyAlignment="1">
      <alignment horizontal="left"/>
    </xf>
    <xf numFmtId="0" fontId="89" fillId="11" borderId="52" xfId="0" applyFont="1" applyFill="1" applyBorder="1" applyAlignment="1">
      <alignment horizontal="left"/>
    </xf>
    <xf numFmtId="0" fontId="70" fillId="0" borderId="19" xfId="0" applyFont="1" applyBorder="1" applyAlignment="1">
      <alignment horizontal="center" vertical="center"/>
    </xf>
    <xf numFmtId="0" fontId="70" fillId="0" borderId="21" xfId="0" applyFont="1" applyBorder="1" applyAlignment="1">
      <alignment horizontal="center" vertical="center"/>
    </xf>
    <xf numFmtId="0" fontId="79" fillId="0" borderId="35" xfId="0" applyFont="1" applyBorder="1" applyAlignment="1">
      <alignment horizontal="left"/>
    </xf>
    <xf numFmtId="0" fontId="79" fillId="0" borderId="53" xfId="0" applyFont="1" applyBorder="1" applyAlignment="1">
      <alignment horizontal="left"/>
    </xf>
    <xf numFmtId="0" fontId="79" fillId="0" borderId="55" xfId="0" applyFont="1" applyBorder="1" applyAlignment="1">
      <alignment horizontal="left"/>
    </xf>
    <xf numFmtId="0" fontId="60" fillId="0" borderId="17" xfId="0" applyFont="1" applyBorder="1" applyAlignment="1">
      <alignment horizontal="center"/>
    </xf>
    <xf numFmtId="0" fontId="60" fillId="0" borderId="19" xfId="0" applyFont="1" applyBorder="1" applyAlignment="1">
      <alignment horizontal="center"/>
    </xf>
    <xf numFmtId="0" fontId="60" fillId="0" borderId="54" xfId="0" applyFont="1" applyBorder="1" applyAlignment="1">
      <alignment horizontal="left"/>
    </xf>
    <xf numFmtId="0" fontId="60" fillId="0" borderId="32" xfId="0" applyFont="1" applyBorder="1" applyAlignment="1">
      <alignment horizontal="left"/>
    </xf>
    <xf numFmtId="0" fontId="60" fillId="0" borderId="36" xfId="0" applyFont="1" applyBorder="1" applyAlignment="1">
      <alignment horizontal="center"/>
    </xf>
    <xf numFmtId="0" fontId="60" fillId="0" borderId="15" xfId="0" applyFont="1" applyBorder="1" applyAlignment="1">
      <alignment horizontal="center"/>
    </xf>
    <xf numFmtId="0" fontId="60" fillId="0" borderId="47" xfId="0" applyFont="1" applyBorder="1" applyAlignment="1">
      <alignment horizontal="center"/>
    </xf>
    <xf numFmtId="0" fontId="60" fillId="0" borderId="42" xfId="0" applyFont="1" applyBorder="1" applyAlignment="1">
      <alignment horizontal="center"/>
    </xf>
    <xf numFmtId="0" fontId="60" fillId="0" borderId="43" xfId="0" applyFont="1" applyBorder="1" applyAlignment="1">
      <alignment horizontal="center"/>
    </xf>
    <xf numFmtId="0" fontId="79" fillId="0" borderId="49" xfId="0" applyFont="1" applyBorder="1" applyAlignment="1">
      <alignment horizontal="left"/>
    </xf>
    <xf numFmtId="0" fontId="79" fillId="0" borderId="10" xfId="0" applyFont="1" applyBorder="1" applyAlignment="1">
      <alignment horizontal="left"/>
    </xf>
    <xf numFmtId="0" fontId="79" fillId="0" borderId="77" xfId="0" applyFont="1" applyBorder="1" applyAlignment="1">
      <alignment horizontal="left"/>
    </xf>
    <xf numFmtId="0" fontId="60" fillId="0" borderId="31" xfId="0" applyFont="1" applyBorder="1" applyAlignment="1">
      <alignment horizontal="center"/>
    </xf>
    <xf numFmtId="0" fontId="60" fillId="0" borderId="17" xfId="0" applyFont="1" applyBorder="1" applyAlignment="1">
      <alignment horizontal="center" vertical="center"/>
    </xf>
    <xf numFmtId="0" fontId="60" fillId="0" borderId="19" xfId="0" applyFont="1" applyBorder="1" applyAlignment="1">
      <alignment horizontal="center" vertical="center"/>
    </xf>
    <xf numFmtId="0" fontId="51" fillId="0" borderId="35" xfId="0" applyFont="1" applyBorder="1" applyAlignment="1">
      <alignment horizontal="center"/>
    </xf>
    <xf numFmtId="0" fontId="51" fillId="0" borderId="53" xfId="0" applyFont="1" applyBorder="1" applyAlignment="1">
      <alignment horizontal="center"/>
    </xf>
    <xf numFmtId="0" fontId="51" fillId="0" borderId="55" xfId="0" applyFont="1" applyBorder="1" applyAlignment="1">
      <alignment horizontal="center"/>
    </xf>
    <xf numFmtId="0" fontId="79" fillId="0" borderId="32" xfId="0" applyFont="1" applyBorder="1" applyAlignment="1">
      <alignment horizontal="left"/>
    </xf>
    <xf numFmtId="0" fontId="79" fillId="0" borderId="40" xfId="0" applyFont="1" applyBorder="1" applyAlignment="1">
      <alignment horizontal="left"/>
    </xf>
    <xf numFmtId="0" fontId="79" fillId="0" borderId="15" xfId="0" applyFont="1" applyBorder="1" applyAlignment="1">
      <alignment horizontal="left"/>
    </xf>
    <xf numFmtId="0" fontId="79" fillId="0" borderId="31" xfId="0" applyFont="1" applyBorder="1" applyAlignment="1">
      <alignment horizontal="left"/>
    </xf>
    <xf numFmtId="0" fontId="79" fillId="0" borderId="20" xfId="0" applyFont="1" applyBorder="1" applyAlignment="1">
      <alignment horizontal="left"/>
    </xf>
    <xf numFmtId="0" fontId="79" fillId="0" borderId="79" xfId="0" applyFont="1" applyBorder="1" applyAlignment="1">
      <alignment horizontal="left"/>
    </xf>
    <xf numFmtId="0" fontId="79" fillId="0" borderId="12" xfId="0" applyFont="1" applyBorder="1" applyAlignment="1">
      <alignment horizontal="left"/>
    </xf>
    <xf numFmtId="0" fontId="79" fillId="0" borderId="21" xfId="0" applyFont="1" applyBorder="1" applyAlignment="1">
      <alignment horizontal="left"/>
    </xf>
    <xf numFmtId="0" fontId="60" fillId="0" borderId="40" xfId="0" applyFont="1" applyBorder="1" applyAlignment="1">
      <alignment horizontal="center" vertical="center"/>
    </xf>
    <xf numFmtId="0" fontId="60" fillId="0" borderId="15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/>
    </xf>
    <xf numFmtId="0" fontId="51" fillId="0" borderId="65" xfId="0" applyFont="1" applyBorder="1" applyAlignment="1">
      <alignment horizontal="center"/>
    </xf>
    <xf numFmtId="0" fontId="51" fillId="0" borderId="13" xfId="0" applyFont="1" applyBorder="1" applyAlignment="1">
      <alignment horizontal="center"/>
    </xf>
    <xf numFmtId="0" fontId="51" fillId="0" borderId="34" xfId="0" applyFont="1" applyBorder="1" applyAlignment="1">
      <alignment horizontal="center"/>
    </xf>
    <xf numFmtId="0" fontId="70" fillId="0" borderId="15" xfId="0" applyFont="1" applyBorder="1" applyAlignment="1">
      <alignment horizontal="center" vertical="center"/>
    </xf>
    <xf numFmtId="0" fontId="50" fillId="0" borderId="52" xfId="0" applyFont="1" applyBorder="1" applyAlignment="1">
      <alignment horizontal="center" vertical="center"/>
    </xf>
    <xf numFmtId="0" fontId="50" fillId="0" borderId="58" xfId="0" applyFont="1" applyBorder="1" applyAlignment="1">
      <alignment horizontal="center" vertical="center"/>
    </xf>
    <xf numFmtId="0" fontId="50" fillId="0" borderId="32" xfId="0" applyFont="1" applyBorder="1" applyAlignment="1">
      <alignment horizontal="center" vertical="center"/>
    </xf>
    <xf numFmtId="0" fontId="60" fillId="0" borderId="9" xfId="0" applyFont="1" applyBorder="1" applyAlignment="1">
      <alignment horizontal="left"/>
    </xf>
    <xf numFmtId="0" fontId="60" fillId="0" borderId="11" xfId="0" applyFont="1" applyBorder="1" applyAlignment="1">
      <alignment horizontal="left"/>
    </xf>
    <xf numFmtId="0" fontId="60" fillId="0" borderId="18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22" xfId="0" applyFont="1" applyBorder="1" applyAlignment="1">
      <alignment horizontal="left"/>
    </xf>
    <xf numFmtId="0" fontId="60" fillId="0" borderId="25" xfId="0" applyFont="1" applyBorder="1" applyAlignment="1">
      <alignment horizontal="left"/>
    </xf>
    <xf numFmtId="0" fontId="60" fillId="0" borderId="12" xfId="0" applyFont="1" applyBorder="1" applyAlignment="1">
      <alignment horizontal="left"/>
    </xf>
    <xf numFmtId="0" fontId="60" fillId="0" borderId="36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0" fontId="60" fillId="0" borderId="53" xfId="0" applyFont="1" applyBorder="1" applyAlignment="1">
      <alignment horizontal="center" vertical="center"/>
    </xf>
    <xf numFmtId="0" fontId="8" fillId="0" borderId="33" xfId="0" applyFont="1" applyBorder="1" applyAlignment="1">
      <alignment horizontal="left"/>
    </xf>
    <xf numFmtId="0" fontId="8" fillId="0" borderId="73" xfId="0" applyFont="1" applyBorder="1" applyAlignment="1">
      <alignment horizontal="left"/>
    </xf>
    <xf numFmtId="0" fontId="8" fillId="0" borderId="33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73" xfId="0" applyFont="1" applyBorder="1" applyAlignment="1">
      <alignment horizontal="left" vertical="center" wrapText="1"/>
    </xf>
    <xf numFmtId="0" fontId="60" fillId="0" borderId="33" xfId="0" applyFont="1" applyBorder="1" applyAlignment="1">
      <alignment horizontal="left"/>
    </xf>
    <xf numFmtId="0" fontId="60" fillId="0" borderId="16" xfId="0" applyFont="1" applyBorder="1" applyAlignment="1">
      <alignment horizontal="left"/>
    </xf>
    <xf numFmtId="0" fontId="60" fillId="0" borderId="66" xfId="0" applyFont="1" applyBorder="1" applyAlignment="1">
      <alignment horizontal="left"/>
    </xf>
    <xf numFmtId="0" fontId="60" fillId="0" borderId="41" xfId="0" applyFont="1" applyBorder="1" applyAlignment="1">
      <alignment horizontal="center" vertical="center" wrapText="1"/>
    </xf>
    <xf numFmtId="0" fontId="60" fillId="0" borderId="42" xfId="0" applyFont="1" applyBorder="1" applyAlignment="1">
      <alignment horizontal="center" vertical="center" wrapText="1"/>
    </xf>
    <xf numFmtId="0" fontId="60" fillId="0" borderId="4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8" fillId="0" borderId="74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8" fillId="0" borderId="7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60" fillId="0" borderId="45" xfId="0" applyFont="1" applyBorder="1" applyAlignment="1">
      <alignment horizontal="center" vertical="center" wrapText="1"/>
    </xf>
    <xf numFmtId="0" fontId="60" fillId="0" borderId="46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left" vertical="center"/>
    </xf>
    <xf numFmtId="0" fontId="60" fillId="0" borderId="25" xfId="0" applyFont="1" applyBorder="1" applyAlignment="1">
      <alignment horizontal="left" vertical="center"/>
    </xf>
    <xf numFmtId="0" fontId="60" fillId="0" borderId="33" xfId="0" applyFont="1" applyBorder="1" applyAlignment="1">
      <alignment horizontal="left" vertical="center"/>
    </xf>
    <xf numFmtId="0" fontId="60" fillId="0" borderId="64" xfId="0" applyFont="1" applyBorder="1" applyAlignment="1">
      <alignment horizontal="left" vertical="center"/>
    </xf>
    <xf numFmtId="174" fontId="37" fillId="3" borderId="20" xfId="4" applyBorder="1"/>
    <xf numFmtId="174" fontId="37" fillId="3" borderId="12" xfId="4" applyBorder="1"/>
    <xf numFmtId="174" fontId="37" fillId="3" borderId="32" xfId="4" applyBorder="1"/>
    <xf numFmtId="174" fontId="37" fillId="3" borderId="15" xfId="4" applyBorder="1"/>
    <xf numFmtId="0" fontId="60" fillId="0" borderId="50" xfId="0" applyFont="1" applyBorder="1" applyAlignment="1">
      <alignment horizontal="left"/>
    </xf>
    <xf numFmtId="0" fontId="60" fillId="0" borderId="51" xfId="0" applyFont="1" applyBorder="1" applyAlignment="1">
      <alignment horizontal="left"/>
    </xf>
    <xf numFmtId="0" fontId="81" fillId="0" borderId="9" xfId="0" applyFont="1" applyBorder="1" applyAlignment="1">
      <alignment wrapText="1"/>
    </xf>
    <xf numFmtId="0" fontId="91" fillId="0" borderId="10" xfId="0" applyFont="1" applyBorder="1"/>
    <xf numFmtId="0" fontId="81" fillId="0" borderId="39" xfId="0" applyFont="1" applyBorder="1"/>
    <xf numFmtId="0" fontId="91" fillId="0" borderId="51" xfId="0" applyFont="1" applyBorder="1"/>
    <xf numFmtId="0" fontId="81" fillId="0" borderId="50" xfId="0" applyFont="1" applyBorder="1" applyAlignment="1">
      <alignment wrapText="1"/>
    </xf>
    <xf numFmtId="0" fontId="91" fillId="0" borderId="28" xfId="0" applyFont="1" applyBorder="1"/>
    <xf numFmtId="0" fontId="71" fillId="0" borderId="2" xfId="0" applyFont="1" applyBorder="1" applyAlignment="1">
      <alignment wrapText="1"/>
    </xf>
    <xf numFmtId="0" fontId="0" fillId="0" borderId="2" xfId="0" applyBorder="1"/>
    <xf numFmtId="0" fontId="28" fillId="0" borderId="7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40" fillId="0" borderId="74" xfId="0" applyFont="1" applyBorder="1" applyAlignment="1">
      <alignment horizontal="center" vertical="center" wrapText="1"/>
    </xf>
    <xf numFmtId="0" fontId="40" fillId="0" borderId="67" xfId="0" applyFont="1" applyBorder="1" applyAlignment="1">
      <alignment horizontal="center" vertical="center" wrapText="1"/>
    </xf>
    <xf numFmtId="0" fontId="40" fillId="0" borderId="72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39" fillId="0" borderId="73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70" fillId="0" borderId="72" xfId="0" applyFont="1" applyBorder="1" applyAlignment="1">
      <alignment horizontal="center" vertical="center" wrapText="1"/>
    </xf>
    <xf numFmtId="0" fontId="70" fillId="0" borderId="67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/>
    </xf>
    <xf numFmtId="0" fontId="70" fillId="0" borderId="2" xfId="0" applyFont="1" applyBorder="1" applyAlignment="1">
      <alignment horizontal="center"/>
    </xf>
    <xf numFmtId="0" fontId="70" fillId="0" borderId="27" xfId="0" applyFont="1" applyBorder="1" applyAlignment="1">
      <alignment horizontal="center" vertical="center" wrapText="1"/>
    </xf>
    <xf numFmtId="0" fontId="70" fillId="0" borderId="17" xfId="0" applyFont="1" applyBorder="1" applyAlignment="1">
      <alignment horizontal="center" vertical="center" wrapText="1"/>
    </xf>
    <xf numFmtId="0" fontId="70" fillId="0" borderId="19" xfId="0" applyFont="1" applyBorder="1" applyAlignment="1">
      <alignment horizontal="center" vertical="center" wrapText="1"/>
    </xf>
    <xf numFmtId="0" fontId="60" fillId="0" borderId="72" xfId="0" applyFont="1" applyBorder="1" applyAlignment="1">
      <alignment horizontal="center" vertical="center" wrapText="1"/>
    </xf>
    <xf numFmtId="0" fontId="60" fillId="0" borderId="67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0" fontId="70" fillId="0" borderId="41" xfId="0" applyFont="1" applyBorder="1" applyAlignment="1">
      <alignment horizontal="center"/>
    </xf>
    <xf numFmtId="0" fontId="70" fillId="0" borderId="42" xfId="0" applyFont="1" applyBorder="1" applyAlignment="1">
      <alignment horizontal="center"/>
    </xf>
    <xf numFmtId="0" fontId="70" fillId="0" borderId="43" xfId="0" applyFont="1" applyBorder="1" applyAlignment="1">
      <alignment horizontal="center"/>
    </xf>
    <xf numFmtId="0" fontId="90" fillId="2" borderId="1" xfId="0" applyFont="1" applyFill="1" applyBorder="1" applyAlignment="1">
      <alignment vertical="center" wrapText="1"/>
    </xf>
    <xf numFmtId="0" fontId="90" fillId="2" borderId="2" xfId="0" applyFont="1" applyFill="1" applyBorder="1" applyAlignment="1">
      <alignment vertical="center" wrapText="1"/>
    </xf>
    <xf numFmtId="0" fontId="90" fillId="2" borderId="3" xfId="0" applyFont="1" applyFill="1" applyBorder="1" applyAlignment="1">
      <alignment vertical="center" wrapText="1"/>
    </xf>
    <xf numFmtId="0" fontId="90" fillId="2" borderId="4" xfId="0" applyFont="1" applyFill="1" applyBorder="1" applyAlignment="1">
      <alignment vertical="center" wrapText="1"/>
    </xf>
    <xf numFmtId="0" fontId="90" fillId="2" borderId="0" xfId="0" applyFont="1" applyFill="1" applyAlignment="1">
      <alignment vertical="center" wrapText="1"/>
    </xf>
    <xf numFmtId="0" fontId="90" fillId="2" borderId="5" xfId="0" applyFont="1" applyFill="1" applyBorder="1" applyAlignment="1">
      <alignment vertical="center" wrapText="1"/>
    </xf>
    <xf numFmtId="0" fontId="90" fillId="2" borderId="6" xfId="0" applyFont="1" applyFill="1" applyBorder="1" applyAlignment="1">
      <alignment vertical="center" wrapText="1"/>
    </xf>
    <xf numFmtId="0" fontId="90" fillId="2" borderId="7" xfId="0" applyFont="1" applyFill="1" applyBorder="1" applyAlignment="1">
      <alignment vertical="center" wrapText="1"/>
    </xf>
    <xf numFmtId="0" fontId="90" fillId="2" borderId="8" xfId="0" applyFont="1" applyFill="1" applyBorder="1" applyAlignment="1">
      <alignment vertical="center" wrapText="1"/>
    </xf>
    <xf numFmtId="0" fontId="71" fillId="0" borderId="0" xfId="0" applyFont="1" applyAlignment="1">
      <alignment wrapText="1"/>
    </xf>
    <xf numFmtId="0" fontId="41" fillId="0" borderId="61" xfId="0" applyFont="1" applyBorder="1" applyAlignment="1">
      <alignment horizontal="center" vertical="center" wrapText="1"/>
    </xf>
    <xf numFmtId="0" fontId="41" fillId="0" borderId="75" xfId="0" applyFont="1" applyBorder="1" applyAlignment="1">
      <alignment horizontal="center" vertical="center" wrapText="1"/>
    </xf>
    <xf numFmtId="0" fontId="40" fillId="0" borderId="33" xfId="0" applyFont="1" applyBorder="1" applyAlignment="1">
      <alignment horizontal="left" vertical="center" wrapText="1"/>
    </xf>
    <xf numFmtId="0" fontId="40" fillId="0" borderId="16" xfId="0" applyFont="1" applyBorder="1" applyAlignment="1">
      <alignment horizontal="left" vertical="center" wrapText="1"/>
    </xf>
    <xf numFmtId="0" fontId="40" fillId="0" borderId="73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40" fillId="0" borderId="33" xfId="0" applyFont="1" applyBorder="1" applyAlignment="1">
      <alignment horizontal="left"/>
    </xf>
    <xf numFmtId="0" fontId="40" fillId="0" borderId="73" xfId="0" applyFont="1" applyBorder="1" applyAlignment="1">
      <alignment horizontal="left"/>
    </xf>
    <xf numFmtId="0" fontId="37" fillId="0" borderId="36" xfId="0" applyFont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 wrapText="1"/>
    </xf>
    <xf numFmtId="0" fontId="40" fillId="0" borderId="29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/>
    </xf>
    <xf numFmtId="0" fontId="40" fillId="0" borderId="19" xfId="0" applyFont="1" applyBorder="1" applyAlignment="1">
      <alignment horizontal="center"/>
    </xf>
    <xf numFmtId="0" fontId="40" fillId="0" borderId="24" xfId="0" applyFont="1" applyBorder="1" applyAlignment="1">
      <alignment horizontal="left"/>
    </xf>
    <xf numFmtId="0" fontId="40" fillId="0" borderId="25" xfId="0" applyFont="1" applyBorder="1" applyAlignment="1">
      <alignment horizontal="left"/>
    </xf>
    <xf numFmtId="0" fontId="40" fillId="0" borderId="15" xfId="0" applyFont="1" applyBorder="1" applyAlignment="1">
      <alignment horizontal="center"/>
    </xf>
    <xf numFmtId="0" fontId="40" fillId="0" borderId="31" xfId="0" applyFont="1" applyBorder="1" applyAlignment="1">
      <alignment horizontal="center"/>
    </xf>
    <xf numFmtId="0" fontId="40" fillId="0" borderId="36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1" fillId="0" borderId="18" xfId="0" applyFont="1" applyBorder="1" applyAlignment="1">
      <alignment horizontal="center" vertical="center" wrapText="1"/>
    </xf>
    <xf numFmtId="0" fontId="41" fillId="0" borderId="52" xfId="0" applyFont="1" applyBorder="1" applyAlignment="1">
      <alignment horizontal="center" vertical="center" wrapText="1"/>
    </xf>
    <xf numFmtId="0" fontId="41" fillId="0" borderId="63" xfId="0" applyFont="1" applyBorder="1" applyAlignment="1">
      <alignment horizontal="center" vertical="center" wrapText="1"/>
    </xf>
    <xf numFmtId="0" fontId="41" fillId="0" borderId="72" xfId="0" applyFont="1" applyBorder="1" applyAlignment="1">
      <alignment horizontal="center" vertical="center" wrapText="1"/>
    </xf>
    <xf numFmtId="0" fontId="41" fillId="0" borderId="67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41" fillId="0" borderId="47" xfId="0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 wrapText="1"/>
    </xf>
    <xf numFmtId="0" fontId="41" fillId="11" borderId="72" xfId="0" applyFont="1" applyFill="1" applyBorder="1" applyAlignment="1">
      <alignment horizontal="center" vertical="center" wrapText="1"/>
    </xf>
    <xf numFmtId="0" fontId="41" fillId="11" borderId="67" xfId="0" applyFont="1" applyFill="1" applyBorder="1" applyAlignment="1">
      <alignment horizontal="center" vertical="center" wrapText="1"/>
    </xf>
    <xf numFmtId="0" fontId="41" fillId="0" borderId="41" xfId="0" applyFont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80" fillId="0" borderId="0" xfId="0" applyFont="1" applyAlignment="1">
      <alignment horizontal="left" wrapText="1"/>
    </xf>
    <xf numFmtId="0" fontId="80" fillId="0" borderId="0" xfId="0" quotePrefix="1" applyFont="1" applyAlignment="1">
      <alignment horizontal="left" wrapText="1"/>
    </xf>
    <xf numFmtId="0" fontId="41" fillId="0" borderId="38" xfId="0" applyFont="1" applyBorder="1" applyAlignment="1">
      <alignment horizontal="center" vertical="center" wrapText="1"/>
    </xf>
    <xf numFmtId="0" fontId="41" fillId="0" borderId="22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80" fillId="0" borderId="4" xfId="0" applyFont="1" applyBorder="1" applyAlignment="1">
      <alignment horizontal="left" wrapText="1"/>
    </xf>
    <xf numFmtId="0" fontId="40" fillId="0" borderId="19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47" xfId="0" applyFont="1" applyBorder="1" applyAlignment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17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60" fillId="0" borderId="16" xfId="0" quotePrefix="1" applyFont="1" applyBorder="1" applyAlignment="1">
      <alignment horizontal="center" wrapText="1"/>
    </xf>
    <xf numFmtId="0" fontId="60" fillId="0" borderId="73" xfId="0" quotePrefix="1" applyFont="1" applyBorder="1" applyAlignment="1">
      <alignment horizontal="center" wrapText="1"/>
    </xf>
    <xf numFmtId="0" fontId="40" fillId="0" borderId="72" xfId="0" applyFont="1" applyBorder="1" applyAlignment="1">
      <alignment horizontal="center" vertical="center"/>
    </xf>
    <xf numFmtId="0" fontId="40" fillId="0" borderId="67" xfId="0" applyFont="1" applyBorder="1" applyAlignment="1">
      <alignment horizontal="center" vertical="center"/>
    </xf>
    <xf numFmtId="0" fontId="35" fillId="0" borderId="72" xfId="0" applyFont="1" applyBorder="1" applyAlignment="1">
      <alignment horizontal="center" vertical="center" wrapText="1"/>
    </xf>
    <xf numFmtId="0" fontId="35" fillId="0" borderId="74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9" fillId="0" borderId="72" xfId="0" applyFont="1" applyBorder="1" applyAlignment="1">
      <alignment horizontal="center" vertical="center" wrapText="1"/>
    </xf>
    <xf numFmtId="0" fontId="35" fillId="0" borderId="67" xfId="0" applyFont="1" applyBorder="1" applyAlignment="1">
      <alignment horizontal="center" vertical="center" wrapText="1"/>
    </xf>
    <xf numFmtId="0" fontId="39" fillId="0" borderId="16" xfId="0" applyFont="1" applyBorder="1" applyAlignment="1">
      <alignment horizontal="center" wrapText="1"/>
    </xf>
    <xf numFmtId="0" fontId="10" fillId="0" borderId="7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/>
    </xf>
    <xf numFmtId="0" fontId="39" fillId="0" borderId="33" xfId="0" applyFont="1" applyBorder="1" applyAlignment="1">
      <alignment horizontal="center"/>
    </xf>
    <xf numFmtId="0" fontId="39" fillId="0" borderId="33" xfId="0" applyFont="1" applyBorder="1" applyAlignment="1">
      <alignment horizontal="center" wrapText="1"/>
    </xf>
    <xf numFmtId="0" fontId="39" fillId="0" borderId="73" xfId="0" applyFont="1" applyBorder="1" applyAlignment="1">
      <alignment horizontal="center" wrapText="1"/>
    </xf>
    <xf numFmtId="0" fontId="15" fillId="0" borderId="16" xfId="0" applyFont="1" applyBorder="1" applyAlignment="1">
      <alignment horizontal="center"/>
    </xf>
    <xf numFmtId="0" fontId="85" fillId="0" borderId="3" xfId="0" applyFont="1" applyBorder="1" applyAlignment="1">
      <alignment horizontal="center" vertical="center" wrapText="1"/>
    </xf>
    <xf numFmtId="0" fontId="85" fillId="0" borderId="5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0" fontId="85" fillId="0" borderId="4" xfId="0" applyFont="1" applyBorder="1" applyAlignment="1">
      <alignment horizontal="center" vertical="center"/>
    </xf>
    <xf numFmtId="0" fontId="85" fillId="0" borderId="6" xfId="0" applyFont="1" applyBorder="1" applyAlignment="1">
      <alignment horizontal="center" vertical="center"/>
    </xf>
    <xf numFmtId="0" fontId="15" fillId="0" borderId="72" xfId="0" applyFont="1" applyBorder="1" applyAlignment="1">
      <alignment horizontal="center" vertical="center"/>
    </xf>
    <xf numFmtId="0" fontId="15" fillId="0" borderId="67" xfId="0" applyFont="1" applyBorder="1" applyAlignment="1">
      <alignment horizontal="center" vertical="center"/>
    </xf>
    <xf numFmtId="0" fontId="85" fillId="0" borderId="3" xfId="0" applyFont="1" applyBorder="1" applyAlignment="1">
      <alignment horizontal="center" vertical="center"/>
    </xf>
    <xf numFmtId="0" fontId="85" fillId="0" borderId="72" xfId="0" applyFont="1" applyBorder="1" applyAlignment="1">
      <alignment horizontal="center" vertical="center" wrapText="1"/>
    </xf>
    <xf numFmtId="0" fontId="85" fillId="0" borderId="74" xfId="0" applyFont="1" applyBorder="1" applyAlignment="1">
      <alignment horizontal="center" vertical="center"/>
    </xf>
    <xf numFmtId="0" fontId="85" fillId="0" borderId="67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wrapText="1"/>
    </xf>
    <xf numFmtId="0" fontId="19" fillId="0" borderId="16" xfId="0" applyFont="1" applyBorder="1" applyAlignment="1">
      <alignment horizontal="center" wrapText="1"/>
    </xf>
    <xf numFmtId="0" fontId="19" fillId="0" borderId="73" xfId="0" applyFont="1" applyBorder="1" applyAlignment="1">
      <alignment horizont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wrapText="1"/>
    </xf>
    <xf numFmtId="0" fontId="15" fillId="0" borderId="73" xfId="0" applyFont="1" applyBorder="1" applyAlignment="1">
      <alignment horizontal="center" wrapText="1"/>
    </xf>
    <xf numFmtId="0" fontId="42" fillId="0" borderId="33" xfId="0" applyFont="1" applyBorder="1" applyAlignment="1">
      <alignment horizontal="center"/>
    </xf>
    <xf numFmtId="0" fontId="42" fillId="0" borderId="16" xfId="0" applyFont="1" applyBorder="1" applyAlignment="1">
      <alignment horizontal="center"/>
    </xf>
    <xf numFmtId="0" fontId="42" fillId="0" borderId="73" xfId="0" applyFont="1" applyBorder="1" applyAlignment="1">
      <alignment horizontal="center"/>
    </xf>
    <xf numFmtId="0" fontId="91" fillId="0" borderId="72" xfId="0" applyFont="1" applyBorder="1" applyAlignment="1">
      <alignment horizontal="left" vertical="top" wrapText="1"/>
    </xf>
    <xf numFmtId="0" fontId="91" fillId="0" borderId="74" xfId="0" applyFont="1" applyBorder="1" applyAlignment="1">
      <alignment horizontal="left" vertical="top" wrapText="1"/>
    </xf>
    <xf numFmtId="0" fontId="42" fillId="0" borderId="72" xfId="0" applyFont="1" applyBorder="1" applyAlignment="1">
      <alignment horizontal="center" vertical="center" textRotation="90"/>
    </xf>
    <xf numFmtId="0" fontId="42" fillId="0" borderId="74" xfId="0" applyFont="1" applyBorder="1" applyAlignment="1">
      <alignment horizontal="center" vertical="center" textRotation="90"/>
    </xf>
    <xf numFmtId="0" fontId="42" fillId="0" borderId="67" xfId="0" applyFont="1" applyBorder="1" applyAlignment="1">
      <alignment horizontal="center" vertical="center" textRotation="90"/>
    </xf>
    <xf numFmtId="0" fontId="24" fillId="0" borderId="54" xfId="0" applyFont="1" applyBorder="1" applyAlignment="1">
      <alignment horizontal="left" vertical="center" wrapText="1"/>
    </xf>
    <xf numFmtId="0" fontId="24" fillId="0" borderId="58" xfId="0" applyFont="1" applyBorder="1" applyAlignment="1">
      <alignment horizontal="left" vertical="center" wrapText="1"/>
    </xf>
    <xf numFmtId="0" fontId="24" fillId="0" borderId="60" xfId="0" applyFont="1" applyBorder="1" applyAlignment="1">
      <alignment horizontal="left" vertical="center" wrapText="1"/>
    </xf>
    <xf numFmtId="0" fontId="68" fillId="0" borderId="54" xfId="0" applyFont="1" applyBorder="1" applyAlignment="1">
      <alignment horizontal="left" vertical="center"/>
    </xf>
    <xf numFmtId="0" fontId="68" fillId="0" borderId="58" xfId="0" applyFont="1" applyBorder="1" applyAlignment="1">
      <alignment horizontal="left" vertical="center"/>
    </xf>
    <xf numFmtId="0" fontId="68" fillId="0" borderId="60" xfId="0" applyFont="1" applyBorder="1" applyAlignment="1">
      <alignment horizontal="left" vertical="center"/>
    </xf>
    <xf numFmtId="0" fontId="89" fillId="0" borderId="54" xfId="0" applyFont="1" applyBorder="1" applyAlignment="1">
      <alignment horizontal="center" vertical="center"/>
    </xf>
    <xf numFmtId="0" fontId="89" fillId="0" borderId="58" xfId="0" applyFont="1" applyBorder="1" applyAlignment="1">
      <alignment horizontal="center" vertical="center"/>
    </xf>
    <xf numFmtId="0" fontId="68" fillId="0" borderId="17" xfId="0" applyFont="1" applyBorder="1" applyAlignment="1">
      <alignment horizontal="center" vertical="center" wrapText="1"/>
    </xf>
    <xf numFmtId="0" fontId="68" fillId="0" borderId="13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27" fillId="0" borderId="17" xfId="0" quotePrefix="1" applyFont="1" applyBorder="1" applyAlignment="1">
      <alignment horizontal="center" vertical="center" wrapText="1"/>
    </xf>
    <xf numFmtId="0" fontId="36" fillId="0" borderId="17" xfId="0" quotePrefix="1" applyFont="1" applyBorder="1" applyAlignment="1">
      <alignment horizontal="center" vertical="center" wrapText="1"/>
    </xf>
    <xf numFmtId="0" fontId="36" fillId="0" borderId="19" xfId="0" quotePrefix="1" applyFont="1" applyBorder="1" applyAlignment="1">
      <alignment horizontal="center" vertical="center" wrapText="1"/>
    </xf>
    <xf numFmtId="0" fontId="68" fillId="0" borderId="36" xfId="0" applyFont="1" applyBorder="1" applyAlignment="1">
      <alignment horizontal="center" vertical="center" wrapText="1"/>
    </xf>
    <xf numFmtId="0" fontId="68" fillId="0" borderId="29" xfId="0" applyFont="1" applyBorder="1" applyAlignment="1">
      <alignment horizontal="center" vertical="center" wrapText="1"/>
    </xf>
    <xf numFmtId="0" fontId="70" fillId="0" borderId="54" xfId="0" applyFont="1" applyBorder="1" applyAlignment="1">
      <alignment horizontal="center" vertical="center"/>
    </xf>
    <xf numFmtId="0" fontId="70" fillId="0" borderId="58" xfId="0" applyFont="1" applyBorder="1" applyAlignment="1">
      <alignment horizontal="center" vertical="center"/>
    </xf>
    <xf numFmtId="0" fontId="70" fillId="0" borderId="32" xfId="0" applyFont="1" applyBorder="1" applyAlignment="1">
      <alignment horizontal="center" vertical="center"/>
    </xf>
    <xf numFmtId="0" fontId="89" fillId="0" borderId="60" xfId="0" applyFont="1" applyBorder="1" applyAlignment="1">
      <alignment horizontal="center" vertical="center"/>
    </xf>
    <xf numFmtId="0" fontId="85" fillId="0" borderId="82" xfId="0" applyFont="1" applyBorder="1" applyAlignment="1">
      <alignment horizontal="left"/>
    </xf>
    <xf numFmtId="0" fontId="85" fillId="0" borderId="80" xfId="0" applyFont="1" applyBorder="1" applyAlignment="1">
      <alignment horizontal="left"/>
    </xf>
    <xf numFmtId="0" fontId="85" fillId="0" borderId="9" xfId="0" applyFont="1" applyBorder="1" applyAlignment="1">
      <alignment horizontal="left"/>
    </xf>
    <xf numFmtId="0" fontId="85" fillId="0" borderId="11" xfId="0" applyFont="1" applyBorder="1" applyAlignment="1">
      <alignment horizontal="left"/>
    </xf>
    <xf numFmtId="0" fontId="70" fillId="0" borderId="39" xfId="0" applyFont="1" applyBorder="1" applyAlignment="1">
      <alignment horizontal="center"/>
    </xf>
    <xf numFmtId="0" fontId="70" fillId="0" borderId="28" xfId="0" applyFont="1" applyBorder="1" applyAlignment="1">
      <alignment horizontal="center"/>
    </xf>
    <xf numFmtId="0" fontId="70" fillId="0" borderId="15" xfId="0" applyFont="1" applyBorder="1" applyAlignment="1">
      <alignment horizontal="center" vertical="center" wrapText="1"/>
    </xf>
    <xf numFmtId="0" fontId="70" fillId="0" borderId="12" xfId="0" applyFont="1" applyBorder="1" applyAlignment="1">
      <alignment horizontal="center" vertical="center" wrapText="1"/>
    </xf>
    <xf numFmtId="0" fontId="70" fillId="0" borderId="22" xfId="0" applyFont="1" applyBorder="1" applyAlignment="1">
      <alignment horizontal="center" vertical="center" wrapText="1"/>
    </xf>
    <xf numFmtId="0" fontId="70" fillId="0" borderId="22" xfId="0" applyFont="1" applyBorder="1" applyAlignment="1">
      <alignment horizontal="center" vertical="center"/>
    </xf>
    <xf numFmtId="0" fontId="68" fillId="0" borderId="82" xfId="0" applyFont="1" applyBorder="1" applyAlignment="1">
      <alignment horizontal="center" vertical="center" wrapText="1"/>
    </xf>
    <xf numFmtId="0" fontId="68" fillId="0" borderId="80" xfId="0" applyFont="1" applyBorder="1" applyAlignment="1">
      <alignment horizontal="center" vertical="center" wrapText="1"/>
    </xf>
    <xf numFmtId="0" fontId="68" fillId="0" borderId="70" xfId="0" applyFont="1" applyBorder="1" applyAlignment="1">
      <alignment horizontal="center" vertical="center" wrapText="1"/>
    </xf>
    <xf numFmtId="0" fontId="68" fillId="0" borderId="81" xfId="0" applyFont="1" applyBorder="1" applyAlignment="1">
      <alignment horizontal="center" vertical="center" wrapText="1"/>
    </xf>
    <xf numFmtId="0" fontId="85" fillId="0" borderId="39" xfId="0" applyFont="1" applyBorder="1" applyAlignment="1">
      <alignment horizontal="left"/>
    </xf>
    <xf numFmtId="0" fontId="85" fillId="0" borderId="28" xfId="0" applyFont="1" applyBorder="1" applyAlignment="1">
      <alignment horizontal="left"/>
    </xf>
    <xf numFmtId="0" fontId="85" fillId="0" borderId="82" xfId="0" applyFont="1" applyBorder="1"/>
    <xf numFmtId="0" fontId="85" fillId="0" borderId="80" xfId="0" applyFont="1" applyBorder="1"/>
    <xf numFmtId="0" fontId="85" fillId="0" borderId="9" xfId="0" applyFont="1" applyBorder="1"/>
    <xf numFmtId="0" fontId="85" fillId="0" borderId="11" xfId="0" applyFont="1" applyBorder="1"/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70" fillId="0" borderId="18" xfId="0" applyFont="1" applyBorder="1" applyAlignment="1">
      <alignment horizontal="center" vertical="center" textRotation="90"/>
    </xf>
    <xf numFmtId="0" fontId="70" fillId="0" borderId="20" xfId="0" applyFont="1" applyBorder="1" applyAlignment="1">
      <alignment horizontal="center" vertical="center" textRotation="90"/>
    </xf>
    <xf numFmtId="0" fontId="70" fillId="0" borderId="38" xfId="0" applyFont="1" applyBorder="1" applyAlignment="1">
      <alignment horizontal="center" vertical="center" textRotation="90"/>
    </xf>
    <xf numFmtId="0" fontId="31" fillId="0" borderId="17" xfId="0" quotePrefix="1" applyFont="1" applyBorder="1" applyAlignment="1">
      <alignment horizontal="center" vertical="center" wrapText="1"/>
    </xf>
    <xf numFmtId="0" fontId="22" fillId="0" borderId="15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left" vertical="center" wrapText="1"/>
    </xf>
    <xf numFmtId="0" fontId="22" fillId="0" borderId="18" xfId="0" applyFont="1" applyBorder="1" applyAlignment="1">
      <alignment horizontal="left" vertical="center"/>
    </xf>
    <xf numFmtId="0" fontId="22" fillId="0" borderId="38" xfId="0" applyFont="1" applyBorder="1" applyAlignment="1">
      <alignment horizontal="left" vertical="center"/>
    </xf>
    <xf numFmtId="0" fontId="23" fillId="0" borderId="17" xfId="0" applyFont="1" applyBorder="1" applyAlignment="1">
      <alignment horizontal="left" vertical="center" wrapText="1"/>
    </xf>
    <xf numFmtId="0" fontId="57" fillId="0" borderId="12" xfId="0" applyFont="1" applyBorder="1" applyAlignment="1">
      <alignment horizontal="left" vertical="center" wrapText="1"/>
    </xf>
    <xf numFmtId="0" fontId="57" fillId="0" borderId="22" xfId="0" applyFont="1" applyBorder="1" applyAlignment="1">
      <alignment horizontal="left" vertical="center" wrapText="1"/>
    </xf>
    <xf numFmtId="0" fontId="57" fillId="0" borderId="32" xfId="0" applyFont="1" applyBorder="1" applyAlignment="1">
      <alignment horizontal="left" vertical="center" wrapText="1"/>
    </xf>
    <xf numFmtId="0" fontId="57" fillId="0" borderId="20" xfId="0" applyFont="1" applyBorder="1" applyAlignment="1">
      <alignment horizontal="left" vertical="center" wrapText="1"/>
    </xf>
    <xf numFmtId="0" fontId="57" fillId="0" borderId="38" xfId="0" applyFont="1" applyBorder="1" applyAlignment="1">
      <alignment horizontal="left" vertical="center" wrapText="1"/>
    </xf>
    <xf numFmtId="0" fontId="57" fillId="0" borderId="40" xfId="0" applyFont="1" applyBorder="1" applyAlignment="1">
      <alignment horizontal="left" vertical="center" wrapText="1"/>
    </xf>
    <xf numFmtId="0" fontId="57" fillId="0" borderId="11" xfId="0" applyFont="1" applyBorder="1" applyAlignment="1">
      <alignment horizontal="left" vertical="center" wrapText="1"/>
    </xf>
    <xf numFmtId="0" fontId="57" fillId="0" borderId="28" xfId="0" applyFont="1" applyBorder="1" applyAlignment="1">
      <alignment horizontal="left" vertical="center" wrapText="1"/>
    </xf>
    <xf numFmtId="0" fontId="57" fillId="0" borderId="32" xfId="0" applyFont="1" applyBorder="1" applyAlignment="1">
      <alignment horizontal="left" vertical="center"/>
    </xf>
    <xf numFmtId="0" fontId="57" fillId="0" borderId="20" xfId="0" applyFont="1" applyBorder="1" applyAlignment="1">
      <alignment horizontal="left" vertical="center"/>
    </xf>
    <xf numFmtId="0" fontId="57" fillId="0" borderId="38" xfId="0" applyFont="1" applyBorder="1" applyAlignment="1">
      <alignment horizontal="left" vertical="center"/>
    </xf>
    <xf numFmtId="0" fontId="57" fillId="0" borderId="15" xfId="0" applyFont="1" applyBorder="1" applyAlignment="1">
      <alignment horizontal="left" vertical="center" wrapText="1"/>
    </xf>
    <xf numFmtId="0" fontId="57" fillId="0" borderId="17" xfId="0" applyFont="1" applyBorder="1" applyAlignment="1">
      <alignment horizontal="left" vertical="center" wrapText="1"/>
    </xf>
    <xf numFmtId="0" fontId="60" fillId="0" borderId="82" xfId="0" applyFont="1" applyBorder="1" applyAlignment="1">
      <alignment horizontal="left" vertical="center"/>
    </xf>
    <xf numFmtId="0" fontId="60" fillId="0" borderId="2" xfId="0" applyFont="1" applyBorder="1" applyAlignment="1">
      <alignment horizontal="left" vertical="center"/>
    </xf>
    <xf numFmtId="0" fontId="60" fillId="0" borderId="3" xfId="0" applyFont="1" applyBorder="1" applyAlignment="1">
      <alignment horizontal="left" vertical="center"/>
    </xf>
    <xf numFmtId="0" fontId="60" fillId="0" borderId="48" xfId="0" applyFont="1" applyBorder="1" applyAlignment="1">
      <alignment horizontal="left" vertical="center"/>
    </xf>
    <xf numFmtId="0" fontId="60" fillId="0" borderId="45" xfId="0" applyFont="1" applyBorder="1" applyAlignment="1">
      <alignment horizontal="left" vertical="center"/>
    </xf>
    <xf numFmtId="0" fontId="60" fillId="0" borderId="46" xfId="0" applyFont="1" applyBorder="1" applyAlignment="1">
      <alignment horizontal="left" vertical="center"/>
    </xf>
    <xf numFmtId="174" fontId="37" fillId="3" borderId="9" xfId="4" applyBorder="1"/>
    <xf numFmtId="174" fontId="37" fillId="3" borderId="10" xfId="4" applyBorder="1"/>
    <xf numFmtId="174" fontId="37" fillId="3" borderId="77" xfId="4" applyBorder="1"/>
    <xf numFmtId="0" fontId="60" fillId="0" borderId="18" xfId="0" applyFont="1" applyBorder="1" applyAlignment="1">
      <alignment horizontal="left" vertical="center"/>
    </xf>
    <xf numFmtId="0" fontId="60" fillId="0" borderId="20" xfId="0" applyFont="1" applyBorder="1" applyAlignment="1">
      <alignment horizontal="left" vertical="center"/>
    </xf>
    <xf numFmtId="0" fontId="60" fillId="0" borderId="48" xfId="0" applyFont="1" applyBorder="1" applyAlignment="1">
      <alignment horizontal="left"/>
    </xf>
    <xf numFmtId="0" fontId="60" fillId="0" borderId="45" xfId="0" applyFont="1" applyBorder="1" applyAlignment="1">
      <alignment horizontal="left"/>
    </xf>
    <xf numFmtId="0" fontId="73" fillId="0" borderId="2" xfId="0" applyFont="1" applyBorder="1" applyAlignment="1">
      <alignment horizontal="right"/>
    </xf>
    <xf numFmtId="174" fontId="37" fillId="3" borderId="39" xfId="4" applyBorder="1"/>
    <xf numFmtId="174" fontId="37" fillId="3" borderId="51" xfId="4" applyBorder="1"/>
    <xf numFmtId="174" fontId="37" fillId="3" borderId="71" xfId="4" applyBorder="1"/>
    <xf numFmtId="0" fontId="60" fillId="0" borderId="52" xfId="0" applyFont="1" applyBorder="1" applyAlignment="1">
      <alignment horizontal="center" vertical="center" wrapText="1"/>
    </xf>
    <xf numFmtId="0" fontId="60" fillId="0" borderId="58" xfId="0" applyFont="1" applyBorder="1" applyAlignment="1">
      <alignment horizontal="center" vertical="center" wrapText="1"/>
    </xf>
    <xf numFmtId="0" fontId="60" fillId="0" borderId="60" xfId="0" applyFont="1" applyBorder="1" applyAlignment="1">
      <alignment horizontal="center" vertical="center" wrapText="1"/>
    </xf>
    <xf numFmtId="0" fontId="60" fillId="0" borderId="13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60" fillId="0" borderId="48" xfId="0" applyFont="1" applyBorder="1" applyAlignment="1">
      <alignment horizontal="center" vertical="center"/>
    </xf>
    <xf numFmtId="0" fontId="60" fillId="0" borderId="9" xfId="0" applyFont="1" applyBorder="1" applyAlignment="1">
      <alignment horizontal="right"/>
    </xf>
    <xf numFmtId="0" fontId="60" fillId="0" borderId="11" xfId="0" applyFont="1" applyBorder="1" applyAlignment="1">
      <alignment horizontal="right"/>
    </xf>
  </cellXfs>
  <cellStyles count="10">
    <cellStyle name="Auto Calculate" xfId="8" xr:uid="{82D5A36D-57E0-48F7-8E12-5FD112563156}"/>
    <cellStyle name="Comma" xfId="1" builtinId="3"/>
    <cellStyle name="GDN Input" xfId="4" xr:uid="{7BA33298-5B90-400A-8A3F-7E183E7C689C}"/>
    <cellStyle name="Hyperlink" xfId="3" builtinId="8"/>
    <cellStyle name="No input" xfId="6" xr:uid="{1358060E-15D5-4C52-A82E-48D62E84694C}"/>
    <cellStyle name="Normal" xfId="0" builtinId="0"/>
    <cellStyle name="Percent" xfId="2" builtinId="5" hidden="1"/>
    <cellStyle name="Percent" xfId="7" builtinId="5"/>
    <cellStyle name="UR prepopulated" xfId="5" xr:uid="{7A5785C7-1BBA-4058-BBA5-93F335E8C21B}"/>
    <cellStyle name="Warning Text" xfId="9" builtinId="11" customBuiltin="1"/>
  </cellStyles>
  <dxfs count="117"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B7DEE8"/>
      <color rgb="FFFFFFCC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ons.gov.uk/economy/inflationandpriceindices/timeseries/chaw/mm23" TargetMode="External"/><Relationship Id="rId1" Type="http://schemas.openxmlformats.org/officeDocument/2006/relationships/hyperlink" Target="https://www.ons.gov.uk/economy/inflationandpriceindices/timeseries/l522/mm23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15CBC-78A6-4BC6-83AD-A0A7B91A2654}">
  <sheetPr>
    <pageSetUpPr fitToPage="1"/>
  </sheetPr>
  <dimension ref="A1:AM36"/>
  <sheetViews>
    <sheetView tabSelected="1" zoomScale="80" zoomScaleNormal="80" zoomScaleSheetLayoutView="100" workbookViewId="0">
      <selection activeCell="E13" sqref="E13:G13"/>
    </sheetView>
  </sheetViews>
  <sheetFormatPr defaultColWidth="0" defaultRowHeight="14" zeroHeight="1" x14ac:dyDescent="0.3"/>
  <cols>
    <col min="1" max="3" width="9" customWidth="1"/>
    <col min="4" max="4" width="18.58203125" customWidth="1"/>
    <col min="5" max="6" width="9" customWidth="1"/>
    <col min="7" max="7" width="11.25" customWidth="1"/>
    <col min="8" max="11" width="9" customWidth="1"/>
    <col min="12" max="16384" width="8" hidden="1"/>
  </cols>
  <sheetData>
    <row r="1" spans="1:10" s="28" customFormat="1" x14ac:dyDescent="0.3">
      <c r="A1" s="1493" t="str">
        <f>_xlfn.CONCAT(E13," Annual/Cost Reporting Template - ",E11)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10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10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10" x14ac:dyDescent="0.3"/>
    <row r="5" spans="1:10" ht="14.5" thickBot="1" x14ac:dyDescent="0.35"/>
    <row r="6" spans="1:10" x14ac:dyDescent="0.3">
      <c r="C6" s="7"/>
      <c r="D6" s="8"/>
      <c r="E6" s="8"/>
      <c r="F6" s="8"/>
      <c r="G6" s="8"/>
      <c r="H6" s="8"/>
      <c r="I6" s="8"/>
      <c r="J6" s="9"/>
    </row>
    <row r="7" spans="1:10" ht="23" x14ac:dyDescent="0.5">
      <c r="C7" s="10"/>
      <c r="F7" s="11" t="s">
        <v>2</v>
      </c>
      <c r="J7" s="12"/>
    </row>
    <row r="8" spans="1:10" x14ac:dyDescent="0.3">
      <c r="C8" s="10"/>
      <c r="J8" s="12"/>
    </row>
    <row r="9" spans="1:10" x14ac:dyDescent="0.3">
      <c r="C9" s="10"/>
      <c r="J9" s="12"/>
    </row>
    <row r="10" spans="1:10" x14ac:dyDescent="0.3">
      <c r="C10" s="10"/>
      <c r="J10" s="12"/>
    </row>
    <row r="11" spans="1:10" x14ac:dyDescent="0.3">
      <c r="C11" s="10"/>
      <c r="D11" s="27" t="s">
        <v>3</v>
      </c>
      <c r="E11" s="1498" t="s">
        <v>1054</v>
      </c>
      <c r="F11" s="1498"/>
      <c r="G11" s="1498"/>
      <c r="J11" s="12"/>
    </row>
    <row r="12" spans="1:10" x14ac:dyDescent="0.3">
      <c r="C12" s="10"/>
      <c r="D12" s="27"/>
      <c r="E12" s="27"/>
      <c r="F12" s="27"/>
      <c r="G12" s="27"/>
      <c r="J12" s="12"/>
    </row>
    <row r="13" spans="1:10" x14ac:dyDescent="0.3">
      <c r="C13" s="10"/>
      <c r="D13" s="27" t="s">
        <v>11</v>
      </c>
      <c r="E13" s="1495"/>
      <c r="F13" s="1495"/>
      <c r="G13" s="1495"/>
      <c r="J13" s="12"/>
    </row>
    <row r="14" spans="1:10" x14ac:dyDescent="0.3">
      <c r="C14" s="10"/>
      <c r="D14" s="27"/>
      <c r="E14" s="27"/>
      <c r="F14" s="27"/>
      <c r="G14" s="27"/>
      <c r="J14" s="12"/>
    </row>
    <row r="15" spans="1:10" x14ac:dyDescent="0.3">
      <c r="C15" s="10"/>
      <c r="D15" s="27" t="s">
        <v>4</v>
      </c>
      <c r="E15" s="1496"/>
      <c r="F15" s="1496"/>
      <c r="G15" s="1496"/>
      <c r="J15" s="12"/>
    </row>
    <row r="16" spans="1:10" x14ac:dyDescent="0.3">
      <c r="C16" s="10"/>
      <c r="D16" s="27"/>
      <c r="E16" s="27"/>
      <c r="F16" s="27"/>
      <c r="G16" s="27"/>
      <c r="J16" s="12"/>
    </row>
    <row r="17" spans="1:39" x14ac:dyDescent="0.3">
      <c r="C17" s="10"/>
      <c r="D17" s="27" t="s">
        <v>5</v>
      </c>
      <c r="E17" s="1497"/>
      <c r="F17" s="1496"/>
      <c r="G17" s="1496"/>
      <c r="J17" s="12"/>
    </row>
    <row r="18" spans="1:39" ht="14.5" thickBot="1" x14ac:dyDescent="0.35">
      <c r="C18" s="13"/>
      <c r="D18" s="14"/>
      <c r="E18" s="14"/>
      <c r="F18" s="14"/>
      <c r="G18" s="14"/>
      <c r="H18" s="14"/>
      <c r="I18" s="14"/>
      <c r="J18" s="15"/>
    </row>
    <row r="19" spans="1:39" x14ac:dyDescent="0.3"/>
    <row r="20" spans="1:39" x14ac:dyDescent="0.3"/>
    <row r="21" spans="1:39" x14ac:dyDescent="0.3"/>
    <row r="22" spans="1:39" x14ac:dyDescent="0.3">
      <c r="C22" s="48" t="s">
        <v>6</v>
      </c>
      <c r="D22" s="529"/>
    </row>
    <row r="23" spans="1:39" x14ac:dyDescent="0.3">
      <c r="C23" s="529"/>
      <c r="D23" s="529" t="s">
        <v>7</v>
      </c>
      <c r="E23" s="18"/>
      <c r="F23" s="19"/>
      <c r="G23" s="20"/>
    </row>
    <row r="24" spans="1:39" x14ac:dyDescent="0.3">
      <c r="C24" s="529"/>
      <c r="D24" s="529" t="s">
        <v>8</v>
      </c>
      <c r="E24" s="331"/>
      <c r="F24" s="332"/>
      <c r="G24" s="333"/>
    </row>
    <row r="25" spans="1:39" x14ac:dyDescent="0.3">
      <c r="C25" s="529"/>
      <c r="D25" s="529" t="s">
        <v>9</v>
      </c>
      <c r="E25" s="21"/>
      <c r="F25" s="22"/>
      <c r="G25" s="23"/>
    </row>
    <row r="26" spans="1:39" x14ac:dyDescent="0.3">
      <c r="C26" s="529"/>
      <c r="D26" s="529" t="s">
        <v>10</v>
      </c>
      <c r="E26" s="24"/>
      <c r="F26" s="25"/>
      <c r="G26" s="26"/>
    </row>
    <row r="27" spans="1:39" x14ac:dyDescent="0.3"/>
    <row r="28" spans="1:39" x14ac:dyDescent="0.3"/>
    <row r="29" spans="1:39" x14ac:dyDescent="0.3"/>
    <row r="30" spans="1:39" s="17" customFormat="1" ht="15" customHeight="1" x14ac:dyDescent="0.4">
      <c r="A30" s="33" t="s">
        <v>12</v>
      </c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2"/>
      <c r="AJ30" s="32"/>
      <c r="AK30" s="32"/>
      <c r="AL30" s="32"/>
      <c r="AM30" s="32"/>
    </row>
    <row r="33" customFormat="1" hidden="1" x14ac:dyDescent="0.3"/>
    <row r="34" customFormat="1" hidden="1" x14ac:dyDescent="0.3"/>
    <row r="35" customFormat="1" hidden="1" x14ac:dyDescent="0.3"/>
    <row r="36" customFormat="1" hidden="1" x14ac:dyDescent="0.3"/>
  </sheetData>
  <sheetProtection sheet="1" objects="1" scenarios="1"/>
  <mergeCells count="5">
    <mergeCell ref="A1:J3"/>
    <mergeCell ref="E13:G13"/>
    <mergeCell ref="E15:G15"/>
    <mergeCell ref="E17:G17"/>
    <mergeCell ref="E11:G11"/>
  </mergeCells>
  <dataValidations count="1">
    <dataValidation type="list" allowBlank="1" showInputMessage="1" showErrorMessage="1" sqref="E13:G13" xr:uid="{96660CE2-DA29-4AFD-B67F-F32228AD35FC}">
      <formula1>"2023,2024,2025,2026,2027,2028"</formula1>
    </dataValidation>
  </dataValidations>
  <pageMargins left="0.7" right="0.7" top="0.75" bottom="0.75" header="0.3" footer="0.3"/>
  <pageSetup paperSize="9" scale="7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95AC6-AB13-4426-AF1F-68AC1DC53F91}">
  <sheetPr>
    <pageSetUpPr fitToPage="1"/>
  </sheetPr>
  <dimension ref="A1:AN188"/>
  <sheetViews>
    <sheetView zoomScale="80" zoomScaleNormal="80" zoomScaleSheetLayoutView="100" workbookViewId="0">
      <selection activeCell="A8" sqref="A8"/>
    </sheetView>
  </sheetViews>
  <sheetFormatPr defaultColWidth="0" defaultRowHeight="14" zeroHeight="1" x14ac:dyDescent="0.3"/>
  <cols>
    <col min="1" max="1" width="11.5" customWidth="1"/>
    <col min="2" max="2" width="29.33203125" customWidth="1"/>
    <col min="3" max="3" width="55.25" customWidth="1"/>
    <col min="4" max="4" width="15.83203125" customWidth="1"/>
    <col min="5" max="10" width="15.58203125" customWidth="1"/>
    <col min="11" max="11" width="9" customWidth="1"/>
    <col min="12" max="12" width="9" hidden="1" customWidth="1"/>
    <col min="13" max="40" width="0" hidden="1" customWidth="1"/>
    <col min="41" max="16384" width="8" hidden="1"/>
  </cols>
  <sheetData>
    <row r="1" spans="1:26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26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26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</row>
    <row r="4" spans="1:26" ht="18" customHeight="1" x14ac:dyDescent="0.4">
      <c r="A4" s="638" t="str">
        <f ca="1">CONCATENATE("Worksheet: ",RIGHT(CELL("filename",$A$1),LEN(CELL("filename",$A$1))-FIND("]",CELL("filename",$A$1))))</f>
        <v>Worksheet: 2.3 Total Volumes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8" customHeight="1" x14ac:dyDescent="0.4">
      <c r="A5" s="47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3.5" customHeight="1" x14ac:dyDescent="0.3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13.5" customHeight="1" x14ac:dyDescent="0.3">
      <c r="A7" s="48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15" customHeight="1" thickBot="1" x14ac:dyDescent="0.4">
      <c r="A8" s="365" t="s">
        <v>266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15" customHeight="1" x14ac:dyDescent="0.3">
      <c r="A9" s="1551" t="s">
        <v>21</v>
      </c>
      <c r="B9" s="1525" t="s">
        <v>267</v>
      </c>
      <c r="C9" s="1525" t="s">
        <v>268</v>
      </c>
      <c r="D9" s="1557" t="s">
        <v>299</v>
      </c>
      <c r="E9" s="1512" t="s">
        <v>302</v>
      </c>
      <c r="F9" s="1512"/>
      <c r="G9" s="1512"/>
      <c r="H9" s="1512"/>
      <c r="I9" s="1512"/>
      <c r="J9" s="1513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5" customHeight="1" x14ac:dyDescent="0.3">
      <c r="A10" s="1552"/>
      <c r="B10" s="1553"/>
      <c r="C10" s="1553"/>
      <c r="D10" s="1539"/>
      <c r="E10" s="92">
        <v>2023</v>
      </c>
      <c r="F10" s="92">
        <f>E10+1</f>
        <v>2024</v>
      </c>
      <c r="G10" s="92">
        <f t="shared" ref="G10:J10" si="0">F10+1</f>
        <v>2025</v>
      </c>
      <c r="H10" s="92">
        <f t="shared" si="0"/>
        <v>2026</v>
      </c>
      <c r="I10" s="92">
        <f t="shared" si="0"/>
        <v>2027</v>
      </c>
      <c r="J10" s="95">
        <f t="shared" si="0"/>
        <v>2028</v>
      </c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spans="1:26" ht="15" customHeight="1" x14ac:dyDescent="0.3">
      <c r="A11" s="1546" t="s">
        <v>269</v>
      </c>
      <c r="B11" s="102" t="s">
        <v>270</v>
      </c>
      <c r="C11" s="102"/>
      <c r="D11" s="141" t="s">
        <v>56</v>
      </c>
      <c r="E11" s="500"/>
      <c r="F11" s="500"/>
      <c r="G11" s="500"/>
      <c r="H11" s="500"/>
      <c r="I11" s="500"/>
      <c r="J11" s="553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spans="1:26" ht="15" customHeight="1" x14ac:dyDescent="0.3">
      <c r="A12" s="1547"/>
      <c r="B12" s="102" t="s">
        <v>272</v>
      </c>
      <c r="C12" s="102"/>
      <c r="D12" s="141" t="s">
        <v>56</v>
      </c>
      <c r="E12" s="500"/>
      <c r="F12" s="500"/>
      <c r="G12" s="500"/>
      <c r="H12" s="500"/>
      <c r="I12" s="500"/>
      <c r="J12" s="553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spans="1:26" ht="15" customHeight="1" x14ac:dyDescent="0.3">
      <c r="A13" s="1547"/>
      <c r="B13" s="102" t="s">
        <v>273</v>
      </c>
      <c r="C13" s="102"/>
      <c r="D13" s="141" t="s">
        <v>56</v>
      </c>
      <c r="E13" s="500"/>
      <c r="F13" s="500"/>
      <c r="G13" s="500"/>
      <c r="H13" s="500"/>
      <c r="I13" s="500"/>
      <c r="J13" s="553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spans="1:26" ht="15" customHeight="1" x14ac:dyDescent="0.3">
      <c r="A14" s="1547"/>
      <c r="B14" s="1556" t="s">
        <v>274</v>
      </c>
      <c r="C14" s="1556"/>
      <c r="D14" s="141" t="s">
        <v>56</v>
      </c>
      <c r="E14" s="892">
        <f>SUM(E11:E13)</f>
        <v>0</v>
      </c>
      <c r="F14" s="892">
        <f t="shared" ref="F14:J14" si="1">SUM(F11:F13)</f>
        <v>0</v>
      </c>
      <c r="G14" s="892">
        <f t="shared" si="1"/>
        <v>0</v>
      </c>
      <c r="H14" s="892">
        <f t="shared" si="1"/>
        <v>0</v>
      </c>
      <c r="I14" s="892">
        <f t="shared" si="1"/>
        <v>0</v>
      </c>
      <c r="J14" s="896">
        <f t="shared" si="1"/>
        <v>0</v>
      </c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spans="1:26" ht="15" customHeight="1" x14ac:dyDescent="0.3">
      <c r="A15" s="1547"/>
      <c r="B15" s="102" t="s">
        <v>275</v>
      </c>
      <c r="C15" s="102" t="s">
        <v>271</v>
      </c>
      <c r="D15" s="141" t="s">
        <v>56</v>
      </c>
      <c r="E15" s="500"/>
      <c r="F15" s="500"/>
      <c r="G15" s="500"/>
      <c r="H15" s="500"/>
      <c r="I15" s="500"/>
      <c r="J15" s="553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6" ht="15" customHeight="1" x14ac:dyDescent="0.3">
      <c r="A16" s="1548"/>
      <c r="B16" s="1549" t="s">
        <v>1078</v>
      </c>
      <c r="C16" s="1550"/>
      <c r="D16" s="141" t="s">
        <v>56</v>
      </c>
      <c r="E16" s="892">
        <f>E14+E15</f>
        <v>0</v>
      </c>
      <c r="F16" s="892">
        <f t="shared" ref="F16:J16" si="2">F14+F15</f>
        <v>0</v>
      </c>
      <c r="G16" s="892">
        <f t="shared" si="2"/>
        <v>0</v>
      </c>
      <c r="H16" s="892">
        <f t="shared" si="2"/>
        <v>0</v>
      </c>
      <c r="I16" s="892">
        <f t="shared" si="2"/>
        <v>0</v>
      </c>
      <c r="J16" s="896">
        <f t="shared" si="2"/>
        <v>0</v>
      </c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spans="1:26" ht="15" customHeight="1" x14ac:dyDescent="0.3">
      <c r="A17" s="118" t="s">
        <v>276</v>
      </c>
      <c r="B17" s="102" t="s">
        <v>277</v>
      </c>
      <c r="C17" s="102" t="s">
        <v>278</v>
      </c>
      <c r="D17" s="141" t="s">
        <v>56</v>
      </c>
      <c r="E17" s="500"/>
      <c r="F17" s="500"/>
      <c r="G17" s="500"/>
      <c r="H17" s="500"/>
      <c r="I17" s="500"/>
      <c r="J17" s="553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spans="1:26" ht="15" customHeight="1" x14ac:dyDescent="0.3">
      <c r="A18" s="1344" t="s">
        <v>279</v>
      </c>
      <c r="B18" s="1345" t="s">
        <v>1056</v>
      </c>
      <c r="C18" s="1345" t="s">
        <v>280</v>
      </c>
      <c r="D18" s="141" t="s">
        <v>56</v>
      </c>
      <c r="E18" s="500"/>
      <c r="F18" s="500"/>
      <c r="G18" s="500"/>
      <c r="H18" s="500"/>
      <c r="I18" s="500"/>
      <c r="J18" s="553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spans="1:26" ht="15" customHeight="1" x14ac:dyDescent="0.3">
      <c r="A19" s="1344" t="s">
        <v>279</v>
      </c>
      <c r="B19" s="1345" t="s">
        <v>1057</v>
      </c>
      <c r="C19" s="1345" t="s">
        <v>280</v>
      </c>
      <c r="D19" s="141" t="s">
        <v>56</v>
      </c>
      <c r="E19" s="500"/>
      <c r="F19" s="500"/>
      <c r="G19" s="500"/>
      <c r="H19" s="500"/>
      <c r="I19" s="500"/>
      <c r="J19" s="553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spans="1:26" ht="15" customHeight="1" x14ac:dyDescent="0.3">
      <c r="A20" s="1344" t="s">
        <v>279</v>
      </c>
      <c r="B20" s="1345" t="s">
        <v>1058</v>
      </c>
      <c r="C20" s="1345" t="s">
        <v>281</v>
      </c>
      <c r="D20" s="141" t="s">
        <v>56</v>
      </c>
      <c r="E20" s="500"/>
      <c r="F20" s="500"/>
      <c r="G20" s="500"/>
      <c r="H20" s="500"/>
      <c r="I20" s="500"/>
      <c r="J20" s="553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spans="1:26" ht="15" customHeight="1" x14ac:dyDescent="0.3">
      <c r="A21" s="1344" t="s">
        <v>279</v>
      </c>
      <c r="B21" s="1345" t="s">
        <v>1059</v>
      </c>
      <c r="C21" s="1345" t="s">
        <v>281</v>
      </c>
      <c r="D21" s="141" t="s">
        <v>56</v>
      </c>
      <c r="E21" s="500"/>
      <c r="F21" s="500"/>
      <c r="G21" s="500"/>
      <c r="H21" s="500"/>
      <c r="I21" s="500"/>
      <c r="J21" s="553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spans="1:26" ht="15" customHeight="1" x14ac:dyDescent="0.3">
      <c r="A22" s="1344" t="s">
        <v>282</v>
      </c>
      <c r="B22" s="1345" t="s">
        <v>283</v>
      </c>
      <c r="C22" s="1345" t="s">
        <v>281</v>
      </c>
      <c r="D22" s="141" t="s">
        <v>56</v>
      </c>
      <c r="E22" s="500"/>
      <c r="F22" s="500"/>
      <c r="G22" s="500"/>
      <c r="H22" s="500"/>
      <c r="I22" s="500"/>
      <c r="J22" s="553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spans="1:26" ht="15" customHeight="1" x14ac:dyDescent="0.3">
      <c r="A23" s="106"/>
      <c r="B23" s="1549" t="s">
        <v>284</v>
      </c>
      <c r="C23" s="1550"/>
      <c r="D23" s="141" t="s">
        <v>56</v>
      </c>
      <c r="E23" s="892">
        <f>E15+SUM(E17:E22)</f>
        <v>0</v>
      </c>
      <c r="F23" s="892">
        <f t="shared" ref="F23:J23" si="3">F15+SUM(F17:F22)</f>
        <v>0</v>
      </c>
      <c r="G23" s="892">
        <f t="shared" si="3"/>
        <v>0</v>
      </c>
      <c r="H23" s="892">
        <f t="shared" si="3"/>
        <v>0</v>
      </c>
      <c r="I23" s="892">
        <f t="shared" si="3"/>
        <v>0</v>
      </c>
      <c r="J23" s="896">
        <f t="shared" si="3"/>
        <v>0</v>
      </c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spans="1:26" ht="15" customHeight="1" thickBot="1" x14ac:dyDescent="0.35">
      <c r="A24" s="107"/>
      <c r="B24" s="1554" t="s">
        <v>285</v>
      </c>
      <c r="C24" s="1554"/>
      <c r="D24" s="142" t="s">
        <v>56</v>
      </c>
      <c r="E24" s="715">
        <f t="shared" ref="E24:J24" si="4">E14+E23</f>
        <v>0</v>
      </c>
      <c r="F24" s="715">
        <f t="shared" si="4"/>
        <v>0</v>
      </c>
      <c r="G24" s="715">
        <f t="shared" si="4"/>
        <v>0</v>
      </c>
      <c r="H24" s="715">
        <f t="shared" si="4"/>
        <v>0</v>
      </c>
      <c r="I24" s="715">
        <f t="shared" si="4"/>
        <v>0</v>
      </c>
      <c r="J24" s="716">
        <f t="shared" si="4"/>
        <v>0</v>
      </c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spans="1:26" ht="15" customHeight="1" x14ac:dyDescent="0.3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spans="1:26" ht="15" customHeight="1" x14ac:dyDescent="0.3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spans="1:26" ht="15" customHeight="1" x14ac:dyDescent="0.3">
      <c r="A27" s="48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spans="1:26" ht="15" customHeight="1" thickBot="1" x14ac:dyDescent="0.4">
      <c r="A28" s="365" t="s">
        <v>1252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spans="1:26" ht="15" customHeight="1" x14ac:dyDescent="0.3">
      <c r="A29" s="1551" t="s">
        <v>21</v>
      </c>
      <c r="B29" s="1525" t="s">
        <v>267</v>
      </c>
      <c r="C29" s="1525" t="s">
        <v>268</v>
      </c>
      <c r="D29" s="1557" t="s">
        <v>299</v>
      </c>
      <c r="E29" s="1512" t="s">
        <v>302</v>
      </c>
      <c r="F29" s="1512"/>
      <c r="G29" s="1512"/>
      <c r="H29" s="1512"/>
      <c r="I29" s="1512"/>
      <c r="J29" s="1513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spans="1:26" ht="15" customHeight="1" x14ac:dyDescent="0.3">
      <c r="A30" s="1552"/>
      <c r="B30" s="1553"/>
      <c r="C30" s="1553"/>
      <c r="D30" s="1539"/>
      <c r="E30" s="92">
        <v>2023</v>
      </c>
      <c r="F30" s="92">
        <f>E30+1</f>
        <v>2024</v>
      </c>
      <c r="G30" s="92">
        <f t="shared" ref="G30:J30" si="5">F30+1</f>
        <v>2025</v>
      </c>
      <c r="H30" s="92">
        <f t="shared" si="5"/>
        <v>2026</v>
      </c>
      <c r="I30" s="92">
        <f t="shared" si="5"/>
        <v>2027</v>
      </c>
      <c r="J30" s="95">
        <f t="shared" si="5"/>
        <v>2028</v>
      </c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spans="1:26" ht="15" customHeight="1" x14ac:dyDescent="0.3">
      <c r="A31" s="1546" t="s">
        <v>269</v>
      </c>
      <c r="B31" s="102" t="s">
        <v>270</v>
      </c>
      <c r="C31" s="102"/>
      <c r="D31" s="141" t="s">
        <v>300</v>
      </c>
      <c r="E31" s="662">
        <f t="shared" ref="E31:J33" si="6">E11/29.3071</f>
        <v>0</v>
      </c>
      <c r="F31" s="662">
        <f t="shared" si="6"/>
        <v>0</v>
      </c>
      <c r="G31" s="662">
        <f t="shared" si="6"/>
        <v>0</v>
      </c>
      <c r="H31" s="662">
        <f t="shared" si="6"/>
        <v>0</v>
      </c>
      <c r="I31" s="662">
        <f t="shared" si="6"/>
        <v>0</v>
      </c>
      <c r="J31" s="663">
        <f t="shared" si="6"/>
        <v>0</v>
      </c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spans="1:26" ht="15" customHeight="1" x14ac:dyDescent="0.3">
      <c r="A32" s="1547"/>
      <c r="B32" s="102" t="s">
        <v>272</v>
      </c>
      <c r="C32" s="102"/>
      <c r="D32" s="141" t="s">
        <v>300</v>
      </c>
      <c r="E32" s="662">
        <f t="shared" si="6"/>
        <v>0</v>
      </c>
      <c r="F32" s="662">
        <f t="shared" si="6"/>
        <v>0</v>
      </c>
      <c r="G32" s="662">
        <f t="shared" si="6"/>
        <v>0</v>
      </c>
      <c r="H32" s="662">
        <f t="shared" si="6"/>
        <v>0</v>
      </c>
      <c r="I32" s="662">
        <f t="shared" si="6"/>
        <v>0</v>
      </c>
      <c r="J32" s="663">
        <f t="shared" si="6"/>
        <v>0</v>
      </c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spans="1:26" ht="15" customHeight="1" x14ac:dyDescent="0.3">
      <c r="A33" s="1547"/>
      <c r="B33" s="102" t="s">
        <v>273</v>
      </c>
      <c r="C33" s="102"/>
      <c r="D33" s="141" t="s">
        <v>300</v>
      </c>
      <c r="E33" s="662">
        <f t="shared" si="6"/>
        <v>0</v>
      </c>
      <c r="F33" s="662">
        <f t="shared" si="6"/>
        <v>0</v>
      </c>
      <c r="G33" s="662">
        <f t="shared" si="6"/>
        <v>0</v>
      </c>
      <c r="H33" s="662">
        <f t="shared" si="6"/>
        <v>0</v>
      </c>
      <c r="I33" s="662">
        <f t="shared" si="6"/>
        <v>0</v>
      </c>
      <c r="J33" s="663">
        <f t="shared" si="6"/>
        <v>0</v>
      </c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spans="1:26" ht="15" customHeight="1" x14ac:dyDescent="0.3">
      <c r="A34" s="1547"/>
      <c r="B34" s="1556" t="s">
        <v>274</v>
      </c>
      <c r="C34" s="1556"/>
      <c r="D34" s="141" t="s">
        <v>300</v>
      </c>
      <c r="E34" s="892">
        <f>SUM(E31:E33)</f>
        <v>0</v>
      </c>
      <c r="F34" s="892">
        <f t="shared" ref="F34:J34" si="7">SUM(F31:F33)</f>
        <v>0</v>
      </c>
      <c r="G34" s="892">
        <f t="shared" si="7"/>
        <v>0</v>
      </c>
      <c r="H34" s="892">
        <f t="shared" si="7"/>
        <v>0</v>
      </c>
      <c r="I34" s="892">
        <f t="shared" si="7"/>
        <v>0</v>
      </c>
      <c r="J34" s="896">
        <f t="shared" si="7"/>
        <v>0</v>
      </c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spans="1:26" ht="15" customHeight="1" x14ac:dyDescent="0.3">
      <c r="A35" s="1547"/>
      <c r="B35" s="102" t="s">
        <v>275</v>
      </c>
      <c r="C35" s="102" t="s">
        <v>271</v>
      </c>
      <c r="D35" s="141" t="s">
        <v>300</v>
      </c>
      <c r="E35" s="662">
        <f t="shared" ref="E35:J35" si="8">E15/29.3071</f>
        <v>0</v>
      </c>
      <c r="F35" s="662">
        <f t="shared" si="8"/>
        <v>0</v>
      </c>
      <c r="G35" s="662">
        <f t="shared" si="8"/>
        <v>0</v>
      </c>
      <c r="H35" s="662">
        <f t="shared" si="8"/>
        <v>0</v>
      </c>
      <c r="I35" s="662">
        <f t="shared" si="8"/>
        <v>0</v>
      </c>
      <c r="J35" s="663">
        <f t="shared" si="8"/>
        <v>0</v>
      </c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spans="1:26" ht="15" customHeight="1" x14ac:dyDescent="0.3">
      <c r="A36" s="1548"/>
      <c r="B36" s="1549" t="s">
        <v>1078</v>
      </c>
      <c r="C36" s="1550"/>
      <c r="D36" s="141" t="s">
        <v>300</v>
      </c>
      <c r="E36" s="892">
        <f>E34+E35</f>
        <v>0</v>
      </c>
      <c r="F36" s="892">
        <f t="shared" ref="F36" si="9">F34+F35</f>
        <v>0</v>
      </c>
      <c r="G36" s="892">
        <f t="shared" ref="G36" si="10">G34+G35</f>
        <v>0</v>
      </c>
      <c r="H36" s="892">
        <f t="shared" ref="H36" si="11">H34+H35</f>
        <v>0</v>
      </c>
      <c r="I36" s="892">
        <f t="shared" ref="I36" si="12">I34+I35</f>
        <v>0</v>
      </c>
      <c r="J36" s="896">
        <f t="shared" ref="J36" si="13">J34+J35</f>
        <v>0</v>
      </c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spans="1:26" ht="15" customHeight="1" x14ac:dyDescent="0.3">
      <c r="A37" s="118" t="s">
        <v>276</v>
      </c>
      <c r="B37" s="102" t="s">
        <v>277</v>
      </c>
      <c r="C37" s="102" t="s">
        <v>278</v>
      </c>
      <c r="D37" s="141" t="s">
        <v>300</v>
      </c>
      <c r="E37" s="662">
        <f t="shared" ref="E37:J41" si="14">E17/29.3071</f>
        <v>0</v>
      </c>
      <c r="F37" s="662">
        <f t="shared" si="14"/>
        <v>0</v>
      </c>
      <c r="G37" s="662">
        <f t="shared" si="14"/>
        <v>0</v>
      </c>
      <c r="H37" s="662">
        <f t="shared" si="14"/>
        <v>0</v>
      </c>
      <c r="I37" s="662">
        <f t="shared" si="14"/>
        <v>0</v>
      </c>
      <c r="J37" s="663">
        <f t="shared" si="14"/>
        <v>0</v>
      </c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spans="1:26" ht="15" customHeight="1" x14ac:dyDescent="0.3">
      <c r="A38" s="1344" t="s">
        <v>279</v>
      </c>
      <c r="B38" s="1345" t="s">
        <v>1056</v>
      </c>
      <c r="C38" s="1345" t="s">
        <v>280</v>
      </c>
      <c r="D38" s="141" t="s">
        <v>300</v>
      </c>
      <c r="E38" s="662">
        <f t="shared" si="14"/>
        <v>0</v>
      </c>
      <c r="F38" s="662">
        <f t="shared" si="14"/>
        <v>0</v>
      </c>
      <c r="G38" s="662">
        <f t="shared" si="14"/>
        <v>0</v>
      </c>
      <c r="H38" s="662">
        <f t="shared" si="14"/>
        <v>0</v>
      </c>
      <c r="I38" s="662">
        <f t="shared" si="14"/>
        <v>0</v>
      </c>
      <c r="J38" s="663">
        <f t="shared" si="14"/>
        <v>0</v>
      </c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spans="1:26" ht="15" customHeight="1" x14ac:dyDescent="0.3">
      <c r="A39" s="1344" t="s">
        <v>279</v>
      </c>
      <c r="B39" s="1345" t="s">
        <v>1057</v>
      </c>
      <c r="C39" s="1345" t="s">
        <v>280</v>
      </c>
      <c r="D39" s="141" t="s">
        <v>300</v>
      </c>
      <c r="E39" s="662">
        <f t="shared" si="14"/>
        <v>0</v>
      </c>
      <c r="F39" s="662">
        <f t="shared" si="14"/>
        <v>0</v>
      </c>
      <c r="G39" s="662">
        <f t="shared" si="14"/>
        <v>0</v>
      </c>
      <c r="H39" s="662">
        <f t="shared" si="14"/>
        <v>0</v>
      </c>
      <c r="I39" s="662">
        <f t="shared" si="14"/>
        <v>0</v>
      </c>
      <c r="J39" s="663">
        <f t="shared" si="14"/>
        <v>0</v>
      </c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spans="1:26" ht="15" customHeight="1" x14ac:dyDescent="0.3">
      <c r="A40" s="1344" t="s">
        <v>279</v>
      </c>
      <c r="B40" s="1345" t="s">
        <v>1058</v>
      </c>
      <c r="C40" s="1345" t="s">
        <v>281</v>
      </c>
      <c r="D40" s="141" t="s">
        <v>300</v>
      </c>
      <c r="E40" s="662">
        <f t="shared" si="14"/>
        <v>0</v>
      </c>
      <c r="F40" s="662">
        <f t="shared" si="14"/>
        <v>0</v>
      </c>
      <c r="G40" s="662">
        <f t="shared" si="14"/>
        <v>0</v>
      </c>
      <c r="H40" s="662">
        <f t="shared" si="14"/>
        <v>0</v>
      </c>
      <c r="I40" s="662">
        <f t="shared" si="14"/>
        <v>0</v>
      </c>
      <c r="J40" s="663">
        <f t="shared" si="14"/>
        <v>0</v>
      </c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spans="1:26" ht="15" customHeight="1" x14ac:dyDescent="0.3">
      <c r="A41" s="1344" t="s">
        <v>279</v>
      </c>
      <c r="B41" s="1345" t="s">
        <v>1059</v>
      </c>
      <c r="C41" s="1345" t="s">
        <v>281</v>
      </c>
      <c r="D41" s="141" t="s">
        <v>300</v>
      </c>
      <c r="E41" s="662">
        <f t="shared" si="14"/>
        <v>0</v>
      </c>
      <c r="F41" s="662">
        <f t="shared" si="14"/>
        <v>0</v>
      </c>
      <c r="G41" s="662">
        <f t="shared" si="14"/>
        <v>0</v>
      </c>
      <c r="H41" s="662">
        <f t="shared" si="14"/>
        <v>0</v>
      </c>
      <c r="I41" s="662">
        <f t="shared" si="14"/>
        <v>0</v>
      </c>
      <c r="J41" s="663">
        <f t="shared" si="14"/>
        <v>0</v>
      </c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spans="1:26" ht="15" customHeight="1" x14ac:dyDescent="0.3">
      <c r="A42" s="1344" t="s">
        <v>282</v>
      </c>
      <c r="B42" s="1345" t="s">
        <v>283</v>
      </c>
      <c r="C42" s="1345" t="s">
        <v>281</v>
      </c>
      <c r="D42" s="141" t="s">
        <v>300</v>
      </c>
      <c r="E42" s="662">
        <f t="shared" ref="E42:J42" si="15">E22/29.3071</f>
        <v>0</v>
      </c>
      <c r="F42" s="662">
        <f t="shared" si="15"/>
        <v>0</v>
      </c>
      <c r="G42" s="662">
        <f t="shared" si="15"/>
        <v>0</v>
      </c>
      <c r="H42" s="662">
        <f t="shared" si="15"/>
        <v>0</v>
      </c>
      <c r="I42" s="662">
        <f t="shared" si="15"/>
        <v>0</v>
      </c>
      <c r="J42" s="663">
        <f t="shared" si="15"/>
        <v>0</v>
      </c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spans="1:26" ht="15" customHeight="1" x14ac:dyDescent="0.3">
      <c r="A43" s="106"/>
      <c r="B43" s="1556" t="s">
        <v>284</v>
      </c>
      <c r="C43" s="1556"/>
      <c r="D43" s="141" t="s">
        <v>300</v>
      </c>
      <c r="E43" s="892">
        <f>E35+SUM(E37:E42)</f>
        <v>0</v>
      </c>
      <c r="F43" s="892">
        <f t="shared" ref="F43" si="16">F35+SUM(F37:F42)</f>
        <v>0</v>
      </c>
      <c r="G43" s="892">
        <f t="shared" ref="G43" si="17">G35+SUM(G37:G42)</f>
        <v>0</v>
      </c>
      <c r="H43" s="892">
        <f t="shared" ref="H43" si="18">H35+SUM(H37:H42)</f>
        <v>0</v>
      </c>
      <c r="I43" s="892">
        <f t="shared" ref="I43" si="19">I35+SUM(I37:I42)</f>
        <v>0</v>
      </c>
      <c r="J43" s="896">
        <f t="shared" ref="J43" si="20">J35+SUM(J37:J42)</f>
        <v>0</v>
      </c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spans="1:26" ht="15" customHeight="1" thickBot="1" x14ac:dyDescent="0.35">
      <c r="A44" s="107"/>
      <c r="B44" s="1554" t="s">
        <v>285</v>
      </c>
      <c r="C44" s="1554"/>
      <c r="D44" s="142" t="s">
        <v>300</v>
      </c>
      <c r="E44" s="715">
        <f t="shared" ref="E44:J44" si="21">E34+E43</f>
        <v>0</v>
      </c>
      <c r="F44" s="715">
        <f t="shared" si="21"/>
        <v>0</v>
      </c>
      <c r="G44" s="715">
        <f t="shared" si="21"/>
        <v>0</v>
      </c>
      <c r="H44" s="715">
        <f t="shared" si="21"/>
        <v>0</v>
      </c>
      <c r="I44" s="715">
        <f t="shared" si="21"/>
        <v>0</v>
      </c>
      <c r="J44" s="716">
        <f t="shared" si="21"/>
        <v>0</v>
      </c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spans="1:26" ht="15" customHeight="1" x14ac:dyDescent="0.3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spans="1:26" ht="15" customHeight="1" x14ac:dyDescent="0.3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spans="1:26" ht="15" customHeight="1" x14ac:dyDescent="0.3"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5" customHeight="1" thickBot="1" x14ac:dyDescent="0.4">
      <c r="A48" s="365" t="s">
        <v>975</v>
      </c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5" customHeight="1" x14ac:dyDescent="0.3">
      <c r="A49" s="1551" t="s">
        <v>21</v>
      </c>
      <c r="B49" s="1525" t="s">
        <v>267</v>
      </c>
      <c r="C49" s="1525" t="s">
        <v>268</v>
      </c>
      <c r="D49" s="1557" t="s">
        <v>299</v>
      </c>
      <c r="E49" s="1512" t="s">
        <v>223</v>
      </c>
      <c r="F49" s="1512"/>
      <c r="G49" s="1512"/>
      <c r="H49" s="1512"/>
      <c r="I49" s="1512"/>
      <c r="J49" s="1513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26" ht="15" customHeight="1" x14ac:dyDescent="0.3">
      <c r="A50" s="1552"/>
      <c r="B50" s="1553"/>
      <c r="C50" s="1553"/>
      <c r="D50" s="1539"/>
      <c r="E50" s="92">
        <v>2023</v>
      </c>
      <c r="F50" s="92">
        <f>E50+1</f>
        <v>2024</v>
      </c>
      <c r="G50" s="92">
        <f t="shared" ref="G50:J50" si="22">F50+1</f>
        <v>2025</v>
      </c>
      <c r="H50" s="92">
        <f t="shared" si="22"/>
        <v>2026</v>
      </c>
      <c r="I50" s="92">
        <f t="shared" si="22"/>
        <v>2027</v>
      </c>
      <c r="J50" s="95">
        <f t="shared" si="22"/>
        <v>2028</v>
      </c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spans="1:26" ht="15" customHeight="1" x14ac:dyDescent="0.3">
      <c r="A51" s="1546" t="s">
        <v>269</v>
      </c>
      <c r="B51" s="102" t="s">
        <v>270</v>
      </c>
      <c r="C51" s="102"/>
      <c r="D51" s="141" t="s">
        <v>300</v>
      </c>
      <c r="E51" s="1199">
        <v>51830685</v>
      </c>
      <c r="F51" s="1199">
        <v>54189218.700000003</v>
      </c>
      <c r="G51" s="1199">
        <v>57480230.053233035</v>
      </c>
      <c r="H51" s="1199">
        <v>59793035.797748089</v>
      </c>
      <c r="I51" s="1199">
        <v>61329716.233449936</v>
      </c>
      <c r="J51" s="1200">
        <v>62819678.044595107</v>
      </c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26" ht="15" customHeight="1" x14ac:dyDescent="0.3">
      <c r="A52" s="1547"/>
      <c r="B52" s="102" t="s">
        <v>272</v>
      </c>
      <c r="C52" s="102"/>
      <c r="D52" s="141" t="s">
        <v>300</v>
      </c>
      <c r="E52" s="1199">
        <v>19525464</v>
      </c>
      <c r="F52" s="1199">
        <v>20613653.280000001</v>
      </c>
      <c r="G52" s="1199">
        <v>22007782.079999998</v>
      </c>
      <c r="H52" s="1199">
        <v>23015961.599999998</v>
      </c>
      <c r="I52" s="1199">
        <v>23745561.599999998</v>
      </c>
      <c r="J52" s="1200">
        <v>24475161.599999998</v>
      </c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spans="1:26" ht="15" customHeight="1" x14ac:dyDescent="0.3">
      <c r="A53" s="1547"/>
      <c r="B53" s="102" t="s">
        <v>273</v>
      </c>
      <c r="C53" s="102"/>
      <c r="D53" s="141" t="s">
        <v>300</v>
      </c>
      <c r="E53" s="1199">
        <v>15254851.5</v>
      </c>
      <c r="F53" s="1199">
        <v>15661158.030000001</v>
      </c>
      <c r="G53" s="1199">
        <v>16277477.58</v>
      </c>
      <c r="H53" s="1199">
        <v>16581801.6</v>
      </c>
      <c r="I53" s="1199">
        <v>16672521.6</v>
      </c>
      <c r="J53" s="1200">
        <v>16763241.6</v>
      </c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spans="1:26" ht="15" customHeight="1" x14ac:dyDescent="0.3">
      <c r="A54" s="1547"/>
      <c r="B54" s="1556" t="s">
        <v>274</v>
      </c>
      <c r="C54" s="1556"/>
      <c r="D54" s="141" t="s">
        <v>300</v>
      </c>
      <c r="E54" s="116">
        <f>SUM(E51:E53)</f>
        <v>86611000.5</v>
      </c>
      <c r="F54" s="116">
        <f t="shared" ref="F54:J54" si="23">SUM(F51:F53)</f>
        <v>90464030.010000005</v>
      </c>
      <c r="G54" s="116">
        <f t="shared" si="23"/>
        <v>95765489.713233039</v>
      </c>
      <c r="H54" s="116">
        <f t="shared" si="23"/>
        <v>99390798.997748077</v>
      </c>
      <c r="I54" s="116">
        <f t="shared" si="23"/>
        <v>101747799.43344992</v>
      </c>
      <c r="J54" s="117">
        <f t="shared" si="23"/>
        <v>104058081.2445951</v>
      </c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spans="1:26" ht="15" customHeight="1" x14ac:dyDescent="0.3">
      <c r="A55" s="1547"/>
      <c r="B55" s="102" t="s">
        <v>275</v>
      </c>
      <c r="C55" s="102" t="s">
        <v>271</v>
      </c>
      <c r="D55" s="141" t="s">
        <v>300</v>
      </c>
      <c r="E55" s="1199">
        <v>4912803.0000000009</v>
      </c>
      <c r="F55" s="1199">
        <v>5070692.3400000008</v>
      </c>
      <c r="G55" s="1199">
        <v>5304031.5600000005</v>
      </c>
      <c r="H55" s="1199">
        <v>5432697.6000000006</v>
      </c>
      <c r="I55" s="1199">
        <v>5487264.0000000009</v>
      </c>
      <c r="J55" s="1200">
        <v>5541830.4000000004</v>
      </c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spans="1:26" ht="15" customHeight="1" x14ac:dyDescent="0.3">
      <c r="A56" s="1548"/>
      <c r="B56" s="1549" t="s">
        <v>1078</v>
      </c>
      <c r="C56" s="1550"/>
      <c r="D56" s="141" t="s">
        <v>300</v>
      </c>
      <c r="E56" s="892">
        <f>E54+E55</f>
        <v>91523803.5</v>
      </c>
      <c r="F56" s="892">
        <f>F54+F55</f>
        <v>95534722.350000009</v>
      </c>
      <c r="G56" s="892">
        <f t="shared" ref="G56" si="24">G54+G55</f>
        <v>101069521.27323304</v>
      </c>
      <c r="H56" s="892">
        <f t="shared" ref="H56" si="25">H54+H55</f>
        <v>104823496.59774807</v>
      </c>
      <c r="I56" s="892">
        <f t="shared" ref="I56" si="26">I54+I55</f>
        <v>107235063.43344992</v>
      </c>
      <c r="J56" s="896">
        <f t="shared" ref="J56" si="27">J54+J55</f>
        <v>109599911.6445951</v>
      </c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spans="1:26" ht="15" customHeight="1" x14ac:dyDescent="0.3">
      <c r="A57" s="118" t="s">
        <v>276</v>
      </c>
      <c r="B57" s="162" t="s">
        <v>277</v>
      </c>
      <c r="C57" s="102" t="s">
        <v>278</v>
      </c>
      <c r="D57" s="141" t="s">
        <v>300</v>
      </c>
      <c r="E57" s="1199">
        <v>17757349.999999985</v>
      </c>
      <c r="F57" s="1199">
        <v>19240946.399999987</v>
      </c>
      <c r="G57" s="1199">
        <v>20150490.359999985</v>
      </c>
      <c r="H57" s="1199">
        <v>20414783.999999985</v>
      </c>
      <c r="I57" s="1199">
        <v>20539583.999999985</v>
      </c>
      <c r="J57" s="1200">
        <v>20664383.999999985</v>
      </c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spans="1:26" ht="15" customHeight="1" x14ac:dyDescent="0.3">
      <c r="A58" s="1344" t="s">
        <v>279</v>
      </c>
      <c r="B58" s="1345" t="s">
        <v>1056</v>
      </c>
      <c r="C58" s="1345" t="s">
        <v>280</v>
      </c>
      <c r="D58" s="141" t="s">
        <v>300</v>
      </c>
      <c r="E58" s="1199">
        <v>247701.92205984218</v>
      </c>
      <c r="F58" s="1199">
        <v>247701.92205984218</v>
      </c>
      <c r="G58" s="1199">
        <v>247701.92205984218</v>
      </c>
      <c r="H58" s="1199">
        <v>247701.92205984218</v>
      </c>
      <c r="I58" s="1199">
        <v>247701.92205984218</v>
      </c>
      <c r="J58" s="1200">
        <v>247701.92205984218</v>
      </c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spans="1:26" ht="15" customHeight="1" x14ac:dyDescent="0.3">
      <c r="A59" s="1344" t="s">
        <v>279</v>
      </c>
      <c r="B59" s="1345" t="s">
        <v>1057</v>
      </c>
      <c r="C59" s="1345" t="s">
        <v>280</v>
      </c>
      <c r="D59" s="141" t="s">
        <v>300</v>
      </c>
      <c r="E59" s="1199">
        <v>9742470.4172848128</v>
      </c>
      <c r="F59" s="1199">
        <v>10128599.431194305</v>
      </c>
      <c r="G59" s="1199">
        <v>10376247.872409686</v>
      </c>
      <c r="H59" s="1199">
        <v>10471818.773800636</v>
      </c>
      <c r="I59" s="1199">
        <v>10534518.773800636</v>
      </c>
      <c r="J59" s="1200">
        <v>10597218.773800636</v>
      </c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spans="1:26" ht="15" customHeight="1" x14ac:dyDescent="0.3">
      <c r="A60" s="1344" t="s">
        <v>279</v>
      </c>
      <c r="B60" s="1345" t="s">
        <v>1058</v>
      </c>
      <c r="C60" s="1345" t="s">
        <v>281</v>
      </c>
      <c r="D60" s="141" t="s">
        <v>300</v>
      </c>
      <c r="E60" s="1199">
        <v>7732418.4140870636</v>
      </c>
      <c r="F60" s="1199">
        <v>7616432.1378757572</v>
      </c>
      <c r="G60" s="1199">
        <v>7423121.6775235804</v>
      </c>
      <c r="H60" s="1199">
        <v>7345797.49338271</v>
      </c>
      <c r="I60" s="1199">
        <v>7345797.49338271</v>
      </c>
      <c r="J60" s="1200">
        <v>7345797.49338271</v>
      </c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spans="1:26" ht="15" customHeight="1" x14ac:dyDescent="0.3">
      <c r="A61" s="1344" t="s">
        <v>279</v>
      </c>
      <c r="B61" s="1345" t="s">
        <v>1059</v>
      </c>
      <c r="C61" s="1345" t="s">
        <v>281</v>
      </c>
      <c r="D61" s="141" t="s">
        <v>300</v>
      </c>
      <c r="E61" s="1199">
        <v>12364970.546544971</v>
      </c>
      <c r="F61" s="1199">
        <v>12777136.231429802</v>
      </c>
      <c r="G61" s="1199">
        <v>13010696.786197875</v>
      </c>
      <c r="H61" s="1199">
        <v>13051913.354686357</v>
      </c>
      <c r="I61" s="1199">
        <v>13051913.354686357</v>
      </c>
      <c r="J61" s="1200">
        <v>13051913.354686357</v>
      </c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spans="1:26" ht="15" customHeight="1" x14ac:dyDescent="0.3">
      <c r="A62" s="1344" t="s">
        <v>282</v>
      </c>
      <c r="B62" s="1345" t="s">
        <v>283</v>
      </c>
      <c r="C62" s="1345" t="s">
        <v>281</v>
      </c>
      <c r="D62" s="141" t="s">
        <v>300</v>
      </c>
      <c r="E62" s="1199">
        <v>12255655.411146106</v>
      </c>
      <c r="F62" s="1199">
        <v>13120760.498991715</v>
      </c>
      <c r="G62" s="1199">
        <v>13610986.715437558</v>
      </c>
      <c r="H62" s="1199">
        <v>13697497.224222118</v>
      </c>
      <c r="I62" s="1199">
        <v>13697497.224222118</v>
      </c>
      <c r="J62" s="1200">
        <v>13697497.224222118</v>
      </c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spans="1:26" ht="15" customHeight="1" x14ac:dyDescent="0.3">
      <c r="A63" s="106"/>
      <c r="B63" s="1556" t="s">
        <v>284</v>
      </c>
      <c r="C63" s="1556"/>
      <c r="D63" s="141" t="s">
        <v>300</v>
      </c>
      <c r="E63" s="892">
        <f>E55+SUM(E57:E62)</f>
        <v>65013369.711122774</v>
      </c>
      <c r="F63" s="892">
        <f t="shared" ref="F63" si="28">F55+SUM(F57:F62)</f>
        <v>68202268.961551398</v>
      </c>
      <c r="G63" s="892">
        <f t="shared" ref="G63" si="29">G55+SUM(G57:G62)</f>
        <v>70123276.893628538</v>
      </c>
      <c r="H63" s="892">
        <f t="shared" ref="H63" si="30">H55+SUM(H57:H62)</f>
        <v>70662210.368151635</v>
      </c>
      <c r="I63" s="892">
        <f t="shared" ref="I63" si="31">I55+SUM(I57:I62)</f>
        <v>70904276.768151641</v>
      </c>
      <c r="J63" s="896">
        <f t="shared" ref="J63" si="32">J55+SUM(J57:J62)</f>
        <v>71146343.168151647</v>
      </c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spans="1:26" ht="15" customHeight="1" thickBot="1" x14ac:dyDescent="0.35">
      <c r="A64" s="107"/>
      <c r="B64" s="1554" t="s">
        <v>285</v>
      </c>
      <c r="C64" s="1554"/>
      <c r="D64" s="142" t="s">
        <v>300</v>
      </c>
      <c r="E64" s="119">
        <f t="shared" ref="E64:J64" si="33">E54+E63</f>
        <v>151624370.21112278</v>
      </c>
      <c r="F64" s="119">
        <f t="shared" si="33"/>
        <v>158666298.97155142</v>
      </c>
      <c r="G64" s="119">
        <f t="shared" si="33"/>
        <v>165888766.60686159</v>
      </c>
      <c r="H64" s="119">
        <f t="shared" si="33"/>
        <v>170053009.36589971</v>
      </c>
      <c r="I64" s="119">
        <f t="shared" si="33"/>
        <v>172652076.20160156</v>
      </c>
      <c r="J64" s="120">
        <f t="shared" si="33"/>
        <v>175204424.41274673</v>
      </c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spans="1:26" ht="15" customHeight="1" x14ac:dyDescent="0.3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spans="1:26" ht="15" customHeight="1" x14ac:dyDescent="0.3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spans="1:26" ht="15" customHeight="1" x14ac:dyDescent="0.3"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spans="1:26" ht="15" customHeight="1" thickBot="1" x14ac:dyDescent="0.4">
      <c r="A68" s="365" t="s">
        <v>976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spans="1:26" ht="15" customHeight="1" x14ac:dyDescent="0.3">
      <c r="A69" s="1551" t="s">
        <v>21</v>
      </c>
      <c r="B69" s="1525" t="s">
        <v>267</v>
      </c>
      <c r="C69" s="1525" t="s">
        <v>268</v>
      </c>
      <c r="D69" s="1557" t="s">
        <v>299</v>
      </c>
      <c r="E69" s="1512" t="s">
        <v>223</v>
      </c>
      <c r="F69" s="1512"/>
      <c r="G69" s="1512"/>
      <c r="H69" s="1512"/>
      <c r="I69" s="1512"/>
      <c r="J69" s="1513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spans="1:26" ht="15" customHeight="1" x14ac:dyDescent="0.3">
      <c r="A70" s="1552"/>
      <c r="B70" s="1553"/>
      <c r="C70" s="1553"/>
      <c r="D70" s="1539"/>
      <c r="E70" s="92">
        <v>2023</v>
      </c>
      <c r="F70" s="92">
        <f>E70+1</f>
        <v>2024</v>
      </c>
      <c r="G70" s="92">
        <f t="shared" ref="G70" si="34">F70+1</f>
        <v>2025</v>
      </c>
      <c r="H70" s="92">
        <f t="shared" ref="H70" si="35">G70+1</f>
        <v>2026</v>
      </c>
      <c r="I70" s="92">
        <f t="shared" ref="I70" si="36">H70+1</f>
        <v>2027</v>
      </c>
      <c r="J70" s="95">
        <f t="shared" ref="J70" si="37">I70+1</f>
        <v>2028</v>
      </c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spans="1:26" ht="15" customHeight="1" x14ac:dyDescent="0.3">
      <c r="A71" s="1546" t="s">
        <v>269</v>
      </c>
      <c r="B71" s="102" t="s">
        <v>270</v>
      </c>
      <c r="C71" s="102"/>
      <c r="D71" s="141" t="s">
        <v>300</v>
      </c>
      <c r="E71" s="1199"/>
      <c r="F71" s="1199"/>
      <c r="G71" s="1199"/>
      <c r="H71" s="1199"/>
      <c r="I71" s="1199"/>
      <c r="J71" s="1200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spans="1:26" ht="15" customHeight="1" x14ac:dyDescent="0.3">
      <c r="A72" s="1547"/>
      <c r="B72" s="102" t="s">
        <v>272</v>
      </c>
      <c r="C72" s="102"/>
      <c r="D72" s="141" t="s">
        <v>300</v>
      </c>
      <c r="E72" s="1199"/>
      <c r="F72" s="1199"/>
      <c r="G72" s="1199"/>
      <c r="H72" s="1199"/>
      <c r="I72" s="1199"/>
      <c r="J72" s="1200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spans="1:26" ht="15" customHeight="1" x14ac:dyDescent="0.3">
      <c r="A73" s="1547"/>
      <c r="B73" s="102" t="s">
        <v>273</v>
      </c>
      <c r="C73" s="102"/>
      <c r="D73" s="141" t="s">
        <v>300</v>
      </c>
      <c r="E73" s="1199"/>
      <c r="F73" s="1199"/>
      <c r="G73" s="1199"/>
      <c r="H73" s="1199"/>
      <c r="I73" s="1199"/>
      <c r="J73" s="1200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spans="1:26" ht="15" customHeight="1" x14ac:dyDescent="0.3">
      <c r="A74" s="1547"/>
      <c r="B74" s="1556" t="s">
        <v>274</v>
      </c>
      <c r="C74" s="1556"/>
      <c r="D74" s="141" t="s">
        <v>300</v>
      </c>
      <c r="E74" s="892">
        <f>SUM(E71:E73)</f>
        <v>0</v>
      </c>
      <c r="F74" s="892">
        <f t="shared" ref="F74:J74" si="38">SUM(F71:F73)</f>
        <v>0</v>
      </c>
      <c r="G74" s="892">
        <f t="shared" si="38"/>
        <v>0</v>
      </c>
      <c r="H74" s="892">
        <f t="shared" si="38"/>
        <v>0</v>
      </c>
      <c r="I74" s="892">
        <f t="shared" si="38"/>
        <v>0</v>
      </c>
      <c r="J74" s="896">
        <f t="shared" si="38"/>
        <v>0</v>
      </c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spans="1:26" ht="15" customHeight="1" x14ac:dyDescent="0.3">
      <c r="A75" s="1547"/>
      <c r="B75" s="102" t="s">
        <v>275</v>
      </c>
      <c r="C75" s="102" t="s">
        <v>271</v>
      </c>
      <c r="D75" s="141" t="s">
        <v>300</v>
      </c>
      <c r="E75" s="1199"/>
      <c r="F75" s="1199"/>
      <c r="G75" s="1199"/>
      <c r="H75" s="1199"/>
      <c r="I75" s="1199"/>
      <c r="J75" s="1200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spans="1:26" ht="15" customHeight="1" x14ac:dyDescent="0.3">
      <c r="A76" s="1548"/>
      <c r="B76" s="1549" t="s">
        <v>1078</v>
      </c>
      <c r="C76" s="1550"/>
      <c r="D76" s="141" t="s">
        <v>300</v>
      </c>
      <c r="E76" s="892">
        <f>E74+E75</f>
        <v>0</v>
      </c>
      <c r="F76" s="892">
        <f t="shared" ref="F76" si="39">F74+F75</f>
        <v>0</v>
      </c>
      <c r="G76" s="892">
        <f t="shared" ref="G76" si="40">G74+G75</f>
        <v>0</v>
      </c>
      <c r="H76" s="892">
        <f t="shared" ref="H76" si="41">H74+H75</f>
        <v>0</v>
      </c>
      <c r="I76" s="892">
        <f t="shared" ref="I76" si="42">I74+I75</f>
        <v>0</v>
      </c>
      <c r="J76" s="896">
        <f t="shared" ref="J76" si="43">J74+J75</f>
        <v>0</v>
      </c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spans="1:26" ht="15" customHeight="1" x14ac:dyDescent="0.3">
      <c r="A77" s="118" t="s">
        <v>276</v>
      </c>
      <c r="B77" s="162" t="s">
        <v>277</v>
      </c>
      <c r="C77" s="102" t="s">
        <v>278</v>
      </c>
      <c r="D77" s="141" t="s">
        <v>300</v>
      </c>
      <c r="E77" s="1199"/>
      <c r="F77" s="1199"/>
      <c r="G77" s="1199"/>
      <c r="H77" s="1199"/>
      <c r="I77" s="1199"/>
      <c r="J77" s="1200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spans="1:26" ht="15" customHeight="1" x14ac:dyDescent="0.3">
      <c r="A78" s="1344" t="s">
        <v>279</v>
      </c>
      <c r="B78" s="1345" t="s">
        <v>1056</v>
      </c>
      <c r="C78" s="1345" t="s">
        <v>280</v>
      </c>
      <c r="D78" s="141" t="s">
        <v>300</v>
      </c>
      <c r="E78" s="1199"/>
      <c r="F78" s="1199"/>
      <c r="G78" s="1199"/>
      <c r="H78" s="1199"/>
      <c r="I78" s="1199"/>
      <c r="J78" s="1200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spans="1:26" ht="15" customHeight="1" x14ac:dyDescent="0.3">
      <c r="A79" s="1344" t="s">
        <v>279</v>
      </c>
      <c r="B79" s="1345" t="s">
        <v>1057</v>
      </c>
      <c r="C79" s="1345" t="s">
        <v>280</v>
      </c>
      <c r="D79" s="141" t="s">
        <v>300</v>
      </c>
      <c r="E79" s="1199"/>
      <c r="F79" s="1199"/>
      <c r="G79" s="1199"/>
      <c r="H79" s="1199"/>
      <c r="I79" s="1199"/>
      <c r="J79" s="1200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spans="1:26" ht="15" customHeight="1" x14ac:dyDescent="0.3">
      <c r="A80" s="1344" t="s">
        <v>279</v>
      </c>
      <c r="B80" s="1345" t="s">
        <v>1058</v>
      </c>
      <c r="C80" s="1345" t="s">
        <v>281</v>
      </c>
      <c r="D80" s="141" t="s">
        <v>300</v>
      </c>
      <c r="E80" s="1199"/>
      <c r="F80" s="1199"/>
      <c r="G80" s="1199"/>
      <c r="H80" s="1199"/>
      <c r="I80" s="1199"/>
      <c r="J80" s="1200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spans="1:26" ht="15" customHeight="1" x14ac:dyDescent="0.3">
      <c r="A81" s="1344" t="s">
        <v>279</v>
      </c>
      <c r="B81" s="1345" t="s">
        <v>1059</v>
      </c>
      <c r="C81" s="1345" t="s">
        <v>281</v>
      </c>
      <c r="D81" s="141" t="s">
        <v>300</v>
      </c>
      <c r="E81" s="1199"/>
      <c r="F81" s="1199"/>
      <c r="G81" s="1199"/>
      <c r="H81" s="1199"/>
      <c r="I81" s="1199"/>
      <c r="J81" s="1200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spans="1:26" ht="15" customHeight="1" x14ac:dyDescent="0.3">
      <c r="A82" s="1344" t="s">
        <v>282</v>
      </c>
      <c r="B82" s="1345" t="s">
        <v>283</v>
      </c>
      <c r="C82" s="1345" t="s">
        <v>281</v>
      </c>
      <c r="D82" s="141" t="s">
        <v>300</v>
      </c>
      <c r="E82" s="1199"/>
      <c r="F82" s="1199"/>
      <c r="G82" s="1199"/>
      <c r="H82" s="1199"/>
      <c r="I82" s="1199"/>
      <c r="J82" s="1200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spans="1:26" ht="15" customHeight="1" x14ac:dyDescent="0.3">
      <c r="A83" s="106"/>
      <c r="B83" s="1556" t="s">
        <v>284</v>
      </c>
      <c r="C83" s="1556"/>
      <c r="D83" s="141" t="s">
        <v>300</v>
      </c>
      <c r="E83" s="892">
        <f>E75+SUM(E77:E82)</f>
        <v>0</v>
      </c>
      <c r="F83" s="892">
        <f t="shared" ref="F83" si="44">F75+SUM(F77:F82)</f>
        <v>0</v>
      </c>
      <c r="G83" s="892">
        <f t="shared" ref="G83" si="45">G75+SUM(G77:G82)</f>
        <v>0</v>
      </c>
      <c r="H83" s="892">
        <f t="shared" ref="H83" si="46">H75+SUM(H77:H82)</f>
        <v>0</v>
      </c>
      <c r="I83" s="892">
        <f t="shared" ref="I83" si="47">I75+SUM(I77:I82)</f>
        <v>0</v>
      </c>
      <c r="J83" s="896">
        <f t="shared" ref="J83" si="48">J75+SUM(J77:J82)</f>
        <v>0</v>
      </c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spans="1:26" ht="15" customHeight="1" thickBot="1" x14ac:dyDescent="0.35">
      <c r="A84" s="107"/>
      <c r="B84" s="1554" t="s">
        <v>285</v>
      </c>
      <c r="C84" s="1554"/>
      <c r="D84" s="142" t="s">
        <v>300</v>
      </c>
      <c r="E84" s="715">
        <f t="shared" ref="E84:J84" si="49">E74+E83</f>
        <v>0</v>
      </c>
      <c r="F84" s="715">
        <f t="shared" si="49"/>
        <v>0</v>
      </c>
      <c r="G84" s="715">
        <f t="shared" si="49"/>
        <v>0</v>
      </c>
      <c r="H84" s="715">
        <f t="shared" si="49"/>
        <v>0</v>
      </c>
      <c r="I84" s="715">
        <f t="shared" si="49"/>
        <v>0</v>
      </c>
      <c r="J84" s="716">
        <f t="shared" si="49"/>
        <v>0</v>
      </c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spans="1:26" ht="15" customHeight="1" x14ac:dyDescent="0.3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spans="1:26" ht="15" customHeight="1" x14ac:dyDescent="0.3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spans="1:26" ht="15" customHeight="1" x14ac:dyDescent="0.3"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spans="1:26" ht="15" customHeight="1" thickBot="1" x14ac:dyDescent="0.4">
      <c r="A88" s="365" t="s">
        <v>977</v>
      </c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spans="1:26" ht="15" customHeight="1" x14ac:dyDescent="0.3">
      <c r="A89" s="1551" t="s">
        <v>21</v>
      </c>
      <c r="B89" s="1525" t="s">
        <v>267</v>
      </c>
      <c r="C89" s="1525" t="s">
        <v>268</v>
      </c>
      <c r="D89" s="1557" t="s">
        <v>299</v>
      </c>
      <c r="E89" s="1512" t="s">
        <v>223</v>
      </c>
      <c r="F89" s="1512"/>
      <c r="G89" s="1512"/>
      <c r="H89" s="1512"/>
      <c r="I89" s="1512"/>
      <c r="J89" s="1513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spans="1:26" ht="15" customHeight="1" x14ac:dyDescent="0.3">
      <c r="A90" s="1552"/>
      <c r="B90" s="1553"/>
      <c r="C90" s="1553"/>
      <c r="D90" s="1539"/>
      <c r="E90" s="92">
        <v>2023</v>
      </c>
      <c r="F90" s="92">
        <f>E90+1</f>
        <v>2024</v>
      </c>
      <c r="G90" s="92">
        <f t="shared" ref="G90" si="50">F90+1</f>
        <v>2025</v>
      </c>
      <c r="H90" s="92">
        <f t="shared" ref="H90" si="51">G90+1</f>
        <v>2026</v>
      </c>
      <c r="I90" s="92">
        <f t="shared" ref="I90" si="52">H90+1</f>
        <v>2027</v>
      </c>
      <c r="J90" s="95">
        <f t="shared" ref="J90" si="53">I90+1</f>
        <v>2028</v>
      </c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spans="1:26" ht="15" customHeight="1" x14ac:dyDescent="0.3">
      <c r="A91" s="1546" t="s">
        <v>269</v>
      </c>
      <c r="B91" s="102" t="s">
        <v>270</v>
      </c>
      <c r="C91" s="102"/>
      <c r="D91" s="141" t="s">
        <v>300</v>
      </c>
      <c r="E91" s="662">
        <f>E51+E71</f>
        <v>51830685</v>
      </c>
      <c r="F91" s="662">
        <f t="shared" ref="F91:J91" si="54">F51+F71</f>
        <v>54189218.700000003</v>
      </c>
      <c r="G91" s="662">
        <f t="shared" si="54"/>
        <v>57480230.053233035</v>
      </c>
      <c r="H91" s="662">
        <f t="shared" si="54"/>
        <v>59793035.797748089</v>
      </c>
      <c r="I91" s="662">
        <f t="shared" si="54"/>
        <v>61329716.233449936</v>
      </c>
      <c r="J91" s="663">
        <f t="shared" si="54"/>
        <v>62819678.044595107</v>
      </c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spans="1:26" ht="15" customHeight="1" x14ac:dyDescent="0.3">
      <c r="A92" s="1547"/>
      <c r="B92" s="102" t="s">
        <v>272</v>
      </c>
      <c r="C92" s="102"/>
      <c r="D92" s="141" t="s">
        <v>300</v>
      </c>
      <c r="E92" s="662">
        <f t="shared" ref="E92:J92" si="55">E52+E72</f>
        <v>19525464</v>
      </c>
      <c r="F92" s="662">
        <f t="shared" si="55"/>
        <v>20613653.280000001</v>
      </c>
      <c r="G92" s="662">
        <f t="shared" si="55"/>
        <v>22007782.079999998</v>
      </c>
      <c r="H92" s="662">
        <f t="shared" si="55"/>
        <v>23015961.599999998</v>
      </c>
      <c r="I92" s="662">
        <f t="shared" si="55"/>
        <v>23745561.599999998</v>
      </c>
      <c r="J92" s="663">
        <f t="shared" si="55"/>
        <v>24475161.599999998</v>
      </c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spans="1:26" ht="15" customHeight="1" x14ac:dyDescent="0.3">
      <c r="A93" s="1547"/>
      <c r="B93" s="102" t="s">
        <v>273</v>
      </c>
      <c r="C93" s="102"/>
      <c r="D93" s="141" t="s">
        <v>300</v>
      </c>
      <c r="E93" s="662">
        <f t="shared" ref="E93:J93" si="56">E53+E73</f>
        <v>15254851.5</v>
      </c>
      <c r="F93" s="662">
        <f t="shared" si="56"/>
        <v>15661158.030000001</v>
      </c>
      <c r="G93" s="662">
        <f t="shared" si="56"/>
        <v>16277477.58</v>
      </c>
      <c r="H93" s="662">
        <f t="shared" si="56"/>
        <v>16581801.6</v>
      </c>
      <c r="I93" s="662">
        <f t="shared" si="56"/>
        <v>16672521.6</v>
      </c>
      <c r="J93" s="663">
        <f t="shared" si="56"/>
        <v>16763241.6</v>
      </c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spans="1:26" ht="15" customHeight="1" x14ac:dyDescent="0.3">
      <c r="A94" s="1547"/>
      <c r="B94" s="1556" t="s">
        <v>274</v>
      </c>
      <c r="C94" s="1556"/>
      <c r="D94" s="141" t="s">
        <v>300</v>
      </c>
      <c r="E94" s="892">
        <f t="shared" ref="E94:J94" si="57">E54+E74</f>
        <v>86611000.5</v>
      </c>
      <c r="F94" s="892">
        <f t="shared" si="57"/>
        <v>90464030.010000005</v>
      </c>
      <c r="G94" s="892">
        <f t="shared" si="57"/>
        <v>95765489.713233039</v>
      </c>
      <c r="H94" s="892">
        <f t="shared" si="57"/>
        <v>99390798.997748077</v>
      </c>
      <c r="I94" s="892">
        <f t="shared" si="57"/>
        <v>101747799.43344992</v>
      </c>
      <c r="J94" s="896">
        <f t="shared" si="57"/>
        <v>104058081.2445951</v>
      </c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spans="1:26" ht="15" customHeight="1" x14ac:dyDescent="0.3">
      <c r="A95" s="1547"/>
      <c r="B95" s="102" t="s">
        <v>275</v>
      </c>
      <c r="C95" s="102" t="s">
        <v>271</v>
      </c>
      <c r="D95" s="141" t="s">
        <v>300</v>
      </c>
      <c r="E95" s="662">
        <f t="shared" ref="E95:J95" si="58">E55+E75</f>
        <v>4912803.0000000009</v>
      </c>
      <c r="F95" s="662">
        <f t="shared" si="58"/>
        <v>5070692.3400000008</v>
      </c>
      <c r="G95" s="662">
        <f t="shared" si="58"/>
        <v>5304031.5600000005</v>
      </c>
      <c r="H95" s="662">
        <f t="shared" si="58"/>
        <v>5432697.6000000006</v>
      </c>
      <c r="I95" s="662">
        <f t="shared" si="58"/>
        <v>5487264.0000000009</v>
      </c>
      <c r="J95" s="663">
        <f t="shared" si="58"/>
        <v>5541830.4000000004</v>
      </c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spans="1:26" ht="15" customHeight="1" x14ac:dyDescent="0.3">
      <c r="A96" s="1548"/>
      <c r="B96" s="1549" t="s">
        <v>1078</v>
      </c>
      <c r="C96" s="1550"/>
      <c r="D96" s="141" t="s">
        <v>300</v>
      </c>
      <c r="E96" s="892">
        <f t="shared" ref="E96:J96" si="59">E56+E76</f>
        <v>91523803.5</v>
      </c>
      <c r="F96" s="892">
        <f t="shared" si="59"/>
        <v>95534722.350000009</v>
      </c>
      <c r="G96" s="892">
        <f t="shared" si="59"/>
        <v>101069521.27323304</v>
      </c>
      <c r="H96" s="892">
        <f t="shared" si="59"/>
        <v>104823496.59774807</v>
      </c>
      <c r="I96" s="892">
        <f t="shared" si="59"/>
        <v>107235063.43344992</v>
      </c>
      <c r="J96" s="896">
        <f t="shared" si="59"/>
        <v>109599911.6445951</v>
      </c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spans="1:26" ht="15" customHeight="1" x14ac:dyDescent="0.3">
      <c r="A97" s="118" t="s">
        <v>276</v>
      </c>
      <c r="B97" s="162" t="s">
        <v>277</v>
      </c>
      <c r="C97" s="102" t="s">
        <v>278</v>
      </c>
      <c r="D97" s="141" t="s">
        <v>300</v>
      </c>
      <c r="E97" s="662">
        <f t="shared" ref="E97:J97" si="60">E57+E77</f>
        <v>17757349.999999985</v>
      </c>
      <c r="F97" s="662">
        <f t="shared" si="60"/>
        <v>19240946.399999987</v>
      </c>
      <c r="G97" s="662">
        <f t="shared" si="60"/>
        <v>20150490.359999985</v>
      </c>
      <c r="H97" s="662">
        <f t="shared" si="60"/>
        <v>20414783.999999985</v>
      </c>
      <c r="I97" s="662">
        <f t="shared" si="60"/>
        <v>20539583.999999985</v>
      </c>
      <c r="J97" s="663">
        <f t="shared" si="60"/>
        <v>20664383.999999985</v>
      </c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spans="1:26" ht="15" customHeight="1" x14ac:dyDescent="0.3">
      <c r="A98" s="1344" t="s">
        <v>279</v>
      </c>
      <c r="B98" s="1345" t="s">
        <v>1056</v>
      </c>
      <c r="C98" s="1345" t="s">
        <v>280</v>
      </c>
      <c r="D98" s="141" t="s">
        <v>300</v>
      </c>
      <c r="E98" s="662">
        <f t="shared" ref="E98:J98" si="61">E58+E78</f>
        <v>247701.92205984218</v>
      </c>
      <c r="F98" s="662">
        <f t="shared" si="61"/>
        <v>247701.92205984218</v>
      </c>
      <c r="G98" s="662">
        <f t="shared" si="61"/>
        <v>247701.92205984218</v>
      </c>
      <c r="H98" s="662">
        <f t="shared" si="61"/>
        <v>247701.92205984218</v>
      </c>
      <c r="I98" s="662">
        <f t="shared" si="61"/>
        <v>247701.92205984218</v>
      </c>
      <c r="J98" s="663">
        <f t="shared" si="61"/>
        <v>247701.92205984218</v>
      </c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spans="1:26" ht="15" customHeight="1" x14ac:dyDescent="0.3">
      <c r="A99" s="1344" t="s">
        <v>279</v>
      </c>
      <c r="B99" s="1345" t="s">
        <v>1057</v>
      </c>
      <c r="C99" s="1345" t="s">
        <v>280</v>
      </c>
      <c r="D99" s="141" t="s">
        <v>300</v>
      </c>
      <c r="E99" s="662">
        <f t="shared" ref="E99:J99" si="62">E59+E79</f>
        <v>9742470.4172848128</v>
      </c>
      <c r="F99" s="662">
        <f t="shared" si="62"/>
        <v>10128599.431194305</v>
      </c>
      <c r="G99" s="662">
        <f t="shared" si="62"/>
        <v>10376247.872409686</v>
      </c>
      <c r="H99" s="662">
        <f t="shared" si="62"/>
        <v>10471818.773800636</v>
      </c>
      <c r="I99" s="662">
        <f t="shared" si="62"/>
        <v>10534518.773800636</v>
      </c>
      <c r="J99" s="663">
        <f t="shared" si="62"/>
        <v>10597218.773800636</v>
      </c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spans="1:26" ht="15" customHeight="1" x14ac:dyDescent="0.3">
      <c r="A100" s="1344" t="s">
        <v>279</v>
      </c>
      <c r="B100" s="1345" t="s">
        <v>1058</v>
      </c>
      <c r="C100" s="1345" t="s">
        <v>281</v>
      </c>
      <c r="D100" s="141" t="s">
        <v>300</v>
      </c>
      <c r="E100" s="662">
        <f t="shared" ref="E100:J100" si="63">E60+E80</f>
        <v>7732418.4140870636</v>
      </c>
      <c r="F100" s="662">
        <f t="shared" si="63"/>
        <v>7616432.1378757572</v>
      </c>
      <c r="G100" s="662">
        <f t="shared" si="63"/>
        <v>7423121.6775235804</v>
      </c>
      <c r="H100" s="662">
        <f t="shared" si="63"/>
        <v>7345797.49338271</v>
      </c>
      <c r="I100" s="662">
        <f t="shared" si="63"/>
        <v>7345797.49338271</v>
      </c>
      <c r="J100" s="663">
        <f t="shared" si="63"/>
        <v>7345797.49338271</v>
      </c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spans="1:26" ht="15" customHeight="1" x14ac:dyDescent="0.3">
      <c r="A101" s="1344" t="s">
        <v>279</v>
      </c>
      <c r="B101" s="1345" t="s">
        <v>1059</v>
      </c>
      <c r="C101" s="1345" t="s">
        <v>281</v>
      </c>
      <c r="D101" s="141" t="s">
        <v>300</v>
      </c>
      <c r="E101" s="662">
        <f t="shared" ref="E101:J101" si="64">E61+E81</f>
        <v>12364970.546544971</v>
      </c>
      <c r="F101" s="662">
        <f t="shared" si="64"/>
        <v>12777136.231429802</v>
      </c>
      <c r="G101" s="662">
        <f t="shared" si="64"/>
        <v>13010696.786197875</v>
      </c>
      <c r="H101" s="662">
        <f t="shared" si="64"/>
        <v>13051913.354686357</v>
      </c>
      <c r="I101" s="662">
        <f t="shared" si="64"/>
        <v>13051913.354686357</v>
      </c>
      <c r="J101" s="663">
        <f t="shared" si="64"/>
        <v>13051913.354686357</v>
      </c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spans="1:26" ht="15" customHeight="1" x14ac:dyDescent="0.3">
      <c r="A102" s="1344" t="s">
        <v>282</v>
      </c>
      <c r="B102" s="1345" t="s">
        <v>283</v>
      </c>
      <c r="C102" s="1345" t="s">
        <v>281</v>
      </c>
      <c r="D102" s="141" t="s">
        <v>300</v>
      </c>
      <c r="E102" s="662">
        <f t="shared" ref="E102:J102" si="65">E62+E82</f>
        <v>12255655.411146106</v>
      </c>
      <c r="F102" s="662">
        <f t="shared" si="65"/>
        <v>13120760.498991715</v>
      </c>
      <c r="G102" s="662">
        <f t="shared" si="65"/>
        <v>13610986.715437558</v>
      </c>
      <c r="H102" s="662">
        <f t="shared" si="65"/>
        <v>13697497.224222118</v>
      </c>
      <c r="I102" s="662">
        <f t="shared" si="65"/>
        <v>13697497.224222118</v>
      </c>
      <c r="J102" s="663">
        <f t="shared" si="65"/>
        <v>13697497.224222118</v>
      </c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spans="1:26" ht="15" customHeight="1" x14ac:dyDescent="0.3">
      <c r="A103" s="106"/>
      <c r="B103" s="1556" t="s">
        <v>284</v>
      </c>
      <c r="C103" s="1556"/>
      <c r="D103" s="141" t="s">
        <v>300</v>
      </c>
      <c r="E103" s="892">
        <f t="shared" ref="E103:J103" si="66">E63+E83</f>
        <v>65013369.711122774</v>
      </c>
      <c r="F103" s="892">
        <f t="shared" si="66"/>
        <v>68202268.961551398</v>
      </c>
      <c r="G103" s="892">
        <f t="shared" si="66"/>
        <v>70123276.893628538</v>
      </c>
      <c r="H103" s="892">
        <f t="shared" si="66"/>
        <v>70662210.368151635</v>
      </c>
      <c r="I103" s="892">
        <f t="shared" si="66"/>
        <v>70904276.768151641</v>
      </c>
      <c r="J103" s="896">
        <f t="shared" si="66"/>
        <v>71146343.168151647</v>
      </c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spans="1:26" ht="15" customHeight="1" thickBot="1" x14ac:dyDescent="0.35">
      <c r="A104" s="107"/>
      <c r="B104" s="1554" t="s">
        <v>285</v>
      </c>
      <c r="C104" s="1554"/>
      <c r="D104" s="142" t="s">
        <v>300</v>
      </c>
      <c r="E104" s="715">
        <f t="shared" ref="E104:J104" si="67">E64+E84</f>
        <v>151624370.21112278</v>
      </c>
      <c r="F104" s="715">
        <f t="shared" si="67"/>
        <v>158666298.97155142</v>
      </c>
      <c r="G104" s="715">
        <f t="shared" si="67"/>
        <v>165888766.60686159</v>
      </c>
      <c r="H104" s="715">
        <f t="shared" si="67"/>
        <v>170053009.36589971</v>
      </c>
      <c r="I104" s="715">
        <f t="shared" si="67"/>
        <v>172652076.20160156</v>
      </c>
      <c r="J104" s="716">
        <f t="shared" si="67"/>
        <v>175204424.41274673</v>
      </c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spans="1:26" ht="15" customHeight="1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spans="1:26" ht="15" customHeight="1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spans="1:26" ht="15" customHeight="1" x14ac:dyDescent="0.3">
      <c r="A107" s="48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spans="1:26" ht="15" customHeight="1" thickBot="1" x14ac:dyDescent="0.4">
      <c r="A108" s="365" t="s">
        <v>980</v>
      </c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spans="1:26" ht="15" customHeight="1" x14ac:dyDescent="0.3">
      <c r="A109" s="1551" t="s">
        <v>21</v>
      </c>
      <c r="B109" s="1525" t="s">
        <v>267</v>
      </c>
      <c r="C109" s="1525" t="s">
        <v>268</v>
      </c>
      <c r="D109" s="1557" t="s">
        <v>299</v>
      </c>
      <c r="E109" s="1512" t="s">
        <v>301</v>
      </c>
      <c r="F109" s="1512"/>
      <c r="G109" s="1512"/>
      <c r="H109" s="1512"/>
      <c r="I109" s="1512"/>
      <c r="J109" s="1513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spans="1:26" ht="15" customHeight="1" x14ac:dyDescent="0.3">
      <c r="A110" s="1552"/>
      <c r="B110" s="1553"/>
      <c r="C110" s="1553"/>
      <c r="D110" s="1539"/>
      <c r="E110" s="92">
        <v>2023</v>
      </c>
      <c r="F110" s="92">
        <f>E110+1</f>
        <v>2024</v>
      </c>
      <c r="G110" s="92">
        <f t="shared" ref="G110:J110" si="68">F110+1</f>
        <v>2025</v>
      </c>
      <c r="H110" s="92">
        <f t="shared" si="68"/>
        <v>2026</v>
      </c>
      <c r="I110" s="92">
        <f t="shared" si="68"/>
        <v>2027</v>
      </c>
      <c r="J110" s="95">
        <f t="shared" si="68"/>
        <v>2028</v>
      </c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spans="1:26" ht="15" customHeight="1" x14ac:dyDescent="0.3">
      <c r="A111" s="1546" t="s">
        <v>269</v>
      </c>
      <c r="B111" s="102" t="s">
        <v>270</v>
      </c>
      <c r="C111" s="102"/>
      <c r="D111" s="141" t="s">
        <v>300</v>
      </c>
      <c r="E111" s="662">
        <f>E31-E91</f>
        <v>-51830685</v>
      </c>
      <c r="F111" s="662">
        <f t="shared" ref="F111:J111" si="69">F31-F91</f>
        <v>-54189218.700000003</v>
      </c>
      <c r="G111" s="662">
        <f t="shared" si="69"/>
        <v>-57480230.053233035</v>
      </c>
      <c r="H111" s="662">
        <f t="shared" si="69"/>
        <v>-59793035.797748089</v>
      </c>
      <c r="I111" s="662">
        <f t="shared" si="69"/>
        <v>-61329716.233449936</v>
      </c>
      <c r="J111" s="663">
        <f t="shared" si="69"/>
        <v>-62819678.044595107</v>
      </c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spans="1:26" ht="15" customHeight="1" x14ac:dyDescent="0.3">
      <c r="A112" s="1547"/>
      <c r="B112" s="102" t="s">
        <v>272</v>
      </c>
      <c r="C112" s="102"/>
      <c r="D112" s="141" t="s">
        <v>300</v>
      </c>
      <c r="E112" s="662">
        <f t="shared" ref="E112:J112" si="70">E32-E92</f>
        <v>-19525464</v>
      </c>
      <c r="F112" s="662">
        <f t="shared" si="70"/>
        <v>-20613653.280000001</v>
      </c>
      <c r="G112" s="662">
        <f t="shared" si="70"/>
        <v>-22007782.079999998</v>
      </c>
      <c r="H112" s="662">
        <f t="shared" si="70"/>
        <v>-23015961.599999998</v>
      </c>
      <c r="I112" s="662">
        <f t="shared" si="70"/>
        <v>-23745561.599999998</v>
      </c>
      <c r="J112" s="663">
        <f t="shared" si="70"/>
        <v>-24475161.599999998</v>
      </c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spans="1:40" ht="15" customHeight="1" x14ac:dyDescent="0.3">
      <c r="A113" s="1547"/>
      <c r="B113" s="102" t="s">
        <v>273</v>
      </c>
      <c r="C113" s="102"/>
      <c r="D113" s="141" t="s">
        <v>300</v>
      </c>
      <c r="E113" s="662">
        <f t="shared" ref="E113:J113" si="71">E33-E93</f>
        <v>-15254851.5</v>
      </c>
      <c r="F113" s="662">
        <f t="shared" si="71"/>
        <v>-15661158.030000001</v>
      </c>
      <c r="G113" s="662">
        <f t="shared" si="71"/>
        <v>-16277477.58</v>
      </c>
      <c r="H113" s="662">
        <f t="shared" si="71"/>
        <v>-16581801.6</v>
      </c>
      <c r="I113" s="662">
        <f t="shared" si="71"/>
        <v>-16672521.6</v>
      </c>
      <c r="J113" s="663">
        <f t="shared" si="71"/>
        <v>-16763241.6</v>
      </c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spans="1:40" ht="15" customHeight="1" x14ac:dyDescent="0.3">
      <c r="A114" s="1547"/>
      <c r="B114" s="1556" t="s">
        <v>274</v>
      </c>
      <c r="C114" s="1556"/>
      <c r="D114" s="141" t="s">
        <v>300</v>
      </c>
      <c r="E114" s="892">
        <f t="shared" ref="E114:J114" si="72">E34-E94</f>
        <v>-86611000.5</v>
      </c>
      <c r="F114" s="892">
        <f t="shared" si="72"/>
        <v>-90464030.010000005</v>
      </c>
      <c r="G114" s="892">
        <f t="shared" si="72"/>
        <v>-95765489.713233039</v>
      </c>
      <c r="H114" s="892">
        <f t="shared" si="72"/>
        <v>-99390798.997748077</v>
      </c>
      <c r="I114" s="892">
        <f t="shared" si="72"/>
        <v>-101747799.43344992</v>
      </c>
      <c r="J114" s="896">
        <f t="shared" si="72"/>
        <v>-104058081.2445951</v>
      </c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spans="1:40" ht="15" customHeight="1" x14ac:dyDescent="0.3">
      <c r="A115" s="1547"/>
      <c r="B115" s="102" t="s">
        <v>275</v>
      </c>
      <c r="C115" s="102" t="s">
        <v>271</v>
      </c>
      <c r="D115" s="141" t="s">
        <v>300</v>
      </c>
      <c r="E115" s="662">
        <f t="shared" ref="E115:J115" si="73">E35-E95</f>
        <v>-4912803.0000000009</v>
      </c>
      <c r="F115" s="662">
        <f t="shared" si="73"/>
        <v>-5070692.3400000008</v>
      </c>
      <c r="G115" s="662">
        <f t="shared" si="73"/>
        <v>-5304031.5600000005</v>
      </c>
      <c r="H115" s="662">
        <f t="shared" si="73"/>
        <v>-5432697.6000000006</v>
      </c>
      <c r="I115" s="662">
        <f t="shared" si="73"/>
        <v>-5487264.0000000009</v>
      </c>
      <c r="J115" s="663">
        <f t="shared" si="73"/>
        <v>-5541830.4000000004</v>
      </c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spans="1:40" ht="15" customHeight="1" x14ac:dyDescent="0.3">
      <c r="A116" s="1548"/>
      <c r="B116" s="1549" t="s">
        <v>1078</v>
      </c>
      <c r="C116" s="1550"/>
      <c r="D116" s="141" t="s">
        <v>300</v>
      </c>
      <c r="E116" s="892">
        <f t="shared" ref="E116:J116" si="74">E36-E96</f>
        <v>-91523803.5</v>
      </c>
      <c r="F116" s="892">
        <f t="shared" si="74"/>
        <v>-95534722.350000009</v>
      </c>
      <c r="G116" s="892">
        <f t="shared" si="74"/>
        <v>-101069521.27323304</v>
      </c>
      <c r="H116" s="892">
        <f t="shared" si="74"/>
        <v>-104823496.59774807</v>
      </c>
      <c r="I116" s="892">
        <f t="shared" si="74"/>
        <v>-107235063.43344992</v>
      </c>
      <c r="J116" s="896">
        <f t="shared" si="74"/>
        <v>-109599911.6445951</v>
      </c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spans="1:40" ht="15" customHeight="1" x14ac:dyDescent="0.3">
      <c r="A117" s="118" t="s">
        <v>276</v>
      </c>
      <c r="B117" s="102" t="s">
        <v>277</v>
      </c>
      <c r="C117" s="102" t="s">
        <v>278</v>
      </c>
      <c r="D117" s="141" t="s">
        <v>300</v>
      </c>
      <c r="E117" s="662">
        <f t="shared" ref="E117:J117" si="75">E37-E97</f>
        <v>-17757349.999999985</v>
      </c>
      <c r="F117" s="662">
        <f t="shared" si="75"/>
        <v>-19240946.399999987</v>
      </c>
      <c r="G117" s="662">
        <f t="shared" si="75"/>
        <v>-20150490.359999985</v>
      </c>
      <c r="H117" s="662">
        <f t="shared" si="75"/>
        <v>-20414783.999999985</v>
      </c>
      <c r="I117" s="662">
        <f t="shared" si="75"/>
        <v>-20539583.999999985</v>
      </c>
      <c r="J117" s="663">
        <f t="shared" si="75"/>
        <v>-20664383.999999985</v>
      </c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spans="1:40" ht="15" customHeight="1" x14ac:dyDescent="0.3">
      <c r="A118" s="1344" t="s">
        <v>279</v>
      </c>
      <c r="B118" s="1345" t="s">
        <v>1056</v>
      </c>
      <c r="C118" s="1345" t="s">
        <v>280</v>
      </c>
      <c r="D118" s="141" t="s">
        <v>300</v>
      </c>
      <c r="E118" s="662">
        <f t="shared" ref="E118:J118" si="76">E38-E98</f>
        <v>-247701.92205984218</v>
      </c>
      <c r="F118" s="662">
        <f t="shared" si="76"/>
        <v>-247701.92205984218</v>
      </c>
      <c r="G118" s="662">
        <f t="shared" si="76"/>
        <v>-247701.92205984218</v>
      </c>
      <c r="H118" s="662">
        <f t="shared" si="76"/>
        <v>-247701.92205984218</v>
      </c>
      <c r="I118" s="662">
        <f t="shared" si="76"/>
        <v>-247701.92205984218</v>
      </c>
      <c r="J118" s="663">
        <f t="shared" si="76"/>
        <v>-247701.92205984218</v>
      </c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spans="1:40" ht="15" customHeight="1" x14ac:dyDescent="0.3">
      <c r="A119" s="1344" t="s">
        <v>279</v>
      </c>
      <c r="B119" s="1345" t="s">
        <v>1057</v>
      </c>
      <c r="C119" s="1345" t="s">
        <v>280</v>
      </c>
      <c r="D119" s="141" t="s">
        <v>300</v>
      </c>
      <c r="E119" s="662">
        <f t="shared" ref="E119:J119" si="77">E39-E99</f>
        <v>-9742470.4172848128</v>
      </c>
      <c r="F119" s="662">
        <f t="shared" si="77"/>
        <v>-10128599.431194305</v>
      </c>
      <c r="G119" s="662">
        <f t="shared" si="77"/>
        <v>-10376247.872409686</v>
      </c>
      <c r="H119" s="662">
        <f t="shared" si="77"/>
        <v>-10471818.773800636</v>
      </c>
      <c r="I119" s="662">
        <f t="shared" si="77"/>
        <v>-10534518.773800636</v>
      </c>
      <c r="J119" s="663">
        <f t="shared" si="77"/>
        <v>-10597218.773800636</v>
      </c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spans="1:40" ht="15" customHeight="1" x14ac:dyDescent="0.3">
      <c r="A120" s="1344" t="s">
        <v>279</v>
      </c>
      <c r="B120" s="1345" t="s">
        <v>1058</v>
      </c>
      <c r="C120" s="1345" t="s">
        <v>281</v>
      </c>
      <c r="D120" s="141" t="s">
        <v>300</v>
      </c>
      <c r="E120" s="662">
        <f t="shared" ref="E120:J120" si="78">E40-E100</f>
        <v>-7732418.4140870636</v>
      </c>
      <c r="F120" s="662">
        <f t="shared" si="78"/>
        <v>-7616432.1378757572</v>
      </c>
      <c r="G120" s="662">
        <f t="shared" si="78"/>
        <v>-7423121.6775235804</v>
      </c>
      <c r="H120" s="662">
        <f t="shared" si="78"/>
        <v>-7345797.49338271</v>
      </c>
      <c r="I120" s="662">
        <f t="shared" si="78"/>
        <v>-7345797.49338271</v>
      </c>
      <c r="J120" s="663">
        <f t="shared" si="78"/>
        <v>-7345797.49338271</v>
      </c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spans="1:40" ht="15" customHeight="1" x14ac:dyDescent="0.3">
      <c r="A121" s="1344" t="s">
        <v>279</v>
      </c>
      <c r="B121" s="1345" t="s">
        <v>1059</v>
      </c>
      <c r="C121" s="1345" t="s">
        <v>281</v>
      </c>
      <c r="D121" s="141" t="s">
        <v>300</v>
      </c>
      <c r="E121" s="662">
        <f t="shared" ref="E121:J121" si="79">E41-E101</f>
        <v>-12364970.546544971</v>
      </c>
      <c r="F121" s="662">
        <f t="shared" si="79"/>
        <v>-12777136.231429802</v>
      </c>
      <c r="G121" s="662">
        <f t="shared" si="79"/>
        <v>-13010696.786197875</v>
      </c>
      <c r="H121" s="662">
        <f t="shared" si="79"/>
        <v>-13051913.354686357</v>
      </c>
      <c r="I121" s="662">
        <f t="shared" si="79"/>
        <v>-13051913.354686357</v>
      </c>
      <c r="J121" s="663">
        <f t="shared" si="79"/>
        <v>-13051913.354686357</v>
      </c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spans="1:40" ht="15" customHeight="1" x14ac:dyDescent="0.3">
      <c r="A122" s="1344" t="s">
        <v>282</v>
      </c>
      <c r="B122" s="1345" t="s">
        <v>283</v>
      </c>
      <c r="C122" s="1345" t="s">
        <v>281</v>
      </c>
      <c r="D122" s="141" t="s">
        <v>300</v>
      </c>
      <c r="E122" s="662">
        <f t="shared" ref="E122:J122" si="80">E42-E102</f>
        <v>-12255655.411146106</v>
      </c>
      <c r="F122" s="662">
        <f t="shared" si="80"/>
        <v>-13120760.498991715</v>
      </c>
      <c r="G122" s="662">
        <f t="shared" si="80"/>
        <v>-13610986.715437558</v>
      </c>
      <c r="H122" s="662">
        <f t="shared" si="80"/>
        <v>-13697497.224222118</v>
      </c>
      <c r="I122" s="662">
        <f t="shared" si="80"/>
        <v>-13697497.224222118</v>
      </c>
      <c r="J122" s="663">
        <f t="shared" si="80"/>
        <v>-13697497.224222118</v>
      </c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spans="1:40" ht="15" customHeight="1" thickBot="1" x14ac:dyDescent="0.35">
      <c r="A123" s="107"/>
      <c r="B123" s="1554" t="s">
        <v>284</v>
      </c>
      <c r="C123" s="1554"/>
      <c r="D123" s="142" t="s">
        <v>300</v>
      </c>
      <c r="E123" s="892">
        <f t="shared" ref="E123:J123" si="81">E43-E103</f>
        <v>-65013369.711122774</v>
      </c>
      <c r="F123" s="892">
        <f t="shared" si="81"/>
        <v>-68202268.961551398</v>
      </c>
      <c r="G123" s="892">
        <f t="shared" si="81"/>
        <v>-70123276.893628538</v>
      </c>
      <c r="H123" s="892">
        <f t="shared" si="81"/>
        <v>-70662210.368151635</v>
      </c>
      <c r="I123" s="892">
        <f t="shared" si="81"/>
        <v>-70904276.768151641</v>
      </c>
      <c r="J123" s="896">
        <f t="shared" si="81"/>
        <v>-71146343.168151647</v>
      </c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spans="1:40" ht="13.5" customHeight="1" thickBot="1" x14ac:dyDescent="0.35">
      <c r="A124" s="110"/>
      <c r="B124" s="1555" t="s">
        <v>285</v>
      </c>
      <c r="C124" s="1555"/>
      <c r="D124" s="205" t="s">
        <v>300</v>
      </c>
      <c r="E124" s="1337">
        <f t="shared" ref="E124:J124" si="82">E44-E104</f>
        <v>-151624370.21112278</v>
      </c>
      <c r="F124" s="1337">
        <f t="shared" si="82"/>
        <v>-158666298.97155142</v>
      </c>
      <c r="G124" s="1337">
        <f t="shared" si="82"/>
        <v>-165888766.60686159</v>
      </c>
      <c r="H124" s="1337">
        <f t="shared" si="82"/>
        <v>-170053009.36589971</v>
      </c>
      <c r="I124" s="1337">
        <f t="shared" si="82"/>
        <v>-172652076.20160156</v>
      </c>
      <c r="J124" s="1338">
        <f t="shared" si="82"/>
        <v>-175204424.41274673</v>
      </c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spans="1:40" ht="13.5" customHeight="1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spans="1:40" s="38" customFormat="1" ht="15" customHeight="1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7"/>
      <c r="AK126" s="37"/>
      <c r="AL126" s="37"/>
      <c r="AM126" s="37"/>
      <c r="AN126" s="37"/>
    </row>
    <row r="127" spans="1:40" ht="16" thickBot="1" x14ac:dyDescent="0.4">
      <c r="A127" s="365" t="s">
        <v>1001</v>
      </c>
      <c r="B127" s="101"/>
      <c r="C127" s="101"/>
      <c r="D127" s="101"/>
      <c r="E127" s="101"/>
      <c r="F127" s="101"/>
      <c r="G127" s="101"/>
      <c r="H127" s="101"/>
      <c r="I127" s="101"/>
      <c r="J127" s="101"/>
    </row>
    <row r="128" spans="1:40" x14ac:dyDescent="0.3">
      <c r="A128" s="1551" t="s">
        <v>21</v>
      </c>
      <c r="B128" s="1525" t="s">
        <v>267</v>
      </c>
      <c r="C128" s="1525" t="s">
        <v>268</v>
      </c>
      <c r="D128" s="1557" t="s">
        <v>299</v>
      </c>
      <c r="E128" s="1512" t="s">
        <v>302</v>
      </c>
      <c r="F128" s="1512"/>
      <c r="G128" s="1512"/>
      <c r="H128" s="1512"/>
      <c r="I128" s="1512"/>
      <c r="J128" s="1513"/>
    </row>
    <row r="129" spans="1:10" x14ac:dyDescent="0.3">
      <c r="A129" s="1552"/>
      <c r="B129" s="1553"/>
      <c r="C129" s="1553"/>
      <c r="D129" s="1539"/>
      <c r="E129" s="92">
        <v>2023</v>
      </c>
      <c r="F129" s="92">
        <f>E129+1</f>
        <v>2024</v>
      </c>
      <c r="G129" s="92">
        <f t="shared" ref="G129:J129" si="83">F129+1</f>
        <v>2025</v>
      </c>
      <c r="H129" s="92">
        <f t="shared" si="83"/>
        <v>2026</v>
      </c>
      <c r="I129" s="92">
        <f t="shared" si="83"/>
        <v>2027</v>
      </c>
      <c r="J129" s="95">
        <f t="shared" si="83"/>
        <v>2028</v>
      </c>
    </row>
    <row r="130" spans="1:10" x14ac:dyDescent="0.3">
      <c r="A130" s="1546" t="s">
        <v>269</v>
      </c>
      <c r="B130" s="102" t="s">
        <v>270</v>
      </c>
      <c r="C130" s="102"/>
      <c r="D130" s="141" t="s">
        <v>225</v>
      </c>
      <c r="E130" s="500"/>
      <c r="F130" s="500"/>
      <c r="G130" s="500"/>
      <c r="H130" s="500"/>
      <c r="I130" s="500"/>
      <c r="J130" s="553"/>
    </row>
    <row r="131" spans="1:10" x14ac:dyDescent="0.3">
      <c r="A131" s="1547"/>
      <c r="B131" s="102" t="s">
        <v>272</v>
      </c>
      <c r="C131" s="102"/>
      <c r="D131" s="141" t="s">
        <v>225</v>
      </c>
      <c r="E131" s="500"/>
      <c r="F131" s="500"/>
      <c r="G131" s="500"/>
      <c r="H131" s="500"/>
      <c r="I131" s="500"/>
      <c r="J131" s="553"/>
    </row>
    <row r="132" spans="1:10" x14ac:dyDescent="0.3">
      <c r="A132" s="1547"/>
      <c r="B132" s="102" t="s">
        <v>273</v>
      </c>
      <c r="C132" s="102"/>
      <c r="D132" s="141" t="s">
        <v>225</v>
      </c>
      <c r="E132" s="500"/>
      <c r="F132" s="500"/>
      <c r="G132" s="500"/>
      <c r="H132" s="500"/>
      <c r="I132" s="500"/>
      <c r="J132" s="553"/>
    </row>
    <row r="133" spans="1:10" x14ac:dyDescent="0.3">
      <c r="A133" s="1547"/>
      <c r="B133" s="1556" t="s">
        <v>274</v>
      </c>
      <c r="C133" s="1556"/>
      <c r="D133" s="141" t="s">
        <v>225</v>
      </c>
      <c r="E133" s="892">
        <f>SUM(E130:E132)</f>
        <v>0</v>
      </c>
      <c r="F133" s="892">
        <f t="shared" ref="F133:J133" si="84">SUM(F130:F132)</f>
        <v>0</v>
      </c>
      <c r="G133" s="892">
        <f t="shared" si="84"/>
        <v>0</v>
      </c>
      <c r="H133" s="892">
        <f t="shared" si="84"/>
        <v>0</v>
      </c>
      <c r="I133" s="892">
        <f t="shared" si="84"/>
        <v>0</v>
      </c>
      <c r="J133" s="896">
        <f t="shared" si="84"/>
        <v>0</v>
      </c>
    </row>
    <row r="134" spans="1:10" x14ac:dyDescent="0.3">
      <c r="A134" s="1547"/>
      <c r="B134" s="102" t="s">
        <v>275</v>
      </c>
      <c r="C134" s="102" t="s">
        <v>271</v>
      </c>
      <c r="D134" s="141" t="s">
        <v>225</v>
      </c>
      <c r="E134" s="500"/>
      <c r="F134" s="500"/>
      <c r="G134" s="500"/>
      <c r="H134" s="500"/>
      <c r="I134" s="500"/>
      <c r="J134" s="553"/>
    </row>
    <row r="135" spans="1:10" x14ac:dyDescent="0.3">
      <c r="A135" s="1548"/>
      <c r="B135" s="1549" t="s">
        <v>1078</v>
      </c>
      <c r="C135" s="1550"/>
      <c r="D135" s="141" t="s">
        <v>225</v>
      </c>
      <c r="E135" s="892">
        <f>E133+E134</f>
        <v>0</v>
      </c>
      <c r="F135" s="892">
        <f>F133+F134</f>
        <v>0</v>
      </c>
      <c r="G135" s="892">
        <f t="shared" ref="G135" si="85">G133+G134</f>
        <v>0</v>
      </c>
      <c r="H135" s="892">
        <f t="shared" ref="H135" si="86">H133+H134</f>
        <v>0</v>
      </c>
      <c r="I135" s="892">
        <f t="shared" ref="I135" si="87">I133+I134</f>
        <v>0</v>
      </c>
      <c r="J135" s="896">
        <f t="shared" ref="J135" si="88">J133+J134</f>
        <v>0</v>
      </c>
    </row>
    <row r="136" spans="1:10" x14ac:dyDescent="0.3">
      <c r="A136" s="118" t="s">
        <v>276</v>
      </c>
      <c r="B136" s="102" t="s">
        <v>277</v>
      </c>
      <c r="C136" s="102" t="s">
        <v>278</v>
      </c>
      <c r="D136" s="141" t="s">
        <v>225</v>
      </c>
      <c r="E136" s="500"/>
      <c r="F136" s="500"/>
      <c r="G136" s="500"/>
      <c r="H136" s="500"/>
      <c r="I136" s="500"/>
      <c r="J136" s="553"/>
    </row>
    <row r="137" spans="1:10" x14ac:dyDescent="0.3">
      <c r="A137" s="1344" t="s">
        <v>279</v>
      </c>
      <c r="B137" s="1345" t="s">
        <v>1056</v>
      </c>
      <c r="C137" s="1345" t="s">
        <v>280</v>
      </c>
      <c r="D137" s="141" t="s">
        <v>225</v>
      </c>
      <c r="E137" s="500"/>
      <c r="F137" s="500"/>
      <c r="G137" s="500"/>
      <c r="H137" s="500"/>
      <c r="I137" s="500"/>
      <c r="J137" s="553"/>
    </row>
    <row r="138" spans="1:10" x14ac:dyDescent="0.3">
      <c r="A138" s="1344" t="s">
        <v>279</v>
      </c>
      <c r="B138" s="1345" t="s">
        <v>1057</v>
      </c>
      <c r="C138" s="1345" t="s">
        <v>280</v>
      </c>
      <c r="D138" s="141" t="s">
        <v>225</v>
      </c>
      <c r="E138" s="500"/>
      <c r="F138" s="500"/>
      <c r="G138" s="500"/>
      <c r="H138" s="500"/>
      <c r="I138" s="500"/>
      <c r="J138" s="553"/>
    </row>
    <row r="139" spans="1:10" x14ac:dyDescent="0.3">
      <c r="A139" s="1344" t="s">
        <v>279</v>
      </c>
      <c r="B139" s="1345" t="s">
        <v>1058</v>
      </c>
      <c r="C139" s="1345" t="s">
        <v>281</v>
      </c>
      <c r="D139" s="141" t="s">
        <v>225</v>
      </c>
      <c r="E139" s="500"/>
      <c r="F139" s="500"/>
      <c r="G139" s="500"/>
      <c r="H139" s="500"/>
      <c r="I139" s="500"/>
      <c r="J139" s="553"/>
    </row>
    <row r="140" spans="1:10" x14ac:dyDescent="0.3">
      <c r="A140" s="1344" t="s">
        <v>279</v>
      </c>
      <c r="B140" s="1345" t="s">
        <v>1059</v>
      </c>
      <c r="C140" s="1345" t="s">
        <v>281</v>
      </c>
      <c r="D140" s="141" t="s">
        <v>225</v>
      </c>
      <c r="E140" s="500"/>
      <c r="F140" s="500"/>
      <c r="G140" s="500"/>
      <c r="H140" s="500"/>
      <c r="I140" s="500"/>
      <c r="J140" s="553"/>
    </row>
    <row r="141" spans="1:10" x14ac:dyDescent="0.3">
      <c r="A141" s="1344" t="s">
        <v>282</v>
      </c>
      <c r="B141" s="1345" t="s">
        <v>283</v>
      </c>
      <c r="C141" s="1345" t="s">
        <v>281</v>
      </c>
      <c r="D141" s="141" t="s">
        <v>225</v>
      </c>
      <c r="E141" s="500"/>
      <c r="F141" s="500"/>
      <c r="G141" s="500"/>
      <c r="H141" s="500"/>
      <c r="I141" s="500"/>
      <c r="J141" s="553"/>
    </row>
    <row r="142" spans="1:10" x14ac:dyDescent="0.3">
      <c r="A142" s="106"/>
      <c r="B142" s="1556" t="s">
        <v>284</v>
      </c>
      <c r="C142" s="1556"/>
      <c r="D142" s="141" t="s">
        <v>225</v>
      </c>
      <c r="E142" s="892">
        <f>E134+SUM(E136:E141)</f>
        <v>0</v>
      </c>
      <c r="F142" s="892">
        <f t="shared" ref="F142" si="89">F134+SUM(F136:F141)</f>
        <v>0</v>
      </c>
      <c r="G142" s="892">
        <f t="shared" ref="G142" si="90">G134+SUM(G136:G141)</f>
        <v>0</v>
      </c>
      <c r="H142" s="892">
        <f t="shared" ref="H142" si="91">H134+SUM(H136:H141)</f>
        <v>0</v>
      </c>
      <c r="I142" s="892">
        <f t="shared" ref="I142" si="92">I134+SUM(I136:I141)</f>
        <v>0</v>
      </c>
      <c r="J142" s="896">
        <f t="shared" ref="J142" si="93">J134+SUM(J136:J141)</f>
        <v>0</v>
      </c>
    </row>
    <row r="143" spans="1:10" ht="14.5" thickBot="1" x14ac:dyDescent="0.35">
      <c r="A143" s="107"/>
      <c r="B143" s="1554" t="s">
        <v>285</v>
      </c>
      <c r="C143" s="1554"/>
      <c r="D143" s="142" t="s">
        <v>225</v>
      </c>
      <c r="E143" s="715">
        <f t="shared" ref="E143:J143" si="94">E133+E142</f>
        <v>0</v>
      </c>
      <c r="F143" s="715">
        <f t="shared" si="94"/>
        <v>0</v>
      </c>
      <c r="G143" s="715">
        <f t="shared" si="94"/>
        <v>0</v>
      </c>
      <c r="H143" s="715">
        <f t="shared" si="94"/>
        <v>0</v>
      </c>
      <c r="I143" s="715">
        <f t="shared" si="94"/>
        <v>0</v>
      </c>
      <c r="J143" s="716">
        <f t="shared" si="94"/>
        <v>0</v>
      </c>
    </row>
    <row r="144" spans="1:10" x14ac:dyDescent="0.3">
      <c r="A144" s="1252" t="s">
        <v>1004</v>
      </c>
      <c r="B144" s="52"/>
      <c r="C144" s="52"/>
      <c r="D144" s="1255" t="s">
        <v>225</v>
      </c>
      <c r="E144" s="681">
        <f>'5.2 Metering Assets'!D62</f>
        <v>0</v>
      </c>
      <c r="F144" s="681">
        <f>'5.2 Metering Assets'!E62</f>
        <v>0</v>
      </c>
      <c r="G144" s="681">
        <f>'5.2 Metering Assets'!F62</f>
        <v>0</v>
      </c>
      <c r="H144" s="681">
        <f>'5.2 Metering Assets'!G62</f>
        <v>0</v>
      </c>
      <c r="I144" s="681">
        <f>'5.2 Metering Assets'!H62</f>
        <v>0</v>
      </c>
      <c r="J144" s="681">
        <f>'5.2 Metering Assets'!I62</f>
        <v>0</v>
      </c>
    </row>
    <row r="145" spans="1:10" x14ac:dyDescent="0.3">
      <c r="A145" s="1492" t="s">
        <v>1003</v>
      </c>
      <c r="B145" s="1254"/>
      <c r="C145" s="1254"/>
      <c r="D145" s="209"/>
      <c r="E145" s="905" t="str">
        <f>IF(E144=E143,"OK","Error")</f>
        <v>OK</v>
      </c>
      <c r="F145" s="905" t="str">
        <f t="shared" ref="F145:J145" si="95">IF(F144=F143,"OK","Error")</f>
        <v>OK</v>
      </c>
      <c r="G145" s="905" t="str">
        <f t="shared" si="95"/>
        <v>OK</v>
      </c>
      <c r="H145" s="905" t="str">
        <f t="shared" si="95"/>
        <v>OK</v>
      </c>
      <c r="I145" s="905" t="str">
        <f t="shared" si="95"/>
        <v>OK</v>
      </c>
      <c r="J145" s="905" t="str">
        <f t="shared" si="95"/>
        <v>OK</v>
      </c>
    </row>
    <row r="146" spans="1:10" x14ac:dyDescent="0.3">
      <c r="A146" s="101"/>
      <c r="B146" s="52"/>
      <c r="C146" s="52"/>
      <c r="D146" s="145"/>
      <c r="E146" s="260"/>
      <c r="F146" s="1240"/>
      <c r="G146" s="1240"/>
      <c r="H146" s="1240"/>
      <c r="I146" s="1240"/>
      <c r="J146" s="1240"/>
    </row>
    <row r="147" spans="1:10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</row>
    <row r="148" spans="1:10" ht="16" thickBot="1" x14ac:dyDescent="0.4">
      <c r="A148" s="365" t="s">
        <v>1002</v>
      </c>
      <c r="B148" s="101"/>
      <c r="C148" s="101"/>
      <c r="D148" s="101"/>
      <c r="E148" s="101"/>
      <c r="F148" s="101"/>
      <c r="G148" s="101"/>
      <c r="H148" s="101"/>
      <c r="I148" s="101"/>
      <c r="J148" s="101"/>
    </row>
    <row r="149" spans="1:10" x14ac:dyDescent="0.3">
      <c r="A149" s="1551" t="s">
        <v>21</v>
      </c>
      <c r="B149" s="1525" t="s">
        <v>267</v>
      </c>
      <c r="C149" s="1525" t="s">
        <v>268</v>
      </c>
      <c r="D149" s="1557" t="s">
        <v>299</v>
      </c>
      <c r="E149" s="1512" t="s">
        <v>302</v>
      </c>
      <c r="F149" s="1512"/>
      <c r="G149" s="1512"/>
      <c r="H149" s="1512"/>
      <c r="I149" s="1512"/>
      <c r="J149" s="1513"/>
    </row>
    <row r="150" spans="1:10" x14ac:dyDescent="0.3">
      <c r="A150" s="1552"/>
      <c r="B150" s="1553"/>
      <c r="C150" s="1553"/>
      <c r="D150" s="1539"/>
      <c r="E150" s="92">
        <v>2023</v>
      </c>
      <c r="F150" s="92">
        <f>E150+1</f>
        <v>2024</v>
      </c>
      <c r="G150" s="92">
        <f t="shared" ref="G150" si="96">F150+1</f>
        <v>2025</v>
      </c>
      <c r="H150" s="92">
        <f t="shared" ref="H150" si="97">G150+1</f>
        <v>2026</v>
      </c>
      <c r="I150" s="92">
        <f t="shared" ref="I150" si="98">H150+1</f>
        <v>2027</v>
      </c>
      <c r="J150" s="95">
        <f t="shared" ref="J150" si="99">I150+1</f>
        <v>2028</v>
      </c>
    </row>
    <row r="151" spans="1:10" x14ac:dyDescent="0.3">
      <c r="A151" s="1546" t="s">
        <v>269</v>
      </c>
      <c r="B151" s="102" t="s">
        <v>270</v>
      </c>
      <c r="C151" s="102"/>
      <c r="D151" s="141" t="s">
        <v>225</v>
      </c>
      <c r="E151" s="121"/>
      <c r="F151" s="121"/>
      <c r="G151" s="121"/>
      <c r="H151" s="121"/>
      <c r="I151" s="121"/>
      <c r="J151" s="122"/>
    </row>
    <row r="152" spans="1:10" x14ac:dyDescent="0.3">
      <c r="A152" s="1547"/>
      <c r="B152" s="102" t="s">
        <v>272</v>
      </c>
      <c r="C152" s="102"/>
      <c r="D152" s="141" t="s">
        <v>225</v>
      </c>
      <c r="E152" s="121"/>
      <c r="F152" s="121"/>
      <c r="G152" s="121"/>
      <c r="H152" s="121"/>
      <c r="I152" s="121"/>
      <c r="J152" s="122"/>
    </row>
    <row r="153" spans="1:10" x14ac:dyDescent="0.3">
      <c r="A153" s="1547"/>
      <c r="B153" s="102" t="s">
        <v>273</v>
      </c>
      <c r="C153" s="102"/>
      <c r="D153" s="141" t="s">
        <v>225</v>
      </c>
      <c r="E153" s="121"/>
      <c r="F153" s="121"/>
      <c r="G153" s="121"/>
      <c r="H153" s="121"/>
      <c r="I153" s="121"/>
      <c r="J153" s="122"/>
    </row>
    <row r="154" spans="1:10" x14ac:dyDescent="0.3">
      <c r="A154" s="1547"/>
      <c r="B154" s="1556" t="s">
        <v>274</v>
      </c>
      <c r="C154" s="1556"/>
      <c r="D154" s="141" t="s">
        <v>225</v>
      </c>
      <c r="E154" s="892">
        <f>SUM(E151:E153)</f>
        <v>0</v>
      </c>
      <c r="F154" s="892">
        <f t="shared" ref="F154:J154" si="100">SUM(F151:F153)</f>
        <v>0</v>
      </c>
      <c r="G154" s="892">
        <f t="shared" si="100"/>
        <v>0</v>
      </c>
      <c r="H154" s="892">
        <f t="shared" si="100"/>
        <v>0</v>
      </c>
      <c r="I154" s="892">
        <f t="shared" si="100"/>
        <v>0</v>
      </c>
      <c r="J154" s="896">
        <f t="shared" si="100"/>
        <v>0</v>
      </c>
    </row>
    <row r="155" spans="1:10" x14ac:dyDescent="0.3">
      <c r="A155" s="1547"/>
      <c r="B155" s="102" t="s">
        <v>275</v>
      </c>
      <c r="C155" s="102" t="s">
        <v>271</v>
      </c>
      <c r="D155" s="141" t="s">
        <v>225</v>
      </c>
      <c r="E155" s="121"/>
      <c r="F155" s="121"/>
      <c r="G155" s="121"/>
      <c r="H155" s="121"/>
      <c r="I155" s="121"/>
      <c r="J155" s="122"/>
    </row>
    <row r="156" spans="1:10" x14ac:dyDescent="0.3">
      <c r="A156" s="1548"/>
      <c r="B156" s="1549" t="s">
        <v>1078</v>
      </c>
      <c r="C156" s="1550"/>
      <c r="D156" s="141" t="s">
        <v>225</v>
      </c>
      <c r="E156" s="892">
        <f>E154+E155</f>
        <v>0</v>
      </c>
      <c r="F156" s="892">
        <f>F154+F155</f>
        <v>0</v>
      </c>
      <c r="G156" s="892">
        <f t="shared" ref="G156" si="101">G154+G155</f>
        <v>0</v>
      </c>
      <c r="H156" s="892">
        <f t="shared" ref="H156" si="102">H154+H155</f>
        <v>0</v>
      </c>
      <c r="I156" s="892">
        <f t="shared" ref="I156" si="103">I154+I155</f>
        <v>0</v>
      </c>
      <c r="J156" s="896">
        <f t="shared" ref="J156" si="104">J154+J155</f>
        <v>0</v>
      </c>
    </row>
    <row r="157" spans="1:10" x14ac:dyDescent="0.3">
      <c r="A157" s="118" t="s">
        <v>276</v>
      </c>
      <c r="B157" s="102" t="s">
        <v>277</v>
      </c>
      <c r="C157" s="102" t="s">
        <v>278</v>
      </c>
      <c r="D157" s="141" t="s">
        <v>225</v>
      </c>
      <c r="E157" s="121"/>
      <c r="F157" s="121"/>
      <c r="G157" s="121"/>
      <c r="H157" s="121"/>
      <c r="I157" s="121"/>
      <c r="J157" s="122"/>
    </row>
    <row r="158" spans="1:10" x14ac:dyDescent="0.3">
      <c r="A158" s="1344" t="s">
        <v>279</v>
      </c>
      <c r="B158" s="1345" t="s">
        <v>1056</v>
      </c>
      <c r="C158" s="1345" t="s">
        <v>280</v>
      </c>
      <c r="D158" s="141" t="s">
        <v>225</v>
      </c>
      <c r="E158" s="121"/>
      <c r="F158" s="121"/>
      <c r="G158" s="121"/>
      <c r="H158" s="121"/>
      <c r="I158" s="121"/>
      <c r="J158" s="122"/>
    </row>
    <row r="159" spans="1:10" x14ac:dyDescent="0.3">
      <c r="A159" s="1344" t="s">
        <v>279</v>
      </c>
      <c r="B159" s="1345" t="s">
        <v>1057</v>
      </c>
      <c r="C159" s="1345" t="s">
        <v>280</v>
      </c>
      <c r="D159" s="141" t="s">
        <v>225</v>
      </c>
      <c r="E159" s="121"/>
      <c r="F159" s="121"/>
      <c r="G159" s="121"/>
      <c r="H159" s="121"/>
      <c r="I159" s="121"/>
      <c r="J159" s="122"/>
    </row>
    <row r="160" spans="1:10" x14ac:dyDescent="0.3">
      <c r="A160" s="1344" t="s">
        <v>279</v>
      </c>
      <c r="B160" s="1345" t="s">
        <v>1058</v>
      </c>
      <c r="C160" s="1345" t="s">
        <v>281</v>
      </c>
      <c r="D160" s="141" t="s">
        <v>225</v>
      </c>
      <c r="E160" s="121"/>
      <c r="F160" s="121"/>
      <c r="G160" s="121"/>
      <c r="H160" s="121"/>
      <c r="I160" s="121"/>
      <c r="J160" s="122"/>
    </row>
    <row r="161" spans="1:10" x14ac:dyDescent="0.3">
      <c r="A161" s="1344" t="s">
        <v>279</v>
      </c>
      <c r="B161" s="1345" t="s">
        <v>1059</v>
      </c>
      <c r="C161" s="1345" t="s">
        <v>281</v>
      </c>
      <c r="D161" s="141" t="s">
        <v>225</v>
      </c>
      <c r="E161" s="121"/>
      <c r="F161" s="121"/>
      <c r="G161" s="121"/>
      <c r="H161" s="121"/>
      <c r="I161" s="121"/>
      <c r="J161" s="122"/>
    </row>
    <row r="162" spans="1:10" x14ac:dyDescent="0.3">
      <c r="A162" s="1344" t="s">
        <v>282</v>
      </c>
      <c r="B162" s="1345" t="s">
        <v>283</v>
      </c>
      <c r="C162" s="1345" t="s">
        <v>281</v>
      </c>
      <c r="D162" s="141" t="s">
        <v>225</v>
      </c>
      <c r="E162" s="121"/>
      <c r="F162" s="121"/>
      <c r="G162" s="121"/>
      <c r="H162" s="121"/>
      <c r="I162" s="121"/>
      <c r="J162" s="122"/>
    </row>
    <row r="163" spans="1:10" x14ac:dyDescent="0.3">
      <c r="A163" s="106"/>
      <c r="B163" s="1556" t="s">
        <v>284</v>
      </c>
      <c r="C163" s="1556"/>
      <c r="D163" s="141" t="s">
        <v>225</v>
      </c>
      <c r="E163" s="892">
        <f>E155+SUM(E157:E162)</f>
        <v>0</v>
      </c>
      <c r="F163" s="892">
        <f t="shared" ref="F163" si="105">F155+SUM(F157:F162)</f>
        <v>0</v>
      </c>
      <c r="G163" s="892">
        <f t="shared" ref="G163" si="106">G155+SUM(G157:G162)</f>
        <v>0</v>
      </c>
      <c r="H163" s="892">
        <f t="shared" ref="H163" si="107">H155+SUM(H157:H162)</f>
        <v>0</v>
      </c>
      <c r="I163" s="892">
        <f t="shared" ref="I163" si="108">I155+SUM(I157:I162)</f>
        <v>0</v>
      </c>
      <c r="J163" s="896">
        <f t="shared" ref="J163" si="109">J155+SUM(J157:J162)</f>
        <v>0</v>
      </c>
    </row>
    <row r="164" spans="1:10" ht="14.5" thickBot="1" x14ac:dyDescent="0.35">
      <c r="A164" s="107"/>
      <c r="B164" s="1554" t="s">
        <v>285</v>
      </c>
      <c r="C164" s="1554"/>
      <c r="D164" s="142" t="s">
        <v>225</v>
      </c>
      <c r="E164" s="715">
        <f t="shared" ref="E164:J164" si="110">E154+E163</f>
        <v>0</v>
      </c>
      <c r="F164" s="715">
        <f t="shared" si="110"/>
        <v>0</v>
      </c>
      <c r="G164" s="715">
        <f t="shared" si="110"/>
        <v>0</v>
      </c>
      <c r="H164" s="715">
        <f t="shared" si="110"/>
        <v>0</v>
      </c>
      <c r="I164" s="715">
        <f t="shared" si="110"/>
        <v>0</v>
      </c>
      <c r="J164" s="716">
        <f t="shared" si="110"/>
        <v>0</v>
      </c>
    </row>
    <row r="165" spans="1:10" x14ac:dyDescent="0.3">
      <c r="A165" s="1252" t="s">
        <v>1005</v>
      </c>
      <c r="B165" s="52"/>
      <c r="C165" s="52"/>
      <c r="D165" s="1255" t="s">
        <v>225</v>
      </c>
      <c r="E165" s="681">
        <f>'5.2 Metering Assets'!D116</f>
        <v>0</v>
      </c>
      <c r="F165" s="681">
        <f>'5.2 Metering Assets'!E116</f>
        <v>0</v>
      </c>
      <c r="G165" s="681">
        <f>'5.2 Metering Assets'!F116</f>
        <v>0</v>
      </c>
      <c r="H165" s="681">
        <f>'5.2 Metering Assets'!G116</f>
        <v>0</v>
      </c>
      <c r="I165" s="681">
        <f>'5.2 Metering Assets'!H116</f>
        <v>0</v>
      </c>
      <c r="J165" s="681">
        <f>'5.2 Metering Assets'!I116</f>
        <v>0</v>
      </c>
    </row>
    <row r="166" spans="1:10" x14ac:dyDescent="0.3">
      <c r="A166" s="1253" t="s">
        <v>1006</v>
      </c>
      <c r="B166" s="1254"/>
      <c r="C166" s="1254"/>
      <c r="D166" s="209"/>
      <c r="E166" s="905" t="str">
        <f>IF(E165=E164,"OK","Error")</f>
        <v>OK</v>
      </c>
      <c r="F166" s="905" t="str">
        <f t="shared" ref="F166" si="111">IF(F165=F164,"OK","Error")</f>
        <v>OK</v>
      </c>
      <c r="G166" s="905" t="str">
        <f t="shared" ref="G166" si="112">IF(G165=G164,"OK","Error")</f>
        <v>OK</v>
      </c>
      <c r="H166" s="905" t="str">
        <f t="shared" ref="H166" si="113">IF(H165=H164,"OK","Error")</f>
        <v>OK</v>
      </c>
      <c r="I166" s="905" t="str">
        <f t="shared" ref="I166" si="114">IF(I165=I164,"OK","Error")</f>
        <v>OK</v>
      </c>
      <c r="J166" s="905" t="str">
        <f t="shared" ref="J166" si="115">IF(J165=J164,"OK","Error")</f>
        <v>OK</v>
      </c>
    </row>
    <row r="167" spans="1:10" x14ac:dyDescent="0.3">
      <c r="A167" s="101"/>
      <c r="B167" s="52"/>
      <c r="C167" s="52"/>
      <c r="D167" s="145"/>
      <c r="E167" s="1240"/>
      <c r="F167" s="1240"/>
      <c r="G167" s="1240"/>
      <c r="H167" s="1240"/>
      <c r="I167" s="1240"/>
      <c r="J167" s="1240"/>
    </row>
    <row r="168" spans="1:10" x14ac:dyDescent="0.3">
      <c r="A168" s="101"/>
      <c r="B168" s="52"/>
      <c r="C168" s="52"/>
      <c r="D168" s="145"/>
      <c r="E168" s="1240"/>
      <c r="F168" s="1240"/>
      <c r="G168" s="1240"/>
      <c r="H168" s="1240"/>
      <c r="I168" s="1240"/>
      <c r="J168" s="1240"/>
    </row>
    <row r="169" spans="1:10" ht="16" thickBot="1" x14ac:dyDescent="0.4">
      <c r="A169" s="365" t="s">
        <v>1083</v>
      </c>
      <c r="B169" s="1241"/>
      <c r="C169" s="1241"/>
      <c r="D169" s="1241"/>
      <c r="E169" s="1241"/>
      <c r="F169" s="1241"/>
      <c r="G169" s="1241"/>
      <c r="H169" s="1241"/>
      <c r="I169" s="1241"/>
      <c r="J169" s="1241"/>
    </row>
    <row r="170" spans="1:10" x14ac:dyDescent="0.3">
      <c r="A170" s="1551" t="s">
        <v>21</v>
      </c>
      <c r="B170" s="1525" t="s">
        <v>267</v>
      </c>
      <c r="C170" s="1525" t="s">
        <v>268</v>
      </c>
      <c r="D170" s="1557" t="s">
        <v>299</v>
      </c>
      <c r="E170" s="1512" t="s">
        <v>302</v>
      </c>
      <c r="F170" s="1512"/>
      <c r="G170" s="1512"/>
      <c r="H170" s="1512"/>
      <c r="I170" s="1512"/>
      <c r="J170" s="1513"/>
    </row>
    <row r="171" spans="1:10" x14ac:dyDescent="0.3">
      <c r="A171" s="1552"/>
      <c r="B171" s="1553"/>
      <c r="C171" s="1553"/>
      <c r="D171" s="1539"/>
      <c r="E171" s="92">
        <v>2023</v>
      </c>
      <c r="F171" s="92">
        <f>E171+1</f>
        <v>2024</v>
      </c>
      <c r="G171" s="92">
        <f t="shared" ref="G171:J171" si="116">F171+1</f>
        <v>2025</v>
      </c>
      <c r="H171" s="92">
        <f t="shared" si="116"/>
        <v>2026</v>
      </c>
      <c r="I171" s="92">
        <f t="shared" si="116"/>
        <v>2027</v>
      </c>
      <c r="J171" s="95">
        <f t="shared" si="116"/>
        <v>2028</v>
      </c>
    </row>
    <row r="172" spans="1:10" x14ac:dyDescent="0.3">
      <c r="A172" s="1558" t="s">
        <v>269</v>
      </c>
      <c r="B172" s="1243" t="s">
        <v>270</v>
      </c>
      <c r="C172" s="1243"/>
      <c r="D172" s="1244" t="s">
        <v>300</v>
      </c>
      <c r="E172" s="662" t="str">
        <f>IF(E$171&gt;Cover!$E$13,"",IFERROR(E31/((E130+E151)/2),""))</f>
        <v/>
      </c>
      <c r="F172" s="662" t="str">
        <f>IF(F$171&gt;Cover!$E$13,"",IFERROR(F31/((F130+F151)/2),""))</f>
        <v/>
      </c>
      <c r="G172" s="662" t="str">
        <f>IF(G$171&gt;Cover!$E$13,"",IFERROR(G31/((G130+G151)/2),""))</f>
        <v/>
      </c>
      <c r="H172" s="662" t="str">
        <f>IF(H$171&gt;Cover!$E$13,"",IFERROR(H31/((H130+H151)/2),""))</f>
        <v/>
      </c>
      <c r="I172" s="662" t="str">
        <f>IF(I$171&gt;Cover!$E$13,"",IFERROR(I31/((I130+I151)/2),""))</f>
        <v/>
      </c>
      <c r="J172" s="663" t="str">
        <f>IF(J$171&gt;Cover!$E$13,"",IFERROR(J31/((J130+J151)/2),""))</f>
        <v/>
      </c>
    </row>
    <row r="173" spans="1:10" x14ac:dyDescent="0.3">
      <c r="A173" s="1559"/>
      <c r="B173" s="1243" t="s">
        <v>272</v>
      </c>
      <c r="C173" s="1243"/>
      <c r="D173" s="1244" t="s">
        <v>300</v>
      </c>
      <c r="E173" s="662" t="str">
        <f>IF(E$171&gt;Cover!$E$13,"",IFERROR(E32/((E131+E152)/2),""))</f>
        <v/>
      </c>
      <c r="F173" s="662" t="str">
        <f>IF(F$171&gt;Cover!$E$13,"",IFERROR(F32/((F131+F152)/2),""))</f>
        <v/>
      </c>
      <c r="G173" s="662" t="str">
        <f>IF(G$171&gt;Cover!$E$13,"",IFERROR(G32/((G131+G152)/2),""))</f>
        <v/>
      </c>
      <c r="H173" s="662" t="str">
        <f>IF(H$171&gt;Cover!$E$13,"",IFERROR(H32/((H131+H152)/2),""))</f>
        <v/>
      </c>
      <c r="I173" s="662" t="str">
        <f>IF(I$171&gt;Cover!$E$13,"",IFERROR(I32/((I131+I152)/2),""))</f>
        <v/>
      </c>
      <c r="J173" s="663" t="str">
        <f>IF(J$171&gt;Cover!$E$13,"",IFERROR(J32/((J131+J152)/2),""))</f>
        <v/>
      </c>
    </row>
    <row r="174" spans="1:10" x14ac:dyDescent="0.3">
      <c r="A174" s="1559"/>
      <c r="B174" s="1243" t="s">
        <v>273</v>
      </c>
      <c r="C174" s="1243"/>
      <c r="D174" s="1244" t="s">
        <v>300</v>
      </c>
      <c r="E174" s="662" t="str">
        <f>IF(E$171&gt;Cover!$E$13,"",IFERROR(E33/((E132+E153)/2),""))</f>
        <v/>
      </c>
      <c r="F174" s="662" t="str">
        <f>IF(F$171&gt;Cover!$E$13,"",IFERROR(F33/((F132+F153)/2),""))</f>
        <v/>
      </c>
      <c r="G174" s="662" t="str">
        <f>IF(G$171&gt;Cover!$E$13,"",IFERROR(G33/((G132+G153)/2),""))</f>
        <v/>
      </c>
      <c r="H174" s="662" t="str">
        <f>IF(H$171&gt;Cover!$E$13,"",IFERROR(H33/((H132+H153)/2),""))</f>
        <v/>
      </c>
      <c r="I174" s="662" t="str">
        <f>IF(I$171&gt;Cover!$E$13,"",IFERROR(I33/((I132+I153)/2),""))</f>
        <v/>
      </c>
      <c r="J174" s="663" t="str">
        <f>IF(J$171&gt;Cover!$E$13,"",IFERROR(J33/((J132+J153)/2),""))</f>
        <v/>
      </c>
    </row>
    <row r="175" spans="1:10" x14ac:dyDescent="0.3">
      <c r="A175" s="1559"/>
      <c r="B175" s="1556" t="s">
        <v>274</v>
      </c>
      <c r="C175" s="1556"/>
      <c r="D175" s="1244" t="s">
        <v>300</v>
      </c>
      <c r="E175" s="1350" t="str">
        <f>IF(E$171&gt;Cover!$E$13,"",IFERROR(E34/((E133+E154)/2),""))</f>
        <v/>
      </c>
      <c r="F175" s="1350" t="str">
        <f>IF(F$171&gt;Cover!$E$13,"",IFERROR(F34/((F133+F154)/2),""))</f>
        <v/>
      </c>
      <c r="G175" s="1350" t="str">
        <f>IF(G$171&gt;Cover!$E$13,"",IFERROR(G34/((G133+G154)/2),""))</f>
        <v/>
      </c>
      <c r="H175" s="1350" t="str">
        <f>IF(H$171&gt;Cover!$E$13,"",IFERROR(H34/((H133+H154)/2),""))</f>
        <v/>
      </c>
      <c r="I175" s="1350" t="str">
        <f>IF(I$171&gt;Cover!$E$13,"",IFERROR(I34/((I133+I154)/2),""))</f>
        <v/>
      </c>
      <c r="J175" s="1351" t="str">
        <f>IF(J$171&gt;Cover!$E$13,"",IFERROR(J34/((J133+J154)/2),""))</f>
        <v/>
      </c>
    </row>
    <row r="176" spans="1:10" x14ac:dyDescent="0.3">
      <c r="A176" s="1559"/>
      <c r="B176" s="1243" t="s">
        <v>275</v>
      </c>
      <c r="C176" s="1243" t="s">
        <v>271</v>
      </c>
      <c r="D176" s="1244" t="s">
        <v>300</v>
      </c>
      <c r="E176" s="1350" t="str">
        <f>IF(E$171&gt;Cover!$E$13,"",IFERROR(E35/((E134+E155)/2),""))</f>
        <v/>
      </c>
      <c r="F176" s="1350" t="str">
        <f>IF(F$171&gt;Cover!$E$13,"",IFERROR(F35/((F134+F155)/2),""))</f>
        <v/>
      </c>
      <c r="G176" s="1350" t="str">
        <f>IF(G$171&gt;Cover!$E$13,"",IFERROR(G35/((G134+G155)/2),""))</f>
        <v/>
      </c>
      <c r="H176" s="1350" t="str">
        <f>IF(H$171&gt;Cover!$E$13,"",IFERROR(H35/((H134+H155)/2),""))</f>
        <v/>
      </c>
      <c r="I176" s="1350" t="str">
        <f>IF(I$171&gt;Cover!$E$13,"",IFERROR(I35/((I134+I155)/2),""))</f>
        <v/>
      </c>
      <c r="J176" s="1351" t="str">
        <f>IF(J$171&gt;Cover!$E$13,"",IFERROR(J35/((J134+J155)/2),""))</f>
        <v/>
      </c>
    </row>
    <row r="177" spans="1:11" x14ac:dyDescent="0.3">
      <c r="A177" s="1560"/>
      <c r="B177" s="1549" t="s">
        <v>1078</v>
      </c>
      <c r="C177" s="1550"/>
      <c r="D177" s="1244" t="s">
        <v>300</v>
      </c>
      <c r="E177" s="892" t="str">
        <f>IF(E$171&gt;Cover!$E$13,"",IFERROR(E36/((E135+E156)/2),""))</f>
        <v/>
      </c>
      <c r="F177" s="892" t="str">
        <f>IF(F$171&gt;Cover!$E$13,"",IFERROR(F36/((F135+F156)/2),""))</f>
        <v/>
      </c>
      <c r="G177" s="892" t="str">
        <f>IF(G$171&gt;Cover!$E$13,"",IFERROR(G36/((G135+G156)/2),""))</f>
        <v/>
      </c>
      <c r="H177" s="892" t="str">
        <f>IF(H$171&gt;Cover!$E$13,"",IFERROR(H36/((H135+H156)/2),""))</f>
        <v/>
      </c>
      <c r="I177" s="892" t="str">
        <f>IF(I$171&gt;Cover!$E$13,"",IFERROR(I36/((I135+I156)/2),""))</f>
        <v/>
      </c>
      <c r="J177" s="896" t="str">
        <f>IF(J$171&gt;Cover!$E$13,"",IFERROR(J36/((J135+J156)/2),""))</f>
        <v/>
      </c>
    </row>
    <row r="178" spans="1:11" x14ac:dyDescent="0.3">
      <c r="A178" s="1242" t="s">
        <v>276</v>
      </c>
      <c r="B178" s="1243" t="s">
        <v>277</v>
      </c>
      <c r="C178" s="1243" t="s">
        <v>278</v>
      </c>
      <c r="D178" s="1244" t="s">
        <v>300</v>
      </c>
      <c r="E178" s="662" t="str">
        <f>IF(E$171&gt;Cover!$E$13,"",IFERROR(E37/((E136+E157)/2),""))</f>
        <v/>
      </c>
      <c r="F178" s="662" t="str">
        <f>IF(F$171&gt;Cover!$E$13,"",IFERROR(F37/((F136+F157)/2),""))</f>
        <v/>
      </c>
      <c r="G178" s="662" t="str">
        <f>IF(G$171&gt;Cover!$E$13,"",IFERROR(G37/((G136+G157)/2),""))</f>
        <v/>
      </c>
      <c r="H178" s="662" t="str">
        <f>IF(H$171&gt;Cover!$E$13,"",IFERROR(H37/((H136+H157)/2),""))</f>
        <v/>
      </c>
      <c r="I178" s="662" t="str">
        <f>IF(I$171&gt;Cover!$E$13,"",IFERROR(I37/((I136+I157)/2),""))</f>
        <v/>
      </c>
      <c r="J178" s="663" t="str">
        <f>IF(J$171&gt;Cover!$E$13,"",IFERROR(J37/((J136+J157)/2),""))</f>
        <v/>
      </c>
    </row>
    <row r="179" spans="1:11" x14ac:dyDescent="0.3">
      <c r="A179" s="1344" t="s">
        <v>279</v>
      </c>
      <c r="B179" s="1345" t="s">
        <v>1056</v>
      </c>
      <c r="C179" s="1345" t="s">
        <v>280</v>
      </c>
      <c r="D179" s="1244" t="s">
        <v>300</v>
      </c>
      <c r="E179" s="662" t="str">
        <f>IF(E$171&gt;Cover!$E$13,"",IFERROR(E38/((E137+E158)/2),""))</f>
        <v/>
      </c>
      <c r="F179" s="662" t="str">
        <f>IF(F$171&gt;Cover!$E$13,"",IFERROR(F38/((F137+F158)/2),""))</f>
        <v/>
      </c>
      <c r="G179" s="662" t="str">
        <f>IF(G$171&gt;Cover!$E$13,"",IFERROR(G38/((G137+G158)/2),""))</f>
        <v/>
      </c>
      <c r="H179" s="662" t="str">
        <f>IF(H$171&gt;Cover!$E$13,"",IFERROR(H38/((H137+H158)/2),""))</f>
        <v/>
      </c>
      <c r="I179" s="662" t="str">
        <f>IF(I$171&gt;Cover!$E$13,"",IFERROR(I38/((I137+I158)/2),""))</f>
        <v/>
      </c>
      <c r="J179" s="663" t="str">
        <f>IF(J$171&gt;Cover!$E$13,"",IFERROR(J38/((J137+J158)/2),""))</f>
        <v/>
      </c>
    </row>
    <row r="180" spans="1:11" x14ac:dyDescent="0.3">
      <c r="A180" s="1344" t="s">
        <v>279</v>
      </c>
      <c r="B180" s="1345" t="s">
        <v>1057</v>
      </c>
      <c r="C180" s="1345" t="s">
        <v>280</v>
      </c>
      <c r="D180" s="1244" t="s">
        <v>300</v>
      </c>
      <c r="E180" s="662" t="str">
        <f>IF(E$171&gt;Cover!$E$13,"",IFERROR(E39/((E138+E159)/2),""))</f>
        <v/>
      </c>
      <c r="F180" s="662" t="str">
        <f>IF(F$171&gt;Cover!$E$13,"",IFERROR(F39/((F138+F159)/2),""))</f>
        <v/>
      </c>
      <c r="G180" s="662" t="str">
        <f>IF(G$171&gt;Cover!$E$13,"",IFERROR(G39/((G138+G159)/2),""))</f>
        <v/>
      </c>
      <c r="H180" s="662" t="str">
        <f>IF(H$171&gt;Cover!$E$13,"",IFERROR(H39/((H138+H159)/2),""))</f>
        <v/>
      </c>
      <c r="I180" s="662" t="str">
        <f>IF(I$171&gt;Cover!$E$13,"",IFERROR(I39/((I138+I159)/2),""))</f>
        <v/>
      </c>
      <c r="J180" s="663" t="str">
        <f>IF(J$171&gt;Cover!$E$13,"",IFERROR(J39/((J138+J159)/2),""))</f>
        <v/>
      </c>
    </row>
    <row r="181" spans="1:11" x14ac:dyDescent="0.3">
      <c r="A181" s="1344" t="s">
        <v>279</v>
      </c>
      <c r="B181" s="1345" t="s">
        <v>1058</v>
      </c>
      <c r="C181" s="1345" t="s">
        <v>281</v>
      </c>
      <c r="D181" s="1244" t="s">
        <v>300</v>
      </c>
      <c r="E181" s="662" t="str">
        <f>IF(E$171&gt;Cover!$E$13,"",IFERROR(E40/((E139+E160)/2),""))</f>
        <v/>
      </c>
      <c r="F181" s="662" t="str">
        <f>IF(F$171&gt;Cover!$E$13,"",IFERROR(F40/((F139+F160)/2),""))</f>
        <v/>
      </c>
      <c r="G181" s="662" t="str">
        <f>IF(G$171&gt;Cover!$E$13,"",IFERROR(G40/((G139+G160)/2),""))</f>
        <v/>
      </c>
      <c r="H181" s="662" t="str">
        <f>IF(H$171&gt;Cover!$E$13,"",IFERROR(H40/((H139+H160)/2),""))</f>
        <v/>
      </c>
      <c r="I181" s="662" t="str">
        <f>IF(I$171&gt;Cover!$E$13,"",IFERROR(I40/((I139+I160)/2),""))</f>
        <v/>
      </c>
      <c r="J181" s="663" t="str">
        <f>IF(J$171&gt;Cover!$E$13,"",IFERROR(J40/((J139+J160)/2),""))</f>
        <v/>
      </c>
    </row>
    <row r="182" spans="1:11" x14ac:dyDescent="0.3">
      <c r="A182" s="1344" t="s">
        <v>279</v>
      </c>
      <c r="B182" s="1345" t="s">
        <v>1059</v>
      </c>
      <c r="C182" s="1345" t="s">
        <v>281</v>
      </c>
      <c r="D182" s="1244" t="s">
        <v>300</v>
      </c>
      <c r="E182" s="662" t="str">
        <f>IF(E$171&gt;Cover!$E$13,"",IFERROR(E41/((E140+E161)/2),""))</f>
        <v/>
      </c>
      <c r="F182" s="662" t="str">
        <f>IF(F$171&gt;Cover!$E$13,"",IFERROR(F41/((F140+F161)/2),""))</f>
        <v/>
      </c>
      <c r="G182" s="662" t="str">
        <f>IF(G$171&gt;Cover!$E$13,"",IFERROR(G41/((G140+G161)/2),""))</f>
        <v/>
      </c>
      <c r="H182" s="662" t="str">
        <f>IF(H$171&gt;Cover!$E$13,"",IFERROR(H41/((H140+H161)/2),""))</f>
        <v/>
      </c>
      <c r="I182" s="662" t="str">
        <f>IF(I$171&gt;Cover!$E$13,"",IFERROR(I41/((I140+I161)/2),""))</f>
        <v/>
      </c>
      <c r="J182" s="663" t="str">
        <f>IF(J$171&gt;Cover!$E$13,"",IFERROR(J41/((J140+J161)/2),""))</f>
        <v/>
      </c>
    </row>
    <row r="183" spans="1:11" x14ac:dyDescent="0.3">
      <c r="A183" s="1344" t="s">
        <v>282</v>
      </c>
      <c r="B183" s="1345" t="s">
        <v>283</v>
      </c>
      <c r="C183" s="1345" t="s">
        <v>281</v>
      </c>
      <c r="D183" s="1244" t="s">
        <v>300</v>
      </c>
      <c r="E183" s="662" t="str">
        <f>IF(E$171&gt;Cover!$E$13,"",IFERROR(E42/((E141+E162)/2),""))</f>
        <v/>
      </c>
      <c r="F183" s="662" t="str">
        <f>IF(F$171&gt;Cover!$E$13,"",IFERROR(F42/((F141+F162)/2),""))</f>
        <v/>
      </c>
      <c r="G183" s="662" t="str">
        <f>IF(G$171&gt;Cover!$E$13,"",IFERROR(G42/((G141+G162)/2),""))</f>
        <v/>
      </c>
      <c r="H183" s="662" t="str">
        <f>IF(H$171&gt;Cover!$E$13,"",IFERROR(H42/((H141+H162)/2),""))</f>
        <v/>
      </c>
      <c r="I183" s="662" t="str">
        <f>IF(I$171&gt;Cover!$E$13,"",IFERROR(I42/((I141+I162)/2),""))</f>
        <v/>
      </c>
      <c r="J183" s="663" t="str">
        <f>IF(J$171&gt;Cover!$E$13,"",IFERROR(J42/((J141+J162)/2),""))</f>
        <v/>
      </c>
    </row>
    <row r="184" spans="1:11" x14ac:dyDescent="0.3">
      <c r="A184" s="1245"/>
      <c r="B184" s="1556" t="s">
        <v>284</v>
      </c>
      <c r="C184" s="1556"/>
      <c r="D184" s="1244" t="s">
        <v>300</v>
      </c>
      <c r="E184" s="892" t="str">
        <f>IF(E$171&gt;Cover!$E$13,"",IFERROR(E43/((E142+E163)/2),""))</f>
        <v/>
      </c>
      <c r="F184" s="892" t="str">
        <f>IF(F$171&gt;Cover!$E$13,"",IFERROR(F43/((F142+F163)/2),""))</f>
        <v/>
      </c>
      <c r="G184" s="892" t="str">
        <f>IF(G$171&gt;Cover!$E$13,"",IFERROR(G43/((G142+G163)/2),""))</f>
        <v/>
      </c>
      <c r="H184" s="892" t="str">
        <f>IF(H$171&gt;Cover!$E$13,"",IFERROR(H43/((H142+H163)/2),""))</f>
        <v/>
      </c>
      <c r="I184" s="892" t="str">
        <f>IF(I$171&gt;Cover!$E$13,"",IFERROR(I43/((I142+I163)/2),""))</f>
        <v/>
      </c>
      <c r="J184" s="896" t="str">
        <f>IF(J$171&gt;Cover!$E$13,"",IFERROR(J43/((J142+J163)/2),""))</f>
        <v/>
      </c>
    </row>
    <row r="185" spans="1:11" ht="14.5" thickBot="1" x14ac:dyDescent="0.35">
      <c r="A185" s="1246"/>
      <c r="B185" s="1554" t="s">
        <v>285</v>
      </c>
      <c r="C185" s="1554"/>
      <c r="D185" s="1247" t="s">
        <v>300</v>
      </c>
      <c r="E185" s="715" t="str">
        <f>IF(E$171&gt;Cover!$E$13,"",IFERROR(E44/((E143+E164)/2),""))</f>
        <v/>
      </c>
      <c r="F185" s="715" t="str">
        <f>IF(F$171&gt;Cover!$E$13,"",IFERROR(F44/((F143+F164)/2),""))</f>
        <v/>
      </c>
      <c r="G185" s="715" t="str">
        <f>IF(G$171&gt;Cover!$E$13,"",IFERROR(G44/((G143+G164)/2),""))</f>
        <v/>
      </c>
      <c r="H185" s="715" t="str">
        <f>IF(H$171&gt;Cover!$E$13,"",IFERROR(H44/((H143+H164)/2),""))</f>
        <v/>
      </c>
      <c r="I185" s="715" t="str">
        <f>IF(I$171&gt;Cover!$E$13,"",IFERROR(I44/((I143+I164)/2),""))</f>
        <v/>
      </c>
      <c r="J185" s="716" t="str">
        <f>IF(J$171&gt;Cover!$E$13,"",IFERROR(J44/((J143+J164)/2),""))</f>
        <v/>
      </c>
    </row>
    <row r="186" spans="1:11" x14ac:dyDescent="0.3">
      <c r="A186" s="101"/>
      <c r="B186" s="52"/>
      <c r="C186" s="52"/>
      <c r="D186" s="145"/>
      <c r="E186" s="1240"/>
      <c r="F186" s="1240"/>
      <c r="G186" s="1240"/>
      <c r="H186" s="1240"/>
      <c r="I186" s="1240"/>
      <c r="J186" s="1240"/>
    </row>
    <row r="187" spans="1:11" x14ac:dyDescent="0.3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</row>
    <row r="188" spans="1:11" ht="18" x14ac:dyDescent="0.4">
      <c r="A188" s="34" t="s">
        <v>12</v>
      </c>
      <c r="B188" s="35"/>
      <c r="C188" s="36"/>
      <c r="D188" s="36"/>
      <c r="E188" s="36"/>
      <c r="F188" s="36"/>
      <c r="G188" s="36"/>
      <c r="H188" s="36"/>
      <c r="I188" s="36"/>
      <c r="J188" s="36"/>
      <c r="K188" s="36"/>
    </row>
  </sheetData>
  <sheetProtection sheet="1" objects="1" scenarios="1"/>
  <mergeCells count="91">
    <mergeCell ref="A1:K3"/>
    <mergeCell ref="A9:A10"/>
    <mergeCell ref="B9:B10"/>
    <mergeCell ref="C9:C10"/>
    <mergeCell ref="D9:D10"/>
    <mergeCell ref="E9:J9"/>
    <mergeCell ref="A31:A36"/>
    <mergeCell ref="B36:C36"/>
    <mergeCell ref="B14:C14"/>
    <mergeCell ref="B23:C23"/>
    <mergeCell ref="B24:C24"/>
    <mergeCell ref="A29:A30"/>
    <mergeCell ref="B29:B30"/>
    <mergeCell ref="C29:C30"/>
    <mergeCell ref="A11:A16"/>
    <mergeCell ref="B16:C16"/>
    <mergeCell ref="A49:A50"/>
    <mergeCell ref="B49:B50"/>
    <mergeCell ref="C49:C50"/>
    <mergeCell ref="D49:D50"/>
    <mergeCell ref="E49:J49"/>
    <mergeCell ref="D29:D30"/>
    <mergeCell ref="E29:J29"/>
    <mergeCell ref="B34:C34"/>
    <mergeCell ref="B43:C43"/>
    <mergeCell ref="B44:C44"/>
    <mergeCell ref="A109:A110"/>
    <mergeCell ref="B109:B110"/>
    <mergeCell ref="C109:C110"/>
    <mergeCell ref="A69:A70"/>
    <mergeCell ref="B69:B70"/>
    <mergeCell ref="C69:C70"/>
    <mergeCell ref="B84:C84"/>
    <mergeCell ref="A89:A90"/>
    <mergeCell ref="B89:B90"/>
    <mergeCell ref="C89:C90"/>
    <mergeCell ref="B104:C104"/>
    <mergeCell ref="D109:D110"/>
    <mergeCell ref="B133:C133"/>
    <mergeCell ref="E128:J128"/>
    <mergeCell ref="B63:C63"/>
    <mergeCell ref="B64:C64"/>
    <mergeCell ref="E109:J109"/>
    <mergeCell ref="B116:C116"/>
    <mergeCell ref="D149:D150"/>
    <mergeCell ref="E149:J149"/>
    <mergeCell ref="E69:J69"/>
    <mergeCell ref="B74:C74"/>
    <mergeCell ref="B83:C83"/>
    <mergeCell ref="D89:D90"/>
    <mergeCell ref="E89:J89"/>
    <mergeCell ref="B142:C142"/>
    <mergeCell ref="B143:C143"/>
    <mergeCell ref="D69:D70"/>
    <mergeCell ref="B94:C94"/>
    <mergeCell ref="B103:C103"/>
    <mergeCell ref="B128:B129"/>
    <mergeCell ref="C128:C129"/>
    <mergeCell ref="D128:D129"/>
    <mergeCell ref="B114:C114"/>
    <mergeCell ref="A172:A177"/>
    <mergeCell ref="B154:C154"/>
    <mergeCell ref="B163:C163"/>
    <mergeCell ref="B164:C164"/>
    <mergeCell ref="A170:A171"/>
    <mergeCell ref="B170:B171"/>
    <mergeCell ref="C170:C171"/>
    <mergeCell ref="B185:C185"/>
    <mergeCell ref="D170:D171"/>
    <mergeCell ref="E170:J170"/>
    <mergeCell ref="B175:C175"/>
    <mergeCell ref="B184:C184"/>
    <mergeCell ref="B177:C177"/>
    <mergeCell ref="B56:C56"/>
    <mergeCell ref="A51:A56"/>
    <mergeCell ref="B76:C76"/>
    <mergeCell ref="A71:A76"/>
    <mergeCell ref="B96:C96"/>
    <mergeCell ref="A91:A96"/>
    <mergeCell ref="B54:C54"/>
    <mergeCell ref="A111:A116"/>
    <mergeCell ref="B135:C135"/>
    <mergeCell ref="A130:A135"/>
    <mergeCell ref="B156:C156"/>
    <mergeCell ref="A151:A156"/>
    <mergeCell ref="A149:A150"/>
    <mergeCell ref="B149:B150"/>
    <mergeCell ref="C149:C150"/>
    <mergeCell ref="A128:A129"/>
    <mergeCell ref="B123:C123"/>
    <mergeCell ref="B124:C124"/>
  </mergeCells>
  <conditionalFormatting sqref="E144:E146 F145:J145">
    <cfRule type="expression" dxfId="115" priority="2">
      <formula>E144="Error"</formula>
    </cfRule>
  </conditionalFormatting>
  <conditionalFormatting sqref="E165:E166 F166:J166">
    <cfRule type="expression" dxfId="114" priority="1">
      <formula>E165="Error"</formula>
    </cfRule>
  </conditionalFormatting>
  <pageMargins left="0.7" right="0.7" top="0.75" bottom="0.75" header="0.3" footer="0.3"/>
  <pageSetup paperSize="9" scale="23" orientation="portrait" r:id="rId1"/>
  <ignoredErrors>
    <ignoredError sqref="E34:J34 E36:J36 F133:J133 F135:J135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1A563-E539-4B6B-A599-16985C3E14E1}">
  <sheetPr>
    <pageSetUpPr fitToPage="1"/>
  </sheetPr>
  <dimension ref="A1:AO223"/>
  <sheetViews>
    <sheetView zoomScale="80" zoomScaleNormal="80" zoomScaleSheetLayoutView="100" workbookViewId="0">
      <selection activeCell="A6" sqref="A6"/>
    </sheetView>
  </sheetViews>
  <sheetFormatPr defaultColWidth="0" defaultRowHeight="14.25" customHeight="1" zeroHeight="1" x14ac:dyDescent="0.3"/>
  <cols>
    <col min="1" max="1" width="24.33203125" customWidth="1"/>
    <col min="2" max="2" width="73" customWidth="1"/>
    <col min="3" max="3" width="12.58203125" customWidth="1"/>
    <col min="4" max="9" width="14.58203125" customWidth="1"/>
    <col min="10" max="10" width="9" customWidth="1"/>
    <col min="11" max="11" width="16.75" customWidth="1"/>
    <col min="12" max="14" width="9" hidden="1" customWidth="1"/>
    <col min="15" max="41" width="0" hidden="1" customWidth="1"/>
    <col min="42" max="16384" width="8" hidden="1"/>
  </cols>
  <sheetData>
    <row r="1" spans="1:22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22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22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</row>
    <row r="4" spans="1:22" ht="18" x14ac:dyDescent="0.4">
      <c r="A4" s="638" t="str">
        <f ca="1">CONCATENATE("Worksheet: ",RIGHT(CELL("filename",$A$1),LEN(CELL("filename",$A$1))-FIND("]",CELL("filename",$A$1))))</f>
        <v>Worksheet: 2.4 Opex Cost Summary</v>
      </c>
      <c r="B4" s="1424"/>
      <c r="C4" s="1424"/>
      <c r="D4" s="1424"/>
      <c r="E4" s="1424"/>
      <c r="F4" s="1424"/>
      <c r="G4" s="1424"/>
      <c r="H4" s="1424"/>
      <c r="I4" s="1424"/>
      <c r="J4" s="1424"/>
      <c r="K4" s="1424"/>
      <c r="L4" s="1424"/>
      <c r="M4" s="1424"/>
      <c r="N4" s="1424"/>
      <c r="O4" s="1424"/>
      <c r="P4" s="1424"/>
      <c r="Q4" s="1424"/>
      <c r="R4" s="1424"/>
      <c r="S4" s="1424"/>
      <c r="T4" s="1424"/>
      <c r="U4" s="1424"/>
      <c r="V4" s="1424"/>
    </row>
    <row r="5" spans="1:22" ht="18" x14ac:dyDescent="0.4">
      <c r="A5" s="638"/>
      <c r="B5" s="1424"/>
      <c r="C5" s="1424"/>
      <c r="D5" s="1424"/>
      <c r="E5" s="1424"/>
      <c r="F5" s="1424"/>
      <c r="G5" s="1424"/>
      <c r="H5" s="1424"/>
      <c r="I5" s="1424"/>
      <c r="J5" s="1424"/>
      <c r="K5" s="1424"/>
      <c r="L5" s="1424"/>
      <c r="M5" s="1424"/>
      <c r="N5" s="1424"/>
      <c r="O5" s="1424"/>
      <c r="P5" s="1424"/>
      <c r="Q5" s="1424"/>
      <c r="R5" s="1424"/>
      <c r="S5" s="1424"/>
      <c r="T5" s="1424"/>
      <c r="U5" s="1424"/>
      <c r="V5" s="1424"/>
    </row>
    <row r="6" spans="1:22" ht="16" thickBot="1" x14ac:dyDescent="0.4">
      <c r="A6" s="391" t="s">
        <v>1243</v>
      </c>
      <c r="B6" s="1425"/>
      <c r="C6" s="1425"/>
      <c r="D6" s="1425"/>
      <c r="E6" s="1425"/>
      <c r="F6" s="1425"/>
      <c r="G6" s="1425"/>
      <c r="H6" s="1425"/>
      <c r="I6" s="1425"/>
      <c r="J6" s="1424"/>
      <c r="K6" s="1424"/>
      <c r="L6" s="1424"/>
      <c r="M6" s="1424"/>
      <c r="N6" s="1424"/>
      <c r="O6" s="1424"/>
      <c r="P6" s="1424"/>
      <c r="Q6" s="1424"/>
      <c r="R6" s="1424"/>
      <c r="S6" s="1424"/>
      <c r="T6" s="1424"/>
      <c r="U6" s="1424"/>
      <c r="V6" s="1424"/>
    </row>
    <row r="7" spans="1:22" ht="15" customHeight="1" x14ac:dyDescent="0.3">
      <c r="A7" s="1426" t="s">
        <v>1244</v>
      </c>
      <c r="B7" s="1427"/>
      <c r="C7" s="1428"/>
      <c r="D7" s="547">
        <f>'Universal Data'!P19/'Universal Data'!$M$19</f>
        <v>1.1913919413919414</v>
      </c>
      <c r="E7" s="544">
        <f>'Universal Data'!Q19/'Universal Data'!$M$19</f>
        <v>0</v>
      </c>
      <c r="F7" s="544">
        <f>'Universal Data'!R19/'Universal Data'!$M$19</f>
        <v>0</v>
      </c>
      <c r="G7" s="544">
        <f>'Universal Data'!S19/'Universal Data'!$M$19</f>
        <v>0</v>
      </c>
      <c r="H7" s="544">
        <f>'Universal Data'!T19/'Universal Data'!$M$19</f>
        <v>0</v>
      </c>
      <c r="I7" s="545">
        <f>'Universal Data'!U19/'Universal Data'!$M$19</f>
        <v>0</v>
      </c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24"/>
      <c r="U7" s="1424"/>
      <c r="V7" s="1424"/>
    </row>
    <row r="8" spans="1:22" ht="15" customHeight="1" x14ac:dyDescent="0.35">
      <c r="A8" s="1429"/>
      <c r="B8" s="1430"/>
      <c r="C8" s="1563" t="s">
        <v>386</v>
      </c>
      <c r="D8" s="1254" t="s">
        <v>110</v>
      </c>
      <c r="E8" s="1431"/>
      <c r="F8" s="1431"/>
      <c r="G8" s="1431"/>
      <c r="H8" s="1431"/>
      <c r="I8" s="1432"/>
      <c r="J8" s="1424"/>
      <c r="K8" s="1424"/>
      <c r="L8" s="1424"/>
      <c r="M8" s="1424"/>
      <c r="N8" s="1424"/>
      <c r="O8" s="1424"/>
      <c r="P8" s="1424"/>
      <c r="Q8" s="1424"/>
      <c r="R8" s="1424"/>
      <c r="S8" s="1424"/>
      <c r="T8" s="1424"/>
      <c r="U8" s="1424"/>
      <c r="V8" s="1424"/>
    </row>
    <row r="9" spans="1:22" ht="15" customHeight="1" thickBot="1" x14ac:dyDescent="0.35">
      <c r="A9" s="1433"/>
      <c r="B9" s="1434"/>
      <c r="C9" s="1562"/>
      <c r="D9" s="160">
        <v>2023</v>
      </c>
      <c r="E9" s="160">
        <v>2024</v>
      </c>
      <c r="F9" s="160">
        <v>2025</v>
      </c>
      <c r="G9" s="160">
        <v>2026</v>
      </c>
      <c r="H9" s="160">
        <v>2027</v>
      </c>
      <c r="I9" s="1435">
        <v>2028</v>
      </c>
      <c r="J9" s="1424"/>
      <c r="K9" s="1424"/>
      <c r="L9" s="1424"/>
      <c r="M9" s="1424"/>
      <c r="N9" s="1424"/>
      <c r="O9" s="1424"/>
      <c r="P9" s="1424"/>
      <c r="Q9" s="1424"/>
      <c r="R9" s="1424"/>
      <c r="S9" s="1424"/>
      <c r="T9" s="1424"/>
      <c r="U9" s="1424"/>
      <c r="V9" s="1424"/>
    </row>
    <row r="10" spans="1:22" ht="15" customHeight="1" x14ac:dyDescent="0.3">
      <c r="A10" s="1436" t="s">
        <v>308</v>
      </c>
      <c r="B10" s="1437" t="s">
        <v>192</v>
      </c>
      <c r="C10" s="1438" t="s">
        <v>1055</v>
      </c>
      <c r="D10" s="680">
        <f>IFERROR('3.1 Opex Summary'!D9/'2.4 Opex Cost Summary'!D$7,"")</f>
        <v>0</v>
      </c>
      <c r="E10" s="680" t="str">
        <f>IFERROR('3.1 Opex Summary'!E9/'2.4 Opex Cost Summary'!E$7,"")</f>
        <v/>
      </c>
      <c r="F10" s="680" t="str">
        <f>IFERROR('3.1 Opex Summary'!F9/'2.4 Opex Cost Summary'!F$7,"")</f>
        <v/>
      </c>
      <c r="G10" s="680" t="str">
        <f>IFERROR('3.1 Opex Summary'!G9/'2.4 Opex Cost Summary'!G$7,"")</f>
        <v/>
      </c>
      <c r="H10" s="680" t="str">
        <f>IFERROR('3.1 Opex Summary'!H9/'2.4 Opex Cost Summary'!H$7,"")</f>
        <v/>
      </c>
      <c r="I10" s="671" t="str">
        <f>IFERROR('3.1 Opex Summary'!I9/'2.4 Opex Cost Summary'!I$7,"")</f>
        <v/>
      </c>
      <c r="J10" s="1424"/>
      <c r="K10" s="1424"/>
      <c r="L10" s="1424"/>
      <c r="M10" s="1424"/>
      <c r="N10" s="1424"/>
      <c r="O10" s="1424"/>
      <c r="P10" s="1424"/>
      <c r="Q10" s="1424"/>
      <c r="R10" s="1424"/>
      <c r="S10" s="1424"/>
      <c r="T10" s="1424"/>
      <c r="U10" s="1424"/>
      <c r="V10" s="1424"/>
    </row>
    <row r="11" spans="1:22" ht="15" customHeight="1" x14ac:dyDescent="0.3">
      <c r="A11" s="1439" t="s">
        <v>308</v>
      </c>
      <c r="B11" s="1440" t="s">
        <v>193</v>
      </c>
      <c r="C11" s="1441" t="str">
        <f>$C$10</f>
        <v>Sep-2020 £</v>
      </c>
      <c r="D11" s="662">
        <f>IFERROR('3.1 Opex Summary'!D10/'2.4 Opex Cost Summary'!D$7,"")</f>
        <v>0</v>
      </c>
      <c r="E11" s="662" t="str">
        <f>IFERROR('3.1 Opex Summary'!E10/'2.4 Opex Cost Summary'!E$7,"")</f>
        <v/>
      </c>
      <c r="F11" s="662" t="str">
        <f>IFERROR('3.1 Opex Summary'!F10/'2.4 Opex Cost Summary'!F$7,"")</f>
        <v/>
      </c>
      <c r="G11" s="662" t="str">
        <f>IFERROR('3.1 Opex Summary'!G10/'2.4 Opex Cost Summary'!G$7,"")</f>
        <v/>
      </c>
      <c r="H11" s="662" t="str">
        <f>IFERROR('3.1 Opex Summary'!H10/'2.4 Opex Cost Summary'!H$7,"")</f>
        <v/>
      </c>
      <c r="I11" s="663" t="str">
        <f>IFERROR('3.1 Opex Summary'!I10/'2.4 Opex Cost Summary'!I$7,"")</f>
        <v/>
      </c>
      <c r="J11" s="1424"/>
      <c r="K11" s="1424"/>
      <c r="L11" s="1424"/>
      <c r="M11" s="1424"/>
      <c r="N11" s="1424"/>
      <c r="O11" s="1424"/>
      <c r="P11" s="1424"/>
      <c r="Q11" s="1424"/>
      <c r="R11" s="1424"/>
      <c r="S11" s="1424"/>
      <c r="T11" s="1424"/>
      <c r="U11" s="1424"/>
      <c r="V11" s="1424"/>
    </row>
    <row r="12" spans="1:22" ht="15" customHeight="1" x14ac:dyDescent="0.3">
      <c r="A12" s="1439" t="s">
        <v>308</v>
      </c>
      <c r="B12" s="1440" t="s">
        <v>194</v>
      </c>
      <c r="C12" s="1441" t="str">
        <f t="shared" ref="C12:C36" si="0">$C$10</f>
        <v>Sep-2020 £</v>
      </c>
      <c r="D12" s="662">
        <f>IFERROR('3.1 Opex Summary'!D11/'2.4 Opex Cost Summary'!D$7,"")</f>
        <v>0</v>
      </c>
      <c r="E12" s="662" t="str">
        <f>IFERROR('3.1 Opex Summary'!E11/'2.4 Opex Cost Summary'!E$7,"")</f>
        <v/>
      </c>
      <c r="F12" s="662" t="str">
        <f>IFERROR('3.1 Opex Summary'!F11/'2.4 Opex Cost Summary'!F$7,"")</f>
        <v/>
      </c>
      <c r="G12" s="662" t="str">
        <f>IFERROR('3.1 Opex Summary'!G11/'2.4 Opex Cost Summary'!G$7,"")</f>
        <v/>
      </c>
      <c r="H12" s="662" t="str">
        <f>IFERROR('3.1 Opex Summary'!H11/'2.4 Opex Cost Summary'!H$7,"")</f>
        <v/>
      </c>
      <c r="I12" s="663" t="str">
        <f>IFERROR('3.1 Opex Summary'!I11/'2.4 Opex Cost Summary'!I$7,"")</f>
        <v/>
      </c>
      <c r="J12" s="1424"/>
      <c r="K12" s="1424"/>
      <c r="L12" s="1424"/>
      <c r="M12" s="1424"/>
      <c r="N12" s="1424"/>
      <c r="O12" s="1424"/>
      <c r="P12" s="1424"/>
      <c r="Q12" s="1424"/>
      <c r="R12" s="1424"/>
      <c r="S12" s="1424"/>
      <c r="T12" s="1424"/>
      <c r="U12" s="1424"/>
      <c r="V12" s="1424"/>
    </row>
    <row r="13" spans="1:22" ht="15" customHeight="1" x14ac:dyDescent="0.3">
      <c r="A13" s="1439" t="s">
        <v>308</v>
      </c>
      <c r="B13" s="1440" t="s">
        <v>195</v>
      </c>
      <c r="C13" s="1441" t="str">
        <f t="shared" si="0"/>
        <v>Sep-2020 £</v>
      </c>
      <c r="D13" s="662">
        <f>IFERROR('3.1 Opex Summary'!D12/'2.4 Opex Cost Summary'!D$7,"")</f>
        <v>0</v>
      </c>
      <c r="E13" s="662" t="str">
        <f>IFERROR('3.1 Opex Summary'!E12/'2.4 Opex Cost Summary'!E$7,"")</f>
        <v/>
      </c>
      <c r="F13" s="662" t="str">
        <f>IFERROR('3.1 Opex Summary'!F12/'2.4 Opex Cost Summary'!F$7,"")</f>
        <v/>
      </c>
      <c r="G13" s="662" t="str">
        <f>IFERROR('3.1 Opex Summary'!G12/'2.4 Opex Cost Summary'!G$7,"")</f>
        <v/>
      </c>
      <c r="H13" s="662" t="str">
        <f>IFERROR('3.1 Opex Summary'!H12/'2.4 Opex Cost Summary'!H$7,"")</f>
        <v/>
      </c>
      <c r="I13" s="663" t="str">
        <f>IFERROR('3.1 Opex Summary'!I12/'2.4 Opex Cost Summary'!I$7,"")</f>
        <v/>
      </c>
      <c r="J13" s="1424"/>
      <c r="K13" s="1424"/>
      <c r="L13" s="1424"/>
      <c r="M13" s="1424"/>
      <c r="N13" s="1424"/>
      <c r="O13" s="1424"/>
      <c r="P13" s="1424"/>
      <c r="Q13" s="1424"/>
      <c r="R13" s="1424"/>
      <c r="S13" s="1424"/>
      <c r="T13" s="1424"/>
      <c r="U13" s="1424"/>
      <c r="V13" s="1424"/>
    </row>
    <row r="14" spans="1:22" ht="15" customHeight="1" x14ac:dyDescent="0.3">
      <c r="A14" s="1439" t="s">
        <v>308</v>
      </c>
      <c r="B14" s="1440" t="s">
        <v>196</v>
      </c>
      <c r="C14" s="1441" t="str">
        <f t="shared" si="0"/>
        <v>Sep-2020 £</v>
      </c>
      <c r="D14" s="662">
        <f>IFERROR('3.1 Opex Summary'!D13/'2.4 Opex Cost Summary'!D$7,"")</f>
        <v>0</v>
      </c>
      <c r="E14" s="662" t="str">
        <f>IFERROR('3.1 Opex Summary'!E13/'2.4 Opex Cost Summary'!E$7,"")</f>
        <v/>
      </c>
      <c r="F14" s="662" t="str">
        <f>IFERROR('3.1 Opex Summary'!F13/'2.4 Opex Cost Summary'!F$7,"")</f>
        <v/>
      </c>
      <c r="G14" s="662" t="str">
        <f>IFERROR('3.1 Opex Summary'!G13/'2.4 Opex Cost Summary'!G$7,"")</f>
        <v/>
      </c>
      <c r="H14" s="662" t="str">
        <f>IFERROR('3.1 Opex Summary'!H13/'2.4 Opex Cost Summary'!H$7,"")</f>
        <v/>
      </c>
      <c r="I14" s="663" t="str">
        <f>IFERROR('3.1 Opex Summary'!I13/'2.4 Opex Cost Summary'!I$7,"")</f>
        <v/>
      </c>
      <c r="J14" s="1424"/>
      <c r="K14" s="1424"/>
      <c r="L14" s="1424"/>
      <c r="M14" s="1424"/>
      <c r="N14" s="1424"/>
      <c r="O14" s="1424"/>
      <c r="P14" s="1424"/>
      <c r="Q14" s="1424"/>
      <c r="R14" s="1424"/>
      <c r="S14" s="1424"/>
      <c r="T14" s="1424"/>
      <c r="U14" s="1424"/>
      <c r="V14" s="1424"/>
    </row>
    <row r="15" spans="1:22" ht="15" customHeight="1" x14ac:dyDescent="0.3">
      <c r="A15" s="1439" t="s">
        <v>309</v>
      </c>
      <c r="B15" s="1440" t="s">
        <v>197</v>
      </c>
      <c r="C15" s="1441" t="str">
        <f t="shared" si="0"/>
        <v>Sep-2020 £</v>
      </c>
      <c r="D15" s="662">
        <f>IFERROR('3.1 Opex Summary'!D14/'2.4 Opex Cost Summary'!D$7,"")</f>
        <v>0</v>
      </c>
      <c r="E15" s="662" t="str">
        <f>IFERROR('3.1 Opex Summary'!E14/'2.4 Opex Cost Summary'!E$7,"")</f>
        <v/>
      </c>
      <c r="F15" s="662" t="str">
        <f>IFERROR('3.1 Opex Summary'!F14/'2.4 Opex Cost Summary'!F$7,"")</f>
        <v/>
      </c>
      <c r="G15" s="662" t="str">
        <f>IFERROR('3.1 Opex Summary'!G14/'2.4 Opex Cost Summary'!G$7,"")</f>
        <v/>
      </c>
      <c r="H15" s="662" t="str">
        <f>IFERROR('3.1 Opex Summary'!H14/'2.4 Opex Cost Summary'!H$7,"")</f>
        <v/>
      </c>
      <c r="I15" s="663" t="str">
        <f>IFERROR('3.1 Opex Summary'!I14/'2.4 Opex Cost Summary'!I$7,"")</f>
        <v/>
      </c>
      <c r="J15" s="1424"/>
      <c r="K15" s="1424"/>
      <c r="L15" s="1424"/>
      <c r="M15" s="1424"/>
      <c r="N15" s="1424"/>
      <c r="O15" s="1424"/>
      <c r="P15" s="1424"/>
      <c r="Q15" s="1424"/>
      <c r="R15" s="1424"/>
      <c r="S15" s="1424"/>
      <c r="T15" s="1424"/>
      <c r="U15" s="1424"/>
      <c r="V15" s="1424"/>
    </row>
    <row r="16" spans="1:22" ht="15" customHeight="1" x14ac:dyDescent="0.3">
      <c r="A16" s="1439" t="s">
        <v>309</v>
      </c>
      <c r="B16" s="1440" t="s">
        <v>198</v>
      </c>
      <c r="C16" s="1441" t="str">
        <f t="shared" si="0"/>
        <v>Sep-2020 £</v>
      </c>
      <c r="D16" s="662">
        <f>IFERROR('3.1 Opex Summary'!D15/'2.4 Opex Cost Summary'!D$7,"")</f>
        <v>0</v>
      </c>
      <c r="E16" s="662" t="str">
        <f>IFERROR('3.1 Opex Summary'!E15/'2.4 Opex Cost Summary'!E$7,"")</f>
        <v/>
      </c>
      <c r="F16" s="662" t="str">
        <f>IFERROR('3.1 Opex Summary'!F15/'2.4 Opex Cost Summary'!F$7,"")</f>
        <v/>
      </c>
      <c r="G16" s="662" t="str">
        <f>IFERROR('3.1 Opex Summary'!G15/'2.4 Opex Cost Summary'!G$7,"")</f>
        <v/>
      </c>
      <c r="H16" s="662" t="str">
        <f>IFERROR('3.1 Opex Summary'!H15/'2.4 Opex Cost Summary'!H$7,"")</f>
        <v/>
      </c>
      <c r="I16" s="663" t="str">
        <f>IFERROR('3.1 Opex Summary'!I15/'2.4 Opex Cost Summary'!I$7,"")</f>
        <v/>
      </c>
      <c r="J16" s="1424"/>
      <c r="K16" s="1424"/>
      <c r="L16" s="1424"/>
      <c r="M16" s="1424"/>
      <c r="N16" s="1424"/>
      <c r="O16" s="1424"/>
      <c r="P16" s="1424"/>
      <c r="Q16" s="1424"/>
      <c r="R16" s="1424"/>
      <c r="S16" s="1424"/>
      <c r="T16" s="1424"/>
      <c r="U16" s="1424"/>
      <c r="V16" s="1424"/>
    </row>
    <row r="17" spans="1:22" ht="15" customHeight="1" x14ac:dyDescent="0.3">
      <c r="A17" s="1439" t="s">
        <v>309</v>
      </c>
      <c r="B17" s="1483" t="s">
        <v>1253</v>
      </c>
      <c r="C17" s="1441" t="str">
        <f t="shared" si="0"/>
        <v>Sep-2020 £</v>
      </c>
      <c r="D17" s="662">
        <f>IFERROR('3.1 Opex Summary'!D16/'2.4 Opex Cost Summary'!D$7,"")</f>
        <v>0</v>
      </c>
      <c r="E17" s="662" t="str">
        <f>IFERROR('3.1 Opex Summary'!E16/'2.4 Opex Cost Summary'!E$7,"")</f>
        <v/>
      </c>
      <c r="F17" s="662" t="str">
        <f>IFERROR('3.1 Opex Summary'!F16/'2.4 Opex Cost Summary'!F$7,"")</f>
        <v/>
      </c>
      <c r="G17" s="662" t="str">
        <f>IFERROR('3.1 Opex Summary'!G16/'2.4 Opex Cost Summary'!G$7,"")</f>
        <v/>
      </c>
      <c r="H17" s="662" t="str">
        <f>IFERROR('3.1 Opex Summary'!H16/'2.4 Opex Cost Summary'!H$7,"")</f>
        <v/>
      </c>
      <c r="I17" s="663" t="str">
        <f>IFERROR('3.1 Opex Summary'!I16/'2.4 Opex Cost Summary'!I$7,"")</f>
        <v/>
      </c>
      <c r="J17" s="1424"/>
      <c r="K17" s="1424"/>
      <c r="L17" s="1424"/>
      <c r="M17" s="1424"/>
      <c r="N17" s="1424"/>
      <c r="O17" s="1424"/>
      <c r="P17" s="1424"/>
      <c r="Q17" s="1424"/>
      <c r="R17" s="1424"/>
      <c r="S17" s="1424"/>
      <c r="T17" s="1424"/>
      <c r="U17" s="1424"/>
      <c r="V17" s="1424"/>
    </row>
    <row r="18" spans="1:22" ht="15" customHeight="1" x14ac:dyDescent="0.3">
      <c r="A18" s="1439" t="s">
        <v>309</v>
      </c>
      <c r="B18" s="1440" t="s">
        <v>199</v>
      </c>
      <c r="C18" s="1441" t="str">
        <f t="shared" si="0"/>
        <v>Sep-2020 £</v>
      </c>
      <c r="D18" s="662">
        <f>IFERROR('3.1 Opex Summary'!D17/'2.4 Opex Cost Summary'!D$7,"")</f>
        <v>0</v>
      </c>
      <c r="E18" s="662" t="str">
        <f>IFERROR('3.1 Opex Summary'!E17/'2.4 Opex Cost Summary'!E$7,"")</f>
        <v/>
      </c>
      <c r="F18" s="662" t="str">
        <f>IFERROR('3.1 Opex Summary'!F17/'2.4 Opex Cost Summary'!F$7,"")</f>
        <v/>
      </c>
      <c r="G18" s="662" t="str">
        <f>IFERROR('3.1 Opex Summary'!G17/'2.4 Opex Cost Summary'!G$7,"")</f>
        <v/>
      </c>
      <c r="H18" s="662" t="str">
        <f>IFERROR('3.1 Opex Summary'!H17/'2.4 Opex Cost Summary'!H$7,"")</f>
        <v/>
      </c>
      <c r="I18" s="663" t="str">
        <f>IFERROR('3.1 Opex Summary'!I17/'2.4 Opex Cost Summary'!I$7,"")</f>
        <v/>
      </c>
      <c r="J18" s="1424"/>
      <c r="K18" s="1424"/>
      <c r="L18" s="1424"/>
      <c r="M18" s="1424"/>
      <c r="N18" s="1424"/>
      <c r="O18" s="1424"/>
      <c r="P18" s="1424"/>
      <c r="Q18" s="1424"/>
      <c r="R18" s="1424"/>
      <c r="S18" s="1424"/>
      <c r="T18" s="1424"/>
      <c r="U18" s="1424"/>
      <c r="V18" s="1424"/>
    </row>
    <row r="19" spans="1:22" ht="15" customHeight="1" x14ac:dyDescent="0.3">
      <c r="A19" s="1439" t="s">
        <v>310</v>
      </c>
      <c r="B19" s="1440" t="s">
        <v>200</v>
      </c>
      <c r="C19" s="1441" t="str">
        <f t="shared" si="0"/>
        <v>Sep-2020 £</v>
      </c>
      <c r="D19" s="662">
        <f>IFERROR('3.1 Opex Summary'!D18/'2.4 Opex Cost Summary'!D$7,"")</f>
        <v>0</v>
      </c>
      <c r="E19" s="662" t="str">
        <f>IFERROR('3.1 Opex Summary'!E18/'2.4 Opex Cost Summary'!E$7,"")</f>
        <v/>
      </c>
      <c r="F19" s="662" t="str">
        <f>IFERROR('3.1 Opex Summary'!F18/'2.4 Opex Cost Summary'!F$7,"")</f>
        <v/>
      </c>
      <c r="G19" s="662" t="str">
        <f>IFERROR('3.1 Opex Summary'!G18/'2.4 Opex Cost Summary'!G$7,"")</f>
        <v/>
      </c>
      <c r="H19" s="662" t="str">
        <f>IFERROR('3.1 Opex Summary'!H18/'2.4 Opex Cost Summary'!H$7,"")</f>
        <v/>
      </c>
      <c r="I19" s="663" t="str">
        <f>IFERROR('3.1 Opex Summary'!I18/'2.4 Opex Cost Summary'!I$7,"")</f>
        <v/>
      </c>
      <c r="J19" s="1424"/>
      <c r="K19" s="1424"/>
      <c r="L19" s="1424"/>
      <c r="M19" s="1424"/>
      <c r="N19" s="1424"/>
      <c r="O19" s="1424"/>
      <c r="P19" s="1424"/>
      <c r="Q19" s="1424"/>
      <c r="R19" s="1424"/>
      <c r="S19" s="1424"/>
      <c r="T19" s="1424"/>
      <c r="U19" s="1424"/>
      <c r="V19" s="1424"/>
    </row>
    <row r="20" spans="1:22" ht="15" customHeight="1" x14ac:dyDescent="0.3">
      <c r="A20" s="1439" t="s">
        <v>312</v>
      </c>
      <c r="B20" s="1440" t="s">
        <v>201</v>
      </c>
      <c r="C20" s="1441" t="str">
        <f t="shared" si="0"/>
        <v>Sep-2020 £</v>
      </c>
      <c r="D20" s="662">
        <f>IFERROR('3.1 Opex Summary'!D19/'2.4 Opex Cost Summary'!D$7,"")</f>
        <v>0</v>
      </c>
      <c r="E20" s="662" t="str">
        <f>IFERROR('3.1 Opex Summary'!E19/'2.4 Opex Cost Summary'!E$7,"")</f>
        <v/>
      </c>
      <c r="F20" s="662" t="str">
        <f>IFERROR('3.1 Opex Summary'!F19/'2.4 Opex Cost Summary'!F$7,"")</f>
        <v/>
      </c>
      <c r="G20" s="662" t="str">
        <f>IFERROR('3.1 Opex Summary'!G19/'2.4 Opex Cost Summary'!G$7,"")</f>
        <v/>
      </c>
      <c r="H20" s="662" t="str">
        <f>IFERROR('3.1 Opex Summary'!H19/'2.4 Opex Cost Summary'!H$7,"")</f>
        <v/>
      </c>
      <c r="I20" s="663" t="str">
        <f>IFERROR('3.1 Opex Summary'!I19/'2.4 Opex Cost Summary'!I$7,"")</f>
        <v/>
      </c>
      <c r="J20" s="1424"/>
      <c r="K20" s="1424"/>
      <c r="L20" s="1424"/>
      <c r="M20" s="1424"/>
      <c r="N20" s="1424"/>
      <c r="O20" s="1424"/>
      <c r="P20" s="1424"/>
      <c r="Q20" s="1424"/>
      <c r="R20" s="1424"/>
      <c r="S20" s="1424"/>
      <c r="T20" s="1424"/>
      <c r="U20" s="1424"/>
      <c r="V20" s="1424"/>
    </row>
    <row r="21" spans="1:22" ht="15" customHeight="1" x14ac:dyDescent="0.3">
      <c r="A21" s="1439" t="s">
        <v>312</v>
      </c>
      <c r="B21" s="1440" t="s">
        <v>202</v>
      </c>
      <c r="C21" s="1441" t="str">
        <f t="shared" si="0"/>
        <v>Sep-2020 £</v>
      </c>
      <c r="D21" s="662">
        <f>IFERROR('3.1 Opex Summary'!D20/'2.4 Opex Cost Summary'!D$7,"")</f>
        <v>0</v>
      </c>
      <c r="E21" s="662" t="str">
        <f>IFERROR('3.1 Opex Summary'!E20/'2.4 Opex Cost Summary'!E$7,"")</f>
        <v/>
      </c>
      <c r="F21" s="662" t="str">
        <f>IFERROR('3.1 Opex Summary'!F20/'2.4 Opex Cost Summary'!F$7,"")</f>
        <v/>
      </c>
      <c r="G21" s="662" t="str">
        <f>IFERROR('3.1 Opex Summary'!G20/'2.4 Opex Cost Summary'!G$7,"")</f>
        <v/>
      </c>
      <c r="H21" s="662" t="str">
        <f>IFERROR('3.1 Opex Summary'!H20/'2.4 Opex Cost Summary'!H$7,"")</f>
        <v/>
      </c>
      <c r="I21" s="663" t="str">
        <f>IFERROR('3.1 Opex Summary'!I20/'2.4 Opex Cost Summary'!I$7,"")</f>
        <v/>
      </c>
      <c r="J21" s="1424"/>
      <c r="K21" s="1424"/>
      <c r="L21" s="1424"/>
      <c r="M21" s="1424"/>
      <c r="N21" s="1424"/>
      <c r="O21" s="1424"/>
      <c r="P21" s="1424"/>
      <c r="Q21" s="1424"/>
      <c r="R21" s="1424"/>
      <c r="S21" s="1424"/>
      <c r="T21" s="1424"/>
      <c r="U21" s="1424"/>
      <c r="V21" s="1424"/>
    </row>
    <row r="22" spans="1:22" ht="15" customHeight="1" x14ac:dyDescent="0.3">
      <c r="A22" s="1439" t="s">
        <v>312</v>
      </c>
      <c r="B22" s="1440" t="s">
        <v>203</v>
      </c>
      <c r="C22" s="1441" t="str">
        <f t="shared" si="0"/>
        <v>Sep-2020 £</v>
      </c>
      <c r="D22" s="662">
        <f>IFERROR('3.1 Opex Summary'!D21/'2.4 Opex Cost Summary'!D$7,"")</f>
        <v>0</v>
      </c>
      <c r="E22" s="662" t="str">
        <f>IFERROR('3.1 Opex Summary'!E21/'2.4 Opex Cost Summary'!E$7,"")</f>
        <v/>
      </c>
      <c r="F22" s="662" t="str">
        <f>IFERROR('3.1 Opex Summary'!F21/'2.4 Opex Cost Summary'!F$7,"")</f>
        <v/>
      </c>
      <c r="G22" s="662" t="str">
        <f>IFERROR('3.1 Opex Summary'!G21/'2.4 Opex Cost Summary'!G$7,"")</f>
        <v/>
      </c>
      <c r="H22" s="662" t="str">
        <f>IFERROR('3.1 Opex Summary'!H21/'2.4 Opex Cost Summary'!H$7,"")</f>
        <v/>
      </c>
      <c r="I22" s="663" t="str">
        <f>IFERROR('3.1 Opex Summary'!I21/'2.4 Opex Cost Summary'!I$7,"")</f>
        <v/>
      </c>
      <c r="J22" s="1424"/>
      <c r="K22" s="1424"/>
      <c r="L22" s="1424"/>
      <c r="M22" s="1424"/>
      <c r="N22" s="1424"/>
      <c r="O22" s="1424"/>
      <c r="P22" s="1424"/>
      <c r="Q22" s="1424"/>
      <c r="R22" s="1424"/>
      <c r="S22" s="1424"/>
      <c r="T22" s="1424"/>
      <c r="U22" s="1424"/>
      <c r="V22" s="1424"/>
    </row>
    <row r="23" spans="1:22" ht="15" customHeight="1" x14ac:dyDescent="0.3">
      <c r="A23" s="1439" t="s">
        <v>312</v>
      </c>
      <c r="B23" s="1440" t="s">
        <v>204</v>
      </c>
      <c r="C23" s="1441" t="str">
        <f t="shared" si="0"/>
        <v>Sep-2020 £</v>
      </c>
      <c r="D23" s="662">
        <f>IFERROR('3.1 Opex Summary'!D22/'2.4 Opex Cost Summary'!D$7,"")</f>
        <v>0</v>
      </c>
      <c r="E23" s="662" t="str">
        <f>IFERROR('3.1 Opex Summary'!E22/'2.4 Opex Cost Summary'!E$7,"")</f>
        <v/>
      </c>
      <c r="F23" s="662" t="str">
        <f>IFERROR('3.1 Opex Summary'!F22/'2.4 Opex Cost Summary'!F$7,"")</f>
        <v/>
      </c>
      <c r="G23" s="662" t="str">
        <f>IFERROR('3.1 Opex Summary'!G22/'2.4 Opex Cost Summary'!G$7,"")</f>
        <v/>
      </c>
      <c r="H23" s="662" t="str">
        <f>IFERROR('3.1 Opex Summary'!H22/'2.4 Opex Cost Summary'!H$7,"")</f>
        <v/>
      </c>
      <c r="I23" s="663" t="str">
        <f>IFERROR('3.1 Opex Summary'!I22/'2.4 Opex Cost Summary'!I$7,"")</f>
        <v/>
      </c>
      <c r="J23" s="1424"/>
      <c r="K23" s="1424"/>
      <c r="L23" s="1424"/>
      <c r="M23" s="1424"/>
      <c r="N23" s="1424"/>
      <c r="O23" s="1424"/>
      <c r="P23" s="1424"/>
      <c r="Q23" s="1424"/>
      <c r="R23" s="1424"/>
      <c r="S23" s="1424"/>
      <c r="T23" s="1424"/>
      <c r="U23" s="1424"/>
      <c r="V23" s="1424"/>
    </row>
    <row r="24" spans="1:22" ht="15" customHeight="1" x14ac:dyDescent="0.3">
      <c r="A24" s="1439" t="s">
        <v>312</v>
      </c>
      <c r="B24" s="1440" t="s">
        <v>205</v>
      </c>
      <c r="C24" s="1441" t="str">
        <f t="shared" si="0"/>
        <v>Sep-2020 £</v>
      </c>
      <c r="D24" s="662">
        <f>IFERROR('3.1 Opex Summary'!D23/'2.4 Opex Cost Summary'!D$7,"")</f>
        <v>0</v>
      </c>
      <c r="E24" s="662" t="str">
        <f>IFERROR('3.1 Opex Summary'!E23/'2.4 Opex Cost Summary'!E$7,"")</f>
        <v/>
      </c>
      <c r="F24" s="662" t="str">
        <f>IFERROR('3.1 Opex Summary'!F23/'2.4 Opex Cost Summary'!F$7,"")</f>
        <v/>
      </c>
      <c r="G24" s="662" t="str">
        <f>IFERROR('3.1 Opex Summary'!G23/'2.4 Opex Cost Summary'!G$7,"")</f>
        <v/>
      </c>
      <c r="H24" s="662" t="str">
        <f>IFERROR('3.1 Opex Summary'!H23/'2.4 Opex Cost Summary'!H$7,"")</f>
        <v/>
      </c>
      <c r="I24" s="663" t="str">
        <f>IFERROR('3.1 Opex Summary'!I23/'2.4 Opex Cost Summary'!I$7,"")</f>
        <v/>
      </c>
      <c r="J24" s="1424"/>
      <c r="K24" s="1424"/>
      <c r="L24" s="1424"/>
      <c r="M24" s="1424"/>
      <c r="N24" s="1424"/>
      <c r="O24" s="1424"/>
      <c r="P24" s="1424"/>
      <c r="Q24" s="1424"/>
      <c r="R24" s="1424"/>
      <c r="S24" s="1424"/>
      <c r="T24" s="1424"/>
      <c r="U24" s="1424"/>
      <c r="V24" s="1424"/>
    </row>
    <row r="25" spans="1:22" ht="15" customHeight="1" x14ac:dyDescent="0.3">
      <c r="A25" s="1439" t="s">
        <v>312</v>
      </c>
      <c r="B25" s="1440" t="s">
        <v>206</v>
      </c>
      <c r="C25" s="1441" t="str">
        <f t="shared" si="0"/>
        <v>Sep-2020 £</v>
      </c>
      <c r="D25" s="662">
        <f>IFERROR('3.1 Opex Summary'!D24/'2.4 Opex Cost Summary'!D$7,"")</f>
        <v>0</v>
      </c>
      <c r="E25" s="662" t="str">
        <f>IFERROR('3.1 Opex Summary'!E24/'2.4 Opex Cost Summary'!E$7,"")</f>
        <v/>
      </c>
      <c r="F25" s="662" t="str">
        <f>IFERROR('3.1 Opex Summary'!F24/'2.4 Opex Cost Summary'!F$7,"")</f>
        <v/>
      </c>
      <c r="G25" s="662" t="str">
        <f>IFERROR('3.1 Opex Summary'!G24/'2.4 Opex Cost Summary'!G$7,"")</f>
        <v/>
      </c>
      <c r="H25" s="662" t="str">
        <f>IFERROR('3.1 Opex Summary'!H24/'2.4 Opex Cost Summary'!H$7,"")</f>
        <v/>
      </c>
      <c r="I25" s="663" t="str">
        <f>IFERROR('3.1 Opex Summary'!I24/'2.4 Opex Cost Summary'!I$7,"")</f>
        <v/>
      </c>
      <c r="J25" s="1424"/>
      <c r="K25" s="1424"/>
      <c r="L25" s="1424"/>
      <c r="M25" s="1424"/>
      <c r="N25" s="1424"/>
      <c r="O25" s="1424"/>
      <c r="P25" s="1424"/>
      <c r="Q25" s="1424"/>
      <c r="R25" s="1424"/>
      <c r="S25" s="1424"/>
      <c r="T25" s="1424"/>
      <c r="U25" s="1424"/>
      <c r="V25" s="1424"/>
    </row>
    <row r="26" spans="1:22" ht="15" customHeight="1" x14ac:dyDescent="0.3">
      <c r="A26" s="1439" t="s">
        <v>312</v>
      </c>
      <c r="B26" s="1440" t="s">
        <v>207</v>
      </c>
      <c r="C26" s="1441" t="str">
        <f t="shared" si="0"/>
        <v>Sep-2020 £</v>
      </c>
      <c r="D26" s="662">
        <f>IFERROR('3.1 Opex Summary'!D25/'2.4 Opex Cost Summary'!D$7,"")</f>
        <v>0</v>
      </c>
      <c r="E26" s="662" t="str">
        <f>IFERROR('3.1 Opex Summary'!E25/'2.4 Opex Cost Summary'!E$7,"")</f>
        <v/>
      </c>
      <c r="F26" s="662" t="str">
        <f>IFERROR('3.1 Opex Summary'!F25/'2.4 Opex Cost Summary'!F$7,"")</f>
        <v/>
      </c>
      <c r="G26" s="662" t="str">
        <f>IFERROR('3.1 Opex Summary'!G25/'2.4 Opex Cost Summary'!G$7,"")</f>
        <v/>
      </c>
      <c r="H26" s="662" t="str">
        <f>IFERROR('3.1 Opex Summary'!H25/'2.4 Opex Cost Summary'!H$7,"")</f>
        <v/>
      </c>
      <c r="I26" s="663" t="str">
        <f>IFERROR('3.1 Opex Summary'!I25/'2.4 Opex Cost Summary'!I$7,"")</f>
        <v/>
      </c>
      <c r="J26" s="1424"/>
      <c r="K26" s="1424"/>
      <c r="L26" s="1424"/>
      <c r="M26" s="1424"/>
      <c r="N26" s="1424"/>
      <c r="O26" s="1424"/>
      <c r="P26" s="1424"/>
      <c r="Q26" s="1424"/>
      <c r="R26" s="1424"/>
      <c r="S26" s="1424"/>
      <c r="T26" s="1424"/>
      <c r="U26" s="1424"/>
      <c r="V26" s="1424"/>
    </row>
    <row r="27" spans="1:22" ht="15" customHeight="1" x14ac:dyDescent="0.3">
      <c r="A27" s="1439" t="s">
        <v>312</v>
      </c>
      <c r="B27" s="1440" t="s">
        <v>208</v>
      </c>
      <c r="C27" s="1441" t="str">
        <f t="shared" si="0"/>
        <v>Sep-2020 £</v>
      </c>
      <c r="D27" s="662">
        <f>IFERROR('3.1 Opex Summary'!D26/'2.4 Opex Cost Summary'!D$7,"")</f>
        <v>0</v>
      </c>
      <c r="E27" s="662" t="str">
        <f>IFERROR('3.1 Opex Summary'!E26/'2.4 Opex Cost Summary'!E$7,"")</f>
        <v/>
      </c>
      <c r="F27" s="662" t="str">
        <f>IFERROR('3.1 Opex Summary'!F26/'2.4 Opex Cost Summary'!F$7,"")</f>
        <v/>
      </c>
      <c r="G27" s="662" t="str">
        <f>IFERROR('3.1 Opex Summary'!G26/'2.4 Opex Cost Summary'!G$7,"")</f>
        <v/>
      </c>
      <c r="H27" s="662" t="str">
        <f>IFERROR('3.1 Opex Summary'!H26/'2.4 Opex Cost Summary'!H$7,"")</f>
        <v/>
      </c>
      <c r="I27" s="663" t="str">
        <f>IFERROR('3.1 Opex Summary'!I26/'2.4 Opex Cost Summary'!I$7,"")</f>
        <v/>
      </c>
      <c r="J27" s="1424"/>
      <c r="K27" s="1424"/>
      <c r="L27" s="1424"/>
      <c r="M27" s="1424"/>
      <c r="N27" s="1424"/>
      <c r="O27" s="1424"/>
      <c r="P27" s="1424"/>
      <c r="Q27" s="1424"/>
      <c r="R27" s="1424"/>
      <c r="S27" s="1424"/>
      <c r="T27" s="1424"/>
      <c r="U27" s="1424"/>
      <c r="V27" s="1424"/>
    </row>
    <row r="28" spans="1:22" ht="15" customHeight="1" x14ac:dyDescent="0.3">
      <c r="A28" s="1439" t="s">
        <v>311</v>
      </c>
      <c r="B28" s="1440" t="s">
        <v>209</v>
      </c>
      <c r="C28" s="1441" t="str">
        <f t="shared" si="0"/>
        <v>Sep-2020 £</v>
      </c>
      <c r="D28" s="662">
        <f>IFERROR('3.1 Opex Summary'!D27/'2.4 Opex Cost Summary'!D$7,"")</f>
        <v>0</v>
      </c>
      <c r="E28" s="662" t="str">
        <f>IFERROR('3.1 Opex Summary'!E27/'2.4 Opex Cost Summary'!E$7,"")</f>
        <v/>
      </c>
      <c r="F28" s="662" t="str">
        <f>IFERROR('3.1 Opex Summary'!F27/'2.4 Opex Cost Summary'!F$7,"")</f>
        <v/>
      </c>
      <c r="G28" s="662" t="str">
        <f>IFERROR('3.1 Opex Summary'!G27/'2.4 Opex Cost Summary'!G$7,"")</f>
        <v/>
      </c>
      <c r="H28" s="662" t="str">
        <f>IFERROR('3.1 Opex Summary'!H27/'2.4 Opex Cost Summary'!H$7,"")</f>
        <v/>
      </c>
      <c r="I28" s="663" t="str">
        <f>IFERROR('3.1 Opex Summary'!I27/'2.4 Opex Cost Summary'!I$7,"")</f>
        <v/>
      </c>
      <c r="J28" s="1424"/>
      <c r="K28" s="1424"/>
      <c r="L28" s="1424"/>
      <c r="M28" s="1424"/>
      <c r="N28" s="1424"/>
      <c r="O28" s="1424"/>
      <c r="P28" s="1424"/>
      <c r="Q28" s="1424"/>
      <c r="R28" s="1424"/>
      <c r="S28" s="1424"/>
      <c r="T28" s="1424"/>
      <c r="U28" s="1424"/>
      <c r="V28" s="1424"/>
    </row>
    <row r="29" spans="1:22" ht="15" customHeight="1" x14ac:dyDescent="0.3">
      <c r="A29" s="1439" t="s">
        <v>311</v>
      </c>
      <c r="B29" s="1440" t="s">
        <v>210</v>
      </c>
      <c r="C29" s="1441" t="str">
        <f t="shared" si="0"/>
        <v>Sep-2020 £</v>
      </c>
      <c r="D29" s="662">
        <f>IFERROR('3.1 Opex Summary'!D28/'2.4 Opex Cost Summary'!D$7,"")</f>
        <v>0</v>
      </c>
      <c r="E29" s="662" t="str">
        <f>IFERROR('3.1 Opex Summary'!E28/'2.4 Opex Cost Summary'!E$7,"")</f>
        <v/>
      </c>
      <c r="F29" s="662" t="str">
        <f>IFERROR('3.1 Opex Summary'!F28/'2.4 Opex Cost Summary'!F$7,"")</f>
        <v/>
      </c>
      <c r="G29" s="662" t="str">
        <f>IFERROR('3.1 Opex Summary'!G28/'2.4 Opex Cost Summary'!G$7,"")</f>
        <v/>
      </c>
      <c r="H29" s="662" t="str">
        <f>IFERROR('3.1 Opex Summary'!H28/'2.4 Opex Cost Summary'!H$7,"")</f>
        <v/>
      </c>
      <c r="I29" s="663" t="str">
        <f>IFERROR('3.1 Opex Summary'!I28/'2.4 Opex Cost Summary'!I$7,"")</f>
        <v/>
      </c>
      <c r="J29" s="1424"/>
      <c r="K29" s="1424"/>
      <c r="L29" s="1424"/>
      <c r="M29" s="1424"/>
      <c r="N29" s="1424"/>
      <c r="O29" s="1424"/>
      <c r="P29" s="1424"/>
      <c r="Q29" s="1424"/>
      <c r="R29" s="1424"/>
      <c r="S29" s="1424"/>
      <c r="T29" s="1424"/>
      <c r="U29" s="1424"/>
      <c r="V29" s="1424"/>
    </row>
    <row r="30" spans="1:22" ht="15" customHeight="1" x14ac:dyDescent="0.3">
      <c r="A30" s="1439" t="s">
        <v>311</v>
      </c>
      <c r="B30" s="1440" t="s">
        <v>211</v>
      </c>
      <c r="C30" s="1441" t="str">
        <f t="shared" si="0"/>
        <v>Sep-2020 £</v>
      </c>
      <c r="D30" s="662">
        <f>IFERROR('3.1 Opex Summary'!D29/'2.4 Opex Cost Summary'!D$7,"")</f>
        <v>0</v>
      </c>
      <c r="E30" s="662" t="str">
        <f>IFERROR('3.1 Opex Summary'!E29/'2.4 Opex Cost Summary'!E$7,"")</f>
        <v/>
      </c>
      <c r="F30" s="662" t="str">
        <f>IFERROR('3.1 Opex Summary'!F29/'2.4 Opex Cost Summary'!F$7,"")</f>
        <v/>
      </c>
      <c r="G30" s="662" t="str">
        <f>IFERROR('3.1 Opex Summary'!G29/'2.4 Opex Cost Summary'!G$7,"")</f>
        <v/>
      </c>
      <c r="H30" s="662" t="str">
        <f>IFERROR('3.1 Opex Summary'!H29/'2.4 Opex Cost Summary'!H$7,"")</f>
        <v/>
      </c>
      <c r="I30" s="663" t="str">
        <f>IFERROR('3.1 Opex Summary'!I29/'2.4 Opex Cost Summary'!I$7,"")</f>
        <v/>
      </c>
      <c r="J30" s="1424"/>
      <c r="K30" s="1424"/>
      <c r="L30" s="1424"/>
      <c r="M30" s="1424"/>
      <c r="N30" s="1424"/>
      <c r="O30" s="1424"/>
      <c r="P30" s="1424"/>
      <c r="Q30" s="1424"/>
      <c r="R30" s="1424"/>
      <c r="S30" s="1424"/>
      <c r="T30" s="1424"/>
      <c r="U30" s="1424"/>
      <c r="V30" s="1424"/>
    </row>
    <row r="31" spans="1:22" ht="15" customHeight="1" x14ac:dyDescent="0.3">
      <c r="A31" s="1439" t="s">
        <v>311</v>
      </c>
      <c r="B31" s="1440" t="s">
        <v>652</v>
      </c>
      <c r="C31" s="1441" t="str">
        <f t="shared" si="0"/>
        <v>Sep-2020 £</v>
      </c>
      <c r="D31" s="662">
        <f>IFERROR('3.1 Opex Summary'!D30/'2.4 Opex Cost Summary'!D$7,"")</f>
        <v>0</v>
      </c>
      <c r="E31" s="662" t="str">
        <f>IFERROR('3.1 Opex Summary'!E30/'2.4 Opex Cost Summary'!E$7,"")</f>
        <v/>
      </c>
      <c r="F31" s="662" t="str">
        <f>IFERROR('3.1 Opex Summary'!F30/'2.4 Opex Cost Summary'!F$7,"")</f>
        <v/>
      </c>
      <c r="G31" s="662" t="str">
        <f>IFERROR('3.1 Opex Summary'!G30/'2.4 Opex Cost Summary'!G$7,"")</f>
        <v/>
      </c>
      <c r="H31" s="662" t="str">
        <f>IFERROR('3.1 Opex Summary'!H30/'2.4 Opex Cost Summary'!H$7,"")</f>
        <v/>
      </c>
      <c r="I31" s="663" t="str">
        <f>IFERROR('3.1 Opex Summary'!I30/'2.4 Opex Cost Summary'!I$7,"")</f>
        <v/>
      </c>
      <c r="J31" s="1424"/>
      <c r="K31" s="1424"/>
      <c r="L31" s="1424"/>
      <c r="M31" s="1424"/>
      <c r="N31" s="1424"/>
      <c r="O31" s="1424"/>
      <c r="P31" s="1424"/>
      <c r="Q31" s="1424"/>
      <c r="R31" s="1424"/>
      <c r="S31" s="1424"/>
      <c r="T31" s="1424"/>
      <c r="U31" s="1424"/>
      <c r="V31" s="1424"/>
    </row>
    <row r="32" spans="1:22" ht="15" customHeight="1" x14ac:dyDescent="0.3">
      <c r="A32" s="1439" t="s">
        <v>311</v>
      </c>
      <c r="B32" s="1440" t="s">
        <v>212</v>
      </c>
      <c r="C32" s="1441" t="str">
        <f t="shared" si="0"/>
        <v>Sep-2020 £</v>
      </c>
      <c r="D32" s="662">
        <f>IFERROR('3.1 Opex Summary'!D31/'2.4 Opex Cost Summary'!D$7,"")</f>
        <v>0</v>
      </c>
      <c r="E32" s="662" t="str">
        <f>IFERROR('3.1 Opex Summary'!E31/'2.4 Opex Cost Summary'!E$7,"")</f>
        <v/>
      </c>
      <c r="F32" s="662" t="str">
        <f>IFERROR('3.1 Opex Summary'!F31/'2.4 Opex Cost Summary'!F$7,"")</f>
        <v/>
      </c>
      <c r="G32" s="662" t="str">
        <f>IFERROR('3.1 Opex Summary'!G31/'2.4 Opex Cost Summary'!G$7,"")</f>
        <v/>
      </c>
      <c r="H32" s="662" t="str">
        <f>IFERROR('3.1 Opex Summary'!H31/'2.4 Opex Cost Summary'!H$7,"")</f>
        <v/>
      </c>
      <c r="I32" s="663" t="str">
        <f>IFERROR('3.1 Opex Summary'!I31/'2.4 Opex Cost Summary'!I$7,"")</f>
        <v/>
      </c>
      <c r="J32" s="1424"/>
      <c r="K32" s="1424"/>
      <c r="L32" s="1424"/>
      <c r="M32" s="1424"/>
      <c r="N32" s="1424"/>
      <c r="O32" s="1424"/>
      <c r="P32" s="1424"/>
      <c r="Q32" s="1424"/>
      <c r="R32" s="1424"/>
      <c r="S32" s="1424"/>
      <c r="T32" s="1424"/>
      <c r="U32" s="1424"/>
      <c r="V32" s="1424"/>
    </row>
    <row r="33" spans="1:22" ht="15" customHeight="1" thickBot="1" x14ac:dyDescent="0.35">
      <c r="A33" s="1442" t="s">
        <v>311</v>
      </c>
      <c r="B33" s="1443" t="s">
        <v>313</v>
      </c>
      <c r="C33" s="1444" t="str">
        <f t="shared" si="0"/>
        <v>Sep-2020 £</v>
      </c>
      <c r="D33" s="664">
        <f>IFERROR('3.1 Opex Summary'!D32/'2.4 Opex Cost Summary'!D$7,"")</f>
        <v>0</v>
      </c>
      <c r="E33" s="664" t="str">
        <f>IFERROR('3.1 Opex Summary'!E32/'2.4 Opex Cost Summary'!E$7,"")</f>
        <v/>
      </c>
      <c r="F33" s="664" t="str">
        <f>IFERROR('3.1 Opex Summary'!F32/'2.4 Opex Cost Summary'!F$7,"")</f>
        <v/>
      </c>
      <c r="G33" s="664" t="str">
        <f>IFERROR('3.1 Opex Summary'!G32/'2.4 Opex Cost Summary'!G$7,"")</f>
        <v/>
      </c>
      <c r="H33" s="664" t="str">
        <f>IFERROR('3.1 Opex Summary'!H32/'2.4 Opex Cost Summary'!H$7,"")</f>
        <v/>
      </c>
      <c r="I33" s="665" t="str">
        <f>IFERROR('3.1 Opex Summary'!I32/'2.4 Opex Cost Summary'!I$7,"")</f>
        <v/>
      </c>
      <c r="J33" s="1424"/>
      <c r="K33" s="1424"/>
      <c r="L33" s="1424"/>
      <c r="M33" s="1424"/>
      <c r="N33" s="1424"/>
      <c r="O33" s="1424"/>
      <c r="P33" s="1424"/>
      <c r="Q33" s="1424"/>
      <c r="R33" s="1424"/>
      <c r="S33" s="1424"/>
      <c r="T33" s="1424"/>
      <c r="U33" s="1424"/>
      <c r="V33" s="1424"/>
    </row>
    <row r="34" spans="1:22" ht="15" customHeight="1" thickBot="1" x14ac:dyDescent="0.35">
      <c r="A34" s="1039" t="s">
        <v>645</v>
      </c>
      <c r="B34" s="186"/>
      <c r="C34" s="1445" t="str">
        <f t="shared" si="0"/>
        <v>Sep-2020 £</v>
      </c>
      <c r="D34" s="801">
        <f>SUM(D10:D33)</f>
        <v>0</v>
      </c>
      <c r="E34" s="801">
        <f t="shared" ref="E34:I34" si="1">SUM(E10:E33)</f>
        <v>0</v>
      </c>
      <c r="F34" s="801">
        <f t="shared" si="1"/>
        <v>0</v>
      </c>
      <c r="G34" s="801">
        <f t="shared" si="1"/>
        <v>0</v>
      </c>
      <c r="H34" s="801">
        <f t="shared" si="1"/>
        <v>0</v>
      </c>
      <c r="I34" s="802">
        <f t="shared" si="1"/>
        <v>0</v>
      </c>
      <c r="J34" s="1424"/>
      <c r="K34" s="1424"/>
      <c r="L34" s="1424"/>
      <c r="M34" s="1424"/>
      <c r="N34" s="1424"/>
      <c r="O34" s="1424"/>
      <c r="P34" s="1424"/>
      <c r="Q34" s="1424"/>
      <c r="R34" s="1424"/>
      <c r="S34" s="1424"/>
      <c r="T34" s="1424"/>
      <c r="U34" s="1424"/>
      <c r="V34" s="1424"/>
    </row>
    <row r="35" spans="1:22" ht="15" customHeight="1" thickBot="1" x14ac:dyDescent="0.35">
      <c r="A35" s="1446"/>
      <c r="B35" s="1447" t="s">
        <v>936</v>
      </c>
      <c r="C35" s="1448" t="str">
        <f t="shared" si="0"/>
        <v>Sep-2020 £</v>
      </c>
      <c r="D35" s="801">
        <f>IFERROR('3.1 Opex Summary'!D34/'2.4 Opex Cost Summary'!D$7,"")</f>
        <v>0</v>
      </c>
      <c r="E35" s="801" t="str">
        <f>IFERROR('3.1 Opex Summary'!E34/'2.4 Opex Cost Summary'!E$7,"")</f>
        <v/>
      </c>
      <c r="F35" s="801" t="str">
        <f>IFERROR('3.1 Opex Summary'!F34/'2.4 Opex Cost Summary'!F$7,"")</f>
        <v/>
      </c>
      <c r="G35" s="801" t="str">
        <f>IFERROR('3.1 Opex Summary'!G34/'2.4 Opex Cost Summary'!G$7,"")</f>
        <v/>
      </c>
      <c r="H35" s="801" t="str">
        <f>IFERROR('3.1 Opex Summary'!H34/'2.4 Opex Cost Summary'!H$7,"")</f>
        <v/>
      </c>
      <c r="I35" s="802" t="str">
        <f>IFERROR('3.1 Opex Summary'!I34/'2.4 Opex Cost Summary'!I$7,"")</f>
        <v/>
      </c>
      <c r="J35" s="1424"/>
      <c r="K35" s="1424"/>
      <c r="L35" s="1424"/>
      <c r="M35" s="1424"/>
      <c r="N35" s="1424"/>
      <c r="O35" s="1424"/>
      <c r="P35" s="1424"/>
      <c r="Q35" s="1424"/>
      <c r="R35" s="1424"/>
      <c r="S35" s="1424"/>
      <c r="T35" s="1424"/>
      <c r="U35" s="1424"/>
      <c r="V35" s="1424"/>
    </row>
    <row r="36" spans="1:22" ht="15" customHeight="1" thickBot="1" x14ac:dyDescent="0.35">
      <c r="A36" s="653" t="s">
        <v>647</v>
      </c>
      <c r="B36" s="482"/>
      <c r="C36" s="1445" t="str">
        <f t="shared" si="0"/>
        <v>Sep-2020 £</v>
      </c>
      <c r="D36" s="656">
        <f>SUM(D34:D35)</f>
        <v>0</v>
      </c>
      <c r="E36" s="656">
        <f t="shared" ref="E36:I36" si="2">SUM(E34:E35)</f>
        <v>0</v>
      </c>
      <c r="F36" s="656">
        <f t="shared" si="2"/>
        <v>0</v>
      </c>
      <c r="G36" s="656">
        <f t="shared" si="2"/>
        <v>0</v>
      </c>
      <c r="H36" s="656">
        <f t="shared" si="2"/>
        <v>0</v>
      </c>
      <c r="I36" s="657">
        <f t="shared" si="2"/>
        <v>0</v>
      </c>
      <c r="J36" s="1424"/>
      <c r="K36" s="1424"/>
      <c r="L36" s="1424"/>
      <c r="M36" s="1424"/>
      <c r="N36" s="1424"/>
      <c r="O36" s="1424"/>
      <c r="P36" s="1424"/>
      <c r="Q36" s="1424"/>
      <c r="R36" s="1424"/>
      <c r="S36" s="1424"/>
      <c r="T36" s="1424"/>
      <c r="U36" s="1424"/>
      <c r="V36" s="1424"/>
    </row>
    <row r="37" spans="1:22" ht="15" customHeight="1" x14ac:dyDescent="0.3">
      <c r="A37" s="1449"/>
      <c r="B37" s="1449"/>
      <c r="C37" s="1449"/>
      <c r="D37" s="1449"/>
      <c r="E37" s="1449"/>
      <c r="F37" s="1449"/>
      <c r="G37" s="1449"/>
      <c r="H37" s="1449"/>
      <c r="I37" s="1449"/>
      <c r="J37" s="1424"/>
      <c r="K37" s="1424"/>
      <c r="L37" s="1424"/>
      <c r="M37" s="1424"/>
      <c r="N37" s="1424"/>
      <c r="O37" s="1424"/>
      <c r="P37" s="1424"/>
      <c r="Q37" s="1424"/>
      <c r="R37" s="1424"/>
      <c r="S37" s="1424"/>
      <c r="T37" s="1424"/>
      <c r="U37" s="1424"/>
      <c r="V37" s="1424"/>
    </row>
    <row r="38" spans="1:22" ht="15" customHeight="1" x14ac:dyDescent="0.3">
      <c r="A38" s="1424"/>
      <c r="B38" s="1424"/>
      <c r="C38" s="1424"/>
      <c r="D38" s="1424"/>
      <c r="E38" s="1424"/>
      <c r="F38" s="1424"/>
      <c r="G38" s="1424"/>
      <c r="H38" s="1424"/>
      <c r="I38" s="1424"/>
      <c r="K38" s="1424"/>
      <c r="L38" s="1424"/>
      <c r="M38" s="1424"/>
      <c r="N38" s="1424"/>
      <c r="O38" s="1424"/>
      <c r="P38" s="1424"/>
      <c r="Q38" s="1424"/>
      <c r="R38" s="1424"/>
      <c r="S38" s="1424"/>
      <c r="T38" s="1424"/>
      <c r="U38" s="1424"/>
      <c r="V38" s="1424"/>
    </row>
    <row r="39" spans="1:22" ht="15" customHeight="1" thickBot="1" x14ac:dyDescent="0.4">
      <c r="A39" s="391" t="s">
        <v>1245</v>
      </c>
      <c r="B39" s="1424"/>
      <c r="C39" s="1424"/>
      <c r="D39" s="1424"/>
      <c r="E39" s="1424"/>
      <c r="F39" s="1424"/>
      <c r="G39" s="1424"/>
      <c r="H39" s="1424"/>
      <c r="I39" s="1424"/>
      <c r="K39" s="1424"/>
      <c r="L39" s="1424"/>
      <c r="M39" s="1424"/>
      <c r="N39" s="1424"/>
      <c r="O39" s="1424"/>
      <c r="P39" s="1424"/>
      <c r="Q39" s="1424"/>
      <c r="R39" s="1424"/>
      <c r="S39" s="1424"/>
      <c r="T39" s="1424"/>
      <c r="U39" s="1424"/>
      <c r="V39" s="1424"/>
    </row>
    <row r="40" spans="1:22" ht="15" customHeight="1" x14ac:dyDescent="0.35">
      <c r="A40" s="1450"/>
      <c r="B40" s="1451"/>
      <c r="C40" s="1561" t="s">
        <v>386</v>
      </c>
      <c r="D40" s="1452" t="s">
        <v>110</v>
      </c>
      <c r="E40" s="1453"/>
      <c r="F40" s="1453"/>
      <c r="G40" s="1453"/>
      <c r="H40" s="1453"/>
      <c r="I40" s="1454"/>
      <c r="K40" s="1424"/>
      <c r="L40" s="1424"/>
      <c r="M40" s="1424"/>
      <c r="N40" s="1424"/>
      <c r="O40" s="1424"/>
      <c r="P40" s="1424"/>
      <c r="Q40" s="1424"/>
      <c r="R40" s="1424"/>
      <c r="S40" s="1424"/>
      <c r="T40" s="1424"/>
      <c r="U40" s="1424"/>
      <c r="V40" s="1424"/>
    </row>
    <row r="41" spans="1:22" ht="15" customHeight="1" thickBot="1" x14ac:dyDescent="0.35">
      <c r="A41" s="1433"/>
      <c r="B41" s="1434"/>
      <c r="C41" s="1562"/>
      <c r="D41" s="160">
        <v>2023</v>
      </c>
      <c r="E41" s="160">
        <v>2024</v>
      </c>
      <c r="F41" s="160">
        <v>2025</v>
      </c>
      <c r="G41" s="160">
        <v>2026</v>
      </c>
      <c r="H41" s="160">
        <v>2027</v>
      </c>
      <c r="I41" s="1435">
        <v>2028</v>
      </c>
      <c r="K41" s="1424"/>
      <c r="L41" s="1424"/>
      <c r="M41" s="1424"/>
      <c r="N41" s="1424"/>
      <c r="O41" s="1424"/>
      <c r="P41" s="1424"/>
      <c r="Q41" s="1424"/>
      <c r="R41" s="1424"/>
      <c r="S41" s="1424"/>
      <c r="T41" s="1424"/>
      <c r="U41" s="1424"/>
      <c r="V41" s="1424"/>
    </row>
    <row r="42" spans="1:22" ht="15" customHeight="1" x14ac:dyDescent="0.3">
      <c r="A42" s="1436" t="s">
        <v>308</v>
      </c>
      <c r="B42" s="1437" t="s">
        <v>192</v>
      </c>
      <c r="C42" s="1438" t="str">
        <f>$C$10</f>
        <v>Sep-2020 £</v>
      </c>
      <c r="D42" s="2">
        <v>266522.2354524004</v>
      </c>
      <c r="E42" s="2">
        <v>264881.64619903703</v>
      </c>
      <c r="F42" s="2">
        <v>266552.96688852535</v>
      </c>
      <c r="G42" s="2">
        <v>266391.24145341263</v>
      </c>
      <c r="H42" s="2">
        <v>266243.08015298593</v>
      </c>
      <c r="I42" s="1455">
        <v>266095.11967290926</v>
      </c>
      <c r="K42" s="1424"/>
      <c r="L42" s="1424"/>
      <c r="M42" s="1424"/>
      <c r="N42" s="1424"/>
      <c r="O42" s="1424"/>
      <c r="P42" s="1424"/>
      <c r="Q42" s="1424"/>
      <c r="R42" s="1424"/>
      <c r="S42" s="1424"/>
      <c r="T42" s="1424"/>
      <c r="U42" s="1424"/>
      <c r="V42" s="1424"/>
    </row>
    <row r="43" spans="1:22" ht="15" customHeight="1" x14ac:dyDescent="0.3">
      <c r="A43" s="1439" t="s">
        <v>308</v>
      </c>
      <c r="B43" s="1440" t="s">
        <v>193</v>
      </c>
      <c r="C43" s="1441" t="str">
        <f>$C$10</f>
        <v>Sep-2020 £</v>
      </c>
      <c r="D43" s="1199">
        <v>496506.14910964761</v>
      </c>
      <c r="E43" s="1199">
        <v>493387.34171044215</v>
      </c>
      <c r="F43" s="1199">
        <v>490690.02863919188</v>
      </c>
      <c r="G43" s="1199">
        <v>490457.45644954772</v>
      </c>
      <c r="H43" s="1199">
        <v>490352.13200222777</v>
      </c>
      <c r="I43" s="1200">
        <v>490243.11607828591</v>
      </c>
      <c r="K43" s="1424"/>
      <c r="L43" s="1424"/>
      <c r="M43" s="1424"/>
      <c r="N43" s="1424"/>
      <c r="O43" s="1424"/>
      <c r="P43" s="1424"/>
      <c r="Q43" s="1424"/>
      <c r="R43" s="1424"/>
      <c r="S43" s="1424"/>
      <c r="T43" s="1424"/>
      <c r="U43" s="1424"/>
      <c r="V43" s="1424"/>
    </row>
    <row r="44" spans="1:22" ht="15" customHeight="1" x14ac:dyDescent="0.3">
      <c r="A44" s="1439" t="s">
        <v>308</v>
      </c>
      <c r="B44" s="1440" t="s">
        <v>194</v>
      </c>
      <c r="C44" s="1441" t="str">
        <f t="shared" ref="C44:C68" si="3">$C$10</f>
        <v>Sep-2020 £</v>
      </c>
      <c r="D44" s="1199">
        <v>459223.85996167909</v>
      </c>
      <c r="E44" s="1199">
        <v>456347.72397590743</v>
      </c>
      <c r="F44" s="1199">
        <v>458835.75903148542</v>
      </c>
      <c r="G44" s="1199">
        <v>488880.38034697331</v>
      </c>
      <c r="H44" s="1199">
        <v>488621.33261622261</v>
      </c>
      <c r="I44" s="1200">
        <v>509652.71086428344</v>
      </c>
      <c r="K44" s="1424"/>
      <c r="L44" s="1424"/>
      <c r="M44" s="1424"/>
      <c r="N44" s="1424"/>
      <c r="O44" s="1424"/>
      <c r="P44" s="1424"/>
      <c r="Q44" s="1424"/>
      <c r="R44" s="1424"/>
      <c r="S44" s="1424"/>
      <c r="T44" s="1424"/>
      <c r="U44" s="1424"/>
      <c r="V44" s="1424"/>
    </row>
    <row r="45" spans="1:22" ht="15" customHeight="1" x14ac:dyDescent="0.3">
      <c r="A45" s="1439" t="s">
        <v>308</v>
      </c>
      <c r="B45" s="1440" t="s">
        <v>195</v>
      </c>
      <c r="C45" s="1441" t="str">
        <f t="shared" si="3"/>
        <v>Sep-2020 £</v>
      </c>
      <c r="D45" s="1199">
        <v>789761.44889886514</v>
      </c>
      <c r="E45" s="1199">
        <v>784256.67992599774</v>
      </c>
      <c r="F45" s="1199">
        <v>786914.48851920152</v>
      </c>
      <c r="G45" s="1199">
        <v>788570.48710121971</v>
      </c>
      <c r="H45" s="1199">
        <v>787872.85172460682</v>
      </c>
      <c r="I45" s="1200">
        <v>787180.31620847364</v>
      </c>
      <c r="K45" s="1424"/>
      <c r="L45" s="1424"/>
      <c r="M45" s="1424"/>
      <c r="N45" s="1424"/>
      <c r="O45" s="1424"/>
      <c r="P45" s="1424"/>
      <c r="Q45" s="1424"/>
      <c r="R45" s="1424"/>
      <c r="S45" s="1424"/>
      <c r="T45" s="1424"/>
      <c r="U45" s="1424"/>
      <c r="V45" s="1424"/>
    </row>
    <row r="46" spans="1:22" ht="15" customHeight="1" x14ac:dyDescent="0.3">
      <c r="A46" s="1439" t="s">
        <v>308</v>
      </c>
      <c r="B46" s="1440" t="s">
        <v>196</v>
      </c>
      <c r="C46" s="1441" t="str">
        <f t="shared" si="3"/>
        <v>Sep-2020 £</v>
      </c>
      <c r="D46" s="1199">
        <v>121546.11671673166</v>
      </c>
      <c r="E46" s="1199">
        <v>120756.20642045804</v>
      </c>
      <c r="F46" s="1199">
        <v>121491.28875284833</v>
      </c>
      <c r="G46" s="1199">
        <v>121377.19112463144</v>
      </c>
      <c r="H46" s="1199">
        <v>121280.98406313482</v>
      </c>
      <c r="I46" s="1200">
        <v>121185.39619874158</v>
      </c>
      <c r="K46" s="1424"/>
      <c r="L46" s="1424"/>
      <c r="M46" s="1424"/>
      <c r="N46" s="1424"/>
      <c r="O46" s="1424"/>
      <c r="P46" s="1424"/>
      <c r="Q46" s="1424"/>
      <c r="R46" s="1424"/>
      <c r="S46" s="1424"/>
      <c r="T46" s="1424"/>
      <c r="U46" s="1424"/>
      <c r="V46" s="1424"/>
    </row>
    <row r="47" spans="1:22" ht="15" customHeight="1" x14ac:dyDescent="0.3">
      <c r="A47" s="1439" t="s">
        <v>309</v>
      </c>
      <c r="B47" s="1440" t="s">
        <v>197</v>
      </c>
      <c r="C47" s="1441" t="str">
        <f t="shared" si="3"/>
        <v>Sep-2020 £</v>
      </c>
      <c r="D47" s="1199">
        <v>1301813.3995352893</v>
      </c>
      <c r="E47" s="1199">
        <v>1318839.6272108371</v>
      </c>
      <c r="F47" s="1199">
        <v>1349008.3742441731</v>
      </c>
      <c r="G47" s="1199">
        <v>1370521.9585020146</v>
      </c>
      <c r="H47" s="1199">
        <v>1391351.1820281383</v>
      </c>
      <c r="I47" s="1200">
        <v>1411650.1916116793</v>
      </c>
      <c r="K47" s="1424"/>
      <c r="L47" s="1424"/>
      <c r="M47" s="1424"/>
      <c r="N47" s="1424"/>
      <c r="O47" s="1424"/>
      <c r="P47" s="1424"/>
      <c r="Q47" s="1424"/>
      <c r="R47" s="1424"/>
      <c r="S47" s="1424"/>
      <c r="T47" s="1424"/>
      <c r="U47" s="1424"/>
      <c r="V47" s="1424"/>
    </row>
    <row r="48" spans="1:22" ht="15" customHeight="1" x14ac:dyDescent="0.3">
      <c r="A48" s="1439" t="s">
        <v>309</v>
      </c>
      <c r="B48" s="1440" t="s">
        <v>198</v>
      </c>
      <c r="C48" s="1441" t="str">
        <f t="shared" si="3"/>
        <v>Sep-2020 £</v>
      </c>
      <c r="D48" s="1199">
        <v>1508644.7373007368</v>
      </c>
      <c r="E48" s="1199">
        <v>2103432.7717134389</v>
      </c>
      <c r="F48" s="1199">
        <v>2219152.5187225402</v>
      </c>
      <c r="G48" s="1199">
        <v>2497938.1835039426</v>
      </c>
      <c r="H48" s="1199">
        <v>2234499.4607305462</v>
      </c>
      <c r="I48" s="1200">
        <v>2367964.8327128803</v>
      </c>
      <c r="K48" s="1424"/>
      <c r="L48" s="1424"/>
      <c r="M48" s="1424"/>
      <c r="N48" s="1424"/>
      <c r="O48" s="1424"/>
      <c r="P48" s="1424"/>
      <c r="Q48" s="1424"/>
      <c r="R48" s="1424"/>
      <c r="S48" s="1424"/>
      <c r="T48" s="1424"/>
      <c r="U48" s="1424"/>
      <c r="V48" s="1424"/>
    </row>
    <row r="49" spans="1:22" ht="15" customHeight="1" x14ac:dyDescent="0.3">
      <c r="A49" s="1439" t="s">
        <v>309</v>
      </c>
      <c r="B49" s="1483" t="s">
        <v>1253</v>
      </c>
      <c r="C49" s="1441" t="str">
        <f t="shared" si="3"/>
        <v>Sep-2020 £</v>
      </c>
      <c r="D49" s="1199">
        <v>885876.14871423424</v>
      </c>
      <c r="E49" s="1199">
        <v>886762.58840348211</v>
      </c>
      <c r="F49" s="1199">
        <v>893136.22460392304</v>
      </c>
      <c r="G49" s="1199">
        <v>898202.10722099943</v>
      </c>
      <c r="H49" s="1199">
        <v>903098.17789431021</v>
      </c>
      <c r="I49" s="1200">
        <v>907828.52267000603</v>
      </c>
      <c r="K49" s="1424"/>
      <c r="L49" s="1424"/>
      <c r="M49" s="1424"/>
      <c r="N49" s="1424"/>
      <c r="O49" s="1424"/>
      <c r="P49" s="1424"/>
      <c r="Q49" s="1424"/>
      <c r="R49" s="1424"/>
      <c r="S49" s="1424"/>
      <c r="T49" s="1424"/>
      <c r="U49" s="1424"/>
      <c r="V49" s="1424"/>
    </row>
    <row r="50" spans="1:22" ht="15" customHeight="1" x14ac:dyDescent="0.3">
      <c r="A50" s="1439" t="s">
        <v>309</v>
      </c>
      <c r="B50" s="1440" t="s">
        <v>199</v>
      </c>
      <c r="C50" s="1441" t="str">
        <f t="shared" si="3"/>
        <v>Sep-2020 £</v>
      </c>
      <c r="D50" s="1199">
        <v>2913073.5642600693</v>
      </c>
      <c r="E50" s="1199">
        <v>2529487.4410249796</v>
      </c>
      <c r="F50" s="1199">
        <v>2239713.6821364132</v>
      </c>
      <c r="G50" s="1199">
        <v>2096862.5172081832</v>
      </c>
      <c r="H50" s="1199">
        <v>2075301.7288923212</v>
      </c>
      <c r="I50" s="1200">
        <v>2043883.1289401294</v>
      </c>
      <c r="K50" s="1424"/>
      <c r="L50" s="1424"/>
      <c r="M50" s="1424"/>
      <c r="N50" s="1424"/>
      <c r="O50" s="1424"/>
      <c r="P50" s="1424"/>
      <c r="Q50" s="1424"/>
      <c r="R50" s="1424"/>
      <c r="S50" s="1424"/>
      <c r="T50" s="1424"/>
      <c r="U50" s="1424"/>
      <c r="V50" s="1424"/>
    </row>
    <row r="51" spans="1:22" ht="15" customHeight="1" x14ac:dyDescent="0.3">
      <c r="A51" s="1439" t="s">
        <v>310</v>
      </c>
      <c r="B51" s="1440" t="s">
        <v>200</v>
      </c>
      <c r="C51" s="1441" t="str">
        <f t="shared" si="3"/>
        <v>Sep-2020 £</v>
      </c>
      <c r="D51" s="1199">
        <v>0</v>
      </c>
      <c r="E51" s="1199">
        <v>0</v>
      </c>
      <c r="F51" s="1199">
        <v>0</v>
      </c>
      <c r="G51" s="1199">
        <v>0</v>
      </c>
      <c r="H51" s="1199">
        <v>0</v>
      </c>
      <c r="I51" s="1200">
        <v>0</v>
      </c>
      <c r="K51" s="1424"/>
      <c r="L51" s="1424"/>
      <c r="M51" s="1424"/>
      <c r="N51" s="1424"/>
      <c r="O51" s="1424"/>
      <c r="P51" s="1424"/>
      <c r="Q51" s="1424"/>
      <c r="R51" s="1424"/>
      <c r="S51" s="1424"/>
      <c r="T51" s="1424"/>
      <c r="U51" s="1424"/>
      <c r="V51" s="1424"/>
    </row>
    <row r="52" spans="1:22" ht="15" customHeight="1" x14ac:dyDescent="0.3">
      <c r="A52" s="1439" t="s">
        <v>312</v>
      </c>
      <c r="B52" s="1440" t="s">
        <v>201</v>
      </c>
      <c r="C52" s="1441" t="str">
        <f t="shared" si="3"/>
        <v>Sep-2020 £</v>
      </c>
      <c r="D52" s="1199">
        <v>529058.85612133902</v>
      </c>
      <c r="E52" s="1199">
        <v>525688.20064126386</v>
      </c>
      <c r="F52" s="1199">
        <v>574832.29083142395</v>
      </c>
      <c r="G52" s="1199">
        <v>568580.23653196264</v>
      </c>
      <c r="H52" s="1199">
        <v>571364.00187467469</v>
      </c>
      <c r="I52" s="1200">
        <v>568314.05929404811</v>
      </c>
      <c r="K52" s="1424"/>
      <c r="L52" s="1424"/>
      <c r="M52" s="1424"/>
      <c r="N52" s="1424"/>
      <c r="O52" s="1424"/>
      <c r="P52" s="1424"/>
      <c r="Q52" s="1424"/>
      <c r="R52" s="1424"/>
      <c r="S52" s="1424"/>
      <c r="T52" s="1424"/>
      <c r="U52" s="1424"/>
      <c r="V52" s="1424"/>
    </row>
    <row r="53" spans="1:22" ht="15" customHeight="1" x14ac:dyDescent="0.3">
      <c r="A53" s="1439" t="s">
        <v>312</v>
      </c>
      <c r="B53" s="1440" t="s">
        <v>202</v>
      </c>
      <c r="C53" s="1441" t="str">
        <f t="shared" si="3"/>
        <v>Sep-2020 £</v>
      </c>
      <c r="D53" s="1199">
        <v>3078303.4622706701</v>
      </c>
      <c r="E53" s="1199">
        <v>3104077.0490529384</v>
      </c>
      <c r="F53" s="1199">
        <v>3172868.6357964836</v>
      </c>
      <c r="G53" s="1199">
        <v>3190308.9656021893</v>
      </c>
      <c r="H53" s="1199">
        <v>3179035.4238881734</v>
      </c>
      <c r="I53" s="1200">
        <v>3160369.3234744258</v>
      </c>
      <c r="K53" s="1424"/>
      <c r="L53" s="1424"/>
      <c r="M53" s="1424"/>
      <c r="N53" s="1424"/>
      <c r="O53" s="1424"/>
      <c r="P53" s="1424"/>
      <c r="Q53" s="1424"/>
      <c r="R53" s="1424"/>
      <c r="S53" s="1424"/>
      <c r="T53" s="1424"/>
      <c r="U53" s="1424"/>
      <c r="V53" s="1424"/>
    </row>
    <row r="54" spans="1:22" ht="15" customHeight="1" x14ac:dyDescent="0.3">
      <c r="A54" s="1439" t="s">
        <v>312</v>
      </c>
      <c r="B54" s="1440" t="s">
        <v>203</v>
      </c>
      <c r="C54" s="1441" t="str">
        <f t="shared" si="3"/>
        <v>Sep-2020 £</v>
      </c>
      <c r="D54" s="1199">
        <v>241995.80689929417</v>
      </c>
      <c r="E54" s="1199">
        <v>241167.12421203751</v>
      </c>
      <c r="F54" s="1199">
        <v>242669.55976692025</v>
      </c>
      <c r="G54" s="1199">
        <v>242592.4039272657</v>
      </c>
      <c r="H54" s="1199">
        <v>242463.87203823615</v>
      </c>
      <c r="I54" s="1200">
        <v>242335.40804935768</v>
      </c>
      <c r="K54" s="1424"/>
      <c r="L54" s="1424"/>
      <c r="M54" s="1424"/>
      <c r="N54" s="1424"/>
      <c r="O54" s="1424"/>
      <c r="P54" s="1424"/>
      <c r="Q54" s="1424"/>
      <c r="R54" s="1424"/>
      <c r="S54" s="1424"/>
      <c r="T54" s="1424"/>
      <c r="U54" s="1424"/>
      <c r="V54" s="1424"/>
    </row>
    <row r="55" spans="1:22" ht="15" customHeight="1" x14ac:dyDescent="0.3">
      <c r="A55" s="1439" t="s">
        <v>312</v>
      </c>
      <c r="B55" s="1440" t="s">
        <v>204</v>
      </c>
      <c r="C55" s="1441" t="str">
        <f t="shared" si="3"/>
        <v>Sep-2020 £</v>
      </c>
      <c r="D55" s="1199">
        <v>996077.61296463769</v>
      </c>
      <c r="E55" s="1199">
        <v>1043616.1761099354</v>
      </c>
      <c r="F55" s="1199">
        <v>1053004.1988669187</v>
      </c>
      <c r="G55" s="1199">
        <v>1055095.0128878446</v>
      </c>
      <c r="H55" s="1199">
        <v>1161943.3524561254</v>
      </c>
      <c r="I55" s="1200">
        <v>1163779.6692400558</v>
      </c>
      <c r="K55" s="1424"/>
      <c r="L55" s="1424"/>
      <c r="M55" s="1424"/>
      <c r="N55" s="1424"/>
      <c r="O55" s="1424"/>
      <c r="P55" s="1424"/>
      <c r="Q55" s="1424"/>
      <c r="R55" s="1424"/>
      <c r="S55" s="1424"/>
      <c r="T55" s="1424"/>
      <c r="U55" s="1424"/>
      <c r="V55" s="1424"/>
    </row>
    <row r="56" spans="1:22" ht="15" customHeight="1" x14ac:dyDescent="0.3">
      <c r="A56" s="1439" t="s">
        <v>312</v>
      </c>
      <c r="B56" s="1440" t="s">
        <v>205</v>
      </c>
      <c r="C56" s="1441" t="str">
        <f t="shared" si="3"/>
        <v>Sep-2020 £</v>
      </c>
      <c r="D56" s="1199">
        <v>811104.03605941066</v>
      </c>
      <c r="E56" s="1199">
        <v>806203.26526116126</v>
      </c>
      <c r="F56" s="1199">
        <v>811320.25853003189</v>
      </c>
      <c r="G56" s="1199">
        <v>811461.81933297857</v>
      </c>
      <c r="H56" s="1199">
        <v>811031.84228472831</v>
      </c>
      <c r="I56" s="1200">
        <v>810602.09307253594</v>
      </c>
      <c r="J56" s="1424"/>
      <c r="K56" s="1424"/>
      <c r="L56" s="1424"/>
      <c r="M56" s="1424"/>
      <c r="N56" s="1424"/>
      <c r="O56" s="1424"/>
      <c r="P56" s="1424"/>
      <c r="Q56" s="1424"/>
      <c r="R56" s="1424"/>
      <c r="S56" s="1424"/>
      <c r="T56" s="1424"/>
      <c r="U56" s="1424"/>
      <c r="V56" s="1424"/>
    </row>
    <row r="57" spans="1:22" ht="15" customHeight="1" x14ac:dyDescent="0.3">
      <c r="A57" s="1439" t="s">
        <v>312</v>
      </c>
      <c r="B57" s="1440" t="s">
        <v>206</v>
      </c>
      <c r="C57" s="1441" t="str">
        <f t="shared" si="3"/>
        <v>Sep-2020 £</v>
      </c>
      <c r="D57" s="1199">
        <v>85211.848953840963</v>
      </c>
      <c r="E57" s="1199">
        <v>84696.99053562044</v>
      </c>
      <c r="F57" s="1199">
        <v>85234.564555894322</v>
      </c>
      <c r="G57" s="1199">
        <v>85189.400500601158</v>
      </c>
      <c r="H57" s="1199">
        <v>85144.260376818653</v>
      </c>
      <c r="I57" s="1200">
        <v>85099.144171866006</v>
      </c>
      <c r="J57" s="1424"/>
      <c r="K57" s="1424"/>
      <c r="L57" s="1424"/>
      <c r="M57" s="1424"/>
      <c r="N57" s="1424"/>
      <c r="O57" s="1424"/>
      <c r="P57" s="1424"/>
      <c r="Q57" s="1424"/>
      <c r="R57" s="1424"/>
      <c r="S57" s="1424"/>
      <c r="T57" s="1424"/>
      <c r="U57" s="1424"/>
      <c r="V57" s="1424"/>
    </row>
    <row r="58" spans="1:22" ht="15" customHeight="1" x14ac:dyDescent="0.3">
      <c r="A58" s="1439" t="s">
        <v>312</v>
      </c>
      <c r="B58" s="1440" t="s">
        <v>207</v>
      </c>
      <c r="C58" s="1441" t="str">
        <f t="shared" si="3"/>
        <v>Sep-2020 £</v>
      </c>
      <c r="D58" s="1199">
        <v>1401630.3596497243</v>
      </c>
      <c r="E58" s="1199">
        <v>1393161.5704055191</v>
      </c>
      <c r="F58" s="1199">
        <v>1402004.0034312711</v>
      </c>
      <c r="G58" s="1199">
        <v>1401261.1101383667</v>
      </c>
      <c r="H58" s="1199">
        <v>1400518.6104894485</v>
      </c>
      <c r="I58" s="1200">
        <v>1399776.5042759324</v>
      </c>
      <c r="J58" s="1424"/>
      <c r="K58" s="1424"/>
      <c r="L58" s="1424"/>
      <c r="M58" s="1424"/>
      <c r="N58" s="1424"/>
      <c r="O58" s="1424"/>
      <c r="P58" s="1424"/>
      <c r="Q58" s="1424"/>
      <c r="R58" s="1424"/>
      <c r="S58" s="1424"/>
      <c r="T58" s="1424"/>
      <c r="U58" s="1424"/>
      <c r="V58" s="1424"/>
    </row>
    <row r="59" spans="1:22" ht="15" customHeight="1" x14ac:dyDescent="0.3">
      <c r="A59" s="1439" t="s">
        <v>312</v>
      </c>
      <c r="B59" s="1440" t="s">
        <v>208</v>
      </c>
      <c r="C59" s="1441" t="str">
        <f t="shared" si="3"/>
        <v>Sep-2020 £</v>
      </c>
      <c r="D59" s="1199">
        <v>27718.349796222774</v>
      </c>
      <c r="E59" s="1199">
        <v>27550.872785607775</v>
      </c>
      <c r="F59" s="1199">
        <v>27725.738897753574</v>
      </c>
      <c r="G59" s="1199">
        <v>27711.047594863176</v>
      </c>
      <c r="H59" s="1199">
        <v>27696.364076594182</v>
      </c>
      <c r="I59" s="1200">
        <v>27681.688338821688</v>
      </c>
      <c r="J59" s="1424"/>
      <c r="K59" s="1424"/>
      <c r="L59" s="1424"/>
      <c r="M59" s="1424"/>
      <c r="N59" s="1424"/>
      <c r="O59" s="1424"/>
      <c r="P59" s="1424"/>
      <c r="Q59" s="1424"/>
      <c r="R59" s="1424"/>
      <c r="S59" s="1424"/>
      <c r="T59" s="1424"/>
      <c r="U59" s="1424"/>
      <c r="V59" s="1424"/>
    </row>
    <row r="60" spans="1:22" ht="15" customHeight="1" x14ac:dyDescent="0.3">
      <c r="A60" s="1439" t="s">
        <v>311</v>
      </c>
      <c r="B60" s="1440" t="s">
        <v>209</v>
      </c>
      <c r="C60" s="1441" t="str">
        <f t="shared" si="3"/>
        <v>Sep-2020 £</v>
      </c>
      <c r="D60" s="1199">
        <v>1011361.5502813756</v>
      </c>
      <c r="E60" s="1199">
        <v>1081218.5540797643</v>
      </c>
      <c r="F60" s="1199">
        <v>1150578.8858768055</v>
      </c>
      <c r="G60" s="1199">
        <v>1128001.5121429325</v>
      </c>
      <c r="H60" s="1199">
        <v>1106402.3534690298</v>
      </c>
      <c r="I60" s="1200">
        <v>1085589.0525520844</v>
      </c>
      <c r="J60" s="1424"/>
      <c r="K60" s="1424"/>
      <c r="L60" s="1424"/>
      <c r="M60" s="1424"/>
      <c r="N60" s="1424"/>
      <c r="O60" s="1424"/>
      <c r="P60" s="1424"/>
      <c r="Q60" s="1424"/>
      <c r="R60" s="1424"/>
      <c r="S60" s="1424"/>
      <c r="T60" s="1424"/>
      <c r="U60" s="1424"/>
      <c r="V60" s="1424"/>
    </row>
    <row r="61" spans="1:22" ht="15" customHeight="1" x14ac:dyDescent="0.3">
      <c r="A61" s="1439" t="s">
        <v>311</v>
      </c>
      <c r="B61" s="1440" t="s">
        <v>210</v>
      </c>
      <c r="C61" s="1441" t="str">
        <f t="shared" si="3"/>
        <v>Sep-2020 £</v>
      </c>
      <c r="D61" s="1199">
        <v>459636.1883738715</v>
      </c>
      <c r="E61" s="1199">
        <v>456861.0888670389</v>
      </c>
      <c r="F61" s="1199">
        <v>459760.92875438964</v>
      </c>
      <c r="G61" s="1199">
        <v>459517.86720754585</v>
      </c>
      <c r="H61" s="1199">
        <v>459274.50852774613</v>
      </c>
      <c r="I61" s="1200">
        <v>459031.27845770062</v>
      </c>
      <c r="J61" s="1424"/>
      <c r="K61" s="1424"/>
      <c r="L61" s="1424"/>
      <c r="M61" s="1424"/>
      <c r="N61" s="1424"/>
      <c r="O61" s="1424"/>
      <c r="P61" s="1424"/>
      <c r="Q61" s="1424"/>
      <c r="R61" s="1424"/>
      <c r="S61" s="1424"/>
      <c r="T61" s="1424"/>
      <c r="U61" s="1424"/>
      <c r="V61" s="1424"/>
    </row>
    <row r="62" spans="1:22" ht="15" customHeight="1" x14ac:dyDescent="0.3">
      <c r="A62" s="1439" t="s">
        <v>311</v>
      </c>
      <c r="B62" s="1440" t="s">
        <v>211</v>
      </c>
      <c r="C62" s="1441" t="str">
        <f t="shared" si="3"/>
        <v>Sep-2020 £</v>
      </c>
      <c r="D62" s="1199">
        <v>0</v>
      </c>
      <c r="E62" s="1199">
        <v>0</v>
      </c>
      <c r="F62" s="1199">
        <v>0</v>
      </c>
      <c r="G62" s="1199">
        <v>0</v>
      </c>
      <c r="H62" s="1199">
        <v>0</v>
      </c>
      <c r="I62" s="1200">
        <v>0</v>
      </c>
      <c r="J62" s="1424"/>
      <c r="K62" s="1424"/>
      <c r="L62" s="1424"/>
      <c r="M62" s="1424"/>
      <c r="N62" s="1424"/>
      <c r="O62" s="1424"/>
      <c r="P62" s="1424"/>
      <c r="Q62" s="1424"/>
      <c r="R62" s="1424"/>
      <c r="S62" s="1424"/>
      <c r="T62" s="1424"/>
      <c r="U62" s="1424"/>
      <c r="V62" s="1424"/>
    </row>
    <row r="63" spans="1:22" ht="15" customHeight="1" x14ac:dyDescent="0.3">
      <c r="A63" s="1439" t="s">
        <v>311</v>
      </c>
      <c r="B63" s="1440" t="s">
        <v>652</v>
      </c>
      <c r="C63" s="1441" t="str">
        <f t="shared" si="3"/>
        <v>Sep-2020 £</v>
      </c>
      <c r="D63" s="1199">
        <v>157870.99483808081</v>
      </c>
      <c r="E63" s="1199">
        <v>156917.12267495869</v>
      </c>
      <c r="F63" s="1199">
        <v>157913.07976803524</v>
      </c>
      <c r="G63" s="1199">
        <v>157829.4048516053</v>
      </c>
      <c r="H63" s="1199">
        <v>157745.77427280493</v>
      </c>
      <c r="I63" s="1200">
        <v>157662.18800814057</v>
      </c>
      <c r="J63" s="1424"/>
      <c r="K63" s="1424"/>
      <c r="L63" s="1424"/>
      <c r="M63" s="1424"/>
      <c r="N63" s="1424"/>
      <c r="O63" s="1424"/>
      <c r="P63" s="1424"/>
      <c r="Q63" s="1424"/>
      <c r="R63" s="1424"/>
      <c r="S63" s="1424"/>
      <c r="T63" s="1424"/>
      <c r="U63" s="1424"/>
      <c r="V63" s="1424"/>
    </row>
    <row r="64" spans="1:22" ht="15" customHeight="1" x14ac:dyDescent="0.3">
      <c r="A64" s="1439" t="s">
        <v>311</v>
      </c>
      <c r="B64" s="1440" t="s">
        <v>212</v>
      </c>
      <c r="C64" s="1441" t="str">
        <f t="shared" si="3"/>
        <v>Sep-2020 £</v>
      </c>
      <c r="D64" s="1199">
        <v>342451.16412563453</v>
      </c>
      <c r="E64" s="1199">
        <v>0</v>
      </c>
      <c r="F64" s="1199">
        <v>0</v>
      </c>
      <c r="G64" s="1199">
        <v>0</v>
      </c>
      <c r="H64" s="1199">
        <v>0</v>
      </c>
      <c r="I64" s="1200">
        <v>0</v>
      </c>
      <c r="J64" s="1424"/>
      <c r="K64" s="1424"/>
      <c r="L64" s="1424"/>
      <c r="M64" s="1424"/>
      <c r="N64" s="1424"/>
      <c r="O64" s="1424"/>
      <c r="P64" s="1424"/>
      <c r="Q64" s="1424"/>
      <c r="R64" s="1424"/>
      <c r="S64" s="1424"/>
      <c r="T64" s="1424"/>
      <c r="U64" s="1424"/>
      <c r="V64" s="1424"/>
    </row>
    <row r="65" spans="1:22" ht="15" customHeight="1" thickBot="1" x14ac:dyDescent="0.35">
      <c r="A65" s="1442" t="s">
        <v>311</v>
      </c>
      <c r="B65" s="1443" t="s">
        <v>313</v>
      </c>
      <c r="C65" s="1444" t="str">
        <f t="shared" si="3"/>
        <v>Sep-2020 £</v>
      </c>
      <c r="D65" s="1210">
        <v>368454.53701997013</v>
      </c>
      <c r="E65" s="1210">
        <v>354749.06442230049</v>
      </c>
      <c r="F65" s="1210">
        <v>358935.86516545771</v>
      </c>
      <c r="G65" s="1210">
        <v>350472.39789782563</v>
      </c>
      <c r="H65" s="1210">
        <v>312614.25663414906</v>
      </c>
      <c r="I65" s="1211">
        <v>311771.3996336445</v>
      </c>
      <c r="J65" s="1424"/>
      <c r="K65" s="1424"/>
      <c r="L65" s="1424"/>
      <c r="M65" s="1424"/>
      <c r="N65" s="1424"/>
      <c r="O65" s="1424"/>
      <c r="P65" s="1424"/>
      <c r="Q65" s="1424"/>
      <c r="R65" s="1424"/>
      <c r="S65" s="1424"/>
      <c r="T65" s="1424"/>
      <c r="U65" s="1424"/>
      <c r="V65" s="1424"/>
    </row>
    <row r="66" spans="1:22" ht="15" customHeight="1" thickBot="1" x14ac:dyDescent="0.35">
      <c r="A66" s="1039" t="s">
        <v>645</v>
      </c>
      <c r="B66" s="186"/>
      <c r="C66" s="1445" t="str">
        <f t="shared" si="3"/>
        <v>Sep-2020 £</v>
      </c>
      <c r="D66" s="801">
        <f>SUM(D42:D65)</f>
        <v>18253842.427303728</v>
      </c>
      <c r="E66" s="801">
        <f t="shared" ref="E66:I66" si="4">SUM(E42:E65)</f>
        <v>18234059.105632726</v>
      </c>
      <c r="F66" s="801">
        <f t="shared" si="4"/>
        <v>18322343.341779687</v>
      </c>
      <c r="G66" s="801">
        <f t="shared" si="4"/>
        <v>18497222.701526906</v>
      </c>
      <c r="H66" s="801">
        <f t="shared" si="4"/>
        <v>18273855.550493017</v>
      </c>
      <c r="I66" s="802">
        <f t="shared" si="4"/>
        <v>18377695.143526006</v>
      </c>
      <c r="J66" s="1424"/>
      <c r="K66" s="1424"/>
      <c r="L66" s="1424"/>
      <c r="M66" s="1424"/>
      <c r="N66" s="1424"/>
      <c r="O66" s="1424"/>
      <c r="P66" s="1424"/>
      <c r="Q66" s="1424"/>
      <c r="R66" s="1424"/>
      <c r="S66" s="1424"/>
      <c r="T66" s="1424"/>
      <c r="U66" s="1424"/>
      <c r="V66" s="1424"/>
    </row>
    <row r="67" spans="1:22" ht="15" customHeight="1" thickBot="1" x14ac:dyDescent="0.35">
      <c r="A67" s="1446"/>
      <c r="B67" s="1447" t="s">
        <v>936</v>
      </c>
      <c r="C67" s="1448" t="str">
        <f t="shared" si="3"/>
        <v>Sep-2020 £</v>
      </c>
      <c r="D67" s="1456">
        <v>0</v>
      </c>
      <c r="E67" s="1456">
        <v>0</v>
      </c>
      <c r="F67" s="1456">
        <v>0</v>
      </c>
      <c r="G67" s="1456">
        <v>0</v>
      </c>
      <c r="H67" s="1456">
        <v>0</v>
      </c>
      <c r="I67" s="1">
        <v>0</v>
      </c>
      <c r="J67" s="1424"/>
      <c r="K67" s="1424"/>
      <c r="L67" s="1424"/>
      <c r="M67" s="1424"/>
      <c r="N67" s="1424"/>
      <c r="O67" s="1424"/>
      <c r="P67" s="1424"/>
      <c r="Q67" s="1424"/>
      <c r="R67" s="1424"/>
      <c r="S67" s="1424"/>
      <c r="T67" s="1424"/>
      <c r="U67" s="1424"/>
      <c r="V67" s="1424"/>
    </row>
    <row r="68" spans="1:22" ht="15" customHeight="1" thickBot="1" x14ac:dyDescent="0.35">
      <c r="A68" s="653" t="s">
        <v>647</v>
      </c>
      <c r="B68" s="482"/>
      <c r="C68" s="1445" t="str">
        <f t="shared" si="3"/>
        <v>Sep-2020 £</v>
      </c>
      <c r="D68" s="656">
        <f>SUM(D66:D67)</f>
        <v>18253842.427303728</v>
      </c>
      <c r="E68" s="656">
        <f t="shared" ref="E68:I68" si="5">SUM(E66:E67)</f>
        <v>18234059.105632726</v>
      </c>
      <c r="F68" s="656">
        <f t="shared" si="5"/>
        <v>18322343.341779687</v>
      </c>
      <c r="G68" s="656">
        <f t="shared" si="5"/>
        <v>18497222.701526906</v>
      </c>
      <c r="H68" s="656">
        <f t="shared" si="5"/>
        <v>18273855.550493017</v>
      </c>
      <c r="I68" s="657">
        <f t="shared" si="5"/>
        <v>18377695.143526006</v>
      </c>
      <c r="J68" s="1424"/>
      <c r="K68" s="1424"/>
      <c r="L68" s="1424"/>
      <c r="M68" s="1424"/>
      <c r="N68" s="1424"/>
      <c r="O68" s="1424"/>
      <c r="P68" s="1424"/>
      <c r="Q68" s="1424"/>
      <c r="R68" s="1424"/>
      <c r="S68" s="1424"/>
      <c r="T68" s="1424"/>
      <c r="U68" s="1424"/>
      <c r="V68" s="1424"/>
    </row>
    <row r="69" spans="1:22" ht="15" customHeight="1" x14ac:dyDescent="0.3">
      <c r="A69" s="1424"/>
      <c r="B69" s="1424"/>
      <c r="C69" s="1424"/>
      <c r="D69" s="1424"/>
      <c r="E69" s="1424"/>
      <c r="F69" s="1424"/>
      <c r="G69" s="1424"/>
      <c r="H69" s="1424"/>
      <c r="I69" s="1424"/>
      <c r="J69" s="1424"/>
      <c r="K69" s="1424"/>
      <c r="L69" s="1424"/>
      <c r="M69" s="1424"/>
      <c r="N69" s="1424"/>
      <c r="O69" s="1424"/>
      <c r="P69" s="1424"/>
      <c r="Q69" s="1424"/>
      <c r="R69" s="1424"/>
      <c r="S69" s="1424"/>
      <c r="T69" s="1424"/>
      <c r="U69" s="1424"/>
      <c r="V69" s="1424"/>
    </row>
    <row r="70" spans="1:22" ht="15" customHeight="1" x14ac:dyDescent="0.3">
      <c r="A70" s="1424"/>
      <c r="B70" s="1424"/>
      <c r="C70" s="1424"/>
      <c r="D70" s="1424"/>
      <c r="E70" s="1424"/>
      <c r="F70" s="1424"/>
      <c r="G70" s="1424"/>
      <c r="H70" s="1424"/>
      <c r="I70" s="1424"/>
      <c r="J70" s="1424"/>
      <c r="K70" s="1424"/>
      <c r="L70" s="1424"/>
      <c r="M70" s="1424"/>
      <c r="N70" s="1424"/>
      <c r="O70" s="1424"/>
      <c r="P70" s="1424"/>
      <c r="Q70" s="1424"/>
      <c r="R70" s="1424"/>
      <c r="S70" s="1424"/>
      <c r="T70" s="1424"/>
      <c r="U70" s="1424"/>
      <c r="V70" s="1424"/>
    </row>
    <row r="71" spans="1:22" ht="15" customHeight="1" thickBot="1" x14ac:dyDescent="0.4">
      <c r="A71" s="391" t="s">
        <v>1246</v>
      </c>
      <c r="B71" s="1424"/>
      <c r="C71" s="1424"/>
      <c r="D71" s="1424"/>
      <c r="E71" s="1424"/>
      <c r="F71" s="1424"/>
      <c r="G71" s="1424"/>
      <c r="H71" s="1424"/>
      <c r="I71" s="1424"/>
      <c r="J71" s="1424"/>
      <c r="K71" s="1424"/>
      <c r="L71" s="1424"/>
      <c r="M71" s="1424"/>
      <c r="N71" s="1424"/>
      <c r="O71" s="1424"/>
      <c r="P71" s="1424"/>
      <c r="Q71" s="1424"/>
      <c r="R71" s="1424"/>
      <c r="S71" s="1424"/>
      <c r="T71" s="1424"/>
      <c r="U71" s="1424"/>
      <c r="V71" s="1424"/>
    </row>
    <row r="72" spans="1:22" ht="15" customHeight="1" x14ac:dyDescent="0.35">
      <c r="A72" s="1450"/>
      <c r="B72" s="1451"/>
      <c r="C72" s="1561" t="s">
        <v>386</v>
      </c>
      <c r="D72" s="1452" t="s">
        <v>110</v>
      </c>
      <c r="E72" s="1453"/>
      <c r="F72" s="1453"/>
      <c r="G72" s="1453"/>
      <c r="H72" s="1453"/>
      <c r="I72" s="1454"/>
      <c r="J72" s="1424"/>
      <c r="K72" s="1424"/>
      <c r="L72" s="1424"/>
      <c r="M72" s="1424"/>
      <c r="N72" s="1424"/>
      <c r="O72" s="1424"/>
      <c r="P72" s="1424"/>
      <c r="Q72" s="1424"/>
      <c r="R72" s="1424"/>
      <c r="S72" s="1424"/>
      <c r="T72" s="1424"/>
      <c r="U72" s="1424"/>
      <c r="V72" s="1424"/>
    </row>
    <row r="73" spans="1:22" ht="15" customHeight="1" thickBot="1" x14ac:dyDescent="0.35">
      <c r="A73" s="1433"/>
      <c r="B73" s="1434"/>
      <c r="C73" s="1562"/>
      <c r="D73" s="160">
        <v>2023</v>
      </c>
      <c r="E73" s="160">
        <v>2024</v>
      </c>
      <c r="F73" s="160">
        <v>2025</v>
      </c>
      <c r="G73" s="160">
        <v>2026</v>
      </c>
      <c r="H73" s="160">
        <v>2027</v>
      </c>
      <c r="I73" s="1435">
        <v>2028</v>
      </c>
      <c r="J73" s="1424"/>
      <c r="K73" s="1424"/>
      <c r="L73" s="1424"/>
      <c r="M73" s="1424"/>
      <c r="N73" s="1424"/>
      <c r="O73" s="1424"/>
      <c r="P73" s="1424"/>
      <c r="Q73" s="1424"/>
      <c r="R73" s="1424"/>
      <c r="S73" s="1424"/>
      <c r="T73" s="1424"/>
      <c r="U73" s="1424"/>
      <c r="V73" s="1424"/>
    </row>
    <row r="74" spans="1:22" ht="15" customHeight="1" x14ac:dyDescent="0.3">
      <c r="A74" s="1436" t="s">
        <v>308</v>
      </c>
      <c r="B74" s="1437" t="s">
        <v>192</v>
      </c>
      <c r="C74" s="1438" t="str">
        <f>$C$10</f>
        <v>Sep-2020 £</v>
      </c>
      <c r="D74" s="2"/>
      <c r="E74" s="2"/>
      <c r="F74" s="2"/>
      <c r="G74" s="2"/>
      <c r="H74" s="2"/>
      <c r="I74" s="1455"/>
      <c r="J74" s="1424"/>
      <c r="K74" s="1424"/>
      <c r="L74" s="1424"/>
      <c r="M74" s="1424"/>
      <c r="N74" s="1424"/>
      <c r="O74" s="1424"/>
      <c r="P74" s="1424"/>
      <c r="Q74" s="1424"/>
      <c r="R74" s="1424"/>
      <c r="S74" s="1424"/>
      <c r="T74" s="1424"/>
      <c r="U74" s="1424"/>
      <c r="V74" s="1424"/>
    </row>
    <row r="75" spans="1:22" ht="15" customHeight="1" x14ac:dyDescent="0.3">
      <c r="A75" s="1439" t="s">
        <v>308</v>
      </c>
      <c r="B75" s="1440" t="s">
        <v>193</v>
      </c>
      <c r="C75" s="1441" t="str">
        <f>$C$10</f>
        <v>Sep-2020 £</v>
      </c>
      <c r="D75" s="1199"/>
      <c r="E75" s="1199"/>
      <c r="F75" s="1199"/>
      <c r="G75" s="1199"/>
      <c r="H75" s="1199"/>
      <c r="I75" s="1200"/>
      <c r="J75" s="1424"/>
      <c r="K75" s="1424"/>
      <c r="L75" s="1424"/>
      <c r="M75" s="1424"/>
      <c r="N75" s="1424"/>
      <c r="O75" s="1424"/>
      <c r="P75" s="1424"/>
      <c r="Q75" s="1424"/>
      <c r="R75" s="1424"/>
      <c r="S75" s="1424"/>
      <c r="T75" s="1424"/>
      <c r="U75" s="1424"/>
      <c r="V75" s="1424"/>
    </row>
    <row r="76" spans="1:22" ht="15" customHeight="1" x14ac:dyDescent="0.3">
      <c r="A76" s="1439" t="s">
        <v>308</v>
      </c>
      <c r="B76" s="1440" t="s">
        <v>194</v>
      </c>
      <c r="C76" s="1441" t="str">
        <f t="shared" ref="C76:C100" si="6">$C$10</f>
        <v>Sep-2020 £</v>
      </c>
      <c r="D76" s="1199"/>
      <c r="E76" s="1199"/>
      <c r="F76" s="1199"/>
      <c r="G76" s="1199"/>
      <c r="H76" s="1199"/>
      <c r="I76" s="1200"/>
      <c r="J76" s="1424"/>
      <c r="K76" s="1424"/>
      <c r="L76" s="1424"/>
      <c r="M76" s="1424"/>
      <c r="N76" s="1424"/>
      <c r="O76" s="1424"/>
      <c r="P76" s="1424"/>
      <c r="Q76" s="1424"/>
      <c r="R76" s="1424"/>
      <c r="S76" s="1424"/>
      <c r="T76" s="1424"/>
      <c r="U76" s="1424"/>
      <c r="V76" s="1424"/>
    </row>
    <row r="77" spans="1:22" ht="15" customHeight="1" x14ac:dyDescent="0.3">
      <c r="A77" s="1439" t="s">
        <v>308</v>
      </c>
      <c r="B77" s="1440" t="s">
        <v>195</v>
      </c>
      <c r="C77" s="1441" t="str">
        <f t="shared" si="6"/>
        <v>Sep-2020 £</v>
      </c>
      <c r="D77" s="1199"/>
      <c r="E77" s="1199"/>
      <c r="F77" s="1199"/>
      <c r="G77" s="1199"/>
      <c r="H77" s="1199"/>
      <c r="I77" s="1200"/>
      <c r="J77" s="1424"/>
      <c r="K77" s="1424"/>
      <c r="L77" s="1424"/>
      <c r="M77" s="1424"/>
      <c r="N77" s="1424"/>
      <c r="O77" s="1424"/>
      <c r="P77" s="1424"/>
      <c r="Q77" s="1424"/>
      <c r="R77" s="1424"/>
      <c r="S77" s="1424"/>
      <c r="T77" s="1424"/>
      <c r="U77" s="1424"/>
      <c r="V77" s="1424"/>
    </row>
    <row r="78" spans="1:22" ht="15" customHeight="1" x14ac:dyDescent="0.3">
      <c r="A78" s="1439" t="s">
        <v>308</v>
      </c>
      <c r="B78" s="1440" t="s">
        <v>196</v>
      </c>
      <c r="C78" s="1441" t="str">
        <f t="shared" si="6"/>
        <v>Sep-2020 £</v>
      </c>
      <c r="D78" s="1199"/>
      <c r="E78" s="1199"/>
      <c r="F78" s="1199"/>
      <c r="G78" s="1199"/>
      <c r="H78" s="1199"/>
      <c r="I78" s="1200"/>
      <c r="J78" s="1424"/>
      <c r="K78" s="1424"/>
      <c r="L78" s="1424"/>
      <c r="M78" s="1424"/>
      <c r="N78" s="1424"/>
      <c r="O78" s="1424"/>
      <c r="P78" s="1424"/>
      <c r="Q78" s="1424"/>
      <c r="R78" s="1424"/>
      <c r="S78" s="1424"/>
      <c r="T78" s="1424"/>
      <c r="U78" s="1424"/>
      <c r="V78" s="1424"/>
    </row>
    <row r="79" spans="1:22" ht="15" customHeight="1" x14ac:dyDescent="0.3">
      <c r="A79" s="1439" t="s">
        <v>309</v>
      </c>
      <c r="B79" s="1440" t="s">
        <v>197</v>
      </c>
      <c r="C79" s="1441" t="str">
        <f t="shared" si="6"/>
        <v>Sep-2020 £</v>
      </c>
      <c r="D79" s="1199"/>
      <c r="E79" s="1199"/>
      <c r="F79" s="1199"/>
      <c r="G79" s="1199"/>
      <c r="H79" s="1199"/>
      <c r="I79" s="1200"/>
      <c r="J79" s="1424"/>
      <c r="K79" s="1424"/>
      <c r="L79" s="1424"/>
      <c r="M79" s="1424"/>
      <c r="N79" s="1424"/>
      <c r="O79" s="1424"/>
      <c r="P79" s="1424"/>
      <c r="Q79" s="1424"/>
      <c r="R79" s="1424"/>
      <c r="S79" s="1424"/>
      <c r="T79" s="1424"/>
      <c r="U79" s="1424"/>
      <c r="V79" s="1424"/>
    </row>
    <row r="80" spans="1:22" ht="15" customHeight="1" x14ac:dyDescent="0.3">
      <c r="A80" s="1439" t="s">
        <v>309</v>
      </c>
      <c r="B80" s="1440" t="s">
        <v>198</v>
      </c>
      <c r="C80" s="1441" t="str">
        <f t="shared" si="6"/>
        <v>Sep-2020 £</v>
      </c>
      <c r="D80" s="1199"/>
      <c r="E80" s="1199"/>
      <c r="F80" s="1199"/>
      <c r="G80" s="1199"/>
      <c r="H80" s="1199"/>
      <c r="I80" s="1200"/>
      <c r="J80" s="1424"/>
      <c r="K80" s="1424"/>
      <c r="L80" s="1424"/>
      <c r="M80" s="1424"/>
      <c r="N80" s="1424"/>
      <c r="O80" s="1424"/>
      <c r="P80" s="1424"/>
      <c r="Q80" s="1424"/>
      <c r="R80" s="1424"/>
      <c r="S80" s="1424"/>
      <c r="T80" s="1424"/>
      <c r="U80" s="1424"/>
      <c r="V80" s="1424"/>
    </row>
    <row r="81" spans="1:22" ht="15" customHeight="1" x14ac:dyDescent="0.3">
      <c r="A81" s="1439" t="s">
        <v>309</v>
      </c>
      <c r="B81" s="1483" t="s">
        <v>1253</v>
      </c>
      <c r="C81" s="1441" t="str">
        <f t="shared" si="6"/>
        <v>Sep-2020 £</v>
      </c>
      <c r="D81" s="1199"/>
      <c r="E81" s="1199"/>
      <c r="F81" s="1199"/>
      <c r="G81" s="1199"/>
      <c r="H81" s="1199"/>
      <c r="I81" s="1200"/>
      <c r="J81" s="1424"/>
      <c r="K81" s="1424"/>
      <c r="L81" s="1424"/>
      <c r="M81" s="1424"/>
      <c r="N81" s="1424"/>
      <c r="O81" s="1424"/>
      <c r="P81" s="1424"/>
      <c r="Q81" s="1424"/>
      <c r="R81" s="1424"/>
      <c r="S81" s="1424"/>
      <c r="T81" s="1424"/>
      <c r="U81" s="1424"/>
      <c r="V81" s="1424"/>
    </row>
    <row r="82" spans="1:22" ht="15" customHeight="1" x14ac:dyDescent="0.3">
      <c r="A82" s="1439" t="s">
        <v>309</v>
      </c>
      <c r="B82" s="1440" t="s">
        <v>199</v>
      </c>
      <c r="C82" s="1441" t="str">
        <f t="shared" si="6"/>
        <v>Sep-2020 £</v>
      </c>
      <c r="D82" s="1199"/>
      <c r="E82" s="1199"/>
      <c r="F82" s="1199"/>
      <c r="G82" s="1199"/>
      <c r="H82" s="1199"/>
      <c r="I82" s="1200"/>
      <c r="J82" s="1424"/>
      <c r="K82" s="1424"/>
      <c r="L82" s="1424"/>
      <c r="M82" s="1424"/>
      <c r="N82" s="1424"/>
      <c r="O82" s="1424"/>
      <c r="P82" s="1424"/>
      <c r="Q82" s="1424"/>
      <c r="R82" s="1424"/>
      <c r="S82" s="1424"/>
      <c r="T82" s="1424"/>
      <c r="U82" s="1424"/>
      <c r="V82" s="1424"/>
    </row>
    <row r="83" spans="1:22" ht="15" customHeight="1" x14ac:dyDescent="0.3">
      <c r="A83" s="1439" t="s">
        <v>310</v>
      </c>
      <c r="B83" s="1440" t="s">
        <v>200</v>
      </c>
      <c r="C83" s="1441" t="str">
        <f t="shared" si="6"/>
        <v>Sep-2020 £</v>
      </c>
      <c r="D83" s="1199"/>
      <c r="E83" s="1199"/>
      <c r="F83" s="1199"/>
      <c r="G83" s="1199"/>
      <c r="H83" s="1199"/>
      <c r="I83" s="1200"/>
      <c r="J83" s="1424"/>
      <c r="K83" s="1424"/>
      <c r="L83" s="1424"/>
      <c r="M83" s="1424"/>
      <c r="N83" s="1424"/>
      <c r="O83" s="1424"/>
      <c r="P83" s="1424"/>
      <c r="Q83" s="1424"/>
      <c r="R83" s="1424"/>
      <c r="S83" s="1424"/>
      <c r="T83" s="1424"/>
      <c r="U83" s="1424"/>
      <c r="V83" s="1424"/>
    </row>
    <row r="84" spans="1:22" ht="15" customHeight="1" x14ac:dyDescent="0.3">
      <c r="A84" s="1439" t="s">
        <v>312</v>
      </c>
      <c r="B84" s="1440" t="s">
        <v>201</v>
      </c>
      <c r="C84" s="1441" t="str">
        <f t="shared" si="6"/>
        <v>Sep-2020 £</v>
      </c>
      <c r="D84" s="1199"/>
      <c r="E84" s="1199"/>
      <c r="F84" s="1199"/>
      <c r="G84" s="1199"/>
      <c r="H84" s="1199"/>
      <c r="I84" s="1200"/>
      <c r="J84" s="1424"/>
      <c r="K84" s="1424"/>
      <c r="L84" s="1424"/>
      <c r="M84" s="1424"/>
      <c r="N84" s="1424"/>
      <c r="O84" s="1424"/>
      <c r="P84" s="1424"/>
      <c r="Q84" s="1424"/>
      <c r="R84" s="1424"/>
      <c r="S84" s="1424"/>
      <c r="T84" s="1424"/>
      <c r="U84" s="1424"/>
      <c r="V84" s="1424"/>
    </row>
    <row r="85" spans="1:22" ht="15" customHeight="1" x14ac:dyDescent="0.3">
      <c r="A85" s="1439" t="s">
        <v>312</v>
      </c>
      <c r="B85" s="1440" t="s">
        <v>202</v>
      </c>
      <c r="C85" s="1441" t="str">
        <f t="shared" si="6"/>
        <v>Sep-2020 £</v>
      </c>
      <c r="D85" s="1199"/>
      <c r="E85" s="1199"/>
      <c r="F85" s="1199"/>
      <c r="G85" s="1199"/>
      <c r="H85" s="1199"/>
      <c r="I85" s="1200"/>
      <c r="J85" s="1424"/>
      <c r="K85" s="1424"/>
      <c r="L85" s="1424"/>
      <c r="M85" s="1424"/>
      <c r="N85" s="1424"/>
      <c r="O85" s="1424"/>
      <c r="P85" s="1424"/>
      <c r="Q85" s="1424"/>
      <c r="R85" s="1424"/>
      <c r="S85" s="1424"/>
      <c r="T85" s="1424"/>
      <c r="U85" s="1424"/>
      <c r="V85" s="1424"/>
    </row>
    <row r="86" spans="1:22" ht="15" customHeight="1" x14ac:dyDescent="0.3">
      <c r="A86" s="1439" t="s">
        <v>312</v>
      </c>
      <c r="B86" s="1440" t="s">
        <v>203</v>
      </c>
      <c r="C86" s="1441" t="str">
        <f t="shared" si="6"/>
        <v>Sep-2020 £</v>
      </c>
      <c r="D86" s="1199"/>
      <c r="E86" s="1199"/>
      <c r="F86" s="1199"/>
      <c r="G86" s="1199"/>
      <c r="H86" s="1199"/>
      <c r="I86" s="1200"/>
      <c r="J86" s="1424"/>
      <c r="K86" s="1424"/>
      <c r="L86" s="1424"/>
      <c r="M86" s="1424"/>
      <c r="N86" s="1424"/>
      <c r="O86" s="1424"/>
      <c r="P86" s="1424"/>
      <c r="Q86" s="1424"/>
      <c r="R86" s="1424"/>
      <c r="S86" s="1424"/>
      <c r="T86" s="1424"/>
      <c r="U86" s="1424"/>
      <c r="V86" s="1424"/>
    </row>
    <row r="87" spans="1:22" ht="15" customHeight="1" x14ac:dyDescent="0.3">
      <c r="A87" s="1439" t="s">
        <v>312</v>
      </c>
      <c r="B87" s="1440" t="s">
        <v>204</v>
      </c>
      <c r="C87" s="1441" t="str">
        <f t="shared" si="6"/>
        <v>Sep-2020 £</v>
      </c>
      <c r="D87" s="1199"/>
      <c r="E87" s="1199"/>
      <c r="F87" s="1199"/>
      <c r="G87" s="1199"/>
      <c r="H87" s="1199"/>
      <c r="I87" s="1200"/>
      <c r="J87" s="1424"/>
      <c r="K87" s="1424"/>
      <c r="L87" s="1424"/>
      <c r="M87" s="1424"/>
      <c r="N87" s="1424"/>
      <c r="O87" s="1424"/>
      <c r="P87" s="1424"/>
      <c r="Q87" s="1424"/>
      <c r="R87" s="1424"/>
      <c r="S87" s="1424"/>
      <c r="T87" s="1424"/>
      <c r="U87" s="1424"/>
      <c r="V87" s="1424"/>
    </row>
    <row r="88" spans="1:22" ht="15" customHeight="1" x14ac:dyDescent="0.3">
      <c r="A88" s="1439" t="s">
        <v>312</v>
      </c>
      <c r="B88" s="1440" t="s">
        <v>205</v>
      </c>
      <c r="C88" s="1441" t="str">
        <f t="shared" si="6"/>
        <v>Sep-2020 £</v>
      </c>
      <c r="D88" s="1199"/>
      <c r="E88" s="1199"/>
      <c r="F88" s="1199"/>
      <c r="G88" s="1199"/>
      <c r="H88" s="1199"/>
      <c r="I88" s="1200"/>
      <c r="J88" s="1424"/>
      <c r="K88" s="1424"/>
      <c r="L88" s="1424"/>
      <c r="M88" s="1424"/>
      <c r="N88" s="1424"/>
      <c r="O88" s="1424"/>
      <c r="P88" s="1424"/>
      <c r="Q88" s="1424"/>
      <c r="R88" s="1424"/>
      <c r="S88" s="1424"/>
      <c r="T88" s="1424"/>
      <c r="U88" s="1424"/>
      <c r="V88" s="1424"/>
    </row>
    <row r="89" spans="1:22" ht="15" customHeight="1" x14ac:dyDescent="0.3">
      <c r="A89" s="1439" t="s">
        <v>312</v>
      </c>
      <c r="B89" s="1440" t="s">
        <v>206</v>
      </c>
      <c r="C89" s="1441" t="str">
        <f t="shared" si="6"/>
        <v>Sep-2020 £</v>
      </c>
      <c r="D89" s="1199"/>
      <c r="E89" s="1199"/>
      <c r="F89" s="1199"/>
      <c r="G89" s="1199"/>
      <c r="H89" s="1199"/>
      <c r="I89" s="1200"/>
      <c r="J89" s="1424"/>
      <c r="K89" s="1424"/>
      <c r="L89" s="1424"/>
      <c r="M89" s="1424"/>
      <c r="N89" s="1424"/>
      <c r="O89" s="1424"/>
      <c r="P89" s="1424"/>
      <c r="Q89" s="1424"/>
      <c r="R89" s="1424"/>
      <c r="S89" s="1424"/>
      <c r="T89" s="1424"/>
      <c r="U89" s="1424"/>
      <c r="V89" s="1424"/>
    </row>
    <row r="90" spans="1:22" ht="15" customHeight="1" x14ac:dyDescent="0.3">
      <c r="A90" s="1439" t="s">
        <v>312</v>
      </c>
      <c r="B90" s="1440" t="s">
        <v>207</v>
      </c>
      <c r="C90" s="1441" t="str">
        <f t="shared" si="6"/>
        <v>Sep-2020 £</v>
      </c>
      <c r="D90" s="1199"/>
      <c r="E90" s="1199"/>
      <c r="F90" s="1199"/>
      <c r="G90" s="1199"/>
      <c r="H90" s="1199"/>
      <c r="I90" s="1200"/>
      <c r="J90" s="1424"/>
      <c r="K90" s="1424"/>
      <c r="L90" s="1424"/>
      <c r="M90" s="1424"/>
      <c r="N90" s="1424"/>
      <c r="O90" s="1424"/>
      <c r="P90" s="1424"/>
      <c r="Q90" s="1424"/>
      <c r="R90" s="1424"/>
      <c r="S90" s="1424"/>
      <c r="T90" s="1424"/>
      <c r="U90" s="1424"/>
      <c r="V90" s="1424"/>
    </row>
    <row r="91" spans="1:22" ht="15" customHeight="1" x14ac:dyDescent="0.3">
      <c r="A91" s="1439" t="s">
        <v>312</v>
      </c>
      <c r="B91" s="1440" t="s">
        <v>208</v>
      </c>
      <c r="C91" s="1441" t="str">
        <f t="shared" si="6"/>
        <v>Sep-2020 £</v>
      </c>
      <c r="D91" s="1199"/>
      <c r="E91" s="1199"/>
      <c r="F91" s="1199"/>
      <c r="G91" s="1199"/>
      <c r="H91" s="1199"/>
      <c r="I91" s="1200"/>
      <c r="J91" s="1424"/>
      <c r="K91" s="1424"/>
      <c r="L91" s="1424"/>
      <c r="M91" s="1424"/>
      <c r="N91" s="1424"/>
      <c r="O91" s="1424"/>
      <c r="P91" s="1424"/>
      <c r="Q91" s="1424"/>
      <c r="R91" s="1424"/>
      <c r="S91" s="1424"/>
      <c r="T91" s="1424"/>
      <c r="U91" s="1424"/>
      <c r="V91" s="1424"/>
    </row>
    <row r="92" spans="1:22" ht="15" customHeight="1" x14ac:dyDescent="0.3">
      <c r="A92" s="1439" t="s">
        <v>311</v>
      </c>
      <c r="B92" s="1440" t="s">
        <v>209</v>
      </c>
      <c r="C92" s="1441" t="str">
        <f t="shared" si="6"/>
        <v>Sep-2020 £</v>
      </c>
      <c r="D92" s="1199"/>
      <c r="E92" s="1199"/>
      <c r="F92" s="1199"/>
      <c r="G92" s="1199"/>
      <c r="H92" s="1199"/>
      <c r="I92" s="1200"/>
      <c r="J92" s="1424"/>
      <c r="K92" s="1424"/>
      <c r="L92" s="1424"/>
      <c r="M92" s="1424"/>
      <c r="N92" s="1424"/>
      <c r="O92" s="1424"/>
      <c r="P92" s="1424"/>
      <c r="Q92" s="1424"/>
      <c r="R92" s="1424"/>
      <c r="S92" s="1424"/>
      <c r="T92" s="1424"/>
      <c r="U92" s="1424"/>
      <c r="V92" s="1424"/>
    </row>
    <row r="93" spans="1:22" ht="15" customHeight="1" x14ac:dyDescent="0.3">
      <c r="A93" s="1439" t="s">
        <v>311</v>
      </c>
      <c r="B93" s="1440" t="s">
        <v>210</v>
      </c>
      <c r="C93" s="1441" t="str">
        <f t="shared" si="6"/>
        <v>Sep-2020 £</v>
      </c>
      <c r="D93" s="1199"/>
      <c r="E93" s="1199"/>
      <c r="F93" s="1199"/>
      <c r="G93" s="1199"/>
      <c r="H93" s="1199"/>
      <c r="I93" s="1200"/>
      <c r="J93" s="1424"/>
      <c r="K93" s="1424"/>
      <c r="L93" s="1424"/>
      <c r="M93" s="1424"/>
      <c r="N93" s="1424"/>
      <c r="O93" s="1424"/>
      <c r="P93" s="1424"/>
      <c r="Q93" s="1424"/>
      <c r="R93" s="1424"/>
      <c r="S93" s="1424"/>
      <c r="T93" s="1424"/>
      <c r="U93" s="1424"/>
      <c r="V93" s="1424"/>
    </row>
    <row r="94" spans="1:22" ht="15" customHeight="1" x14ac:dyDescent="0.3">
      <c r="A94" s="1439" t="s">
        <v>311</v>
      </c>
      <c r="B94" s="1440" t="s">
        <v>211</v>
      </c>
      <c r="C94" s="1441" t="str">
        <f t="shared" si="6"/>
        <v>Sep-2020 £</v>
      </c>
      <c r="D94" s="1199"/>
      <c r="E94" s="1199"/>
      <c r="F94" s="1199"/>
      <c r="G94" s="1199"/>
      <c r="H94" s="1199"/>
      <c r="I94" s="1200"/>
      <c r="J94" s="1424"/>
      <c r="K94" s="1424"/>
      <c r="L94" s="1424"/>
      <c r="M94" s="1424"/>
      <c r="N94" s="1424"/>
      <c r="O94" s="1424"/>
      <c r="P94" s="1424"/>
      <c r="Q94" s="1424"/>
      <c r="R94" s="1424"/>
      <c r="S94" s="1424"/>
      <c r="T94" s="1424"/>
      <c r="U94" s="1424"/>
      <c r="V94" s="1424"/>
    </row>
    <row r="95" spans="1:22" ht="15" customHeight="1" x14ac:dyDescent="0.3">
      <c r="A95" s="1439" t="s">
        <v>311</v>
      </c>
      <c r="B95" s="1440" t="s">
        <v>652</v>
      </c>
      <c r="C95" s="1441" t="str">
        <f t="shared" si="6"/>
        <v>Sep-2020 £</v>
      </c>
      <c r="D95" s="1199"/>
      <c r="E95" s="1199"/>
      <c r="F95" s="1199"/>
      <c r="G95" s="1199"/>
      <c r="H95" s="1199"/>
      <c r="I95" s="1200"/>
      <c r="J95" s="1424"/>
      <c r="K95" s="1424"/>
      <c r="L95" s="1424"/>
      <c r="M95" s="1424"/>
      <c r="N95" s="1424"/>
      <c r="O95" s="1424"/>
      <c r="P95" s="1424"/>
      <c r="Q95" s="1424"/>
      <c r="R95" s="1424"/>
      <c r="S95" s="1424"/>
      <c r="T95" s="1424"/>
      <c r="U95" s="1424"/>
      <c r="V95" s="1424"/>
    </row>
    <row r="96" spans="1:22" ht="15" customHeight="1" x14ac:dyDescent="0.3">
      <c r="A96" s="1439" t="s">
        <v>311</v>
      </c>
      <c r="B96" s="1440" t="s">
        <v>212</v>
      </c>
      <c r="C96" s="1441" t="str">
        <f t="shared" si="6"/>
        <v>Sep-2020 £</v>
      </c>
      <c r="D96" s="1199"/>
      <c r="E96" s="1199"/>
      <c r="F96" s="1199"/>
      <c r="G96" s="1199"/>
      <c r="H96" s="1199"/>
      <c r="I96" s="1200"/>
      <c r="J96" s="1424"/>
      <c r="K96" s="1424"/>
      <c r="L96" s="1424"/>
      <c r="M96" s="1424"/>
      <c r="N96" s="1424"/>
      <c r="O96" s="1424"/>
      <c r="P96" s="1424"/>
      <c r="Q96" s="1424"/>
      <c r="R96" s="1424"/>
      <c r="S96" s="1424"/>
      <c r="T96" s="1424"/>
      <c r="U96" s="1424"/>
      <c r="V96" s="1424"/>
    </row>
    <row r="97" spans="1:22" ht="15" customHeight="1" thickBot="1" x14ac:dyDescent="0.35">
      <c r="A97" s="1442" t="s">
        <v>311</v>
      </c>
      <c r="B97" s="1443" t="s">
        <v>313</v>
      </c>
      <c r="C97" s="1444" t="str">
        <f t="shared" si="6"/>
        <v>Sep-2020 £</v>
      </c>
      <c r="D97" s="1210"/>
      <c r="E97" s="1210"/>
      <c r="F97" s="1210"/>
      <c r="G97" s="1210"/>
      <c r="H97" s="1210"/>
      <c r="I97" s="1211"/>
      <c r="J97" s="1424"/>
      <c r="K97" s="1424"/>
      <c r="L97" s="1424"/>
      <c r="M97" s="1424"/>
      <c r="N97" s="1424"/>
      <c r="O97" s="1424"/>
      <c r="P97" s="1424"/>
      <c r="Q97" s="1424"/>
      <c r="R97" s="1424"/>
      <c r="S97" s="1424"/>
      <c r="T97" s="1424"/>
      <c r="U97" s="1424"/>
      <c r="V97" s="1424"/>
    </row>
    <row r="98" spans="1:22" ht="15" customHeight="1" thickBot="1" x14ac:dyDescent="0.35">
      <c r="A98" s="1039" t="s">
        <v>645</v>
      </c>
      <c r="B98" s="186"/>
      <c r="C98" s="1445" t="str">
        <f t="shared" si="6"/>
        <v>Sep-2020 £</v>
      </c>
      <c r="D98" s="801">
        <f>SUM(D74:D97)</f>
        <v>0</v>
      </c>
      <c r="E98" s="801">
        <f t="shared" ref="E98:I98" si="7">SUM(E74:E97)</f>
        <v>0</v>
      </c>
      <c r="F98" s="801">
        <f t="shared" si="7"/>
        <v>0</v>
      </c>
      <c r="G98" s="801">
        <f t="shared" si="7"/>
        <v>0</v>
      </c>
      <c r="H98" s="801">
        <f t="shared" si="7"/>
        <v>0</v>
      </c>
      <c r="I98" s="802">
        <f t="shared" si="7"/>
        <v>0</v>
      </c>
      <c r="J98" s="1424"/>
      <c r="K98" s="1424"/>
      <c r="L98" s="1424"/>
      <c r="M98" s="1424"/>
      <c r="N98" s="1424"/>
      <c r="O98" s="1424"/>
      <c r="P98" s="1424"/>
      <c r="Q98" s="1424"/>
      <c r="R98" s="1424"/>
      <c r="S98" s="1424"/>
      <c r="T98" s="1424"/>
      <c r="U98" s="1424"/>
      <c r="V98" s="1424"/>
    </row>
    <row r="99" spans="1:22" ht="15" customHeight="1" thickBot="1" x14ac:dyDescent="0.35">
      <c r="A99" s="1446"/>
      <c r="B99" s="1447" t="s">
        <v>936</v>
      </c>
      <c r="C99" s="1448" t="str">
        <f t="shared" si="6"/>
        <v>Sep-2020 £</v>
      </c>
      <c r="D99" s="1456"/>
      <c r="E99" s="1456"/>
      <c r="F99" s="1456"/>
      <c r="G99" s="1456"/>
      <c r="H99" s="1456"/>
      <c r="I99" s="1"/>
      <c r="J99" s="1424"/>
      <c r="K99" s="1424"/>
      <c r="L99" s="1424"/>
      <c r="M99" s="1424"/>
      <c r="N99" s="1424"/>
      <c r="O99" s="1424"/>
      <c r="P99" s="1424"/>
      <c r="Q99" s="1424"/>
      <c r="R99" s="1424"/>
      <c r="S99" s="1424"/>
      <c r="T99" s="1424"/>
      <c r="U99" s="1424"/>
      <c r="V99" s="1424"/>
    </row>
    <row r="100" spans="1:22" ht="15" customHeight="1" thickBot="1" x14ac:dyDescent="0.35">
      <c r="A100" s="653" t="s">
        <v>647</v>
      </c>
      <c r="B100" s="482"/>
      <c r="C100" s="1445" t="str">
        <f t="shared" si="6"/>
        <v>Sep-2020 £</v>
      </c>
      <c r="D100" s="656">
        <f>SUM(D98:D99)</f>
        <v>0</v>
      </c>
      <c r="E100" s="656">
        <f t="shared" ref="E100:I100" si="8">SUM(E98:E99)</f>
        <v>0</v>
      </c>
      <c r="F100" s="656">
        <f t="shared" si="8"/>
        <v>0</v>
      </c>
      <c r="G100" s="656">
        <f t="shared" si="8"/>
        <v>0</v>
      </c>
      <c r="H100" s="656">
        <f t="shared" si="8"/>
        <v>0</v>
      </c>
      <c r="I100" s="657">
        <f t="shared" si="8"/>
        <v>0</v>
      </c>
      <c r="J100" s="1424"/>
      <c r="K100" s="1424"/>
      <c r="L100" s="1424"/>
      <c r="M100" s="1424"/>
      <c r="N100" s="1424"/>
      <c r="O100" s="1424"/>
      <c r="P100" s="1424"/>
      <c r="Q100" s="1424"/>
      <c r="R100" s="1424"/>
      <c r="S100" s="1424"/>
      <c r="T100" s="1424"/>
      <c r="U100" s="1424"/>
      <c r="V100" s="1424"/>
    </row>
    <row r="101" spans="1:22" ht="15" customHeight="1" x14ac:dyDescent="0.3">
      <c r="A101" s="1424"/>
      <c r="B101" s="1424"/>
      <c r="C101" s="1424"/>
      <c r="D101" s="1424"/>
      <c r="E101" s="1424"/>
      <c r="F101" s="1424"/>
      <c r="G101" s="1424"/>
      <c r="H101" s="1424"/>
      <c r="I101" s="1424"/>
      <c r="J101" s="1424"/>
      <c r="K101" s="1424"/>
      <c r="L101" s="1424"/>
      <c r="M101" s="1424"/>
      <c r="N101" s="1424"/>
      <c r="O101" s="1424"/>
      <c r="P101" s="1424"/>
      <c r="Q101" s="1424"/>
      <c r="R101" s="1424"/>
      <c r="S101" s="1424"/>
      <c r="T101" s="1424"/>
      <c r="U101" s="1424"/>
      <c r="V101" s="1424"/>
    </row>
    <row r="102" spans="1:22" s="1424" customFormat="1" ht="15" customHeight="1" x14ac:dyDescent="0.25"/>
    <row r="103" spans="1:22" s="1424" customFormat="1" ht="15" customHeight="1" thickBot="1" x14ac:dyDescent="0.4">
      <c r="A103" s="391" t="s">
        <v>1247</v>
      </c>
    </row>
    <row r="104" spans="1:22" ht="15" customHeight="1" x14ac:dyDescent="0.35">
      <c r="A104" s="1450"/>
      <c r="B104" s="1451"/>
      <c r="C104" s="1561" t="s">
        <v>386</v>
      </c>
      <c r="D104" s="1452" t="s">
        <v>110</v>
      </c>
      <c r="E104" s="1453"/>
      <c r="F104" s="1453"/>
      <c r="G104" s="1453"/>
      <c r="H104" s="1453"/>
      <c r="I104" s="1454"/>
      <c r="J104" s="1424"/>
      <c r="K104" s="1424"/>
      <c r="L104" s="1424"/>
      <c r="M104" s="1424"/>
      <c r="N104" s="1424"/>
      <c r="O104" s="1424"/>
      <c r="P104" s="1424"/>
      <c r="Q104" s="1424"/>
      <c r="R104" s="1424"/>
      <c r="S104" s="1424"/>
      <c r="T104" s="1424"/>
      <c r="U104" s="1424"/>
      <c r="V104" s="1424"/>
    </row>
    <row r="105" spans="1:22" ht="15" customHeight="1" thickBot="1" x14ac:dyDescent="0.35">
      <c r="A105" s="1433"/>
      <c r="B105" s="1434"/>
      <c r="C105" s="1562"/>
      <c r="D105" s="160">
        <v>2023</v>
      </c>
      <c r="E105" s="160">
        <v>2024</v>
      </c>
      <c r="F105" s="160">
        <v>2025</v>
      </c>
      <c r="G105" s="160">
        <v>2026</v>
      </c>
      <c r="H105" s="160">
        <v>2027</v>
      </c>
      <c r="I105" s="1435">
        <v>2028</v>
      </c>
      <c r="J105" s="1424"/>
      <c r="K105" s="1424"/>
      <c r="L105" s="1424"/>
      <c r="M105" s="1424"/>
      <c r="N105" s="1424"/>
      <c r="O105" s="1424"/>
      <c r="P105" s="1424"/>
      <c r="Q105" s="1424"/>
      <c r="R105" s="1424"/>
      <c r="S105" s="1424"/>
      <c r="T105" s="1424"/>
      <c r="U105" s="1424"/>
      <c r="V105" s="1424"/>
    </row>
    <row r="106" spans="1:22" ht="15" customHeight="1" x14ac:dyDescent="0.3">
      <c r="A106" s="1436" t="s">
        <v>308</v>
      </c>
      <c r="B106" s="1437" t="s">
        <v>192</v>
      </c>
      <c r="C106" s="1438" t="str">
        <f>$C$10</f>
        <v>Sep-2020 £</v>
      </c>
      <c r="D106" s="680">
        <f>D42+D74</f>
        <v>266522.2354524004</v>
      </c>
      <c r="E106" s="680">
        <f t="shared" ref="E106:I106" si="9">E42+E74</f>
        <v>264881.64619903703</v>
      </c>
      <c r="F106" s="680">
        <f t="shared" si="9"/>
        <v>266552.96688852535</v>
      </c>
      <c r="G106" s="680">
        <f t="shared" si="9"/>
        <v>266391.24145341263</v>
      </c>
      <c r="H106" s="680">
        <f t="shared" si="9"/>
        <v>266243.08015298593</v>
      </c>
      <c r="I106" s="671">
        <f t="shared" si="9"/>
        <v>266095.11967290926</v>
      </c>
      <c r="J106" s="1424"/>
      <c r="K106" s="1424"/>
      <c r="L106" s="1424"/>
      <c r="M106" s="1424"/>
      <c r="N106" s="1424"/>
      <c r="O106" s="1424"/>
      <c r="P106" s="1424"/>
      <c r="Q106" s="1424"/>
      <c r="R106" s="1424"/>
      <c r="S106" s="1424"/>
      <c r="T106" s="1424"/>
      <c r="U106" s="1424"/>
      <c r="V106" s="1424"/>
    </row>
    <row r="107" spans="1:22" ht="15" customHeight="1" x14ac:dyDescent="0.3">
      <c r="A107" s="1439" t="s">
        <v>308</v>
      </c>
      <c r="B107" s="1440" t="s">
        <v>193</v>
      </c>
      <c r="C107" s="1441" t="str">
        <f>$C$10</f>
        <v>Sep-2020 £</v>
      </c>
      <c r="D107" s="662">
        <f t="shared" ref="D107:I122" si="10">D43+D75</f>
        <v>496506.14910964761</v>
      </c>
      <c r="E107" s="662">
        <f t="shared" si="10"/>
        <v>493387.34171044215</v>
      </c>
      <c r="F107" s="662">
        <f t="shared" si="10"/>
        <v>490690.02863919188</v>
      </c>
      <c r="G107" s="662">
        <f t="shared" si="10"/>
        <v>490457.45644954772</v>
      </c>
      <c r="H107" s="662">
        <f t="shared" si="10"/>
        <v>490352.13200222777</v>
      </c>
      <c r="I107" s="663">
        <f t="shared" si="10"/>
        <v>490243.11607828591</v>
      </c>
      <c r="J107" s="1424"/>
      <c r="K107" s="1424"/>
      <c r="L107" s="1424"/>
      <c r="M107" s="1424"/>
      <c r="N107" s="1424"/>
      <c r="O107" s="1424"/>
      <c r="P107" s="1424"/>
      <c r="Q107" s="1424"/>
      <c r="R107" s="1424"/>
      <c r="S107" s="1424"/>
      <c r="T107" s="1424"/>
      <c r="U107" s="1424"/>
      <c r="V107" s="1424"/>
    </row>
    <row r="108" spans="1:22" ht="15" customHeight="1" x14ac:dyDescent="0.3">
      <c r="A108" s="1439" t="s">
        <v>308</v>
      </c>
      <c r="B108" s="1440" t="s">
        <v>194</v>
      </c>
      <c r="C108" s="1441" t="str">
        <f t="shared" ref="C108:C132" si="11">$C$10</f>
        <v>Sep-2020 £</v>
      </c>
      <c r="D108" s="662">
        <f t="shared" si="10"/>
        <v>459223.85996167909</v>
      </c>
      <c r="E108" s="662">
        <f t="shared" si="10"/>
        <v>456347.72397590743</v>
      </c>
      <c r="F108" s="662">
        <f t="shared" si="10"/>
        <v>458835.75903148542</v>
      </c>
      <c r="G108" s="662">
        <f t="shared" si="10"/>
        <v>488880.38034697331</v>
      </c>
      <c r="H108" s="662">
        <f t="shared" si="10"/>
        <v>488621.33261622261</v>
      </c>
      <c r="I108" s="663">
        <f t="shared" si="10"/>
        <v>509652.71086428344</v>
      </c>
      <c r="J108" s="1424"/>
      <c r="K108" s="1424"/>
      <c r="L108" s="1424"/>
      <c r="M108" s="1424"/>
      <c r="N108" s="1424"/>
      <c r="O108" s="1424"/>
      <c r="P108" s="1424"/>
      <c r="Q108" s="1424"/>
      <c r="R108" s="1424"/>
      <c r="S108" s="1424"/>
      <c r="T108" s="1424"/>
      <c r="U108" s="1424"/>
      <c r="V108" s="1424"/>
    </row>
    <row r="109" spans="1:22" ht="15" customHeight="1" x14ac:dyDescent="0.3">
      <c r="A109" s="1439" t="s">
        <v>308</v>
      </c>
      <c r="B109" s="1440" t="s">
        <v>195</v>
      </c>
      <c r="C109" s="1441" t="str">
        <f t="shared" si="11"/>
        <v>Sep-2020 £</v>
      </c>
      <c r="D109" s="662">
        <f t="shared" si="10"/>
        <v>789761.44889886514</v>
      </c>
      <c r="E109" s="662">
        <f t="shared" si="10"/>
        <v>784256.67992599774</v>
      </c>
      <c r="F109" s="662">
        <f t="shared" si="10"/>
        <v>786914.48851920152</v>
      </c>
      <c r="G109" s="662">
        <f t="shared" si="10"/>
        <v>788570.48710121971</v>
      </c>
      <c r="H109" s="662">
        <f t="shared" si="10"/>
        <v>787872.85172460682</v>
      </c>
      <c r="I109" s="663">
        <f t="shared" si="10"/>
        <v>787180.31620847364</v>
      </c>
      <c r="J109" s="1424"/>
      <c r="K109" s="1424"/>
      <c r="L109" s="1424"/>
      <c r="M109" s="1424"/>
      <c r="N109" s="1424"/>
      <c r="O109" s="1424"/>
      <c r="P109" s="1424"/>
      <c r="Q109" s="1424"/>
      <c r="R109" s="1424"/>
      <c r="S109" s="1424"/>
      <c r="T109" s="1424"/>
      <c r="U109" s="1424"/>
      <c r="V109" s="1424"/>
    </row>
    <row r="110" spans="1:22" ht="15" customHeight="1" x14ac:dyDescent="0.3">
      <c r="A110" s="1439" t="s">
        <v>308</v>
      </c>
      <c r="B110" s="1440" t="s">
        <v>196</v>
      </c>
      <c r="C110" s="1441" t="str">
        <f t="shared" si="11"/>
        <v>Sep-2020 £</v>
      </c>
      <c r="D110" s="662">
        <f t="shared" si="10"/>
        <v>121546.11671673166</v>
      </c>
      <c r="E110" s="662">
        <f t="shared" si="10"/>
        <v>120756.20642045804</v>
      </c>
      <c r="F110" s="662">
        <f t="shared" si="10"/>
        <v>121491.28875284833</v>
      </c>
      <c r="G110" s="662">
        <f t="shared" si="10"/>
        <v>121377.19112463144</v>
      </c>
      <c r="H110" s="662">
        <f t="shared" si="10"/>
        <v>121280.98406313482</v>
      </c>
      <c r="I110" s="663">
        <f t="shared" si="10"/>
        <v>121185.39619874158</v>
      </c>
      <c r="J110" s="1424"/>
      <c r="K110" s="1424"/>
      <c r="L110" s="1424"/>
      <c r="M110" s="1424"/>
      <c r="N110" s="1424"/>
      <c r="O110" s="1424"/>
      <c r="P110" s="1424"/>
      <c r="Q110" s="1424"/>
      <c r="R110" s="1424"/>
      <c r="S110" s="1424"/>
      <c r="T110" s="1424"/>
      <c r="U110" s="1424"/>
      <c r="V110" s="1424"/>
    </row>
    <row r="111" spans="1:22" ht="15" customHeight="1" x14ac:dyDescent="0.3">
      <c r="A111" s="1439" t="s">
        <v>309</v>
      </c>
      <c r="B111" s="1440" t="s">
        <v>197</v>
      </c>
      <c r="C111" s="1441" t="str">
        <f t="shared" si="11"/>
        <v>Sep-2020 £</v>
      </c>
      <c r="D111" s="662">
        <f t="shared" si="10"/>
        <v>1301813.3995352893</v>
      </c>
      <c r="E111" s="662">
        <f t="shared" si="10"/>
        <v>1318839.6272108371</v>
      </c>
      <c r="F111" s="662">
        <f t="shared" si="10"/>
        <v>1349008.3742441731</v>
      </c>
      <c r="G111" s="662">
        <f t="shared" si="10"/>
        <v>1370521.9585020146</v>
      </c>
      <c r="H111" s="662">
        <f t="shared" si="10"/>
        <v>1391351.1820281383</v>
      </c>
      <c r="I111" s="663">
        <f t="shared" si="10"/>
        <v>1411650.1916116793</v>
      </c>
      <c r="J111" s="1424"/>
      <c r="K111" s="1424"/>
      <c r="L111" s="1424"/>
      <c r="M111" s="1424"/>
      <c r="N111" s="1424"/>
      <c r="O111" s="1424"/>
      <c r="P111" s="1424"/>
      <c r="Q111" s="1424"/>
      <c r="R111" s="1424"/>
      <c r="S111" s="1424"/>
      <c r="T111" s="1424"/>
      <c r="U111" s="1424"/>
      <c r="V111" s="1424"/>
    </row>
    <row r="112" spans="1:22" ht="15" customHeight="1" x14ac:dyDescent="0.3">
      <c r="A112" s="1439" t="s">
        <v>309</v>
      </c>
      <c r="B112" s="1440" t="s">
        <v>198</v>
      </c>
      <c r="C112" s="1441" t="str">
        <f t="shared" si="11"/>
        <v>Sep-2020 £</v>
      </c>
      <c r="D112" s="662">
        <f t="shared" si="10"/>
        <v>1508644.7373007368</v>
      </c>
      <c r="E112" s="662">
        <f t="shared" si="10"/>
        <v>2103432.7717134389</v>
      </c>
      <c r="F112" s="662">
        <f t="shared" si="10"/>
        <v>2219152.5187225402</v>
      </c>
      <c r="G112" s="662">
        <f t="shared" si="10"/>
        <v>2497938.1835039426</v>
      </c>
      <c r="H112" s="662">
        <f t="shared" si="10"/>
        <v>2234499.4607305462</v>
      </c>
      <c r="I112" s="663">
        <f t="shared" si="10"/>
        <v>2367964.8327128803</v>
      </c>
      <c r="J112" s="1424"/>
      <c r="K112" s="1424"/>
      <c r="L112" s="1424"/>
      <c r="M112" s="1424"/>
      <c r="N112" s="1424"/>
      <c r="O112" s="1424"/>
      <c r="P112" s="1424"/>
      <c r="Q112" s="1424"/>
      <c r="R112" s="1424"/>
      <c r="S112" s="1424"/>
      <c r="T112" s="1424"/>
      <c r="U112" s="1424"/>
      <c r="V112" s="1424"/>
    </row>
    <row r="113" spans="1:40" ht="15" customHeight="1" x14ac:dyDescent="0.3">
      <c r="A113" s="1439" t="s">
        <v>309</v>
      </c>
      <c r="B113" s="1483" t="s">
        <v>1253</v>
      </c>
      <c r="C113" s="1441" t="str">
        <f t="shared" si="11"/>
        <v>Sep-2020 £</v>
      </c>
      <c r="D113" s="662">
        <f t="shared" si="10"/>
        <v>885876.14871423424</v>
      </c>
      <c r="E113" s="662">
        <f t="shared" si="10"/>
        <v>886762.58840348211</v>
      </c>
      <c r="F113" s="662">
        <f t="shared" si="10"/>
        <v>893136.22460392304</v>
      </c>
      <c r="G113" s="662">
        <f t="shared" si="10"/>
        <v>898202.10722099943</v>
      </c>
      <c r="H113" s="662">
        <f t="shared" si="10"/>
        <v>903098.17789431021</v>
      </c>
      <c r="I113" s="663">
        <f t="shared" si="10"/>
        <v>907828.52267000603</v>
      </c>
      <c r="J113" s="1424"/>
      <c r="K113" s="1424"/>
      <c r="L113" s="1424"/>
      <c r="M113" s="1424"/>
      <c r="N113" s="1424"/>
      <c r="O113" s="1424"/>
      <c r="P113" s="1424"/>
      <c r="Q113" s="1424"/>
      <c r="R113" s="1424"/>
      <c r="S113" s="1424"/>
      <c r="T113" s="1424"/>
      <c r="U113" s="1424"/>
      <c r="V113" s="1424"/>
    </row>
    <row r="114" spans="1:40" ht="15" customHeight="1" x14ac:dyDescent="0.3">
      <c r="A114" s="1439" t="s">
        <v>309</v>
      </c>
      <c r="B114" s="1440" t="s">
        <v>199</v>
      </c>
      <c r="C114" s="1441" t="str">
        <f t="shared" si="11"/>
        <v>Sep-2020 £</v>
      </c>
      <c r="D114" s="662">
        <f t="shared" si="10"/>
        <v>2913073.5642600693</v>
      </c>
      <c r="E114" s="662">
        <f t="shared" si="10"/>
        <v>2529487.4410249796</v>
      </c>
      <c r="F114" s="662">
        <f t="shared" si="10"/>
        <v>2239713.6821364132</v>
      </c>
      <c r="G114" s="662">
        <f t="shared" si="10"/>
        <v>2096862.5172081832</v>
      </c>
      <c r="H114" s="662">
        <f t="shared" si="10"/>
        <v>2075301.7288923212</v>
      </c>
      <c r="I114" s="663">
        <f t="shared" si="10"/>
        <v>2043883.1289401294</v>
      </c>
      <c r="J114" s="1424"/>
      <c r="K114" s="1424"/>
      <c r="L114" s="1424"/>
      <c r="M114" s="1424"/>
      <c r="N114" s="1424"/>
      <c r="O114" s="1424"/>
      <c r="P114" s="1424"/>
      <c r="Q114" s="1424"/>
      <c r="R114" s="1424"/>
      <c r="S114" s="1424"/>
      <c r="T114" s="1424"/>
      <c r="U114" s="1424"/>
      <c r="V114" s="1424"/>
    </row>
    <row r="115" spans="1:40" ht="15" customHeight="1" x14ac:dyDescent="0.3">
      <c r="A115" s="1439" t="s">
        <v>310</v>
      </c>
      <c r="B115" s="1440" t="s">
        <v>200</v>
      </c>
      <c r="C115" s="1441" t="str">
        <f t="shared" si="11"/>
        <v>Sep-2020 £</v>
      </c>
      <c r="D115" s="662">
        <f t="shared" si="10"/>
        <v>0</v>
      </c>
      <c r="E115" s="662">
        <f t="shared" si="10"/>
        <v>0</v>
      </c>
      <c r="F115" s="662">
        <f t="shared" si="10"/>
        <v>0</v>
      </c>
      <c r="G115" s="662">
        <f t="shared" si="10"/>
        <v>0</v>
      </c>
      <c r="H115" s="662">
        <f t="shared" si="10"/>
        <v>0</v>
      </c>
      <c r="I115" s="663">
        <f t="shared" si="10"/>
        <v>0</v>
      </c>
      <c r="J115" s="1424"/>
      <c r="K115" s="1424"/>
      <c r="L115" s="1424"/>
      <c r="M115" s="1424"/>
      <c r="N115" s="1424"/>
      <c r="O115" s="1424"/>
      <c r="P115" s="1424"/>
      <c r="Q115" s="1424"/>
      <c r="R115" s="1424"/>
      <c r="S115" s="1424"/>
      <c r="T115" s="1424"/>
      <c r="U115" s="1424"/>
      <c r="V115" s="1424"/>
    </row>
    <row r="116" spans="1:40" ht="15" customHeight="1" x14ac:dyDescent="0.3">
      <c r="A116" s="1439" t="s">
        <v>312</v>
      </c>
      <c r="B116" s="1440" t="s">
        <v>201</v>
      </c>
      <c r="C116" s="1441" t="str">
        <f t="shared" si="11"/>
        <v>Sep-2020 £</v>
      </c>
      <c r="D116" s="662">
        <f t="shared" si="10"/>
        <v>529058.85612133902</v>
      </c>
      <c r="E116" s="662">
        <f t="shared" si="10"/>
        <v>525688.20064126386</v>
      </c>
      <c r="F116" s="662">
        <f t="shared" si="10"/>
        <v>574832.29083142395</v>
      </c>
      <c r="G116" s="662">
        <f t="shared" si="10"/>
        <v>568580.23653196264</v>
      </c>
      <c r="H116" s="662">
        <f t="shared" si="10"/>
        <v>571364.00187467469</v>
      </c>
      <c r="I116" s="663">
        <f t="shared" si="10"/>
        <v>568314.05929404811</v>
      </c>
      <c r="J116" s="1424"/>
      <c r="K116" s="1424"/>
      <c r="L116" s="1424"/>
      <c r="M116" s="1424"/>
      <c r="N116" s="1424"/>
      <c r="O116" s="1424"/>
      <c r="P116" s="1424"/>
      <c r="Q116" s="1424"/>
      <c r="R116" s="1424"/>
      <c r="S116" s="1424"/>
      <c r="T116" s="1424"/>
      <c r="U116" s="1424"/>
      <c r="V116" s="1424"/>
    </row>
    <row r="117" spans="1:40" ht="15" customHeight="1" x14ac:dyDescent="0.3">
      <c r="A117" s="1439" t="s">
        <v>312</v>
      </c>
      <c r="B117" s="1440" t="s">
        <v>202</v>
      </c>
      <c r="C117" s="1441" t="str">
        <f t="shared" si="11"/>
        <v>Sep-2020 £</v>
      </c>
      <c r="D117" s="662">
        <f t="shared" si="10"/>
        <v>3078303.4622706701</v>
      </c>
      <c r="E117" s="662">
        <f t="shared" si="10"/>
        <v>3104077.0490529384</v>
      </c>
      <c r="F117" s="662">
        <f t="shared" si="10"/>
        <v>3172868.6357964836</v>
      </c>
      <c r="G117" s="662">
        <f t="shared" si="10"/>
        <v>3190308.9656021893</v>
      </c>
      <c r="H117" s="662">
        <f t="shared" si="10"/>
        <v>3179035.4238881734</v>
      </c>
      <c r="I117" s="663">
        <f t="shared" si="10"/>
        <v>3160369.3234744258</v>
      </c>
      <c r="J117" s="1424"/>
      <c r="K117" s="1424"/>
      <c r="L117" s="1424"/>
      <c r="M117" s="1424"/>
      <c r="N117" s="1424"/>
      <c r="O117" s="1424"/>
      <c r="P117" s="1424"/>
      <c r="Q117" s="1424"/>
      <c r="R117" s="1424"/>
      <c r="S117" s="1424"/>
      <c r="T117" s="1424"/>
      <c r="U117" s="1424"/>
      <c r="V117" s="1424"/>
    </row>
    <row r="118" spans="1:40" ht="15" customHeight="1" x14ac:dyDescent="0.3">
      <c r="A118" s="1439" t="s">
        <v>312</v>
      </c>
      <c r="B118" s="1440" t="s">
        <v>203</v>
      </c>
      <c r="C118" s="1441" t="str">
        <f t="shared" si="11"/>
        <v>Sep-2020 £</v>
      </c>
      <c r="D118" s="662">
        <f t="shared" si="10"/>
        <v>241995.80689929417</v>
      </c>
      <c r="E118" s="662">
        <f t="shared" si="10"/>
        <v>241167.12421203751</v>
      </c>
      <c r="F118" s="662">
        <f t="shared" si="10"/>
        <v>242669.55976692025</v>
      </c>
      <c r="G118" s="662">
        <f t="shared" si="10"/>
        <v>242592.4039272657</v>
      </c>
      <c r="H118" s="662">
        <f t="shared" si="10"/>
        <v>242463.87203823615</v>
      </c>
      <c r="I118" s="663">
        <f t="shared" si="10"/>
        <v>242335.40804935768</v>
      </c>
      <c r="J118" s="1424"/>
      <c r="K118" s="1424"/>
      <c r="L118" s="1424"/>
      <c r="M118" s="1424"/>
      <c r="N118" s="1424"/>
      <c r="O118" s="1424"/>
      <c r="P118" s="1424"/>
      <c r="Q118" s="1424"/>
      <c r="R118" s="1424"/>
      <c r="S118" s="1424"/>
      <c r="T118" s="1424"/>
      <c r="U118" s="1424"/>
      <c r="V118" s="1424"/>
    </row>
    <row r="119" spans="1:40" ht="15" customHeight="1" x14ac:dyDescent="0.3">
      <c r="A119" s="1439" t="s">
        <v>312</v>
      </c>
      <c r="B119" s="1440" t="s">
        <v>204</v>
      </c>
      <c r="C119" s="1441" t="str">
        <f t="shared" si="11"/>
        <v>Sep-2020 £</v>
      </c>
      <c r="D119" s="662">
        <f t="shared" si="10"/>
        <v>996077.61296463769</v>
      </c>
      <c r="E119" s="662">
        <f t="shared" si="10"/>
        <v>1043616.1761099354</v>
      </c>
      <c r="F119" s="662">
        <f t="shared" si="10"/>
        <v>1053004.1988669187</v>
      </c>
      <c r="G119" s="662">
        <f t="shared" si="10"/>
        <v>1055095.0128878446</v>
      </c>
      <c r="H119" s="662">
        <f t="shared" si="10"/>
        <v>1161943.3524561254</v>
      </c>
      <c r="I119" s="663">
        <f t="shared" si="10"/>
        <v>1163779.6692400558</v>
      </c>
      <c r="J119" s="1424"/>
      <c r="K119" s="1424"/>
      <c r="L119" s="1424"/>
      <c r="M119" s="1424"/>
      <c r="N119" s="1424"/>
      <c r="O119" s="1424"/>
      <c r="P119" s="1424"/>
      <c r="Q119" s="1424"/>
      <c r="R119" s="1424"/>
      <c r="S119" s="1424"/>
      <c r="T119" s="1424"/>
      <c r="U119" s="1424"/>
      <c r="V119" s="1424"/>
    </row>
    <row r="120" spans="1:40" s="17" customFormat="1" ht="15" customHeight="1" x14ac:dyDescent="0.3">
      <c r="A120" s="1439" t="s">
        <v>312</v>
      </c>
      <c r="B120" s="1440" t="s">
        <v>205</v>
      </c>
      <c r="C120" s="1441" t="str">
        <f t="shared" si="11"/>
        <v>Sep-2020 £</v>
      </c>
      <c r="D120" s="662">
        <f t="shared" si="10"/>
        <v>811104.03605941066</v>
      </c>
      <c r="E120" s="662">
        <f t="shared" si="10"/>
        <v>806203.26526116126</v>
      </c>
      <c r="F120" s="662">
        <f t="shared" si="10"/>
        <v>811320.25853003189</v>
      </c>
      <c r="G120" s="662">
        <f t="shared" si="10"/>
        <v>811461.81933297857</v>
      </c>
      <c r="H120" s="662">
        <f t="shared" si="10"/>
        <v>811031.84228472831</v>
      </c>
      <c r="I120" s="663">
        <f t="shared" si="10"/>
        <v>810602.09307253594</v>
      </c>
      <c r="J120" s="1424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40"/>
      <c r="AK120" s="40"/>
      <c r="AL120" s="40"/>
      <c r="AM120" s="40"/>
      <c r="AN120" s="40"/>
    </row>
    <row r="121" spans="1:40" ht="15" customHeight="1" x14ac:dyDescent="0.3">
      <c r="A121" s="1439" t="s">
        <v>312</v>
      </c>
      <c r="B121" s="1440" t="s">
        <v>206</v>
      </c>
      <c r="C121" s="1441" t="str">
        <f t="shared" si="11"/>
        <v>Sep-2020 £</v>
      </c>
      <c r="D121" s="662">
        <f t="shared" si="10"/>
        <v>85211.848953840963</v>
      </c>
      <c r="E121" s="662">
        <f t="shared" si="10"/>
        <v>84696.99053562044</v>
      </c>
      <c r="F121" s="662">
        <f t="shared" si="10"/>
        <v>85234.564555894322</v>
      </c>
      <c r="G121" s="662">
        <f t="shared" si="10"/>
        <v>85189.400500601158</v>
      </c>
      <c r="H121" s="662">
        <f t="shared" si="10"/>
        <v>85144.260376818653</v>
      </c>
      <c r="I121" s="663">
        <f t="shared" si="10"/>
        <v>85099.144171866006</v>
      </c>
      <c r="J121" s="1424"/>
    </row>
    <row r="122" spans="1:40" ht="15" customHeight="1" x14ac:dyDescent="0.3">
      <c r="A122" s="1439" t="s">
        <v>312</v>
      </c>
      <c r="B122" s="1440" t="s">
        <v>207</v>
      </c>
      <c r="C122" s="1441" t="str">
        <f t="shared" si="11"/>
        <v>Sep-2020 £</v>
      </c>
      <c r="D122" s="662">
        <f t="shared" si="10"/>
        <v>1401630.3596497243</v>
      </c>
      <c r="E122" s="662">
        <f t="shared" si="10"/>
        <v>1393161.5704055191</v>
      </c>
      <c r="F122" s="662">
        <f t="shared" si="10"/>
        <v>1402004.0034312711</v>
      </c>
      <c r="G122" s="662">
        <f t="shared" si="10"/>
        <v>1401261.1101383667</v>
      </c>
      <c r="H122" s="662">
        <f t="shared" si="10"/>
        <v>1400518.6104894485</v>
      </c>
      <c r="I122" s="663">
        <f t="shared" si="10"/>
        <v>1399776.5042759324</v>
      </c>
    </row>
    <row r="123" spans="1:40" ht="15" customHeight="1" x14ac:dyDescent="0.3">
      <c r="A123" s="1439" t="s">
        <v>312</v>
      </c>
      <c r="B123" s="1440" t="s">
        <v>208</v>
      </c>
      <c r="C123" s="1441" t="str">
        <f t="shared" si="11"/>
        <v>Sep-2020 £</v>
      </c>
      <c r="D123" s="662">
        <f t="shared" ref="D123:I129" si="12">D59+D91</f>
        <v>27718.349796222774</v>
      </c>
      <c r="E123" s="662">
        <f t="shared" si="12"/>
        <v>27550.872785607775</v>
      </c>
      <c r="F123" s="662">
        <f t="shared" si="12"/>
        <v>27725.738897753574</v>
      </c>
      <c r="G123" s="662">
        <f t="shared" si="12"/>
        <v>27711.047594863176</v>
      </c>
      <c r="H123" s="662">
        <f t="shared" si="12"/>
        <v>27696.364076594182</v>
      </c>
      <c r="I123" s="663">
        <f t="shared" si="12"/>
        <v>27681.688338821688</v>
      </c>
    </row>
    <row r="124" spans="1:40" ht="15" customHeight="1" x14ac:dyDescent="0.3">
      <c r="A124" s="1439" t="s">
        <v>311</v>
      </c>
      <c r="B124" s="1440" t="s">
        <v>209</v>
      </c>
      <c r="C124" s="1441" t="str">
        <f t="shared" si="11"/>
        <v>Sep-2020 £</v>
      </c>
      <c r="D124" s="662">
        <f t="shared" si="12"/>
        <v>1011361.5502813756</v>
      </c>
      <c r="E124" s="662">
        <f t="shared" si="12"/>
        <v>1081218.5540797643</v>
      </c>
      <c r="F124" s="662">
        <f t="shared" si="12"/>
        <v>1150578.8858768055</v>
      </c>
      <c r="G124" s="662">
        <f t="shared" si="12"/>
        <v>1128001.5121429325</v>
      </c>
      <c r="H124" s="662">
        <f t="shared" si="12"/>
        <v>1106402.3534690298</v>
      </c>
      <c r="I124" s="663">
        <f t="shared" si="12"/>
        <v>1085589.0525520844</v>
      </c>
    </row>
    <row r="125" spans="1:40" ht="15" customHeight="1" x14ac:dyDescent="0.3">
      <c r="A125" s="1439" t="s">
        <v>311</v>
      </c>
      <c r="B125" s="1440" t="s">
        <v>210</v>
      </c>
      <c r="C125" s="1441" t="str">
        <f t="shared" si="11"/>
        <v>Sep-2020 £</v>
      </c>
      <c r="D125" s="662">
        <f t="shared" si="12"/>
        <v>459636.1883738715</v>
      </c>
      <c r="E125" s="662">
        <f t="shared" si="12"/>
        <v>456861.0888670389</v>
      </c>
      <c r="F125" s="662">
        <f t="shared" si="12"/>
        <v>459760.92875438964</v>
      </c>
      <c r="G125" s="662">
        <f t="shared" si="12"/>
        <v>459517.86720754585</v>
      </c>
      <c r="H125" s="662">
        <f t="shared" si="12"/>
        <v>459274.50852774613</v>
      </c>
      <c r="I125" s="663">
        <f t="shared" si="12"/>
        <v>459031.27845770062</v>
      </c>
    </row>
    <row r="126" spans="1:40" ht="15" customHeight="1" x14ac:dyDescent="0.3">
      <c r="A126" s="1439" t="s">
        <v>311</v>
      </c>
      <c r="B126" s="1440" t="s">
        <v>211</v>
      </c>
      <c r="C126" s="1441" t="str">
        <f t="shared" si="11"/>
        <v>Sep-2020 £</v>
      </c>
      <c r="D126" s="662">
        <f t="shared" si="12"/>
        <v>0</v>
      </c>
      <c r="E126" s="662">
        <f t="shared" si="12"/>
        <v>0</v>
      </c>
      <c r="F126" s="662">
        <f t="shared" si="12"/>
        <v>0</v>
      </c>
      <c r="G126" s="662">
        <f t="shared" si="12"/>
        <v>0</v>
      </c>
      <c r="H126" s="662">
        <f t="shared" si="12"/>
        <v>0</v>
      </c>
      <c r="I126" s="663">
        <f t="shared" si="12"/>
        <v>0</v>
      </c>
    </row>
    <row r="127" spans="1:40" ht="15" customHeight="1" x14ac:dyDescent="0.3">
      <c r="A127" s="1439" t="s">
        <v>311</v>
      </c>
      <c r="B127" s="1440" t="s">
        <v>652</v>
      </c>
      <c r="C127" s="1441" t="str">
        <f t="shared" si="11"/>
        <v>Sep-2020 £</v>
      </c>
      <c r="D127" s="662">
        <f t="shared" si="12"/>
        <v>157870.99483808081</v>
      </c>
      <c r="E127" s="662">
        <f t="shared" si="12"/>
        <v>156917.12267495869</v>
      </c>
      <c r="F127" s="662">
        <f t="shared" si="12"/>
        <v>157913.07976803524</v>
      </c>
      <c r="G127" s="662">
        <f t="shared" si="12"/>
        <v>157829.4048516053</v>
      </c>
      <c r="H127" s="662">
        <f t="shared" si="12"/>
        <v>157745.77427280493</v>
      </c>
      <c r="I127" s="663">
        <f t="shared" si="12"/>
        <v>157662.18800814057</v>
      </c>
    </row>
    <row r="128" spans="1:40" ht="15" customHeight="1" x14ac:dyDescent="0.3">
      <c r="A128" s="1439" t="s">
        <v>311</v>
      </c>
      <c r="B128" s="1440" t="s">
        <v>212</v>
      </c>
      <c r="C128" s="1441" t="str">
        <f t="shared" si="11"/>
        <v>Sep-2020 £</v>
      </c>
      <c r="D128" s="662">
        <f t="shared" si="12"/>
        <v>342451.16412563453</v>
      </c>
      <c r="E128" s="662">
        <f t="shared" si="12"/>
        <v>0</v>
      </c>
      <c r="F128" s="662">
        <f t="shared" si="12"/>
        <v>0</v>
      </c>
      <c r="G128" s="662">
        <f t="shared" si="12"/>
        <v>0</v>
      </c>
      <c r="H128" s="662">
        <f t="shared" si="12"/>
        <v>0</v>
      </c>
      <c r="I128" s="663">
        <f t="shared" si="12"/>
        <v>0</v>
      </c>
    </row>
    <row r="129" spans="1:39" ht="15" customHeight="1" thickBot="1" x14ac:dyDescent="0.35">
      <c r="A129" s="1442" t="s">
        <v>311</v>
      </c>
      <c r="B129" s="1443" t="s">
        <v>313</v>
      </c>
      <c r="C129" s="1444" t="str">
        <f t="shared" si="11"/>
        <v>Sep-2020 £</v>
      </c>
      <c r="D129" s="664">
        <f t="shared" si="12"/>
        <v>368454.53701997013</v>
      </c>
      <c r="E129" s="664">
        <f t="shared" si="12"/>
        <v>354749.06442230049</v>
      </c>
      <c r="F129" s="664">
        <f t="shared" si="12"/>
        <v>358935.86516545771</v>
      </c>
      <c r="G129" s="664">
        <f t="shared" si="12"/>
        <v>350472.39789782563</v>
      </c>
      <c r="H129" s="664">
        <f t="shared" si="12"/>
        <v>312614.25663414906</v>
      </c>
      <c r="I129" s="665">
        <f t="shared" si="12"/>
        <v>311771.3996336445</v>
      </c>
    </row>
    <row r="130" spans="1:39" ht="15" customHeight="1" thickBot="1" x14ac:dyDescent="0.35">
      <c r="A130" s="1039" t="s">
        <v>645</v>
      </c>
      <c r="B130" s="186"/>
      <c r="C130" s="1445" t="str">
        <f t="shared" si="11"/>
        <v>Sep-2020 £</v>
      </c>
      <c r="D130" s="801">
        <f>SUM(D106:D129)</f>
        <v>18253842.427303728</v>
      </c>
      <c r="E130" s="801">
        <f t="shared" ref="E130:I130" si="13">SUM(E106:E129)</f>
        <v>18234059.105632726</v>
      </c>
      <c r="F130" s="801">
        <f t="shared" si="13"/>
        <v>18322343.341779687</v>
      </c>
      <c r="G130" s="801">
        <f t="shared" si="13"/>
        <v>18497222.701526906</v>
      </c>
      <c r="H130" s="801">
        <f t="shared" si="13"/>
        <v>18273855.550493017</v>
      </c>
      <c r="I130" s="802">
        <f t="shared" si="13"/>
        <v>18377695.143526006</v>
      </c>
    </row>
    <row r="131" spans="1:39" ht="15" customHeight="1" thickBot="1" x14ac:dyDescent="0.35">
      <c r="A131" s="1446"/>
      <c r="B131" s="1447" t="s">
        <v>936</v>
      </c>
      <c r="C131" s="1448" t="str">
        <f t="shared" si="11"/>
        <v>Sep-2020 £</v>
      </c>
      <c r="D131" s="801">
        <f t="shared" ref="D131:I131" si="14">D67+D99</f>
        <v>0</v>
      </c>
      <c r="E131" s="801">
        <f t="shared" si="14"/>
        <v>0</v>
      </c>
      <c r="F131" s="801">
        <f t="shared" si="14"/>
        <v>0</v>
      </c>
      <c r="G131" s="801">
        <f t="shared" si="14"/>
        <v>0</v>
      </c>
      <c r="H131" s="801">
        <f t="shared" si="14"/>
        <v>0</v>
      </c>
      <c r="I131" s="802">
        <f t="shared" si="14"/>
        <v>0</v>
      </c>
    </row>
    <row r="132" spans="1:39" ht="15" customHeight="1" thickBot="1" x14ac:dyDescent="0.35">
      <c r="A132" s="653" t="s">
        <v>647</v>
      </c>
      <c r="B132" s="482"/>
      <c r="C132" s="1445" t="str">
        <f t="shared" si="11"/>
        <v>Sep-2020 £</v>
      </c>
      <c r="D132" s="656">
        <f>SUM(D130:D131)</f>
        <v>18253842.427303728</v>
      </c>
      <c r="E132" s="656">
        <f t="shared" ref="E132:I132" si="15">SUM(E130:E131)</f>
        <v>18234059.105632726</v>
      </c>
      <c r="F132" s="656">
        <f t="shared" si="15"/>
        <v>18322343.341779687</v>
      </c>
      <c r="G132" s="656">
        <f t="shared" si="15"/>
        <v>18497222.701526906</v>
      </c>
      <c r="H132" s="656">
        <f t="shared" si="15"/>
        <v>18273855.550493017</v>
      </c>
      <c r="I132" s="657">
        <f t="shared" si="15"/>
        <v>18377695.143526006</v>
      </c>
    </row>
    <row r="133" spans="1:39" ht="15" customHeight="1" x14ac:dyDescent="0.3">
      <c r="A133" s="1424"/>
      <c r="B133" s="1424"/>
      <c r="C133" s="1424"/>
      <c r="D133" s="1424"/>
      <c r="E133" s="1424"/>
      <c r="F133" s="1424"/>
      <c r="G133" s="1424"/>
      <c r="H133" s="1424"/>
      <c r="I133" s="1424"/>
    </row>
    <row r="134" spans="1:39" ht="15" customHeight="1" x14ac:dyDescent="0.3">
      <c r="A134" s="1424"/>
      <c r="B134" s="1424"/>
      <c r="C134" s="1424"/>
      <c r="D134" s="1424"/>
      <c r="E134" s="1424"/>
      <c r="F134" s="1424"/>
      <c r="G134" s="1424"/>
      <c r="H134" s="1424"/>
      <c r="I134" s="1424"/>
    </row>
    <row r="135" spans="1:39" ht="15" customHeight="1" thickBot="1" x14ac:dyDescent="0.4">
      <c r="A135" s="391" t="s">
        <v>1248</v>
      </c>
      <c r="B135" s="1424"/>
      <c r="C135" s="1424"/>
      <c r="D135" s="1424"/>
      <c r="E135" s="1424"/>
      <c r="F135" s="1424"/>
      <c r="G135" s="1424"/>
      <c r="H135" s="1424"/>
      <c r="I135" s="1424"/>
    </row>
    <row r="136" spans="1:39" ht="15" customHeight="1" x14ac:dyDescent="0.35">
      <c r="A136" s="1450"/>
      <c r="B136" s="1451"/>
      <c r="C136" s="1561" t="s">
        <v>386</v>
      </c>
      <c r="D136" s="1452" t="s">
        <v>110</v>
      </c>
      <c r="E136" s="1453"/>
      <c r="F136" s="1453"/>
      <c r="G136" s="1453"/>
      <c r="H136" s="1453"/>
      <c r="I136" s="1454"/>
    </row>
    <row r="137" spans="1:39" ht="15" customHeight="1" thickBot="1" x14ac:dyDescent="0.35">
      <c r="A137" s="1433"/>
      <c r="B137" s="1434"/>
      <c r="C137" s="1562"/>
      <c r="D137" s="160">
        <v>2023</v>
      </c>
      <c r="E137" s="160">
        <v>2024</v>
      </c>
      <c r="F137" s="160">
        <v>2025</v>
      </c>
      <c r="G137" s="160">
        <v>2026</v>
      </c>
      <c r="H137" s="160">
        <v>2027</v>
      </c>
      <c r="I137" s="1435">
        <v>2028</v>
      </c>
    </row>
    <row r="138" spans="1:39" ht="15" customHeight="1" x14ac:dyDescent="0.3">
      <c r="A138" s="1436" t="s">
        <v>308</v>
      </c>
      <c r="B138" s="1437" t="s">
        <v>192</v>
      </c>
      <c r="C138" s="1438" t="str">
        <f>$C$10</f>
        <v>Sep-2020 £</v>
      </c>
      <c r="D138" s="680">
        <f>IFERROR(D10-D106,"")</f>
        <v>-266522.2354524004</v>
      </c>
      <c r="E138" s="680" t="str">
        <f t="shared" ref="E138:I138" si="16">IFERROR(E10-E106,"")</f>
        <v/>
      </c>
      <c r="F138" s="680" t="str">
        <f t="shared" si="16"/>
        <v/>
      </c>
      <c r="G138" s="680" t="str">
        <f t="shared" si="16"/>
        <v/>
      </c>
      <c r="H138" s="680" t="str">
        <f t="shared" si="16"/>
        <v/>
      </c>
      <c r="I138" s="671" t="str">
        <f t="shared" si="16"/>
        <v/>
      </c>
    </row>
    <row r="139" spans="1:39" ht="15" customHeight="1" x14ac:dyDescent="0.3">
      <c r="A139" s="1439" t="s">
        <v>308</v>
      </c>
      <c r="B139" s="1440" t="s">
        <v>193</v>
      </c>
      <c r="C139" s="1441" t="str">
        <f>$C$10</f>
        <v>Sep-2020 £</v>
      </c>
      <c r="D139" s="662">
        <f t="shared" ref="D139:I154" si="17">IFERROR(D11-D107,"")</f>
        <v>-496506.14910964761</v>
      </c>
      <c r="E139" s="662" t="str">
        <f t="shared" si="17"/>
        <v/>
      </c>
      <c r="F139" s="662" t="str">
        <f t="shared" si="17"/>
        <v/>
      </c>
      <c r="G139" s="662" t="str">
        <f t="shared" si="17"/>
        <v/>
      </c>
      <c r="H139" s="662" t="str">
        <f t="shared" si="17"/>
        <v/>
      </c>
      <c r="I139" s="663" t="str">
        <f t="shared" si="17"/>
        <v/>
      </c>
    </row>
    <row r="140" spans="1:39" ht="15" customHeight="1" x14ac:dyDescent="0.3">
      <c r="A140" s="1439" t="s">
        <v>308</v>
      </c>
      <c r="B140" s="1440" t="s">
        <v>194</v>
      </c>
      <c r="C140" s="1441" t="str">
        <f t="shared" ref="C140:C164" si="18">$C$10</f>
        <v>Sep-2020 £</v>
      </c>
      <c r="D140" s="662">
        <f t="shared" si="17"/>
        <v>-459223.85996167909</v>
      </c>
      <c r="E140" s="662" t="str">
        <f t="shared" si="17"/>
        <v/>
      </c>
      <c r="F140" s="662" t="str">
        <f t="shared" si="17"/>
        <v/>
      </c>
      <c r="G140" s="662" t="str">
        <f t="shared" si="17"/>
        <v/>
      </c>
      <c r="H140" s="662" t="str">
        <f t="shared" si="17"/>
        <v/>
      </c>
      <c r="I140" s="663" t="str">
        <f t="shared" si="17"/>
        <v/>
      </c>
    </row>
    <row r="141" spans="1:39" ht="15" customHeight="1" x14ac:dyDescent="0.3">
      <c r="A141" s="1439" t="s">
        <v>308</v>
      </c>
      <c r="B141" s="1440" t="s">
        <v>195</v>
      </c>
      <c r="C141" s="1441" t="str">
        <f t="shared" si="18"/>
        <v>Sep-2020 £</v>
      </c>
      <c r="D141" s="662">
        <f t="shared" si="17"/>
        <v>-789761.44889886514</v>
      </c>
      <c r="E141" s="662" t="str">
        <f t="shared" si="17"/>
        <v/>
      </c>
      <c r="F141" s="662" t="str">
        <f t="shared" si="17"/>
        <v/>
      </c>
      <c r="G141" s="662" t="str">
        <f t="shared" si="17"/>
        <v/>
      </c>
      <c r="H141" s="662" t="str">
        <f t="shared" si="17"/>
        <v/>
      </c>
      <c r="I141" s="663" t="str">
        <f t="shared" si="17"/>
        <v/>
      </c>
    </row>
    <row r="142" spans="1:39" ht="15" customHeight="1" x14ac:dyDescent="0.3">
      <c r="A142" s="1439" t="s">
        <v>308</v>
      </c>
      <c r="B142" s="1440" t="s">
        <v>196</v>
      </c>
      <c r="C142" s="1441" t="str">
        <f t="shared" si="18"/>
        <v>Sep-2020 £</v>
      </c>
      <c r="D142" s="662">
        <f t="shared" si="17"/>
        <v>-121546.11671673166</v>
      </c>
      <c r="E142" s="662" t="str">
        <f t="shared" si="17"/>
        <v/>
      </c>
      <c r="F142" s="662" t="str">
        <f t="shared" si="17"/>
        <v/>
      </c>
      <c r="G142" s="662" t="str">
        <f t="shared" si="17"/>
        <v/>
      </c>
      <c r="H142" s="662" t="str">
        <f t="shared" si="17"/>
        <v/>
      </c>
      <c r="I142" s="663" t="str">
        <f t="shared" si="17"/>
        <v/>
      </c>
    </row>
    <row r="143" spans="1:39" ht="15" customHeight="1" x14ac:dyDescent="0.3">
      <c r="A143" s="1439" t="s">
        <v>309</v>
      </c>
      <c r="B143" s="1440" t="s">
        <v>197</v>
      </c>
      <c r="C143" s="1441" t="str">
        <f t="shared" si="18"/>
        <v>Sep-2020 £</v>
      </c>
      <c r="D143" s="662">
        <f t="shared" si="17"/>
        <v>-1301813.3995352893</v>
      </c>
      <c r="E143" s="662" t="str">
        <f t="shared" si="17"/>
        <v/>
      </c>
      <c r="F143" s="662" t="str">
        <f t="shared" si="17"/>
        <v/>
      </c>
      <c r="G143" s="662" t="str">
        <f t="shared" si="17"/>
        <v/>
      </c>
      <c r="H143" s="662" t="str">
        <f t="shared" si="17"/>
        <v/>
      </c>
      <c r="I143" s="663" t="str">
        <f t="shared" si="17"/>
        <v/>
      </c>
    </row>
    <row r="144" spans="1:39" s="38" customFormat="1" ht="15" customHeight="1" x14ac:dyDescent="0.3">
      <c r="A144" s="1439" t="s">
        <v>309</v>
      </c>
      <c r="B144" s="1440" t="s">
        <v>198</v>
      </c>
      <c r="C144" s="1441" t="str">
        <f t="shared" si="18"/>
        <v>Sep-2020 £</v>
      </c>
      <c r="D144" s="662">
        <f t="shared" si="17"/>
        <v>-1508644.7373007368</v>
      </c>
      <c r="E144" s="662" t="str">
        <f t="shared" si="17"/>
        <v/>
      </c>
      <c r="F144" s="662" t="str">
        <f t="shared" si="17"/>
        <v/>
      </c>
      <c r="G144" s="662" t="str">
        <f t="shared" si="17"/>
        <v/>
      </c>
      <c r="H144" s="662" t="str">
        <f t="shared" si="17"/>
        <v/>
      </c>
      <c r="I144" s="663" t="str">
        <f t="shared" si="17"/>
        <v/>
      </c>
      <c r="J144" s="39"/>
      <c r="K144" s="39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7"/>
      <c r="AJ144" s="37"/>
      <c r="AK144" s="37"/>
      <c r="AL144" s="37"/>
      <c r="AM144" s="37"/>
    </row>
    <row r="145" spans="1:39" s="38" customFormat="1" ht="15" customHeight="1" x14ac:dyDescent="0.3">
      <c r="A145" s="1439" t="s">
        <v>309</v>
      </c>
      <c r="B145" s="1483" t="s">
        <v>1253</v>
      </c>
      <c r="C145" s="1441" t="str">
        <f t="shared" si="18"/>
        <v>Sep-2020 £</v>
      </c>
      <c r="D145" s="662">
        <f t="shared" si="17"/>
        <v>-885876.14871423424</v>
      </c>
      <c r="E145" s="662" t="str">
        <f t="shared" si="17"/>
        <v/>
      </c>
      <c r="F145" s="662" t="str">
        <f t="shared" si="17"/>
        <v/>
      </c>
      <c r="G145" s="662" t="str">
        <f t="shared" si="17"/>
        <v/>
      </c>
      <c r="H145" s="662" t="str">
        <f t="shared" si="17"/>
        <v/>
      </c>
      <c r="I145" s="663" t="str">
        <f t="shared" si="17"/>
        <v/>
      </c>
      <c r="J145" s="39"/>
      <c r="K145" s="39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7"/>
      <c r="AJ145" s="37"/>
      <c r="AK145" s="37"/>
      <c r="AL145" s="37"/>
      <c r="AM145" s="37"/>
    </row>
    <row r="146" spans="1:39" s="38" customFormat="1" ht="15" customHeight="1" x14ac:dyDescent="0.3">
      <c r="A146" s="1439" t="s">
        <v>309</v>
      </c>
      <c r="B146" s="1440" t="s">
        <v>199</v>
      </c>
      <c r="C146" s="1441" t="str">
        <f t="shared" si="18"/>
        <v>Sep-2020 £</v>
      </c>
      <c r="D146" s="662">
        <f t="shared" si="17"/>
        <v>-2913073.5642600693</v>
      </c>
      <c r="E146" s="662" t="str">
        <f t="shared" si="17"/>
        <v/>
      </c>
      <c r="F146" s="662" t="str">
        <f t="shared" si="17"/>
        <v/>
      </c>
      <c r="G146" s="662" t="str">
        <f t="shared" si="17"/>
        <v/>
      </c>
      <c r="H146" s="662" t="str">
        <f t="shared" si="17"/>
        <v/>
      </c>
      <c r="I146" s="663" t="str">
        <f t="shared" si="17"/>
        <v/>
      </c>
      <c r="J146" s="39"/>
      <c r="K146" s="39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7"/>
      <c r="AJ146" s="37"/>
      <c r="AK146" s="37"/>
      <c r="AL146" s="37"/>
      <c r="AM146" s="37"/>
    </row>
    <row r="147" spans="1:39" s="38" customFormat="1" ht="15" customHeight="1" x14ac:dyDescent="0.3">
      <c r="A147" s="1439" t="s">
        <v>310</v>
      </c>
      <c r="B147" s="1440" t="s">
        <v>200</v>
      </c>
      <c r="C147" s="1441" t="str">
        <f t="shared" si="18"/>
        <v>Sep-2020 £</v>
      </c>
      <c r="D147" s="662">
        <f t="shared" si="17"/>
        <v>0</v>
      </c>
      <c r="E147" s="662" t="str">
        <f t="shared" si="17"/>
        <v/>
      </c>
      <c r="F147" s="662" t="str">
        <f t="shared" si="17"/>
        <v/>
      </c>
      <c r="G147" s="662" t="str">
        <f t="shared" si="17"/>
        <v/>
      </c>
      <c r="H147" s="662" t="str">
        <f t="shared" si="17"/>
        <v/>
      </c>
      <c r="I147" s="663" t="str">
        <f t="shared" si="17"/>
        <v/>
      </c>
      <c r="J147" s="39"/>
      <c r="K147" s="39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7"/>
      <c r="AJ147" s="37"/>
      <c r="AK147" s="37"/>
      <c r="AL147" s="37"/>
      <c r="AM147" s="37"/>
    </row>
    <row r="148" spans="1:39" s="38" customFormat="1" ht="15" customHeight="1" x14ac:dyDescent="0.3">
      <c r="A148" s="1439" t="s">
        <v>312</v>
      </c>
      <c r="B148" s="1440" t="s">
        <v>201</v>
      </c>
      <c r="C148" s="1441" t="str">
        <f t="shared" si="18"/>
        <v>Sep-2020 £</v>
      </c>
      <c r="D148" s="662">
        <f t="shared" si="17"/>
        <v>-529058.85612133902</v>
      </c>
      <c r="E148" s="662" t="str">
        <f t="shared" si="17"/>
        <v/>
      </c>
      <c r="F148" s="662" t="str">
        <f t="shared" si="17"/>
        <v/>
      </c>
      <c r="G148" s="662" t="str">
        <f t="shared" si="17"/>
        <v/>
      </c>
      <c r="H148" s="662" t="str">
        <f t="shared" si="17"/>
        <v/>
      </c>
      <c r="I148" s="663" t="str">
        <f t="shared" si="17"/>
        <v/>
      </c>
      <c r="J148" s="39"/>
      <c r="K148" s="39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7"/>
      <c r="AJ148" s="37"/>
      <c r="AK148" s="37"/>
      <c r="AL148" s="37"/>
      <c r="AM148" s="37"/>
    </row>
    <row r="149" spans="1:39" s="38" customFormat="1" ht="15" customHeight="1" x14ac:dyDescent="0.3">
      <c r="A149" s="1439" t="s">
        <v>312</v>
      </c>
      <c r="B149" s="1440" t="s">
        <v>202</v>
      </c>
      <c r="C149" s="1441" t="str">
        <f t="shared" si="18"/>
        <v>Sep-2020 £</v>
      </c>
      <c r="D149" s="662">
        <f t="shared" si="17"/>
        <v>-3078303.4622706701</v>
      </c>
      <c r="E149" s="662" t="str">
        <f t="shared" si="17"/>
        <v/>
      </c>
      <c r="F149" s="662" t="str">
        <f t="shared" si="17"/>
        <v/>
      </c>
      <c r="G149" s="662" t="str">
        <f t="shared" si="17"/>
        <v/>
      </c>
      <c r="H149" s="662" t="str">
        <f t="shared" si="17"/>
        <v/>
      </c>
      <c r="I149" s="663" t="str">
        <f t="shared" si="17"/>
        <v/>
      </c>
      <c r="J149" s="39"/>
      <c r="K149" s="39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7"/>
      <c r="AJ149" s="37"/>
      <c r="AK149" s="37"/>
      <c r="AL149" s="37"/>
      <c r="AM149" s="37"/>
    </row>
    <row r="150" spans="1:39" s="38" customFormat="1" ht="15" customHeight="1" x14ac:dyDescent="0.3">
      <c r="A150" s="1439" t="s">
        <v>312</v>
      </c>
      <c r="B150" s="1440" t="s">
        <v>203</v>
      </c>
      <c r="C150" s="1441" t="str">
        <f t="shared" si="18"/>
        <v>Sep-2020 £</v>
      </c>
      <c r="D150" s="662">
        <f t="shared" si="17"/>
        <v>-241995.80689929417</v>
      </c>
      <c r="E150" s="662" t="str">
        <f t="shared" si="17"/>
        <v/>
      </c>
      <c r="F150" s="662" t="str">
        <f t="shared" si="17"/>
        <v/>
      </c>
      <c r="G150" s="662" t="str">
        <f t="shared" si="17"/>
        <v/>
      </c>
      <c r="H150" s="662" t="str">
        <f t="shared" si="17"/>
        <v/>
      </c>
      <c r="I150" s="663" t="str">
        <f t="shared" si="17"/>
        <v/>
      </c>
      <c r="J150" s="39"/>
      <c r="K150" s="39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7"/>
      <c r="AJ150" s="37"/>
      <c r="AK150" s="37"/>
      <c r="AL150" s="37"/>
      <c r="AM150" s="37"/>
    </row>
    <row r="151" spans="1:39" s="38" customFormat="1" ht="15" customHeight="1" x14ac:dyDescent="0.3">
      <c r="A151" s="1439" t="s">
        <v>312</v>
      </c>
      <c r="B151" s="1440" t="s">
        <v>204</v>
      </c>
      <c r="C151" s="1441" t="str">
        <f t="shared" si="18"/>
        <v>Sep-2020 £</v>
      </c>
      <c r="D151" s="662">
        <f t="shared" si="17"/>
        <v>-996077.61296463769</v>
      </c>
      <c r="E151" s="662" t="str">
        <f t="shared" si="17"/>
        <v/>
      </c>
      <c r="F151" s="662" t="str">
        <f t="shared" si="17"/>
        <v/>
      </c>
      <c r="G151" s="662" t="str">
        <f t="shared" si="17"/>
        <v/>
      </c>
      <c r="H151" s="662" t="str">
        <f t="shared" si="17"/>
        <v/>
      </c>
      <c r="I151" s="663" t="str">
        <f t="shared" si="17"/>
        <v/>
      </c>
      <c r="J151" s="39"/>
      <c r="K151" s="39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7"/>
      <c r="AJ151" s="37"/>
      <c r="AK151" s="37"/>
      <c r="AL151" s="37"/>
      <c r="AM151" s="37"/>
    </row>
    <row r="152" spans="1:39" s="38" customFormat="1" ht="15" customHeight="1" x14ac:dyDescent="0.3">
      <c r="A152" s="1439" t="s">
        <v>312</v>
      </c>
      <c r="B152" s="1440" t="s">
        <v>205</v>
      </c>
      <c r="C152" s="1441" t="str">
        <f t="shared" si="18"/>
        <v>Sep-2020 £</v>
      </c>
      <c r="D152" s="662">
        <f t="shared" si="17"/>
        <v>-811104.03605941066</v>
      </c>
      <c r="E152" s="662" t="str">
        <f t="shared" si="17"/>
        <v/>
      </c>
      <c r="F152" s="662" t="str">
        <f t="shared" si="17"/>
        <v/>
      </c>
      <c r="G152" s="662" t="str">
        <f t="shared" si="17"/>
        <v/>
      </c>
      <c r="H152" s="662" t="str">
        <f t="shared" si="17"/>
        <v/>
      </c>
      <c r="I152" s="663" t="str">
        <f t="shared" si="17"/>
        <v/>
      </c>
      <c r="J152" s="39"/>
      <c r="K152" s="39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7"/>
      <c r="AJ152" s="37"/>
      <c r="AK152" s="37"/>
      <c r="AL152" s="37"/>
      <c r="AM152" s="37"/>
    </row>
    <row r="153" spans="1:39" s="38" customFormat="1" ht="15" customHeight="1" x14ac:dyDescent="0.3">
      <c r="A153" s="1439" t="s">
        <v>312</v>
      </c>
      <c r="B153" s="1440" t="s">
        <v>206</v>
      </c>
      <c r="C153" s="1441" t="str">
        <f t="shared" si="18"/>
        <v>Sep-2020 £</v>
      </c>
      <c r="D153" s="662">
        <f t="shared" si="17"/>
        <v>-85211.848953840963</v>
      </c>
      <c r="E153" s="662" t="str">
        <f t="shared" si="17"/>
        <v/>
      </c>
      <c r="F153" s="662" t="str">
        <f t="shared" si="17"/>
        <v/>
      </c>
      <c r="G153" s="662" t="str">
        <f t="shared" si="17"/>
        <v/>
      </c>
      <c r="H153" s="662" t="str">
        <f t="shared" si="17"/>
        <v/>
      </c>
      <c r="I153" s="663" t="str">
        <f t="shared" si="17"/>
        <v/>
      </c>
      <c r="J153" s="39"/>
      <c r="K153" s="39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7"/>
      <c r="AJ153" s="37"/>
      <c r="AK153" s="37"/>
      <c r="AL153" s="37"/>
      <c r="AM153" s="37"/>
    </row>
    <row r="154" spans="1:39" s="38" customFormat="1" ht="15" customHeight="1" x14ac:dyDescent="0.3">
      <c r="A154" s="1439" t="s">
        <v>312</v>
      </c>
      <c r="B154" s="1440" t="s">
        <v>207</v>
      </c>
      <c r="C154" s="1441" t="str">
        <f t="shared" si="18"/>
        <v>Sep-2020 £</v>
      </c>
      <c r="D154" s="662">
        <f t="shared" si="17"/>
        <v>-1401630.3596497243</v>
      </c>
      <c r="E154" s="662" t="str">
        <f t="shared" si="17"/>
        <v/>
      </c>
      <c r="F154" s="662" t="str">
        <f t="shared" si="17"/>
        <v/>
      </c>
      <c r="G154" s="662" t="str">
        <f t="shared" si="17"/>
        <v/>
      </c>
      <c r="H154" s="662" t="str">
        <f t="shared" si="17"/>
        <v/>
      </c>
      <c r="I154" s="663" t="str">
        <f t="shared" si="17"/>
        <v/>
      </c>
      <c r="J154" s="39"/>
      <c r="K154" s="39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7"/>
      <c r="AJ154" s="37"/>
      <c r="AK154" s="37"/>
      <c r="AL154" s="37"/>
      <c r="AM154" s="37"/>
    </row>
    <row r="155" spans="1:39" s="38" customFormat="1" ht="15" customHeight="1" x14ac:dyDescent="0.3">
      <c r="A155" s="1439" t="s">
        <v>312</v>
      </c>
      <c r="B155" s="1440" t="s">
        <v>208</v>
      </c>
      <c r="C155" s="1441" t="str">
        <f t="shared" si="18"/>
        <v>Sep-2020 £</v>
      </c>
      <c r="D155" s="662">
        <f t="shared" ref="D155:I161" si="19">IFERROR(D27-D123,"")</f>
        <v>-27718.349796222774</v>
      </c>
      <c r="E155" s="662" t="str">
        <f t="shared" si="19"/>
        <v/>
      </c>
      <c r="F155" s="662" t="str">
        <f t="shared" si="19"/>
        <v/>
      </c>
      <c r="G155" s="662" t="str">
        <f t="shared" si="19"/>
        <v/>
      </c>
      <c r="H155" s="662" t="str">
        <f t="shared" si="19"/>
        <v/>
      </c>
      <c r="I155" s="663" t="str">
        <f t="shared" si="19"/>
        <v/>
      </c>
      <c r="J155" s="39"/>
      <c r="K155" s="39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7"/>
      <c r="AJ155" s="37"/>
      <c r="AK155" s="37"/>
      <c r="AL155" s="37"/>
      <c r="AM155" s="37"/>
    </row>
    <row r="156" spans="1:39" s="38" customFormat="1" ht="15" customHeight="1" x14ac:dyDescent="0.3">
      <c r="A156" s="1439" t="s">
        <v>311</v>
      </c>
      <c r="B156" s="1440" t="s">
        <v>209</v>
      </c>
      <c r="C156" s="1441" t="str">
        <f t="shared" si="18"/>
        <v>Sep-2020 £</v>
      </c>
      <c r="D156" s="662">
        <f t="shared" si="19"/>
        <v>-1011361.5502813756</v>
      </c>
      <c r="E156" s="662" t="str">
        <f t="shared" si="19"/>
        <v/>
      </c>
      <c r="F156" s="662" t="str">
        <f t="shared" si="19"/>
        <v/>
      </c>
      <c r="G156" s="662" t="str">
        <f t="shared" si="19"/>
        <v/>
      </c>
      <c r="H156" s="662" t="str">
        <f t="shared" si="19"/>
        <v/>
      </c>
      <c r="I156" s="663" t="str">
        <f t="shared" si="19"/>
        <v/>
      </c>
      <c r="J156" s="39"/>
      <c r="K156" s="39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7"/>
      <c r="AJ156" s="37"/>
      <c r="AK156" s="37"/>
      <c r="AL156" s="37"/>
      <c r="AM156" s="37"/>
    </row>
    <row r="157" spans="1:39" s="38" customFormat="1" ht="15" customHeight="1" x14ac:dyDescent="0.3">
      <c r="A157" s="1439" t="s">
        <v>311</v>
      </c>
      <c r="B157" s="1440" t="s">
        <v>210</v>
      </c>
      <c r="C157" s="1441" t="str">
        <f t="shared" si="18"/>
        <v>Sep-2020 £</v>
      </c>
      <c r="D157" s="662">
        <f t="shared" si="19"/>
        <v>-459636.1883738715</v>
      </c>
      <c r="E157" s="662" t="str">
        <f t="shared" si="19"/>
        <v/>
      </c>
      <c r="F157" s="662" t="str">
        <f t="shared" si="19"/>
        <v/>
      </c>
      <c r="G157" s="662" t="str">
        <f t="shared" si="19"/>
        <v/>
      </c>
      <c r="H157" s="662" t="str">
        <f t="shared" si="19"/>
        <v/>
      </c>
      <c r="I157" s="663" t="str">
        <f t="shared" si="19"/>
        <v/>
      </c>
      <c r="J157" s="39"/>
      <c r="K157" s="39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7"/>
      <c r="AJ157" s="37"/>
      <c r="AK157" s="37"/>
      <c r="AL157" s="37"/>
      <c r="AM157" s="37"/>
    </row>
    <row r="158" spans="1:39" s="38" customFormat="1" ht="15" customHeight="1" x14ac:dyDescent="0.3">
      <c r="A158" s="1439" t="s">
        <v>311</v>
      </c>
      <c r="B158" s="1440" t="s">
        <v>211</v>
      </c>
      <c r="C158" s="1441" t="str">
        <f t="shared" si="18"/>
        <v>Sep-2020 £</v>
      </c>
      <c r="D158" s="662">
        <f t="shared" si="19"/>
        <v>0</v>
      </c>
      <c r="E158" s="662" t="str">
        <f t="shared" si="19"/>
        <v/>
      </c>
      <c r="F158" s="662" t="str">
        <f t="shared" si="19"/>
        <v/>
      </c>
      <c r="G158" s="662" t="str">
        <f t="shared" si="19"/>
        <v/>
      </c>
      <c r="H158" s="662" t="str">
        <f t="shared" si="19"/>
        <v/>
      </c>
      <c r="I158" s="663" t="str">
        <f t="shared" si="19"/>
        <v/>
      </c>
      <c r="J158" s="39"/>
      <c r="K158" s="39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7"/>
      <c r="AJ158" s="37"/>
      <c r="AK158" s="37"/>
      <c r="AL158" s="37"/>
      <c r="AM158" s="37"/>
    </row>
    <row r="159" spans="1:39" s="38" customFormat="1" ht="15" customHeight="1" x14ac:dyDescent="0.3">
      <c r="A159" s="1439" t="s">
        <v>311</v>
      </c>
      <c r="B159" s="1440" t="s">
        <v>652</v>
      </c>
      <c r="C159" s="1441" t="str">
        <f t="shared" si="18"/>
        <v>Sep-2020 £</v>
      </c>
      <c r="D159" s="662">
        <f t="shared" si="19"/>
        <v>-157870.99483808081</v>
      </c>
      <c r="E159" s="662" t="str">
        <f t="shared" si="19"/>
        <v/>
      </c>
      <c r="F159" s="662" t="str">
        <f t="shared" si="19"/>
        <v/>
      </c>
      <c r="G159" s="662" t="str">
        <f t="shared" si="19"/>
        <v/>
      </c>
      <c r="H159" s="662" t="str">
        <f t="shared" si="19"/>
        <v/>
      </c>
      <c r="I159" s="663" t="str">
        <f t="shared" si="19"/>
        <v/>
      </c>
      <c r="J159" s="39"/>
      <c r="K159" s="39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7"/>
      <c r="AJ159" s="37"/>
      <c r="AK159" s="37"/>
      <c r="AL159" s="37"/>
      <c r="AM159" s="37"/>
    </row>
    <row r="160" spans="1:39" s="38" customFormat="1" ht="15" customHeight="1" x14ac:dyDescent="0.3">
      <c r="A160" s="1439" t="s">
        <v>311</v>
      </c>
      <c r="B160" s="1440" t="s">
        <v>212</v>
      </c>
      <c r="C160" s="1441" t="str">
        <f t="shared" si="18"/>
        <v>Sep-2020 £</v>
      </c>
      <c r="D160" s="662">
        <f t="shared" si="19"/>
        <v>-342451.16412563453</v>
      </c>
      <c r="E160" s="662" t="str">
        <f t="shared" si="19"/>
        <v/>
      </c>
      <c r="F160" s="662" t="str">
        <f t="shared" si="19"/>
        <v/>
      </c>
      <c r="G160" s="662" t="str">
        <f t="shared" si="19"/>
        <v/>
      </c>
      <c r="H160" s="662" t="str">
        <f t="shared" si="19"/>
        <v/>
      </c>
      <c r="I160" s="663" t="str">
        <f t="shared" si="19"/>
        <v/>
      </c>
      <c r="J160" s="39"/>
      <c r="K160" s="39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7"/>
      <c r="AJ160" s="37"/>
      <c r="AK160" s="37"/>
      <c r="AL160" s="37"/>
      <c r="AM160" s="37"/>
    </row>
    <row r="161" spans="1:39" s="38" customFormat="1" ht="15" customHeight="1" thickBot="1" x14ac:dyDescent="0.35">
      <c r="A161" s="1442" t="s">
        <v>311</v>
      </c>
      <c r="B161" s="1443" t="s">
        <v>313</v>
      </c>
      <c r="C161" s="1444" t="str">
        <f t="shared" si="18"/>
        <v>Sep-2020 £</v>
      </c>
      <c r="D161" s="664">
        <f t="shared" si="19"/>
        <v>-368454.53701997013</v>
      </c>
      <c r="E161" s="664" t="str">
        <f t="shared" si="19"/>
        <v/>
      </c>
      <c r="F161" s="664" t="str">
        <f t="shared" si="19"/>
        <v/>
      </c>
      <c r="G161" s="664" t="str">
        <f t="shared" si="19"/>
        <v/>
      </c>
      <c r="H161" s="664" t="str">
        <f t="shared" si="19"/>
        <v/>
      </c>
      <c r="I161" s="665" t="str">
        <f t="shared" si="19"/>
        <v/>
      </c>
      <c r="J161" s="39"/>
      <c r="K161" s="39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7"/>
      <c r="AJ161" s="37"/>
      <c r="AK161" s="37"/>
      <c r="AL161" s="37"/>
      <c r="AM161" s="37"/>
    </row>
    <row r="162" spans="1:39" s="38" customFormat="1" ht="15" customHeight="1" thickBot="1" x14ac:dyDescent="0.35">
      <c r="A162" s="1039" t="s">
        <v>645</v>
      </c>
      <c r="B162" s="186"/>
      <c r="C162" s="1445" t="str">
        <f t="shared" si="18"/>
        <v>Sep-2020 £</v>
      </c>
      <c r="D162" s="801">
        <f>SUM(D138:D161)</f>
        <v>-18253842.427303728</v>
      </c>
      <c r="E162" s="801">
        <f t="shared" ref="E162:I162" si="20">SUM(E138:E161)</f>
        <v>0</v>
      </c>
      <c r="F162" s="801">
        <f t="shared" si="20"/>
        <v>0</v>
      </c>
      <c r="G162" s="801">
        <f t="shared" si="20"/>
        <v>0</v>
      </c>
      <c r="H162" s="801">
        <f t="shared" si="20"/>
        <v>0</v>
      </c>
      <c r="I162" s="802">
        <f t="shared" si="20"/>
        <v>0</v>
      </c>
      <c r="J162" s="39"/>
      <c r="K162" s="39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7"/>
      <c r="AJ162" s="37"/>
      <c r="AK162" s="37"/>
      <c r="AL162" s="37"/>
      <c r="AM162" s="37"/>
    </row>
    <row r="163" spans="1:39" s="38" customFormat="1" ht="15" customHeight="1" thickBot="1" x14ac:dyDescent="0.35">
      <c r="A163" s="1446"/>
      <c r="B163" s="1447" t="s">
        <v>936</v>
      </c>
      <c r="C163" s="1448" t="str">
        <f t="shared" si="18"/>
        <v>Sep-2020 £</v>
      </c>
      <c r="D163" s="801">
        <f t="shared" ref="D163:I163" si="21">IFERROR(D35-D131,"")</f>
        <v>0</v>
      </c>
      <c r="E163" s="801" t="str">
        <f t="shared" si="21"/>
        <v/>
      </c>
      <c r="F163" s="801" t="str">
        <f t="shared" si="21"/>
        <v/>
      </c>
      <c r="G163" s="801" t="str">
        <f t="shared" si="21"/>
        <v/>
      </c>
      <c r="H163" s="801" t="str">
        <f t="shared" si="21"/>
        <v/>
      </c>
      <c r="I163" s="802" t="str">
        <f t="shared" si="21"/>
        <v/>
      </c>
      <c r="J163" s="39"/>
      <c r="K163" s="39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7"/>
      <c r="AJ163" s="37"/>
      <c r="AK163" s="37"/>
      <c r="AL163" s="37"/>
      <c r="AM163" s="37"/>
    </row>
    <row r="164" spans="1:39" s="38" customFormat="1" ht="15" customHeight="1" thickBot="1" x14ac:dyDescent="0.35">
      <c r="A164" s="653" t="s">
        <v>647</v>
      </c>
      <c r="B164" s="482"/>
      <c r="C164" s="1445" t="str">
        <f t="shared" si="18"/>
        <v>Sep-2020 £</v>
      </c>
      <c r="D164" s="656">
        <f>SUM(D162:D163)</f>
        <v>-18253842.427303728</v>
      </c>
      <c r="E164" s="656">
        <f t="shared" ref="E164:I164" si="22">SUM(E162:E163)</f>
        <v>0</v>
      </c>
      <c r="F164" s="656">
        <f t="shared" si="22"/>
        <v>0</v>
      </c>
      <c r="G164" s="656">
        <f t="shared" si="22"/>
        <v>0</v>
      </c>
      <c r="H164" s="656">
        <f t="shared" si="22"/>
        <v>0</v>
      </c>
      <c r="I164" s="657">
        <f t="shared" si="22"/>
        <v>0</v>
      </c>
      <c r="J164" s="39"/>
      <c r="K164" s="39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7"/>
      <c r="AJ164" s="37"/>
      <c r="AK164" s="37"/>
      <c r="AL164" s="37"/>
      <c r="AM164" s="37"/>
    </row>
    <row r="165" spans="1:39" s="38" customFormat="1" ht="15" customHeight="1" x14ac:dyDescent="0.3">
      <c r="A165" s="1424"/>
      <c r="B165" s="1424"/>
      <c r="C165" s="1424"/>
      <c r="D165" s="1424"/>
      <c r="E165" s="1424"/>
      <c r="F165" s="1424"/>
      <c r="G165" s="1424"/>
      <c r="H165" s="1424"/>
      <c r="I165" s="1424"/>
      <c r="J165" s="39"/>
      <c r="K165" s="39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7"/>
      <c r="AJ165" s="37"/>
      <c r="AK165" s="37"/>
      <c r="AL165" s="37"/>
      <c r="AM165" s="37"/>
    </row>
    <row r="166" spans="1:39" s="38" customFormat="1" ht="15" customHeight="1" x14ac:dyDescent="0.3">
      <c r="A166" s="1424"/>
      <c r="B166" s="1424"/>
      <c r="C166" s="1424"/>
      <c r="D166" s="1424"/>
      <c r="E166" s="1424"/>
      <c r="F166" s="1424"/>
      <c r="G166" s="1424"/>
      <c r="H166" s="1424"/>
      <c r="I166" s="1424"/>
      <c r="J166" s="39"/>
      <c r="K166" s="39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7"/>
      <c r="AJ166" s="37"/>
      <c r="AK166" s="37"/>
      <c r="AL166" s="37"/>
      <c r="AM166" s="37"/>
    </row>
    <row r="167" spans="1:39" s="38" customFormat="1" ht="15" customHeight="1" thickBot="1" x14ac:dyDescent="0.4">
      <c r="A167" s="391" t="s">
        <v>1249</v>
      </c>
      <c r="B167" s="1424"/>
      <c r="C167" s="1424"/>
      <c r="D167" s="1424"/>
      <c r="E167" s="1424"/>
      <c r="F167" s="1424"/>
      <c r="G167" s="1424"/>
      <c r="H167" s="1424"/>
      <c r="I167" s="1424"/>
      <c r="J167" s="39"/>
      <c r="K167" s="39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7"/>
      <c r="AJ167" s="37"/>
      <c r="AK167" s="37"/>
      <c r="AL167" s="37"/>
      <c r="AM167" s="37"/>
    </row>
    <row r="168" spans="1:39" s="38" customFormat="1" ht="15" customHeight="1" x14ac:dyDescent="0.35">
      <c r="A168" s="1450"/>
      <c r="B168" s="1451"/>
      <c r="C168" s="1561" t="s">
        <v>386</v>
      </c>
      <c r="D168" s="1452" t="s">
        <v>110</v>
      </c>
      <c r="E168" s="1453"/>
      <c r="F168" s="1453"/>
      <c r="G168" s="1453"/>
      <c r="H168" s="1453"/>
      <c r="I168" s="1454"/>
      <c r="J168" s="39"/>
      <c r="K168" s="39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7"/>
      <c r="AJ168" s="37"/>
      <c r="AK168" s="37"/>
      <c r="AL168" s="37"/>
      <c r="AM168" s="37"/>
    </row>
    <row r="169" spans="1:39" s="38" customFormat="1" ht="15" customHeight="1" thickBot="1" x14ac:dyDescent="0.35">
      <c r="A169" s="1433"/>
      <c r="B169" s="1434"/>
      <c r="C169" s="1562"/>
      <c r="D169" s="160">
        <v>2023</v>
      </c>
      <c r="E169" s="160">
        <v>2024</v>
      </c>
      <c r="F169" s="160">
        <v>2025</v>
      </c>
      <c r="G169" s="160">
        <v>2026</v>
      </c>
      <c r="H169" s="160">
        <v>2027</v>
      </c>
      <c r="I169" s="1435">
        <v>2028</v>
      </c>
      <c r="J169" s="39"/>
      <c r="K169" s="39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7"/>
      <c r="AJ169" s="37"/>
      <c r="AK169" s="37"/>
      <c r="AL169" s="37"/>
      <c r="AM169" s="37"/>
    </row>
    <row r="170" spans="1:39" s="38" customFormat="1" ht="15" customHeight="1" x14ac:dyDescent="0.3">
      <c r="A170" s="1436" t="s">
        <v>308</v>
      </c>
      <c r="B170" s="1437" t="s">
        <v>192</v>
      </c>
      <c r="C170" s="1438" t="str">
        <f>$C$10</f>
        <v>Sep-2020 £</v>
      </c>
      <c r="D170" s="1457">
        <f>IFERROR(D138/D106,"")</f>
        <v>-1</v>
      </c>
      <c r="E170" s="1457" t="str">
        <f t="shared" ref="E170:I170" si="23">IFERROR(E138/E106,"")</f>
        <v/>
      </c>
      <c r="F170" s="1457" t="str">
        <f t="shared" si="23"/>
        <v/>
      </c>
      <c r="G170" s="1457" t="str">
        <f t="shared" si="23"/>
        <v/>
      </c>
      <c r="H170" s="1457" t="str">
        <f t="shared" si="23"/>
        <v/>
      </c>
      <c r="I170" s="1458" t="str">
        <f t="shared" si="23"/>
        <v/>
      </c>
      <c r="J170" s="39"/>
      <c r="K170" s="39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7"/>
      <c r="AJ170" s="37"/>
      <c r="AK170" s="37"/>
      <c r="AL170" s="37"/>
      <c r="AM170" s="37"/>
    </row>
    <row r="171" spans="1:39" s="38" customFormat="1" ht="15" customHeight="1" x14ac:dyDescent="0.3">
      <c r="A171" s="1439" t="s">
        <v>308</v>
      </c>
      <c r="B171" s="1440" t="s">
        <v>193</v>
      </c>
      <c r="C171" s="1441" t="str">
        <f>$C$10</f>
        <v>Sep-2020 £</v>
      </c>
      <c r="D171" s="1459">
        <f t="shared" ref="D171:I186" si="24">IFERROR(D139/D107,"")</f>
        <v>-1</v>
      </c>
      <c r="E171" s="1459" t="str">
        <f t="shared" si="24"/>
        <v/>
      </c>
      <c r="F171" s="1459" t="str">
        <f t="shared" si="24"/>
        <v/>
      </c>
      <c r="G171" s="1459" t="str">
        <f t="shared" si="24"/>
        <v/>
      </c>
      <c r="H171" s="1459" t="str">
        <f t="shared" si="24"/>
        <v/>
      </c>
      <c r="I171" s="1460" t="str">
        <f t="shared" si="24"/>
        <v/>
      </c>
      <c r="J171" s="39"/>
      <c r="K171" s="39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7"/>
      <c r="AJ171" s="37"/>
      <c r="AK171" s="37"/>
      <c r="AL171" s="37"/>
      <c r="AM171" s="37"/>
    </row>
    <row r="172" spans="1:39" s="38" customFormat="1" ht="15" customHeight="1" x14ac:dyDescent="0.3">
      <c r="A172" s="1439" t="s">
        <v>308</v>
      </c>
      <c r="B172" s="1440" t="s">
        <v>194</v>
      </c>
      <c r="C172" s="1441" t="str">
        <f t="shared" ref="C172:C196" si="25">$C$10</f>
        <v>Sep-2020 £</v>
      </c>
      <c r="D172" s="1459">
        <f t="shared" si="24"/>
        <v>-1</v>
      </c>
      <c r="E172" s="1459" t="str">
        <f t="shared" si="24"/>
        <v/>
      </c>
      <c r="F172" s="1459" t="str">
        <f t="shared" si="24"/>
        <v/>
      </c>
      <c r="G172" s="1459" t="str">
        <f t="shared" si="24"/>
        <v/>
      </c>
      <c r="H172" s="1459" t="str">
        <f t="shared" si="24"/>
        <v/>
      </c>
      <c r="I172" s="1460" t="str">
        <f t="shared" si="24"/>
        <v/>
      </c>
      <c r="J172" s="39"/>
      <c r="K172" s="39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7"/>
      <c r="AJ172" s="37"/>
      <c r="AK172" s="37"/>
      <c r="AL172" s="37"/>
      <c r="AM172" s="37"/>
    </row>
    <row r="173" spans="1:39" s="38" customFormat="1" ht="15" customHeight="1" x14ac:dyDescent="0.3">
      <c r="A173" s="1439" t="s">
        <v>308</v>
      </c>
      <c r="B173" s="1440" t="s">
        <v>195</v>
      </c>
      <c r="C173" s="1441" t="str">
        <f t="shared" si="25"/>
        <v>Sep-2020 £</v>
      </c>
      <c r="D173" s="1459">
        <f t="shared" si="24"/>
        <v>-1</v>
      </c>
      <c r="E173" s="1459" t="str">
        <f t="shared" si="24"/>
        <v/>
      </c>
      <c r="F173" s="1459" t="str">
        <f t="shared" si="24"/>
        <v/>
      </c>
      <c r="G173" s="1459" t="str">
        <f t="shared" si="24"/>
        <v/>
      </c>
      <c r="H173" s="1459" t="str">
        <f t="shared" si="24"/>
        <v/>
      </c>
      <c r="I173" s="1460" t="str">
        <f t="shared" si="24"/>
        <v/>
      </c>
      <c r="J173" s="39"/>
      <c r="K173" s="39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7"/>
      <c r="AJ173" s="37"/>
      <c r="AK173" s="37"/>
      <c r="AL173" s="37"/>
      <c r="AM173" s="37"/>
    </row>
    <row r="174" spans="1:39" s="38" customFormat="1" ht="15" customHeight="1" x14ac:dyDescent="0.3">
      <c r="A174" s="1439" t="s">
        <v>308</v>
      </c>
      <c r="B174" s="1440" t="s">
        <v>196</v>
      </c>
      <c r="C174" s="1441" t="str">
        <f t="shared" si="25"/>
        <v>Sep-2020 £</v>
      </c>
      <c r="D174" s="1459">
        <f t="shared" si="24"/>
        <v>-1</v>
      </c>
      <c r="E174" s="1459" t="str">
        <f t="shared" si="24"/>
        <v/>
      </c>
      <c r="F174" s="1459" t="str">
        <f t="shared" si="24"/>
        <v/>
      </c>
      <c r="G174" s="1459" t="str">
        <f t="shared" si="24"/>
        <v/>
      </c>
      <c r="H174" s="1459" t="str">
        <f t="shared" si="24"/>
        <v/>
      </c>
      <c r="I174" s="1460" t="str">
        <f t="shared" si="24"/>
        <v/>
      </c>
      <c r="J174" s="39"/>
      <c r="K174" s="39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7"/>
      <c r="AJ174" s="37"/>
      <c r="AK174" s="37"/>
      <c r="AL174" s="37"/>
      <c r="AM174" s="37"/>
    </row>
    <row r="175" spans="1:39" s="38" customFormat="1" ht="15" customHeight="1" x14ac:dyDescent="0.3">
      <c r="A175" s="1439" t="s">
        <v>309</v>
      </c>
      <c r="B175" s="1440" t="s">
        <v>197</v>
      </c>
      <c r="C175" s="1441" t="str">
        <f t="shared" si="25"/>
        <v>Sep-2020 £</v>
      </c>
      <c r="D175" s="1459">
        <f t="shared" si="24"/>
        <v>-1</v>
      </c>
      <c r="E175" s="1459" t="str">
        <f t="shared" si="24"/>
        <v/>
      </c>
      <c r="F175" s="1459" t="str">
        <f t="shared" si="24"/>
        <v/>
      </c>
      <c r="G175" s="1459" t="str">
        <f t="shared" si="24"/>
        <v/>
      </c>
      <c r="H175" s="1459" t="str">
        <f t="shared" si="24"/>
        <v/>
      </c>
      <c r="I175" s="1460" t="str">
        <f t="shared" si="24"/>
        <v/>
      </c>
      <c r="J175" s="39"/>
      <c r="K175" s="39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7"/>
      <c r="AJ175" s="37"/>
      <c r="AK175" s="37"/>
      <c r="AL175" s="37"/>
      <c r="AM175" s="37"/>
    </row>
    <row r="176" spans="1:39" s="38" customFormat="1" ht="15" customHeight="1" x14ac:dyDescent="0.3">
      <c r="A176" s="1439" t="s">
        <v>309</v>
      </c>
      <c r="B176" s="1440" t="s">
        <v>198</v>
      </c>
      <c r="C176" s="1441" t="str">
        <f t="shared" si="25"/>
        <v>Sep-2020 £</v>
      </c>
      <c r="D176" s="1459">
        <f t="shared" si="24"/>
        <v>-1</v>
      </c>
      <c r="E176" s="1459" t="str">
        <f t="shared" si="24"/>
        <v/>
      </c>
      <c r="F176" s="1459" t="str">
        <f t="shared" si="24"/>
        <v/>
      </c>
      <c r="G176" s="1459" t="str">
        <f t="shared" si="24"/>
        <v/>
      </c>
      <c r="H176" s="1459" t="str">
        <f t="shared" si="24"/>
        <v/>
      </c>
      <c r="I176" s="1460" t="str">
        <f t="shared" si="24"/>
        <v/>
      </c>
      <c r="J176" s="39"/>
      <c r="K176" s="39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7"/>
      <c r="AJ176" s="37"/>
      <c r="AK176" s="37"/>
      <c r="AL176" s="37"/>
      <c r="AM176" s="37"/>
    </row>
    <row r="177" spans="1:39" s="38" customFormat="1" ht="15" customHeight="1" x14ac:dyDescent="0.3">
      <c r="A177" s="1439" t="s">
        <v>309</v>
      </c>
      <c r="B177" s="1483" t="s">
        <v>1253</v>
      </c>
      <c r="C177" s="1441" t="str">
        <f t="shared" si="25"/>
        <v>Sep-2020 £</v>
      </c>
      <c r="D177" s="1459">
        <f t="shared" si="24"/>
        <v>-1</v>
      </c>
      <c r="E177" s="1459" t="str">
        <f t="shared" si="24"/>
        <v/>
      </c>
      <c r="F177" s="1459" t="str">
        <f t="shared" si="24"/>
        <v/>
      </c>
      <c r="G177" s="1459" t="str">
        <f t="shared" si="24"/>
        <v/>
      </c>
      <c r="H177" s="1459" t="str">
        <f t="shared" si="24"/>
        <v/>
      </c>
      <c r="I177" s="1460" t="str">
        <f t="shared" si="24"/>
        <v/>
      </c>
      <c r="J177" s="39"/>
      <c r="K177" s="39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7"/>
      <c r="AJ177" s="37"/>
      <c r="AK177" s="37"/>
      <c r="AL177" s="37"/>
      <c r="AM177" s="37"/>
    </row>
    <row r="178" spans="1:39" s="38" customFormat="1" ht="15" customHeight="1" x14ac:dyDescent="0.3">
      <c r="A178" s="1439" t="s">
        <v>309</v>
      </c>
      <c r="B178" s="1440" t="s">
        <v>199</v>
      </c>
      <c r="C178" s="1441" t="str">
        <f t="shared" si="25"/>
        <v>Sep-2020 £</v>
      </c>
      <c r="D178" s="1459">
        <f t="shared" si="24"/>
        <v>-1</v>
      </c>
      <c r="E178" s="1459" t="str">
        <f t="shared" si="24"/>
        <v/>
      </c>
      <c r="F178" s="1459" t="str">
        <f t="shared" si="24"/>
        <v/>
      </c>
      <c r="G178" s="1459" t="str">
        <f t="shared" si="24"/>
        <v/>
      </c>
      <c r="H178" s="1459" t="str">
        <f t="shared" si="24"/>
        <v/>
      </c>
      <c r="I178" s="1460" t="str">
        <f t="shared" si="24"/>
        <v/>
      </c>
      <c r="J178" s="39"/>
      <c r="K178" s="39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7"/>
      <c r="AJ178" s="37"/>
      <c r="AK178" s="37"/>
      <c r="AL178" s="37"/>
      <c r="AM178" s="37"/>
    </row>
    <row r="179" spans="1:39" s="38" customFormat="1" ht="15" customHeight="1" x14ac:dyDescent="0.3">
      <c r="A179" s="1439" t="s">
        <v>310</v>
      </c>
      <c r="B179" s="1440" t="s">
        <v>200</v>
      </c>
      <c r="C179" s="1441" t="str">
        <f t="shared" si="25"/>
        <v>Sep-2020 £</v>
      </c>
      <c r="D179" s="1459" t="str">
        <f t="shared" si="24"/>
        <v/>
      </c>
      <c r="E179" s="1459" t="str">
        <f t="shared" si="24"/>
        <v/>
      </c>
      <c r="F179" s="1459" t="str">
        <f t="shared" si="24"/>
        <v/>
      </c>
      <c r="G179" s="1459" t="str">
        <f t="shared" si="24"/>
        <v/>
      </c>
      <c r="H179" s="1459" t="str">
        <f t="shared" si="24"/>
        <v/>
      </c>
      <c r="I179" s="1460" t="str">
        <f t="shared" si="24"/>
        <v/>
      </c>
      <c r="J179" s="39"/>
      <c r="K179" s="39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7"/>
      <c r="AJ179" s="37"/>
      <c r="AK179" s="37"/>
      <c r="AL179" s="37"/>
      <c r="AM179" s="37"/>
    </row>
    <row r="180" spans="1:39" s="38" customFormat="1" ht="15" customHeight="1" x14ac:dyDescent="0.3">
      <c r="A180" s="1439" t="s">
        <v>312</v>
      </c>
      <c r="B180" s="1440" t="s">
        <v>201</v>
      </c>
      <c r="C180" s="1441" t="str">
        <f t="shared" si="25"/>
        <v>Sep-2020 £</v>
      </c>
      <c r="D180" s="1459">
        <f t="shared" si="24"/>
        <v>-1</v>
      </c>
      <c r="E180" s="1459" t="str">
        <f t="shared" si="24"/>
        <v/>
      </c>
      <c r="F180" s="1459" t="str">
        <f t="shared" si="24"/>
        <v/>
      </c>
      <c r="G180" s="1459" t="str">
        <f t="shared" si="24"/>
        <v/>
      </c>
      <c r="H180" s="1459" t="str">
        <f t="shared" si="24"/>
        <v/>
      </c>
      <c r="I180" s="1460" t="str">
        <f t="shared" si="24"/>
        <v/>
      </c>
      <c r="J180" s="39"/>
      <c r="K180" s="39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7"/>
      <c r="AJ180" s="37"/>
      <c r="AK180" s="37"/>
      <c r="AL180" s="37"/>
      <c r="AM180" s="37"/>
    </row>
    <row r="181" spans="1:39" s="38" customFormat="1" ht="15" customHeight="1" x14ac:dyDescent="0.3">
      <c r="A181" s="1439" t="s">
        <v>312</v>
      </c>
      <c r="B181" s="1440" t="s">
        <v>202</v>
      </c>
      <c r="C181" s="1441" t="str">
        <f t="shared" si="25"/>
        <v>Sep-2020 £</v>
      </c>
      <c r="D181" s="1459">
        <f t="shared" si="24"/>
        <v>-1</v>
      </c>
      <c r="E181" s="1459" t="str">
        <f t="shared" si="24"/>
        <v/>
      </c>
      <c r="F181" s="1459" t="str">
        <f t="shared" si="24"/>
        <v/>
      </c>
      <c r="G181" s="1459" t="str">
        <f t="shared" si="24"/>
        <v/>
      </c>
      <c r="H181" s="1459" t="str">
        <f t="shared" si="24"/>
        <v/>
      </c>
      <c r="I181" s="1460" t="str">
        <f t="shared" si="24"/>
        <v/>
      </c>
      <c r="J181" s="39"/>
      <c r="K181" s="39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7"/>
      <c r="AJ181" s="37"/>
      <c r="AK181" s="37"/>
      <c r="AL181" s="37"/>
      <c r="AM181" s="37"/>
    </row>
    <row r="182" spans="1:39" s="38" customFormat="1" ht="15" customHeight="1" x14ac:dyDescent="0.3">
      <c r="A182" s="1439" t="s">
        <v>312</v>
      </c>
      <c r="B182" s="1440" t="s">
        <v>203</v>
      </c>
      <c r="C182" s="1441" t="str">
        <f t="shared" si="25"/>
        <v>Sep-2020 £</v>
      </c>
      <c r="D182" s="1459">
        <f t="shared" si="24"/>
        <v>-1</v>
      </c>
      <c r="E182" s="1459" t="str">
        <f t="shared" si="24"/>
        <v/>
      </c>
      <c r="F182" s="1459" t="str">
        <f t="shared" si="24"/>
        <v/>
      </c>
      <c r="G182" s="1459" t="str">
        <f t="shared" si="24"/>
        <v/>
      </c>
      <c r="H182" s="1459" t="str">
        <f t="shared" si="24"/>
        <v/>
      </c>
      <c r="I182" s="1460" t="str">
        <f t="shared" si="24"/>
        <v/>
      </c>
      <c r="J182" s="39"/>
      <c r="K182" s="39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7"/>
      <c r="AJ182" s="37"/>
      <c r="AK182" s="37"/>
      <c r="AL182" s="37"/>
      <c r="AM182" s="37"/>
    </row>
    <row r="183" spans="1:39" s="38" customFormat="1" ht="15" customHeight="1" x14ac:dyDescent="0.3">
      <c r="A183" s="1439" t="s">
        <v>312</v>
      </c>
      <c r="B183" s="1440" t="s">
        <v>204</v>
      </c>
      <c r="C183" s="1441" t="str">
        <f t="shared" si="25"/>
        <v>Sep-2020 £</v>
      </c>
      <c r="D183" s="1459">
        <f t="shared" si="24"/>
        <v>-1</v>
      </c>
      <c r="E183" s="1459" t="str">
        <f t="shared" si="24"/>
        <v/>
      </c>
      <c r="F183" s="1459" t="str">
        <f t="shared" si="24"/>
        <v/>
      </c>
      <c r="G183" s="1459" t="str">
        <f t="shared" si="24"/>
        <v/>
      </c>
      <c r="H183" s="1459" t="str">
        <f t="shared" si="24"/>
        <v/>
      </c>
      <c r="I183" s="1460" t="str">
        <f t="shared" si="24"/>
        <v/>
      </c>
      <c r="J183" s="39"/>
      <c r="K183" s="39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7"/>
      <c r="AJ183" s="37"/>
      <c r="AK183" s="37"/>
      <c r="AL183" s="37"/>
      <c r="AM183" s="37"/>
    </row>
    <row r="184" spans="1:39" s="38" customFormat="1" ht="15" customHeight="1" x14ac:dyDescent="0.3">
      <c r="A184" s="1439" t="s">
        <v>312</v>
      </c>
      <c r="B184" s="1440" t="s">
        <v>205</v>
      </c>
      <c r="C184" s="1441" t="str">
        <f t="shared" si="25"/>
        <v>Sep-2020 £</v>
      </c>
      <c r="D184" s="1459">
        <f t="shared" si="24"/>
        <v>-1</v>
      </c>
      <c r="E184" s="1459" t="str">
        <f t="shared" si="24"/>
        <v/>
      </c>
      <c r="F184" s="1459" t="str">
        <f t="shared" si="24"/>
        <v/>
      </c>
      <c r="G184" s="1459" t="str">
        <f t="shared" si="24"/>
        <v/>
      </c>
      <c r="H184" s="1459" t="str">
        <f t="shared" si="24"/>
        <v/>
      </c>
      <c r="I184" s="1460" t="str">
        <f t="shared" si="24"/>
        <v/>
      </c>
      <c r="J184" s="39"/>
      <c r="K184" s="39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7"/>
      <c r="AJ184" s="37"/>
      <c r="AK184" s="37"/>
      <c r="AL184" s="37"/>
      <c r="AM184" s="37"/>
    </row>
    <row r="185" spans="1:39" s="38" customFormat="1" ht="15" customHeight="1" x14ac:dyDescent="0.3">
      <c r="A185" s="1439" t="s">
        <v>312</v>
      </c>
      <c r="B185" s="1440" t="s">
        <v>206</v>
      </c>
      <c r="C185" s="1441" t="str">
        <f t="shared" si="25"/>
        <v>Sep-2020 £</v>
      </c>
      <c r="D185" s="1459">
        <f t="shared" si="24"/>
        <v>-1</v>
      </c>
      <c r="E185" s="1459" t="str">
        <f t="shared" si="24"/>
        <v/>
      </c>
      <c r="F185" s="1459" t="str">
        <f t="shared" si="24"/>
        <v/>
      </c>
      <c r="G185" s="1459" t="str">
        <f t="shared" si="24"/>
        <v/>
      </c>
      <c r="H185" s="1459" t="str">
        <f t="shared" si="24"/>
        <v/>
      </c>
      <c r="I185" s="1460" t="str">
        <f t="shared" si="24"/>
        <v/>
      </c>
      <c r="J185" s="39"/>
      <c r="K185" s="39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7"/>
      <c r="AJ185" s="37"/>
      <c r="AK185" s="37"/>
      <c r="AL185" s="37"/>
      <c r="AM185" s="37"/>
    </row>
    <row r="186" spans="1:39" s="38" customFormat="1" ht="15" customHeight="1" x14ac:dyDescent="0.3">
      <c r="A186" s="1439" t="s">
        <v>312</v>
      </c>
      <c r="B186" s="1440" t="s">
        <v>207</v>
      </c>
      <c r="C186" s="1441" t="str">
        <f t="shared" si="25"/>
        <v>Sep-2020 £</v>
      </c>
      <c r="D186" s="1459">
        <f t="shared" si="24"/>
        <v>-1</v>
      </c>
      <c r="E186" s="1459" t="str">
        <f t="shared" si="24"/>
        <v/>
      </c>
      <c r="F186" s="1459" t="str">
        <f t="shared" si="24"/>
        <v/>
      </c>
      <c r="G186" s="1459" t="str">
        <f t="shared" si="24"/>
        <v/>
      </c>
      <c r="H186" s="1459" t="str">
        <f t="shared" si="24"/>
        <v/>
      </c>
      <c r="I186" s="1460" t="str">
        <f t="shared" si="24"/>
        <v/>
      </c>
      <c r="J186" s="39"/>
      <c r="K186" s="39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7"/>
      <c r="AJ186" s="37"/>
      <c r="AK186" s="37"/>
      <c r="AL186" s="37"/>
      <c r="AM186" s="37"/>
    </row>
    <row r="187" spans="1:39" s="38" customFormat="1" ht="15" customHeight="1" x14ac:dyDescent="0.3">
      <c r="A187" s="1439" t="s">
        <v>312</v>
      </c>
      <c r="B187" s="1440" t="s">
        <v>208</v>
      </c>
      <c r="C187" s="1441" t="str">
        <f t="shared" si="25"/>
        <v>Sep-2020 £</v>
      </c>
      <c r="D187" s="1459">
        <f t="shared" ref="D187:I196" si="26">IFERROR(D155/D123,"")</f>
        <v>-1</v>
      </c>
      <c r="E187" s="1459" t="str">
        <f t="shared" si="26"/>
        <v/>
      </c>
      <c r="F187" s="1459" t="str">
        <f t="shared" si="26"/>
        <v/>
      </c>
      <c r="G187" s="1459" t="str">
        <f t="shared" si="26"/>
        <v/>
      </c>
      <c r="H187" s="1459" t="str">
        <f t="shared" si="26"/>
        <v/>
      </c>
      <c r="I187" s="1460" t="str">
        <f t="shared" si="26"/>
        <v/>
      </c>
      <c r="J187" s="39"/>
      <c r="K187" s="39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7"/>
      <c r="AI187" s="37"/>
      <c r="AJ187" s="37"/>
      <c r="AK187" s="37"/>
      <c r="AL187" s="37"/>
    </row>
    <row r="188" spans="1:39" s="38" customFormat="1" ht="15" customHeight="1" x14ac:dyDescent="0.3">
      <c r="A188" s="1439" t="s">
        <v>311</v>
      </c>
      <c r="B188" s="1440" t="s">
        <v>209</v>
      </c>
      <c r="C188" s="1441" t="str">
        <f t="shared" si="25"/>
        <v>Sep-2020 £</v>
      </c>
      <c r="D188" s="1459">
        <f t="shared" si="26"/>
        <v>-1</v>
      </c>
      <c r="E188" s="1459" t="str">
        <f t="shared" si="26"/>
        <v/>
      </c>
      <c r="F188" s="1459" t="str">
        <f t="shared" si="26"/>
        <v/>
      </c>
      <c r="G188" s="1459" t="str">
        <f t="shared" si="26"/>
        <v/>
      </c>
      <c r="H188" s="1459" t="str">
        <f t="shared" si="26"/>
        <v/>
      </c>
      <c r="I188" s="1460" t="str">
        <f t="shared" si="26"/>
        <v/>
      </c>
      <c r="J188" s="39"/>
      <c r="K188" s="39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7"/>
      <c r="AJ188" s="37"/>
      <c r="AK188" s="37"/>
      <c r="AL188" s="37"/>
      <c r="AM188" s="37"/>
    </row>
    <row r="189" spans="1:39" s="38" customFormat="1" ht="15" customHeight="1" x14ac:dyDescent="0.3">
      <c r="A189" s="1439" t="s">
        <v>311</v>
      </c>
      <c r="B189" s="1440" t="s">
        <v>210</v>
      </c>
      <c r="C189" s="1441" t="str">
        <f t="shared" si="25"/>
        <v>Sep-2020 £</v>
      </c>
      <c r="D189" s="1459">
        <f t="shared" si="26"/>
        <v>-1</v>
      </c>
      <c r="E189" s="1459" t="str">
        <f t="shared" si="26"/>
        <v/>
      </c>
      <c r="F189" s="1459" t="str">
        <f t="shared" si="26"/>
        <v/>
      </c>
      <c r="G189" s="1459" t="str">
        <f t="shared" si="26"/>
        <v/>
      </c>
      <c r="H189" s="1459" t="str">
        <f t="shared" si="26"/>
        <v/>
      </c>
      <c r="I189" s="1460" t="str">
        <f t="shared" si="26"/>
        <v/>
      </c>
      <c r="J189" s="39"/>
      <c r="K189" s="39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7"/>
      <c r="AJ189" s="37"/>
      <c r="AK189" s="37"/>
      <c r="AL189" s="37"/>
      <c r="AM189" s="37"/>
    </row>
    <row r="190" spans="1:39" s="38" customFormat="1" ht="15" customHeight="1" x14ac:dyDescent="0.3">
      <c r="A190" s="1439" t="s">
        <v>311</v>
      </c>
      <c r="B190" s="1440" t="s">
        <v>211</v>
      </c>
      <c r="C190" s="1441" t="str">
        <f t="shared" si="25"/>
        <v>Sep-2020 £</v>
      </c>
      <c r="D190" s="1459" t="str">
        <f t="shared" si="26"/>
        <v/>
      </c>
      <c r="E190" s="1459" t="str">
        <f t="shared" si="26"/>
        <v/>
      </c>
      <c r="F190" s="1459" t="str">
        <f t="shared" si="26"/>
        <v/>
      </c>
      <c r="G190" s="1459" t="str">
        <f t="shared" si="26"/>
        <v/>
      </c>
      <c r="H190" s="1459" t="str">
        <f t="shared" si="26"/>
        <v/>
      </c>
      <c r="I190" s="1460" t="str">
        <f t="shared" si="26"/>
        <v/>
      </c>
      <c r="J190" s="39"/>
      <c r="K190" s="39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7"/>
      <c r="AJ190" s="37"/>
      <c r="AK190" s="37"/>
      <c r="AL190" s="37"/>
      <c r="AM190" s="37"/>
    </row>
    <row r="191" spans="1:39" s="38" customFormat="1" ht="15" customHeight="1" x14ac:dyDescent="0.3">
      <c r="A191" s="1439" t="s">
        <v>311</v>
      </c>
      <c r="B191" s="1440" t="s">
        <v>652</v>
      </c>
      <c r="C191" s="1441" t="str">
        <f t="shared" si="25"/>
        <v>Sep-2020 £</v>
      </c>
      <c r="D191" s="1459">
        <f t="shared" si="26"/>
        <v>-1</v>
      </c>
      <c r="E191" s="1459" t="str">
        <f t="shared" si="26"/>
        <v/>
      </c>
      <c r="F191" s="1459" t="str">
        <f t="shared" si="26"/>
        <v/>
      </c>
      <c r="G191" s="1459" t="str">
        <f t="shared" si="26"/>
        <v/>
      </c>
      <c r="H191" s="1459" t="str">
        <f t="shared" si="26"/>
        <v/>
      </c>
      <c r="I191" s="1460" t="str">
        <f t="shared" si="26"/>
        <v/>
      </c>
      <c r="J191" s="39"/>
      <c r="K191" s="39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7"/>
      <c r="AJ191" s="37"/>
      <c r="AK191" s="37"/>
      <c r="AL191" s="37"/>
      <c r="AM191" s="37"/>
    </row>
    <row r="192" spans="1:39" s="38" customFormat="1" ht="15" customHeight="1" x14ac:dyDescent="0.3">
      <c r="A192" s="1439" t="s">
        <v>311</v>
      </c>
      <c r="B192" s="1440" t="s">
        <v>212</v>
      </c>
      <c r="C192" s="1441" t="str">
        <f t="shared" si="25"/>
        <v>Sep-2020 £</v>
      </c>
      <c r="D192" s="1459">
        <f t="shared" si="26"/>
        <v>-1</v>
      </c>
      <c r="E192" s="1459" t="str">
        <f t="shared" si="26"/>
        <v/>
      </c>
      <c r="F192" s="1459" t="str">
        <f t="shared" si="26"/>
        <v/>
      </c>
      <c r="G192" s="1459" t="str">
        <f t="shared" si="26"/>
        <v/>
      </c>
      <c r="H192" s="1459" t="str">
        <f t="shared" si="26"/>
        <v/>
      </c>
      <c r="I192" s="1460" t="str">
        <f t="shared" si="26"/>
        <v/>
      </c>
      <c r="J192" s="39"/>
      <c r="K192" s="39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7"/>
      <c r="AJ192" s="37"/>
      <c r="AK192" s="37"/>
      <c r="AL192" s="37"/>
      <c r="AM192" s="37"/>
    </row>
    <row r="193" spans="1:39" s="38" customFormat="1" ht="15" customHeight="1" thickBot="1" x14ac:dyDescent="0.35">
      <c r="A193" s="1442" t="s">
        <v>311</v>
      </c>
      <c r="B193" s="1443" t="s">
        <v>313</v>
      </c>
      <c r="C193" s="1444" t="str">
        <f t="shared" si="25"/>
        <v>Sep-2020 £</v>
      </c>
      <c r="D193" s="1461">
        <f t="shared" si="26"/>
        <v>-1</v>
      </c>
      <c r="E193" s="1461" t="str">
        <f t="shared" si="26"/>
        <v/>
      </c>
      <c r="F193" s="1461" t="str">
        <f t="shared" si="26"/>
        <v/>
      </c>
      <c r="G193" s="1461" t="str">
        <f t="shared" si="26"/>
        <v/>
      </c>
      <c r="H193" s="1461" t="str">
        <f t="shared" si="26"/>
        <v/>
      </c>
      <c r="I193" s="1462" t="str">
        <f t="shared" si="26"/>
        <v/>
      </c>
      <c r="J193" s="39"/>
      <c r="K193" s="39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7"/>
      <c r="AJ193" s="37"/>
      <c r="AK193" s="37"/>
      <c r="AL193" s="37"/>
      <c r="AM193" s="37"/>
    </row>
    <row r="194" spans="1:39" s="38" customFormat="1" ht="15" customHeight="1" thickBot="1" x14ac:dyDescent="0.35">
      <c r="A194" s="1039" t="s">
        <v>645</v>
      </c>
      <c r="B194" s="186"/>
      <c r="C194" s="1445" t="str">
        <f t="shared" si="25"/>
        <v>Sep-2020 £</v>
      </c>
      <c r="D194" s="1463">
        <f t="shared" si="26"/>
        <v>-1</v>
      </c>
      <c r="E194" s="1463">
        <f t="shared" si="26"/>
        <v>0</v>
      </c>
      <c r="F194" s="1463">
        <f t="shared" si="26"/>
        <v>0</v>
      </c>
      <c r="G194" s="1463">
        <f t="shared" si="26"/>
        <v>0</v>
      </c>
      <c r="H194" s="1463">
        <f t="shared" si="26"/>
        <v>0</v>
      </c>
      <c r="I194" s="1464">
        <f t="shared" si="26"/>
        <v>0</v>
      </c>
      <c r="J194" s="39"/>
      <c r="K194" s="39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7"/>
      <c r="AJ194" s="37"/>
      <c r="AK194" s="37"/>
      <c r="AL194" s="37"/>
      <c r="AM194" s="37"/>
    </row>
    <row r="195" spans="1:39" s="38" customFormat="1" ht="15" customHeight="1" thickBot="1" x14ac:dyDescent="0.35">
      <c r="A195" s="1446"/>
      <c r="B195" s="1447" t="s">
        <v>936</v>
      </c>
      <c r="C195" s="1448" t="str">
        <f t="shared" si="25"/>
        <v>Sep-2020 £</v>
      </c>
      <c r="D195" s="1465" t="str">
        <f t="shared" si="26"/>
        <v/>
      </c>
      <c r="E195" s="1465" t="str">
        <f t="shared" si="26"/>
        <v/>
      </c>
      <c r="F195" s="1465" t="str">
        <f t="shared" si="26"/>
        <v/>
      </c>
      <c r="G195" s="1465" t="str">
        <f t="shared" si="26"/>
        <v/>
      </c>
      <c r="H195" s="1465" t="str">
        <f t="shared" si="26"/>
        <v/>
      </c>
      <c r="I195" s="1466" t="str">
        <f t="shared" si="26"/>
        <v/>
      </c>
      <c r="J195" s="39"/>
      <c r="K195" s="39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7"/>
      <c r="AJ195" s="37"/>
      <c r="AK195" s="37"/>
      <c r="AL195" s="37"/>
      <c r="AM195" s="37"/>
    </row>
    <row r="196" spans="1:39" s="38" customFormat="1" ht="15" customHeight="1" thickBot="1" x14ac:dyDescent="0.35">
      <c r="A196" s="653" t="s">
        <v>647</v>
      </c>
      <c r="B196" s="482"/>
      <c r="C196" s="1445" t="str">
        <f t="shared" si="25"/>
        <v>Sep-2020 £</v>
      </c>
      <c r="D196" s="1467">
        <f t="shared" si="26"/>
        <v>-1</v>
      </c>
      <c r="E196" s="1467">
        <f t="shared" si="26"/>
        <v>0</v>
      </c>
      <c r="F196" s="1467">
        <f t="shared" si="26"/>
        <v>0</v>
      </c>
      <c r="G196" s="1467">
        <f t="shared" si="26"/>
        <v>0</v>
      </c>
      <c r="H196" s="1467">
        <f t="shared" si="26"/>
        <v>0</v>
      </c>
      <c r="I196" s="1468">
        <f t="shared" si="26"/>
        <v>0</v>
      </c>
      <c r="J196" s="39"/>
      <c r="K196" s="39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7"/>
      <c r="AJ196" s="37"/>
      <c r="AK196" s="37"/>
      <c r="AL196" s="37"/>
      <c r="AM196" s="37"/>
    </row>
    <row r="197" spans="1:39" s="38" customFormat="1" ht="15" customHeight="1" x14ac:dyDescent="0.3">
      <c r="A197" s="1424"/>
      <c r="B197" s="1424"/>
      <c r="C197" s="1424"/>
      <c r="D197" s="1424"/>
      <c r="E197" s="1424"/>
      <c r="F197" s="1424"/>
      <c r="G197" s="1424"/>
      <c r="H197" s="1424"/>
      <c r="I197" s="1424"/>
      <c r="J197" s="39"/>
      <c r="K197" s="39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7"/>
      <c r="AJ197" s="37"/>
      <c r="AK197" s="37"/>
      <c r="AL197" s="37"/>
      <c r="AM197" s="37"/>
    </row>
    <row r="198" spans="1:39" ht="14" x14ac:dyDescent="0.3">
      <c r="A198" s="1024"/>
      <c r="B198" s="1024"/>
      <c r="C198" s="1024"/>
      <c r="D198" s="1025"/>
      <c r="E198" s="1025"/>
      <c r="F198" s="1025"/>
      <c r="G198" s="1025"/>
      <c r="H198" s="1025"/>
      <c r="I198" s="1025"/>
    </row>
    <row r="199" spans="1:39" ht="14" x14ac:dyDescent="0.3">
      <c r="A199" s="34" t="s">
        <v>12</v>
      </c>
      <c r="B199" s="36"/>
      <c r="C199" s="36"/>
      <c r="D199" s="36"/>
      <c r="E199" s="36"/>
      <c r="F199" s="36"/>
      <c r="G199" s="36"/>
      <c r="H199" s="36"/>
      <c r="I199" s="36"/>
      <c r="J199" s="36"/>
      <c r="K199" s="36"/>
    </row>
    <row r="200" spans="1:39" ht="14" hidden="1" x14ac:dyDescent="0.3">
      <c r="A200" s="1024"/>
      <c r="B200" s="1024"/>
      <c r="C200" s="1024"/>
      <c r="D200" s="1025"/>
      <c r="E200" s="1025"/>
      <c r="F200" s="1025"/>
      <c r="G200" s="1025"/>
      <c r="H200" s="1025"/>
      <c r="I200" s="1025"/>
    </row>
    <row r="201" spans="1:39" ht="14" hidden="1" x14ac:dyDescent="0.3">
      <c r="A201" s="1024"/>
      <c r="B201" s="1024"/>
      <c r="C201" s="1024"/>
      <c r="D201" s="1025"/>
      <c r="E201" s="1025"/>
      <c r="F201" s="1025"/>
      <c r="G201" s="1025"/>
      <c r="H201" s="1025"/>
      <c r="I201" s="1025"/>
    </row>
    <row r="202" spans="1:39" ht="14" hidden="1" x14ac:dyDescent="0.3">
      <c r="A202" s="1024"/>
      <c r="B202" s="1024"/>
      <c r="C202" s="1024"/>
      <c r="D202" s="1025"/>
      <c r="E202" s="1025"/>
      <c r="F202" s="1025"/>
      <c r="G202" s="1025"/>
      <c r="H202" s="1025"/>
      <c r="I202" s="1025"/>
    </row>
    <row r="203" spans="1:39" ht="14" hidden="1" x14ac:dyDescent="0.3">
      <c r="A203" s="1024"/>
      <c r="B203" s="1024"/>
      <c r="C203" s="1024"/>
      <c r="D203" s="1025"/>
      <c r="E203" s="1025"/>
      <c r="F203" s="1025"/>
      <c r="G203" s="1025"/>
      <c r="H203" s="1025"/>
      <c r="I203" s="1025"/>
    </row>
    <row r="204" spans="1:39" ht="14" hidden="1" x14ac:dyDescent="0.3">
      <c r="A204" s="1024"/>
      <c r="B204" s="1024"/>
      <c r="C204" s="1024"/>
      <c r="D204" s="1025"/>
      <c r="E204" s="1025"/>
      <c r="F204" s="1025"/>
      <c r="G204" s="1025"/>
      <c r="H204" s="1025"/>
      <c r="I204" s="1025"/>
    </row>
    <row r="205" spans="1:39" ht="14" hidden="1" x14ac:dyDescent="0.3">
      <c r="A205" s="1024"/>
      <c r="B205" s="1024"/>
      <c r="C205" s="1024"/>
      <c r="D205" s="1025"/>
      <c r="E205" s="1025"/>
      <c r="F205" s="1025"/>
      <c r="G205" s="1025"/>
      <c r="H205" s="1025"/>
      <c r="I205" s="1025"/>
    </row>
    <row r="206" spans="1:39" ht="14" hidden="1" x14ac:dyDescent="0.3">
      <c r="A206" s="1024"/>
      <c r="B206" s="1024"/>
      <c r="C206" s="1024"/>
      <c r="D206" s="1025"/>
      <c r="E206" s="1025"/>
      <c r="F206" s="1025"/>
      <c r="G206" s="1025"/>
      <c r="H206" s="1025"/>
      <c r="I206" s="1025"/>
    </row>
    <row r="207" spans="1:39" ht="14" hidden="1" x14ac:dyDescent="0.3">
      <c r="A207" s="1024"/>
      <c r="B207" s="1024"/>
      <c r="C207" s="1024"/>
      <c r="D207" s="1025"/>
      <c r="E207" s="1025"/>
      <c r="F207" s="1025"/>
      <c r="G207" s="1025"/>
      <c r="H207" s="1025"/>
      <c r="I207" s="1025"/>
    </row>
    <row r="208" spans="1:39" ht="14" hidden="1" x14ac:dyDescent="0.3">
      <c r="A208" s="1024"/>
      <c r="B208" s="1024"/>
      <c r="C208" s="1024"/>
      <c r="D208" s="1025"/>
      <c r="E208" s="1025"/>
      <c r="F208" s="1025"/>
      <c r="G208" s="1025"/>
      <c r="H208" s="1025"/>
      <c r="I208" s="1025"/>
    </row>
    <row r="209" spans="1:9" ht="14" hidden="1" x14ac:dyDescent="0.3">
      <c r="A209" s="1024"/>
      <c r="B209" s="1024"/>
      <c r="C209" s="1024"/>
      <c r="D209" s="1025"/>
      <c r="E209" s="1025"/>
      <c r="F209" s="1025"/>
      <c r="G209" s="1025"/>
      <c r="H209" s="1025"/>
      <c r="I209" s="1025"/>
    </row>
    <row r="210" spans="1:9" ht="14" hidden="1" x14ac:dyDescent="0.3">
      <c r="A210" s="1024"/>
      <c r="B210" s="1024"/>
      <c r="C210" s="1024"/>
      <c r="D210" s="1025"/>
      <c r="E210" s="1025"/>
      <c r="F210" s="1025"/>
      <c r="G210" s="1025"/>
      <c r="H210" s="1025"/>
      <c r="I210" s="1025"/>
    </row>
    <row r="211" spans="1:9" ht="14" hidden="1" x14ac:dyDescent="0.3">
      <c r="A211" s="1024"/>
      <c r="B211" s="1024"/>
      <c r="C211" s="1024"/>
      <c r="D211" s="1025"/>
      <c r="E211" s="1025"/>
      <c r="F211" s="1025"/>
      <c r="G211" s="1025"/>
      <c r="H211" s="1025"/>
      <c r="I211" s="1025"/>
    </row>
    <row r="212" spans="1:9" ht="14" hidden="1" x14ac:dyDescent="0.3">
      <c r="A212" s="1024"/>
      <c r="B212" s="1024"/>
      <c r="C212" s="1024"/>
      <c r="D212" s="1025"/>
      <c r="E212" s="1025"/>
      <c r="F212" s="1025"/>
      <c r="G212" s="1025"/>
      <c r="H212" s="1025"/>
      <c r="I212" s="1025"/>
    </row>
    <row r="213" spans="1:9" ht="14" hidden="1" x14ac:dyDescent="0.3">
      <c r="A213" s="1024"/>
      <c r="B213" s="1024"/>
      <c r="C213" s="1024"/>
      <c r="D213" s="1025"/>
      <c r="E213" s="1025"/>
      <c r="F213" s="1025"/>
      <c r="G213" s="1025"/>
      <c r="H213" s="1025"/>
      <c r="I213" s="1025"/>
    </row>
    <row r="214" spans="1:9" ht="14" hidden="1" x14ac:dyDescent="0.3">
      <c r="A214" s="1024"/>
      <c r="B214" s="1024"/>
      <c r="C214" s="1024"/>
      <c r="D214" s="1025"/>
      <c r="E214" s="1025"/>
      <c r="F214" s="1025"/>
      <c r="G214" s="1025"/>
      <c r="H214" s="1025"/>
      <c r="I214" s="1025"/>
    </row>
    <row r="215" spans="1:9" ht="14" hidden="1" x14ac:dyDescent="0.3">
      <c r="A215" s="1024"/>
      <c r="B215" s="1024"/>
      <c r="C215" s="1024"/>
      <c r="D215" s="1025"/>
      <c r="E215" s="1025"/>
      <c r="F215" s="1025"/>
      <c r="G215" s="1025"/>
      <c r="H215" s="1025"/>
      <c r="I215" s="1025"/>
    </row>
    <row r="216" spans="1:9" ht="14" hidden="1" x14ac:dyDescent="0.3">
      <c r="A216" s="1024"/>
      <c r="B216" s="1024"/>
      <c r="C216" s="1024"/>
      <c r="D216" s="1025"/>
      <c r="E216" s="1025"/>
      <c r="F216" s="1025"/>
      <c r="G216" s="1025"/>
      <c r="H216" s="1025"/>
      <c r="I216" s="1025"/>
    </row>
    <row r="217" spans="1:9" ht="14" hidden="1" x14ac:dyDescent="0.3">
      <c r="A217" s="1024"/>
      <c r="B217" s="1024"/>
      <c r="C217" s="1024"/>
      <c r="D217" s="1025"/>
      <c r="E217" s="1025"/>
      <c r="F217" s="1025"/>
      <c r="G217" s="1025"/>
      <c r="H217" s="1025"/>
      <c r="I217" s="1025"/>
    </row>
    <row r="218" spans="1:9" ht="14" hidden="1" x14ac:dyDescent="0.3">
      <c r="A218" s="1024"/>
      <c r="B218" s="1024"/>
      <c r="C218" s="1024"/>
      <c r="D218" s="1025"/>
      <c r="E218" s="1025"/>
      <c r="F218" s="1025"/>
      <c r="G218" s="1025"/>
      <c r="H218" s="1025"/>
      <c r="I218" s="1025"/>
    </row>
    <row r="219" spans="1:9" ht="14" hidden="1" x14ac:dyDescent="0.3">
      <c r="A219" s="1024"/>
      <c r="B219" s="1024"/>
      <c r="C219" s="1024"/>
      <c r="D219" s="1025"/>
      <c r="E219" s="1025"/>
      <c r="F219" s="1025"/>
      <c r="G219" s="1025"/>
      <c r="H219" s="1025"/>
      <c r="I219" s="1025"/>
    </row>
    <row r="220" spans="1:9" ht="14" hidden="1" x14ac:dyDescent="0.3">
      <c r="A220" s="1024"/>
      <c r="B220" s="1024"/>
      <c r="C220" s="1024"/>
      <c r="D220" s="1025"/>
      <c r="E220" s="1025"/>
      <c r="F220" s="1025"/>
      <c r="G220" s="1025"/>
      <c r="H220" s="1025"/>
      <c r="I220" s="1025"/>
    </row>
    <row r="221" spans="1:9" ht="14" hidden="1" x14ac:dyDescent="0.3">
      <c r="A221" s="1024"/>
      <c r="B221" s="1024"/>
      <c r="C221" s="1024"/>
      <c r="D221" s="1025"/>
      <c r="E221" s="1025"/>
      <c r="F221" s="1025"/>
      <c r="G221" s="1025"/>
      <c r="H221" s="1025"/>
      <c r="I221" s="1025"/>
    </row>
    <row r="223" spans="1:9" ht="14" hidden="1" x14ac:dyDescent="0.3">
      <c r="A223" s="34"/>
      <c r="B223" s="36"/>
      <c r="C223" s="36"/>
      <c r="D223" s="36"/>
      <c r="E223" s="36"/>
      <c r="F223" s="36"/>
      <c r="G223" s="36"/>
      <c r="H223" s="36"/>
      <c r="I223" s="36"/>
    </row>
  </sheetData>
  <sheetProtection sheet="1" objects="1" scenarios="1"/>
  <mergeCells count="7">
    <mergeCell ref="C168:C169"/>
    <mergeCell ref="A1:K3"/>
    <mergeCell ref="C8:C9"/>
    <mergeCell ref="C40:C41"/>
    <mergeCell ref="C72:C73"/>
    <mergeCell ref="C104:C105"/>
    <mergeCell ref="C136:C137"/>
  </mergeCells>
  <conditionalFormatting sqref="D198:I198 D200:I221">
    <cfRule type="expression" dxfId="113" priority="1">
      <formula>D198="Error"</formula>
    </cfRule>
  </conditionalFormatting>
  <pageMargins left="0.7" right="0.7" top="0.75" bottom="0.75" header="0.3" footer="0.3"/>
  <pageSetup paperSize="9" scale="23" orientation="portrait" r:id="rId1"/>
  <ignoredErrors>
    <ignoredError sqref="D130:I130 D162:I162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BA13A-4C6B-4517-9483-EFB1A8BED765}">
  <sheetPr>
    <pageSetUpPr fitToPage="1"/>
  </sheetPr>
  <dimension ref="A1:AA243"/>
  <sheetViews>
    <sheetView zoomScale="80" zoomScaleNormal="80" zoomScaleSheetLayoutView="100" workbookViewId="0">
      <selection activeCell="A6" sqref="A6"/>
    </sheetView>
  </sheetViews>
  <sheetFormatPr defaultColWidth="0" defaultRowHeight="14.25" customHeight="1" zeroHeight="1" x14ac:dyDescent="0.3"/>
  <cols>
    <col min="1" max="1" width="13.83203125" customWidth="1"/>
    <col min="2" max="2" width="19.33203125" customWidth="1"/>
    <col min="3" max="3" width="42.33203125" customWidth="1"/>
    <col min="4" max="4" width="21.5" customWidth="1"/>
    <col min="5" max="5" width="10.83203125" customWidth="1"/>
    <col min="6" max="11" width="11.58203125" customWidth="1"/>
    <col min="12" max="12" width="9" customWidth="1"/>
    <col min="13" max="25" width="9" hidden="1" customWidth="1"/>
    <col min="26" max="26" width="0" hidden="1" customWidth="1"/>
    <col min="27" max="16384" width="8" hidden="1"/>
  </cols>
  <sheetData>
    <row r="1" spans="1:13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13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13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</row>
    <row r="4" spans="1:13" ht="18" x14ac:dyDescent="0.4">
      <c r="A4" s="638" t="str">
        <f ca="1">CONCATENATE("Worksheet: ",RIGHT(CELL("filename",$A$1),LEN(CELL("filename",$A$1))-FIND("]",CELL("filename",$A$1))))</f>
        <v>Worksheet: 2.5 Capex Cost Summary</v>
      </c>
    </row>
    <row r="5" spans="1:13" ht="14" x14ac:dyDescent="0.3"/>
    <row r="6" spans="1:13" ht="16" thickBot="1" x14ac:dyDescent="0.4">
      <c r="A6" s="1367" t="s">
        <v>1231</v>
      </c>
      <c r="B6" s="1368"/>
      <c r="C6" s="1368"/>
      <c r="D6" s="1368"/>
      <c r="E6" s="1368"/>
      <c r="F6" s="1368"/>
      <c r="G6" s="1368"/>
      <c r="H6" s="1368"/>
      <c r="I6" s="1368"/>
      <c r="J6" s="1368"/>
      <c r="K6" s="1368"/>
      <c r="L6" s="1369"/>
      <c r="M6" s="1369"/>
    </row>
    <row r="7" spans="1:13" ht="15.5" x14ac:dyDescent="0.35">
      <c r="A7" s="549" t="s">
        <v>581</v>
      </c>
      <c r="B7" s="1370"/>
      <c r="C7" s="1370"/>
      <c r="D7" s="1370"/>
      <c r="E7" s="1371"/>
      <c r="F7" s="547">
        <f>'Universal Data'!P19/'Universal Data'!$M$19</f>
        <v>1.1913919413919414</v>
      </c>
      <c r="G7" s="544">
        <f>'Universal Data'!Q19/'Universal Data'!$M$19</f>
        <v>0</v>
      </c>
      <c r="H7" s="544">
        <f>'Universal Data'!R19/'Universal Data'!$M$19</f>
        <v>0</v>
      </c>
      <c r="I7" s="544">
        <f>'Universal Data'!S19/'Universal Data'!$M$19</f>
        <v>0</v>
      </c>
      <c r="J7" s="544">
        <f>'Universal Data'!T19/'Universal Data'!$M$19</f>
        <v>0</v>
      </c>
      <c r="K7" s="545">
        <f>'Universal Data'!U19/'Universal Data'!$M$19</f>
        <v>0</v>
      </c>
      <c r="L7" s="1369"/>
      <c r="M7" s="1369"/>
    </row>
    <row r="8" spans="1:13" ht="14" x14ac:dyDescent="0.3">
      <c r="A8" s="1585" t="s">
        <v>531</v>
      </c>
      <c r="B8" s="1586"/>
      <c r="C8" s="1587"/>
      <c r="D8" s="1582" t="s">
        <v>528</v>
      </c>
      <c r="E8" s="1588" t="s">
        <v>386</v>
      </c>
      <c r="F8" s="1590" t="s">
        <v>508</v>
      </c>
      <c r="G8" s="1590"/>
      <c r="H8" s="1590"/>
      <c r="I8" s="1590"/>
      <c r="J8" s="1590"/>
      <c r="K8" s="1591"/>
      <c r="L8" s="1369"/>
      <c r="M8" s="1369"/>
    </row>
    <row r="9" spans="1:13" ht="14.5" thickBot="1" x14ac:dyDescent="0.35">
      <c r="A9" s="1578"/>
      <c r="B9" s="1579"/>
      <c r="C9" s="1580"/>
      <c r="D9" s="1582"/>
      <c r="E9" s="1589"/>
      <c r="F9" s="1366">
        <v>2023</v>
      </c>
      <c r="G9" s="433">
        <v>2024</v>
      </c>
      <c r="H9" s="433">
        <v>2025</v>
      </c>
      <c r="I9" s="433">
        <v>2026</v>
      </c>
      <c r="J9" s="433">
        <v>2027</v>
      </c>
      <c r="K9" s="434">
        <v>2028</v>
      </c>
      <c r="L9" s="1369"/>
      <c r="M9" s="1369"/>
    </row>
    <row r="10" spans="1:13" ht="15" customHeight="1" x14ac:dyDescent="0.3">
      <c r="A10" s="1372" t="s">
        <v>509</v>
      </c>
      <c r="B10" s="1373" t="s">
        <v>510</v>
      </c>
      <c r="C10" s="1374" t="s">
        <v>352</v>
      </c>
      <c r="D10" s="1375" t="s">
        <v>414</v>
      </c>
      <c r="E10" s="1376" t="s">
        <v>1055</v>
      </c>
      <c r="F10" s="680">
        <f>IFERROR('4.1 Capex Summary'!F9/'2.5 Capex Cost Summary'!F$7,"")</f>
        <v>0</v>
      </c>
      <c r="G10" s="680" t="str">
        <f>IFERROR('4.1 Capex Summary'!G9/'2.5 Capex Cost Summary'!G$7,"")</f>
        <v/>
      </c>
      <c r="H10" s="680" t="str">
        <f>IFERROR('4.1 Capex Summary'!H9/'2.5 Capex Cost Summary'!H$7,"")</f>
        <v/>
      </c>
      <c r="I10" s="680" t="str">
        <f>IFERROR('4.1 Capex Summary'!I9/'2.5 Capex Cost Summary'!I$7,"")</f>
        <v/>
      </c>
      <c r="J10" s="680" t="str">
        <f>IFERROR('4.1 Capex Summary'!J9/'2.5 Capex Cost Summary'!J$7,"")</f>
        <v/>
      </c>
      <c r="K10" s="671" t="str">
        <f>IFERROR('4.1 Capex Summary'!K9/'2.5 Capex Cost Summary'!K$7,"")</f>
        <v/>
      </c>
      <c r="L10" s="1369"/>
      <c r="M10" s="1369"/>
    </row>
    <row r="11" spans="1:13" ht="14" x14ac:dyDescent="0.3">
      <c r="A11" s="1372" t="s">
        <v>509</v>
      </c>
      <c r="B11" s="1373" t="s">
        <v>510</v>
      </c>
      <c r="C11" s="1377" t="s">
        <v>353</v>
      </c>
      <c r="D11" s="1378" t="s">
        <v>414</v>
      </c>
      <c r="E11" s="1379" t="str">
        <f>$E$10</f>
        <v>Sep-2020 £</v>
      </c>
      <c r="F11" s="662">
        <f>IFERROR('4.1 Capex Summary'!F10/'2.5 Capex Cost Summary'!F$7,"")</f>
        <v>0</v>
      </c>
      <c r="G11" s="662" t="str">
        <f>IFERROR('4.1 Capex Summary'!G10/'2.5 Capex Cost Summary'!G$7,"")</f>
        <v/>
      </c>
      <c r="H11" s="662" t="str">
        <f>IFERROR('4.1 Capex Summary'!H10/'2.5 Capex Cost Summary'!H$7,"")</f>
        <v/>
      </c>
      <c r="I11" s="662" t="str">
        <f>IFERROR('4.1 Capex Summary'!I10/'2.5 Capex Cost Summary'!I$7,"")</f>
        <v/>
      </c>
      <c r="J11" s="662" t="str">
        <f>IFERROR('4.1 Capex Summary'!J10/'2.5 Capex Cost Summary'!J$7,"")</f>
        <v/>
      </c>
      <c r="K11" s="663" t="str">
        <f>IFERROR('4.1 Capex Summary'!K10/'2.5 Capex Cost Summary'!K$7,"")</f>
        <v/>
      </c>
      <c r="L11" s="1369"/>
      <c r="M11" s="1369"/>
    </row>
    <row r="12" spans="1:13" ht="14" x14ac:dyDescent="0.3">
      <c r="A12" s="1372" t="s">
        <v>509</v>
      </c>
      <c r="B12" s="1373" t="s">
        <v>510</v>
      </c>
      <c r="C12" s="1377" t="s">
        <v>354</v>
      </c>
      <c r="D12" s="1378" t="s">
        <v>414</v>
      </c>
      <c r="E12" s="1379" t="str">
        <f t="shared" ref="E12:E41" si="0">$E$10</f>
        <v>Sep-2020 £</v>
      </c>
      <c r="F12" s="662">
        <f>IFERROR('4.1 Capex Summary'!F11/'2.5 Capex Cost Summary'!F$7,"")</f>
        <v>0</v>
      </c>
      <c r="G12" s="662" t="str">
        <f>IFERROR('4.1 Capex Summary'!G11/'2.5 Capex Cost Summary'!G$7,"")</f>
        <v/>
      </c>
      <c r="H12" s="662" t="str">
        <f>IFERROR('4.1 Capex Summary'!H11/'2.5 Capex Cost Summary'!H$7,"")</f>
        <v/>
      </c>
      <c r="I12" s="662" t="str">
        <f>IFERROR('4.1 Capex Summary'!I11/'2.5 Capex Cost Summary'!I$7,"")</f>
        <v/>
      </c>
      <c r="J12" s="662" t="str">
        <f>IFERROR('4.1 Capex Summary'!J11/'2.5 Capex Cost Summary'!J$7,"")</f>
        <v/>
      </c>
      <c r="K12" s="663" t="str">
        <f>IFERROR('4.1 Capex Summary'!K11/'2.5 Capex Cost Summary'!K$7,"")</f>
        <v/>
      </c>
      <c r="L12" s="1369"/>
      <c r="M12" s="1369"/>
    </row>
    <row r="13" spans="1:13" ht="14" x14ac:dyDescent="0.3">
      <c r="A13" s="1372" t="s">
        <v>509</v>
      </c>
      <c r="B13" s="1373" t="s">
        <v>510</v>
      </c>
      <c r="C13" s="1377" t="s">
        <v>355</v>
      </c>
      <c r="D13" s="1378" t="s">
        <v>414</v>
      </c>
      <c r="E13" s="1379" t="str">
        <f t="shared" si="0"/>
        <v>Sep-2020 £</v>
      </c>
      <c r="F13" s="662">
        <f>IFERROR('4.1 Capex Summary'!F12/'2.5 Capex Cost Summary'!F$7,"")</f>
        <v>0</v>
      </c>
      <c r="G13" s="662" t="str">
        <f>IFERROR('4.1 Capex Summary'!G12/'2.5 Capex Cost Summary'!G$7,"")</f>
        <v/>
      </c>
      <c r="H13" s="662" t="str">
        <f>IFERROR('4.1 Capex Summary'!H12/'2.5 Capex Cost Summary'!H$7,"")</f>
        <v/>
      </c>
      <c r="I13" s="662" t="str">
        <f>IFERROR('4.1 Capex Summary'!I12/'2.5 Capex Cost Summary'!I$7,"")</f>
        <v/>
      </c>
      <c r="J13" s="662" t="str">
        <f>IFERROR('4.1 Capex Summary'!J12/'2.5 Capex Cost Summary'!J$7,"")</f>
        <v/>
      </c>
      <c r="K13" s="663" t="str">
        <f>IFERROR('4.1 Capex Summary'!K12/'2.5 Capex Cost Summary'!K$7,"")</f>
        <v/>
      </c>
      <c r="L13" s="1369"/>
      <c r="M13" s="1369"/>
    </row>
    <row r="14" spans="1:13" ht="14" x14ac:dyDescent="0.3">
      <c r="A14" s="1372" t="s">
        <v>509</v>
      </c>
      <c r="B14" s="1373" t="s">
        <v>510</v>
      </c>
      <c r="C14" s="1377" t="s">
        <v>511</v>
      </c>
      <c r="D14" s="1378" t="s">
        <v>414</v>
      </c>
      <c r="E14" s="1379" t="str">
        <f t="shared" si="0"/>
        <v>Sep-2020 £</v>
      </c>
      <c r="F14" s="662">
        <f>IFERROR('4.1 Capex Summary'!F13/'2.5 Capex Cost Summary'!F$7,"")</f>
        <v>0</v>
      </c>
      <c r="G14" s="662" t="str">
        <f>IFERROR('4.1 Capex Summary'!G13/'2.5 Capex Cost Summary'!G$7,"")</f>
        <v/>
      </c>
      <c r="H14" s="662" t="str">
        <f>IFERROR('4.1 Capex Summary'!H13/'2.5 Capex Cost Summary'!H$7,"")</f>
        <v/>
      </c>
      <c r="I14" s="662" t="str">
        <f>IFERROR('4.1 Capex Summary'!I13/'2.5 Capex Cost Summary'!I$7,"")</f>
        <v/>
      </c>
      <c r="J14" s="662" t="str">
        <f>IFERROR('4.1 Capex Summary'!J13/'2.5 Capex Cost Summary'!J$7,"")</f>
        <v/>
      </c>
      <c r="K14" s="663" t="str">
        <f>IFERROR('4.1 Capex Summary'!K13/'2.5 Capex Cost Summary'!K$7,"")</f>
        <v/>
      </c>
      <c r="L14" s="1369"/>
      <c r="M14" s="1369"/>
    </row>
    <row r="15" spans="1:13" ht="14" x14ac:dyDescent="0.3">
      <c r="A15" s="1372" t="s">
        <v>509</v>
      </c>
      <c r="B15" s="1373" t="s">
        <v>510</v>
      </c>
      <c r="C15" s="1377" t="s">
        <v>512</v>
      </c>
      <c r="D15" s="1378" t="s">
        <v>419</v>
      </c>
      <c r="E15" s="1379" t="str">
        <f t="shared" si="0"/>
        <v>Sep-2020 £</v>
      </c>
      <c r="F15" s="662">
        <f>IFERROR('4.1 Capex Summary'!F14/'2.5 Capex Cost Summary'!F$7,"")</f>
        <v>0</v>
      </c>
      <c r="G15" s="662" t="str">
        <f>IFERROR('4.1 Capex Summary'!G14/'2.5 Capex Cost Summary'!G$7,"")</f>
        <v/>
      </c>
      <c r="H15" s="662" t="str">
        <f>IFERROR('4.1 Capex Summary'!H14/'2.5 Capex Cost Summary'!H$7,"")</f>
        <v/>
      </c>
      <c r="I15" s="662" t="str">
        <f>IFERROR('4.1 Capex Summary'!I14/'2.5 Capex Cost Summary'!I$7,"")</f>
        <v/>
      </c>
      <c r="J15" s="662" t="str">
        <f>IFERROR('4.1 Capex Summary'!J14/'2.5 Capex Cost Summary'!J$7,"")</f>
        <v/>
      </c>
      <c r="K15" s="663" t="str">
        <f>IFERROR('4.1 Capex Summary'!K14/'2.5 Capex Cost Summary'!K$7,"")</f>
        <v/>
      </c>
      <c r="L15" s="1369"/>
      <c r="M15" s="1369"/>
    </row>
    <row r="16" spans="1:13" ht="14" x14ac:dyDescent="0.3">
      <c r="A16" s="1372" t="s">
        <v>509</v>
      </c>
      <c r="B16" s="1373" t="s">
        <v>510</v>
      </c>
      <c r="C16" s="1377" t="s">
        <v>329</v>
      </c>
      <c r="D16" s="1378" t="s">
        <v>414</v>
      </c>
      <c r="E16" s="1379" t="str">
        <f t="shared" si="0"/>
        <v>Sep-2020 £</v>
      </c>
      <c r="F16" s="662">
        <f>IFERROR('4.1 Capex Summary'!F15/'2.5 Capex Cost Summary'!F$7,"")</f>
        <v>0</v>
      </c>
      <c r="G16" s="662" t="str">
        <f>IFERROR('4.1 Capex Summary'!G15/'2.5 Capex Cost Summary'!G$7,"")</f>
        <v/>
      </c>
      <c r="H16" s="662" t="str">
        <f>IFERROR('4.1 Capex Summary'!H15/'2.5 Capex Cost Summary'!H$7,"")</f>
        <v/>
      </c>
      <c r="I16" s="662" t="str">
        <f>IFERROR('4.1 Capex Summary'!I15/'2.5 Capex Cost Summary'!I$7,"")</f>
        <v/>
      </c>
      <c r="J16" s="662" t="str">
        <f>IFERROR('4.1 Capex Summary'!J15/'2.5 Capex Cost Summary'!J$7,"")</f>
        <v/>
      </c>
      <c r="K16" s="663" t="str">
        <f>IFERROR('4.1 Capex Summary'!K15/'2.5 Capex Cost Summary'!K$7,"")</f>
        <v/>
      </c>
      <c r="L16" s="1369"/>
      <c r="M16" s="1369"/>
    </row>
    <row r="17" spans="1:13" ht="14" x14ac:dyDescent="0.3">
      <c r="A17" s="1372" t="s">
        <v>509</v>
      </c>
      <c r="B17" s="1373" t="s">
        <v>510</v>
      </c>
      <c r="C17" s="1377" t="s">
        <v>330</v>
      </c>
      <c r="D17" s="1378" t="s">
        <v>414</v>
      </c>
      <c r="E17" s="1379" t="str">
        <f t="shared" si="0"/>
        <v>Sep-2020 £</v>
      </c>
      <c r="F17" s="662">
        <f>IFERROR('4.1 Capex Summary'!F16/'2.5 Capex Cost Summary'!F$7,"")</f>
        <v>0</v>
      </c>
      <c r="G17" s="662" t="str">
        <f>IFERROR('4.1 Capex Summary'!G16/'2.5 Capex Cost Summary'!G$7,"")</f>
        <v/>
      </c>
      <c r="H17" s="662" t="str">
        <f>IFERROR('4.1 Capex Summary'!H16/'2.5 Capex Cost Summary'!H$7,"")</f>
        <v/>
      </c>
      <c r="I17" s="662" t="str">
        <f>IFERROR('4.1 Capex Summary'!I16/'2.5 Capex Cost Summary'!I$7,"")</f>
        <v/>
      </c>
      <c r="J17" s="662" t="str">
        <f>IFERROR('4.1 Capex Summary'!J16/'2.5 Capex Cost Summary'!J$7,"")</f>
        <v/>
      </c>
      <c r="K17" s="663" t="str">
        <f>IFERROR('4.1 Capex Summary'!K16/'2.5 Capex Cost Summary'!K$7,"")</f>
        <v/>
      </c>
      <c r="L17" s="1369"/>
      <c r="M17" s="1369"/>
    </row>
    <row r="18" spans="1:13" ht="14" x14ac:dyDescent="0.3">
      <c r="A18" s="1372" t="s">
        <v>509</v>
      </c>
      <c r="B18" s="1373" t="s">
        <v>510</v>
      </c>
      <c r="C18" s="1377" t="s">
        <v>331</v>
      </c>
      <c r="D18" s="1378" t="s">
        <v>414</v>
      </c>
      <c r="E18" s="1379" t="str">
        <f t="shared" si="0"/>
        <v>Sep-2020 £</v>
      </c>
      <c r="F18" s="662">
        <f>IFERROR('4.1 Capex Summary'!F17/'2.5 Capex Cost Summary'!F$7,"")</f>
        <v>0</v>
      </c>
      <c r="G18" s="662" t="str">
        <f>IFERROR('4.1 Capex Summary'!G17/'2.5 Capex Cost Summary'!G$7,"")</f>
        <v/>
      </c>
      <c r="H18" s="662" t="str">
        <f>IFERROR('4.1 Capex Summary'!H17/'2.5 Capex Cost Summary'!H$7,"")</f>
        <v/>
      </c>
      <c r="I18" s="662" t="str">
        <f>IFERROR('4.1 Capex Summary'!I17/'2.5 Capex Cost Summary'!I$7,"")</f>
        <v/>
      </c>
      <c r="J18" s="662" t="str">
        <f>IFERROR('4.1 Capex Summary'!J17/'2.5 Capex Cost Summary'!J$7,"")</f>
        <v/>
      </c>
      <c r="K18" s="663" t="str">
        <f>IFERROR('4.1 Capex Summary'!K17/'2.5 Capex Cost Summary'!K$7,"")</f>
        <v/>
      </c>
      <c r="L18" s="1369"/>
      <c r="M18" s="1369"/>
    </row>
    <row r="19" spans="1:13" ht="14" x14ac:dyDescent="0.3">
      <c r="A19" s="1372" t="s">
        <v>509</v>
      </c>
      <c r="B19" s="1373" t="s">
        <v>510</v>
      </c>
      <c r="C19" s="1377" t="s">
        <v>333</v>
      </c>
      <c r="D19" s="1378" t="s">
        <v>419</v>
      </c>
      <c r="E19" s="1379" t="str">
        <f t="shared" si="0"/>
        <v>Sep-2020 £</v>
      </c>
      <c r="F19" s="662">
        <f>IFERROR('4.1 Capex Summary'!F18/'2.5 Capex Cost Summary'!F$7,"")</f>
        <v>0</v>
      </c>
      <c r="G19" s="662" t="str">
        <f>IFERROR('4.1 Capex Summary'!G18/'2.5 Capex Cost Summary'!G$7,"")</f>
        <v/>
      </c>
      <c r="H19" s="662" t="str">
        <f>IFERROR('4.1 Capex Summary'!H18/'2.5 Capex Cost Summary'!H$7,"")</f>
        <v/>
      </c>
      <c r="I19" s="662" t="str">
        <f>IFERROR('4.1 Capex Summary'!I18/'2.5 Capex Cost Summary'!I$7,"")</f>
        <v/>
      </c>
      <c r="J19" s="662" t="str">
        <f>IFERROR('4.1 Capex Summary'!J18/'2.5 Capex Cost Summary'!J$7,"")</f>
        <v/>
      </c>
      <c r="K19" s="663" t="str">
        <f>IFERROR('4.1 Capex Summary'!K18/'2.5 Capex Cost Summary'!K$7,"")</f>
        <v/>
      </c>
      <c r="L19" s="1369"/>
      <c r="M19" s="1369"/>
    </row>
    <row r="20" spans="1:13" ht="14" x14ac:dyDescent="0.3">
      <c r="A20" s="1372" t="s">
        <v>509</v>
      </c>
      <c r="B20" s="1373" t="s">
        <v>510</v>
      </c>
      <c r="C20" s="1377" t="s">
        <v>334</v>
      </c>
      <c r="D20" s="1378" t="s">
        <v>419</v>
      </c>
      <c r="E20" s="1379" t="str">
        <f t="shared" si="0"/>
        <v>Sep-2020 £</v>
      </c>
      <c r="F20" s="662">
        <f>IFERROR('4.1 Capex Summary'!F19/'2.5 Capex Cost Summary'!F$7,"")</f>
        <v>0</v>
      </c>
      <c r="G20" s="662" t="str">
        <f>IFERROR('4.1 Capex Summary'!G19/'2.5 Capex Cost Summary'!G$7,"")</f>
        <v/>
      </c>
      <c r="H20" s="662" t="str">
        <f>IFERROR('4.1 Capex Summary'!H19/'2.5 Capex Cost Summary'!H$7,"")</f>
        <v/>
      </c>
      <c r="I20" s="662" t="str">
        <f>IFERROR('4.1 Capex Summary'!I19/'2.5 Capex Cost Summary'!I$7,"")</f>
        <v/>
      </c>
      <c r="J20" s="662" t="str">
        <f>IFERROR('4.1 Capex Summary'!J19/'2.5 Capex Cost Summary'!J$7,"")</f>
        <v/>
      </c>
      <c r="K20" s="663" t="str">
        <f>IFERROR('4.1 Capex Summary'!K19/'2.5 Capex Cost Summary'!K$7,"")</f>
        <v/>
      </c>
      <c r="L20" s="1369"/>
      <c r="M20" s="1369"/>
    </row>
    <row r="21" spans="1:13" ht="14.5" thickBot="1" x14ac:dyDescent="0.35">
      <c r="A21" s="1372" t="s">
        <v>509</v>
      </c>
      <c r="B21" s="1380" t="s">
        <v>510</v>
      </c>
      <c r="C21" s="1369" t="s">
        <v>335</v>
      </c>
      <c r="D21" s="1381" t="s">
        <v>419</v>
      </c>
      <c r="E21" s="1382" t="str">
        <f t="shared" si="0"/>
        <v>Sep-2020 £</v>
      </c>
      <c r="F21" s="664">
        <f>IFERROR('4.1 Capex Summary'!F20/'2.5 Capex Cost Summary'!F$7,"")</f>
        <v>0</v>
      </c>
      <c r="G21" s="664" t="str">
        <f>IFERROR('4.1 Capex Summary'!G20/'2.5 Capex Cost Summary'!G$7,"")</f>
        <v/>
      </c>
      <c r="H21" s="664" t="str">
        <f>IFERROR('4.1 Capex Summary'!H20/'2.5 Capex Cost Summary'!H$7,"")</f>
        <v/>
      </c>
      <c r="I21" s="664" t="str">
        <f>IFERROR('4.1 Capex Summary'!I20/'2.5 Capex Cost Summary'!I$7,"")</f>
        <v/>
      </c>
      <c r="J21" s="664" t="str">
        <f>IFERROR('4.1 Capex Summary'!J20/'2.5 Capex Cost Summary'!J$7,"")</f>
        <v/>
      </c>
      <c r="K21" s="665" t="str">
        <f>IFERROR('4.1 Capex Summary'!K20/'2.5 Capex Cost Summary'!K$7,"")</f>
        <v/>
      </c>
      <c r="L21" s="1369"/>
      <c r="M21" s="1369"/>
    </row>
    <row r="22" spans="1:13" ht="14.5" thickBot="1" x14ac:dyDescent="0.35">
      <c r="A22" s="1372" t="s">
        <v>509</v>
      </c>
      <c r="B22" s="1564" t="s">
        <v>417</v>
      </c>
      <c r="C22" s="1565"/>
      <c r="D22" s="1383" t="s">
        <v>417</v>
      </c>
      <c r="E22" s="1384" t="str">
        <f t="shared" si="0"/>
        <v>Sep-2020 £</v>
      </c>
      <c r="F22" s="683">
        <f>IFERROR('4.1 Capex Summary'!F21/'2.5 Capex Cost Summary'!F$7,"")</f>
        <v>0</v>
      </c>
      <c r="G22" s="683" t="str">
        <f>IFERROR('4.1 Capex Summary'!G21/'2.5 Capex Cost Summary'!G$7,"")</f>
        <v/>
      </c>
      <c r="H22" s="683" t="str">
        <f>IFERROR('4.1 Capex Summary'!H21/'2.5 Capex Cost Summary'!H$7,"")</f>
        <v/>
      </c>
      <c r="I22" s="683" t="str">
        <f>IFERROR('4.1 Capex Summary'!I21/'2.5 Capex Cost Summary'!I$7,"")</f>
        <v/>
      </c>
      <c r="J22" s="683" t="str">
        <f>IFERROR('4.1 Capex Summary'!J21/'2.5 Capex Cost Summary'!J$7,"")</f>
        <v/>
      </c>
      <c r="K22" s="684" t="str">
        <f>IFERROR('4.1 Capex Summary'!K21/'2.5 Capex Cost Summary'!K$7,"")</f>
        <v/>
      </c>
      <c r="L22" s="1369"/>
      <c r="M22" s="1369"/>
    </row>
    <row r="23" spans="1:13" ht="14" x14ac:dyDescent="0.3">
      <c r="A23" s="1372" t="s">
        <v>509</v>
      </c>
      <c r="B23" s="1385" t="s">
        <v>529</v>
      </c>
      <c r="C23" s="1386" t="s">
        <v>513</v>
      </c>
      <c r="D23" s="1375" t="s">
        <v>421</v>
      </c>
      <c r="E23" s="1376" t="str">
        <f t="shared" si="0"/>
        <v>Sep-2020 £</v>
      </c>
      <c r="F23" s="680">
        <f>IFERROR('4.1 Capex Summary'!F22/'2.5 Capex Cost Summary'!F$7,"")</f>
        <v>0</v>
      </c>
      <c r="G23" s="680" t="str">
        <f>IFERROR('4.1 Capex Summary'!G22/'2.5 Capex Cost Summary'!G$7,"")</f>
        <v/>
      </c>
      <c r="H23" s="680" t="str">
        <f>IFERROR('4.1 Capex Summary'!H22/'2.5 Capex Cost Summary'!H$7,"")</f>
        <v/>
      </c>
      <c r="I23" s="680" t="str">
        <f>IFERROR('4.1 Capex Summary'!I22/'2.5 Capex Cost Summary'!I$7,"")</f>
        <v/>
      </c>
      <c r="J23" s="680" t="str">
        <f>IFERROR('4.1 Capex Summary'!J22/'2.5 Capex Cost Summary'!J$7,"")</f>
        <v/>
      </c>
      <c r="K23" s="671" t="str">
        <f>IFERROR('4.1 Capex Summary'!K22/'2.5 Capex Cost Summary'!K$7,"")</f>
        <v/>
      </c>
      <c r="L23" s="1369"/>
      <c r="M23" s="1369"/>
    </row>
    <row r="24" spans="1:13" ht="14.5" thickBot="1" x14ac:dyDescent="0.35">
      <c r="A24" s="1372" t="s">
        <v>509</v>
      </c>
      <c r="B24" s="1387" t="s">
        <v>529</v>
      </c>
      <c r="C24" s="1388" t="s">
        <v>514</v>
      </c>
      <c r="D24" s="1381" t="s">
        <v>421</v>
      </c>
      <c r="E24" s="1382" t="str">
        <f t="shared" si="0"/>
        <v>Sep-2020 £</v>
      </c>
      <c r="F24" s="664">
        <f>IFERROR('4.1 Capex Summary'!F23/'2.5 Capex Cost Summary'!F$7,"")</f>
        <v>0</v>
      </c>
      <c r="G24" s="664" t="str">
        <f>IFERROR('4.1 Capex Summary'!G23/'2.5 Capex Cost Summary'!G$7,"")</f>
        <v/>
      </c>
      <c r="H24" s="664" t="str">
        <f>IFERROR('4.1 Capex Summary'!H23/'2.5 Capex Cost Summary'!H$7,"")</f>
        <v/>
      </c>
      <c r="I24" s="664" t="str">
        <f>IFERROR('4.1 Capex Summary'!I23/'2.5 Capex Cost Summary'!I$7,"")</f>
        <v/>
      </c>
      <c r="J24" s="664" t="str">
        <f>IFERROR('4.1 Capex Summary'!J23/'2.5 Capex Cost Summary'!J$7,"")</f>
        <v/>
      </c>
      <c r="K24" s="665" t="str">
        <f>IFERROR('4.1 Capex Summary'!K23/'2.5 Capex Cost Summary'!K$7,"")</f>
        <v/>
      </c>
      <c r="L24" s="1369"/>
      <c r="M24" s="1369"/>
    </row>
    <row r="25" spans="1:13" ht="14" x14ac:dyDescent="0.3">
      <c r="A25" s="1372" t="s">
        <v>509</v>
      </c>
      <c r="B25" s="1389" t="s">
        <v>515</v>
      </c>
      <c r="C25" s="1390" t="s">
        <v>516</v>
      </c>
      <c r="D25" s="1391" t="s">
        <v>423</v>
      </c>
      <c r="E25" s="1392" t="str">
        <f t="shared" si="0"/>
        <v>Sep-2020 £</v>
      </c>
      <c r="F25" s="681">
        <f>IFERROR('4.1 Capex Summary'!F24/'2.5 Capex Cost Summary'!F$7,"")</f>
        <v>0</v>
      </c>
      <c r="G25" s="681" t="str">
        <f>IFERROR('4.1 Capex Summary'!G24/'2.5 Capex Cost Summary'!G$7,"")</f>
        <v/>
      </c>
      <c r="H25" s="681" t="str">
        <f>IFERROR('4.1 Capex Summary'!H24/'2.5 Capex Cost Summary'!H$7,"")</f>
        <v/>
      </c>
      <c r="I25" s="681" t="str">
        <f>IFERROR('4.1 Capex Summary'!I24/'2.5 Capex Cost Summary'!I$7,"")</f>
        <v/>
      </c>
      <c r="J25" s="681" t="str">
        <f>IFERROR('4.1 Capex Summary'!J24/'2.5 Capex Cost Summary'!J$7,"")</f>
        <v/>
      </c>
      <c r="K25" s="682" t="str">
        <f>IFERROR('4.1 Capex Summary'!K24/'2.5 Capex Cost Summary'!K$7,"")</f>
        <v/>
      </c>
      <c r="L25" s="1369"/>
      <c r="M25" s="1369"/>
    </row>
    <row r="26" spans="1:13" ht="14" x14ac:dyDescent="0.3">
      <c r="A26" s="1372" t="s">
        <v>509</v>
      </c>
      <c r="B26" s="1373" t="s">
        <v>515</v>
      </c>
      <c r="C26" s="1374" t="s">
        <v>517</v>
      </c>
      <c r="D26" s="1378" t="s">
        <v>423</v>
      </c>
      <c r="E26" s="1379" t="str">
        <f t="shared" si="0"/>
        <v>Sep-2020 £</v>
      </c>
      <c r="F26" s="662">
        <f>IFERROR('4.1 Capex Summary'!F25/'2.5 Capex Cost Summary'!F$7,"")</f>
        <v>0</v>
      </c>
      <c r="G26" s="662" t="str">
        <f>IFERROR('4.1 Capex Summary'!G25/'2.5 Capex Cost Summary'!G$7,"")</f>
        <v/>
      </c>
      <c r="H26" s="662" t="str">
        <f>IFERROR('4.1 Capex Summary'!H25/'2.5 Capex Cost Summary'!H$7,"")</f>
        <v/>
      </c>
      <c r="I26" s="662" t="str">
        <f>IFERROR('4.1 Capex Summary'!I25/'2.5 Capex Cost Summary'!I$7,"")</f>
        <v/>
      </c>
      <c r="J26" s="662" t="str">
        <f>IFERROR('4.1 Capex Summary'!J25/'2.5 Capex Cost Summary'!J$7,"")</f>
        <v/>
      </c>
      <c r="K26" s="663" t="str">
        <f>IFERROR('4.1 Capex Summary'!K25/'2.5 Capex Cost Summary'!K$7,"")</f>
        <v/>
      </c>
      <c r="L26" s="1369"/>
      <c r="M26" s="1369"/>
    </row>
    <row r="27" spans="1:13" ht="14" x14ac:dyDescent="0.3">
      <c r="A27" s="1372" t="s">
        <v>509</v>
      </c>
      <c r="B27" s="1373" t="s">
        <v>515</v>
      </c>
      <c r="C27" s="1369" t="s">
        <v>518</v>
      </c>
      <c r="D27" s="1378" t="s">
        <v>423</v>
      </c>
      <c r="E27" s="1379" t="str">
        <f t="shared" si="0"/>
        <v>Sep-2020 £</v>
      </c>
      <c r="F27" s="662">
        <f>IFERROR('4.1 Capex Summary'!F26/'2.5 Capex Cost Summary'!F$7,"")</f>
        <v>0</v>
      </c>
      <c r="G27" s="662" t="str">
        <f>IFERROR('4.1 Capex Summary'!G26/'2.5 Capex Cost Summary'!G$7,"")</f>
        <v/>
      </c>
      <c r="H27" s="662" t="str">
        <f>IFERROR('4.1 Capex Summary'!H26/'2.5 Capex Cost Summary'!H$7,"")</f>
        <v/>
      </c>
      <c r="I27" s="662" t="str">
        <f>IFERROR('4.1 Capex Summary'!I26/'2.5 Capex Cost Summary'!I$7,"")</f>
        <v/>
      </c>
      <c r="J27" s="662" t="str">
        <f>IFERROR('4.1 Capex Summary'!J26/'2.5 Capex Cost Summary'!J$7,"")</f>
        <v/>
      </c>
      <c r="K27" s="663" t="str">
        <f>IFERROR('4.1 Capex Summary'!K26/'2.5 Capex Cost Summary'!K$7,"")</f>
        <v/>
      </c>
      <c r="L27" s="1369"/>
      <c r="M27" s="1369"/>
    </row>
    <row r="28" spans="1:13" ht="14" x14ac:dyDescent="0.3">
      <c r="A28" s="1372" t="s">
        <v>509</v>
      </c>
      <c r="B28" s="1373" t="s">
        <v>515</v>
      </c>
      <c r="C28" s="1377" t="s">
        <v>519</v>
      </c>
      <c r="D28" s="1378" t="s">
        <v>425</v>
      </c>
      <c r="E28" s="1379" t="str">
        <f t="shared" si="0"/>
        <v>Sep-2020 £</v>
      </c>
      <c r="F28" s="662">
        <f>IFERROR('4.1 Capex Summary'!F27/'2.5 Capex Cost Summary'!F$7,"")</f>
        <v>0</v>
      </c>
      <c r="G28" s="662" t="str">
        <f>IFERROR('4.1 Capex Summary'!G27/'2.5 Capex Cost Summary'!G$7,"")</f>
        <v/>
      </c>
      <c r="H28" s="662" t="str">
        <f>IFERROR('4.1 Capex Summary'!H27/'2.5 Capex Cost Summary'!H$7,"")</f>
        <v/>
      </c>
      <c r="I28" s="662" t="str">
        <f>IFERROR('4.1 Capex Summary'!I27/'2.5 Capex Cost Summary'!I$7,"")</f>
        <v/>
      </c>
      <c r="J28" s="662" t="str">
        <f>IFERROR('4.1 Capex Summary'!J27/'2.5 Capex Cost Summary'!J$7,"")</f>
        <v/>
      </c>
      <c r="K28" s="663" t="str">
        <f>IFERROR('4.1 Capex Summary'!K27/'2.5 Capex Cost Summary'!K$7,"")</f>
        <v/>
      </c>
      <c r="L28" s="1369"/>
      <c r="M28" s="1369"/>
    </row>
    <row r="29" spans="1:13" ht="14" x14ac:dyDescent="0.3">
      <c r="A29" s="1372" t="s">
        <v>509</v>
      </c>
      <c r="B29" s="1373" t="s">
        <v>515</v>
      </c>
      <c r="C29" s="1377" t="s">
        <v>520</v>
      </c>
      <c r="D29" s="1378" t="s">
        <v>425</v>
      </c>
      <c r="E29" s="1379" t="str">
        <f t="shared" si="0"/>
        <v>Sep-2020 £</v>
      </c>
      <c r="F29" s="662">
        <f>IFERROR('4.1 Capex Summary'!F28/'2.5 Capex Cost Summary'!F$7,"")</f>
        <v>0</v>
      </c>
      <c r="G29" s="662" t="str">
        <f>IFERROR('4.1 Capex Summary'!G28/'2.5 Capex Cost Summary'!G$7,"")</f>
        <v/>
      </c>
      <c r="H29" s="662" t="str">
        <f>IFERROR('4.1 Capex Summary'!H28/'2.5 Capex Cost Summary'!H$7,"")</f>
        <v/>
      </c>
      <c r="I29" s="662" t="str">
        <f>IFERROR('4.1 Capex Summary'!I28/'2.5 Capex Cost Summary'!I$7,"")</f>
        <v/>
      </c>
      <c r="J29" s="662" t="str">
        <f>IFERROR('4.1 Capex Summary'!J28/'2.5 Capex Cost Summary'!J$7,"")</f>
        <v/>
      </c>
      <c r="K29" s="663" t="str">
        <f>IFERROR('4.1 Capex Summary'!K28/'2.5 Capex Cost Summary'!K$7,"")</f>
        <v/>
      </c>
      <c r="L29" s="1369"/>
      <c r="M29" s="1369"/>
    </row>
    <row r="30" spans="1:13" ht="14" x14ac:dyDescent="0.3">
      <c r="A30" s="1372" t="s">
        <v>509</v>
      </c>
      <c r="B30" s="1373" t="s">
        <v>515</v>
      </c>
      <c r="C30" s="1377" t="s">
        <v>521</v>
      </c>
      <c r="D30" s="1378" t="s">
        <v>427</v>
      </c>
      <c r="E30" s="1379" t="str">
        <f t="shared" si="0"/>
        <v>Sep-2020 £</v>
      </c>
      <c r="F30" s="662">
        <f>IFERROR('4.1 Capex Summary'!F29/'2.5 Capex Cost Summary'!F$7,"")</f>
        <v>0</v>
      </c>
      <c r="G30" s="662" t="str">
        <f>IFERROR('4.1 Capex Summary'!G29/'2.5 Capex Cost Summary'!G$7,"")</f>
        <v/>
      </c>
      <c r="H30" s="662" t="str">
        <f>IFERROR('4.1 Capex Summary'!H29/'2.5 Capex Cost Summary'!H$7,"")</f>
        <v/>
      </c>
      <c r="I30" s="662" t="str">
        <f>IFERROR('4.1 Capex Summary'!I29/'2.5 Capex Cost Summary'!I$7,"")</f>
        <v/>
      </c>
      <c r="J30" s="662" t="str">
        <f>IFERROR('4.1 Capex Summary'!J29/'2.5 Capex Cost Summary'!J$7,"")</f>
        <v/>
      </c>
      <c r="K30" s="663" t="str">
        <f>IFERROR('4.1 Capex Summary'!K29/'2.5 Capex Cost Summary'!K$7,"")</f>
        <v/>
      </c>
      <c r="L30" s="1369"/>
      <c r="M30" s="1369"/>
    </row>
    <row r="31" spans="1:13" ht="14" x14ac:dyDescent="0.3">
      <c r="A31" s="1372" t="s">
        <v>509</v>
      </c>
      <c r="B31" s="1373" t="s">
        <v>515</v>
      </c>
      <c r="C31" s="1377" t="s">
        <v>522</v>
      </c>
      <c r="D31" s="1378" t="s">
        <v>427</v>
      </c>
      <c r="E31" s="1379" t="str">
        <f t="shared" si="0"/>
        <v>Sep-2020 £</v>
      </c>
      <c r="F31" s="662">
        <f>IFERROR('4.1 Capex Summary'!F30/'2.5 Capex Cost Summary'!F$7,"")</f>
        <v>0</v>
      </c>
      <c r="G31" s="662" t="str">
        <f>IFERROR('4.1 Capex Summary'!G30/'2.5 Capex Cost Summary'!G$7,"")</f>
        <v/>
      </c>
      <c r="H31" s="662" t="str">
        <f>IFERROR('4.1 Capex Summary'!H30/'2.5 Capex Cost Summary'!H$7,"")</f>
        <v/>
      </c>
      <c r="I31" s="662" t="str">
        <f>IFERROR('4.1 Capex Summary'!I30/'2.5 Capex Cost Summary'!I$7,"")</f>
        <v/>
      </c>
      <c r="J31" s="662" t="str">
        <f>IFERROR('4.1 Capex Summary'!J30/'2.5 Capex Cost Summary'!J$7,"")</f>
        <v/>
      </c>
      <c r="K31" s="663" t="str">
        <f>IFERROR('4.1 Capex Summary'!K30/'2.5 Capex Cost Summary'!K$7,"")</f>
        <v/>
      </c>
      <c r="L31" s="1369"/>
      <c r="M31" s="1369"/>
    </row>
    <row r="32" spans="1:13" ht="14" x14ac:dyDescent="0.3">
      <c r="A32" s="1372" t="s">
        <v>509</v>
      </c>
      <c r="B32" s="1373" t="s">
        <v>515</v>
      </c>
      <c r="C32" s="1377" t="s">
        <v>523</v>
      </c>
      <c r="D32" s="1378" t="s">
        <v>427</v>
      </c>
      <c r="E32" s="1379" t="str">
        <f t="shared" si="0"/>
        <v>Sep-2020 £</v>
      </c>
      <c r="F32" s="662">
        <f>IFERROR('4.1 Capex Summary'!F31/'2.5 Capex Cost Summary'!F$7,"")</f>
        <v>0</v>
      </c>
      <c r="G32" s="662" t="str">
        <f>IFERROR('4.1 Capex Summary'!G31/'2.5 Capex Cost Summary'!G$7,"")</f>
        <v/>
      </c>
      <c r="H32" s="662" t="str">
        <f>IFERROR('4.1 Capex Summary'!H31/'2.5 Capex Cost Summary'!H$7,"")</f>
        <v/>
      </c>
      <c r="I32" s="662" t="str">
        <f>IFERROR('4.1 Capex Summary'!I31/'2.5 Capex Cost Summary'!I$7,"")</f>
        <v/>
      </c>
      <c r="J32" s="662" t="str">
        <f>IFERROR('4.1 Capex Summary'!J31/'2.5 Capex Cost Summary'!J$7,"")</f>
        <v/>
      </c>
      <c r="K32" s="663" t="str">
        <f>IFERROR('4.1 Capex Summary'!K31/'2.5 Capex Cost Summary'!K$7,"")</f>
        <v/>
      </c>
      <c r="L32" s="1369"/>
      <c r="M32" s="1369"/>
    </row>
    <row r="33" spans="1:19" ht="14" x14ac:dyDescent="0.3">
      <c r="A33" s="1372" t="s">
        <v>509</v>
      </c>
      <c r="B33" s="1373" t="s">
        <v>515</v>
      </c>
      <c r="C33" s="1377" t="s">
        <v>524</v>
      </c>
      <c r="D33" s="1378" t="s">
        <v>429</v>
      </c>
      <c r="E33" s="1379" t="str">
        <f t="shared" si="0"/>
        <v>Sep-2020 £</v>
      </c>
      <c r="F33" s="662">
        <f>IFERROR('4.1 Capex Summary'!F32/'2.5 Capex Cost Summary'!F$7,"")</f>
        <v>0</v>
      </c>
      <c r="G33" s="662" t="str">
        <f>IFERROR('4.1 Capex Summary'!G32/'2.5 Capex Cost Summary'!G$7,"")</f>
        <v/>
      </c>
      <c r="H33" s="662" t="str">
        <f>IFERROR('4.1 Capex Summary'!H32/'2.5 Capex Cost Summary'!H$7,"")</f>
        <v/>
      </c>
      <c r="I33" s="662" t="str">
        <f>IFERROR('4.1 Capex Summary'!I32/'2.5 Capex Cost Summary'!I$7,"")</f>
        <v/>
      </c>
      <c r="J33" s="662" t="str">
        <f>IFERROR('4.1 Capex Summary'!J32/'2.5 Capex Cost Summary'!J$7,"")</f>
        <v/>
      </c>
      <c r="K33" s="663" t="str">
        <f>IFERROR('4.1 Capex Summary'!K32/'2.5 Capex Cost Summary'!K$7,"")</f>
        <v/>
      </c>
      <c r="L33" s="1369"/>
      <c r="M33" s="1369"/>
    </row>
    <row r="34" spans="1:19" ht="14.5" thickBot="1" x14ac:dyDescent="0.35">
      <c r="A34" s="1372" t="s">
        <v>509</v>
      </c>
      <c r="B34" s="1373" t="s">
        <v>515</v>
      </c>
      <c r="C34" s="1377" t="s">
        <v>525</v>
      </c>
      <c r="D34" s="1378" t="s">
        <v>429</v>
      </c>
      <c r="E34" s="1379" t="str">
        <f t="shared" si="0"/>
        <v>Sep-2020 £</v>
      </c>
      <c r="F34" s="662">
        <f>IFERROR('4.1 Capex Summary'!F33/'2.5 Capex Cost Summary'!F$7,"")</f>
        <v>0</v>
      </c>
      <c r="G34" s="662" t="str">
        <f>IFERROR('4.1 Capex Summary'!G33/'2.5 Capex Cost Summary'!G$7,"")</f>
        <v/>
      </c>
      <c r="H34" s="662" t="str">
        <f>IFERROR('4.1 Capex Summary'!H33/'2.5 Capex Cost Summary'!H$7,"")</f>
        <v/>
      </c>
      <c r="I34" s="662" t="str">
        <f>IFERROR('4.1 Capex Summary'!I33/'2.5 Capex Cost Summary'!I$7,"")</f>
        <v/>
      </c>
      <c r="J34" s="662" t="str">
        <f>IFERROR('4.1 Capex Summary'!J33/'2.5 Capex Cost Summary'!J$7,"")</f>
        <v/>
      </c>
      <c r="K34" s="663" t="str">
        <f>IFERROR('4.1 Capex Summary'!K33/'2.5 Capex Cost Summary'!K$7,"")</f>
        <v/>
      </c>
      <c r="L34" s="1369"/>
      <c r="M34" s="1369"/>
    </row>
    <row r="35" spans="1:19" s="17" customFormat="1" ht="15" customHeight="1" x14ac:dyDescent="0.3">
      <c r="A35" s="1385" t="s">
        <v>526</v>
      </c>
      <c r="B35" s="1385" t="s">
        <v>527</v>
      </c>
      <c r="C35" s="1386" t="s">
        <v>502</v>
      </c>
      <c r="D35" s="1375" t="s">
        <v>423</v>
      </c>
      <c r="E35" s="1376" t="str">
        <f t="shared" si="0"/>
        <v>Sep-2020 £</v>
      </c>
      <c r="F35" s="680">
        <f>IFERROR('4.1 Capex Summary'!F34/'2.5 Capex Cost Summary'!F$7,"")</f>
        <v>0</v>
      </c>
      <c r="G35" s="680" t="str">
        <f>IFERROR('4.1 Capex Summary'!G34/'2.5 Capex Cost Summary'!G$7,"")</f>
        <v/>
      </c>
      <c r="H35" s="680" t="str">
        <f>IFERROR('4.1 Capex Summary'!H34/'2.5 Capex Cost Summary'!H$7,"")</f>
        <v/>
      </c>
      <c r="I35" s="680" t="str">
        <f>IFERROR('4.1 Capex Summary'!I34/'2.5 Capex Cost Summary'!I$7,"")</f>
        <v/>
      </c>
      <c r="J35" s="680" t="str">
        <f>IFERROR('4.1 Capex Summary'!J34/'2.5 Capex Cost Summary'!J$7,"")</f>
        <v/>
      </c>
      <c r="K35" s="671" t="str">
        <f>IFERROR('4.1 Capex Summary'!K34/'2.5 Capex Cost Summary'!K$7,"")</f>
        <v/>
      </c>
      <c r="L35" s="1369"/>
      <c r="M35" s="1369"/>
      <c r="N35"/>
      <c r="O35" s="40"/>
      <c r="P35" s="40"/>
      <c r="Q35" s="40"/>
      <c r="R35" s="40"/>
      <c r="S35" s="40"/>
    </row>
    <row r="36" spans="1:19" ht="14" x14ac:dyDescent="0.3">
      <c r="A36" s="1372" t="s">
        <v>526</v>
      </c>
      <c r="B36" s="1372" t="s">
        <v>527</v>
      </c>
      <c r="C36" s="1393" t="s">
        <v>503</v>
      </c>
      <c r="D36" s="1378" t="s">
        <v>423</v>
      </c>
      <c r="E36" s="1379" t="str">
        <f t="shared" si="0"/>
        <v>Sep-2020 £</v>
      </c>
      <c r="F36" s="662">
        <f>IFERROR('4.1 Capex Summary'!F35/'2.5 Capex Cost Summary'!F$7,"")</f>
        <v>0</v>
      </c>
      <c r="G36" s="662" t="str">
        <f>IFERROR('4.1 Capex Summary'!G35/'2.5 Capex Cost Summary'!G$7,"")</f>
        <v/>
      </c>
      <c r="H36" s="662" t="str">
        <f>IFERROR('4.1 Capex Summary'!H35/'2.5 Capex Cost Summary'!H$7,"")</f>
        <v/>
      </c>
      <c r="I36" s="662" t="str">
        <f>IFERROR('4.1 Capex Summary'!I35/'2.5 Capex Cost Summary'!I$7,"")</f>
        <v/>
      </c>
      <c r="J36" s="662" t="str">
        <f>IFERROR('4.1 Capex Summary'!J35/'2.5 Capex Cost Summary'!J$7,"")</f>
        <v/>
      </c>
      <c r="K36" s="663" t="str">
        <f>IFERROR('4.1 Capex Summary'!K35/'2.5 Capex Cost Summary'!K$7,"")</f>
        <v/>
      </c>
      <c r="L36" s="1369"/>
      <c r="M36" s="1369"/>
    </row>
    <row r="37" spans="1:19" ht="14" x14ac:dyDescent="0.3">
      <c r="A37" s="1372" t="s">
        <v>526</v>
      </c>
      <c r="B37" s="1372" t="s">
        <v>527</v>
      </c>
      <c r="C37" s="1393" t="s">
        <v>504</v>
      </c>
      <c r="D37" s="1378" t="s">
        <v>425</v>
      </c>
      <c r="E37" s="1379" t="str">
        <f t="shared" si="0"/>
        <v>Sep-2020 £</v>
      </c>
      <c r="F37" s="662">
        <f>IFERROR('4.1 Capex Summary'!F36/'2.5 Capex Cost Summary'!F$7,"")</f>
        <v>0</v>
      </c>
      <c r="G37" s="662" t="str">
        <f>IFERROR('4.1 Capex Summary'!G36/'2.5 Capex Cost Summary'!G$7,"")</f>
        <v/>
      </c>
      <c r="H37" s="662" t="str">
        <f>IFERROR('4.1 Capex Summary'!H36/'2.5 Capex Cost Summary'!H$7,"")</f>
        <v/>
      </c>
      <c r="I37" s="662" t="str">
        <f>IFERROR('4.1 Capex Summary'!I36/'2.5 Capex Cost Summary'!I$7,"")</f>
        <v/>
      </c>
      <c r="J37" s="662" t="str">
        <f>IFERROR('4.1 Capex Summary'!J36/'2.5 Capex Cost Summary'!J$7,"")</f>
        <v/>
      </c>
      <c r="K37" s="663" t="str">
        <f>IFERROR('4.1 Capex Summary'!K36/'2.5 Capex Cost Summary'!K$7,"")</f>
        <v/>
      </c>
      <c r="L37" s="1369"/>
      <c r="M37" s="1369"/>
    </row>
    <row r="38" spans="1:19" ht="14.5" thickBot="1" x14ac:dyDescent="0.35">
      <c r="A38" s="1372" t="s">
        <v>526</v>
      </c>
      <c r="B38" s="1387" t="s">
        <v>527</v>
      </c>
      <c r="C38" s="1381" t="s">
        <v>505</v>
      </c>
      <c r="D38" s="1381" t="s">
        <v>425</v>
      </c>
      <c r="E38" s="1382" t="str">
        <f t="shared" si="0"/>
        <v>Sep-2020 £</v>
      </c>
      <c r="F38" s="664">
        <f>IFERROR('4.1 Capex Summary'!F37/'2.5 Capex Cost Summary'!F$7,"")</f>
        <v>0</v>
      </c>
      <c r="G38" s="664" t="str">
        <f>IFERROR('4.1 Capex Summary'!G37/'2.5 Capex Cost Summary'!G$7,"")</f>
        <v/>
      </c>
      <c r="H38" s="664" t="str">
        <f>IFERROR('4.1 Capex Summary'!H37/'2.5 Capex Cost Summary'!H$7,"")</f>
        <v/>
      </c>
      <c r="I38" s="664" t="str">
        <f>IFERROR('4.1 Capex Summary'!I37/'2.5 Capex Cost Summary'!I$7,"")</f>
        <v/>
      </c>
      <c r="J38" s="664" t="str">
        <f>IFERROR('4.1 Capex Summary'!J37/'2.5 Capex Cost Summary'!J$7,"")</f>
        <v/>
      </c>
      <c r="K38" s="665" t="str">
        <f>IFERROR('4.1 Capex Summary'!K37/'2.5 Capex Cost Summary'!K$7,"")</f>
        <v/>
      </c>
      <c r="L38" s="1369"/>
      <c r="M38" s="1369"/>
    </row>
    <row r="39" spans="1:19" ht="15" customHeight="1" thickBot="1" x14ac:dyDescent="0.35">
      <c r="A39" s="1372" t="s">
        <v>526</v>
      </c>
      <c r="B39" s="1372" t="s">
        <v>1051</v>
      </c>
      <c r="C39" s="1394" t="s">
        <v>1052</v>
      </c>
      <c r="D39" s="1378" t="s">
        <v>425</v>
      </c>
      <c r="E39" s="1376" t="str">
        <f t="shared" si="0"/>
        <v>Sep-2020 £</v>
      </c>
      <c r="F39" s="680">
        <f>IFERROR('4.1 Capex Summary'!F38/'2.5 Capex Cost Summary'!F$7,"")</f>
        <v>0</v>
      </c>
      <c r="G39" s="680" t="str">
        <f>IFERROR('4.1 Capex Summary'!G38/'2.5 Capex Cost Summary'!G$7,"")</f>
        <v/>
      </c>
      <c r="H39" s="680" t="str">
        <f>IFERROR('4.1 Capex Summary'!H38/'2.5 Capex Cost Summary'!H$7,"")</f>
        <v/>
      </c>
      <c r="I39" s="680" t="str">
        <f>IFERROR('4.1 Capex Summary'!I38/'2.5 Capex Cost Summary'!I$7,"")</f>
        <v/>
      </c>
      <c r="J39" s="680" t="str">
        <f>IFERROR('4.1 Capex Summary'!J38/'2.5 Capex Cost Summary'!J$7,"")</f>
        <v/>
      </c>
      <c r="K39" s="671" t="str">
        <f>IFERROR('4.1 Capex Summary'!K38/'2.5 Capex Cost Summary'!K$7,"")</f>
        <v/>
      </c>
      <c r="L39" s="1369"/>
      <c r="M39" s="1369"/>
    </row>
    <row r="40" spans="1:19" ht="14.5" thickBot="1" x14ac:dyDescent="0.35">
      <c r="A40" s="1372" t="s">
        <v>526</v>
      </c>
      <c r="B40" s="1395" t="s">
        <v>529</v>
      </c>
      <c r="C40" s="1396" t="s">
        <v>530</v>
      </c>
      <c r="D40" s="1397" t="s">
        <v>421</v>
      </c>
      <c r="E40" s="1398" t="str">
        <f t="shared" si="0"/>
        <v>Sep-2020 £</v>
      </c>
      <c r="F40" s="656">
        <f>IFERROR('4.1 Capex Summary'!F39/'2.5 Capex Cost Summary'!F$7,"")</f>
        <v>0</v>
      </c>
      <c r="G40" s="656" t="str">
        <f>IFERROR('4.1 Capex Summary'!G39/'2.5 Capex Cost Summary'!G$7,"")</f>
        <v/>
      </c>
      <c r="H40" s="656" t="str">
        <f>IFERROR('4.1 Capex Summary'!H39/'2.5 Capex Cost Summary'!H$7,"")</f>
        <v/>
      </c>
      <c r="I40" s="656" t="str">
        <f>IFERROR('4.1 Capex Summary'!I39/'2.5 Capex Cost Summary'!I$7,"")</f>
        <v/>
      </c>
      <c r="J40" s="656" t="str">
        <f>IFERROR('4.1 Capex Summary'!J39/'2.5 Capex Cost Summary'!J$7,"")</f>
        <v/>
      </c>
      <c r="K40" s="657" t="str">
        <f>IFERROR('4.1 Capex Summary'!K39/'2.5 Capex Cost Summary'!K$7,"")</f>
        <v/>
      </c>
      <c r="L40" s="1369"/>
      <c r="M40" s="1369"/>
    </row>
    <row r="41" spans="1:19" ht="15.75" customHeight="1" thickBot="1" x14ac:dyDescent="0.35">
      <c r="A41" s="1566" t="s">
        <v>431</v>
      </c>
      <c r="B41" s="1567"/>
      <c r="C41" s="1568"/>
      <c r="D41" s="1399" t="s">
        <v>431</v>
      </c>
      <c r="E41" s="1398" t="str">
        <f t="shared" si="0"/>
        <v>Sep-2020 £</v>
      </c>
      <c r="F41" s="656">
        <f>IFERROR('4.1 Capex Summary'!F40/'2.5 Capex Cost Summary'!F$7,"")</f>
        <v>0</v>
      </c>
      <c r="G41" s="656" t="str">
        <f>IFERROR('4.1 Capex Summary'!G40/'2.5 Capex Cost Summary'!G$7,"")</f>
        <v/>
      </c>
      <c r="H41" s="656" t="str">
        <f>IFERROR('4.1 Capex Summary'!H40/'2.5 Capex Cost Summary'!H$7,"")</f>
        <v/>
      </c>
      <c r="I41" s="656" t="str">
        <f>IFERROR('4.1 Capex Summary'!I40/'2.5 Capex Cost Summary'!I$7,"")</f>
        <v/>
      </c>
      <c r="J41" s="656" t="str">
        <f>IFERROR('4.1 Capex Summary'!J40/'2.5 Capex Cost Summary'!J$7,"")</f>
        <v/>
      </c>
      <c r="K41" s="657" t="str">
        <f>IFERROR('4.1 Capex Summary'!K40/'2.5 Capex Cost Summary'!K$7,"")</f>
        <v/>
      </c>
      <c r="L41" s="1369"/>
      <c r="M41" s="1369"/>
    </row>
    <row r="42" spans="1:19" ht="14.5" thickBot="1" x14ac:dyDescent="0.35">
      <c r="A42" s="1400"/>
      <c r="B42" s="1369"/>
      <c r="C42" s="1369"/>
      <c r="D42" s="1369"/>
      <c r="E42" s="1401"/>
      <c r="F42" s="1401"/>
      <c r="G42" s="1401"/>
      <c r="H42" s="1401"/>
      <c r="I42" s="1401"/>
      <c r="J42" s="1401"/>
      <c r="K42" s="1402"/>
      <c r="L42" s="1369"/>
      <c r="M42" s="1369"/>
    </row>
    <row r="43" spans="1:19" ht="14.5" thickBot="1" x14ac:dyDescent="0.35">
      <c r="A43" s="1569" t="s">
        <v>366</v>
      </c>
      <c r="B43" s="1570"/>
      <c r="C43" s="1570"/>
      <c r="D43" s="1571"/>
      <c r="E43" s="1403" t="str">
        <f>$E$10</f>
        <v>Sep-2020 £</v>
      </c>
      <c r="F43" s="656">
        <f>SUM(F10:F41)</f>
        <v>0</v>
      </c>
      <c r="G43" s="656">
        <f t="shared" ref="G43:K43" si="1">SUM(G10:G41)</f>
        <v>0</v>
      </c>
      <c r="H43" s="656">
        <f t="shared" si="1"/>
        <v>0</v>
      </c>
      <c r="I43" s="656">
        <f t="shared" si="1"/>
        <v>0</v>
      </c>
      <c r="J43" s="656">
        <f t="shared" si="1"/>
        <v>0</v>
      </c>
      <c r="K43" s="657">
        <f t="shared" si="1"/>
        <v>0</v>
      </c>
      <c r="L43" s="1369"/>
      <c r="M43" s="1369"/>
    </row>
    <row r="44" spans="1:19" ht="14" x14ac:dyDescent="0.3"/>
    <row r="45" spans="1:19" ht="14" x14ac:dyDescent="0.3"/>
    <row r="46" spans="1:19" ht="16" thickBot="1" x14ac:dyDescent="0.4">
      <c r="A46" s="325" t="s">
        <v>1232</v>
      </c>
      <c r="B46" s="415"/>
      <c r="C46" s="415"/>
      <c r="D46" s="415"/>
      <c r="E46" s="415"/>
      <c r="F46" s="415"/>
      <c r="G46" s="415"/>
      <c r="H46" s="415"/>
      <c r="I46" s="415"/>
      <c r="J46" s="415"/>
      <c r="K46" s="415"/>
    </row>
    <row r="47" spans="1:19" ht="14" x14ac:dyDescent="0.3">
      <c r="A47" s="1575" t="s">
        <v>531</v>
      </c>
      <c r="B47" s="1576"/>
      <c r="C47" s="1577"/>
      <c r="D47" s="1581" t="s">
        <v>528</v>
      </c>
      <c r="E47" s="1583" t="s">
        <v>386</v>
      </c>
      <c r="F47" s="1572" t="s">
        <v>508</v>
      </c>
      <c r="G47" s="1573"/>
      <c r="H47" s="1573"/>
      <c r="I47" s="1573"/>
      <c r="J47" s="1573"/>
      <c r="K47" s="1574"/>
    </row>
    <row r="48" spans="1:19" ht="14.5" thickBot="1" x14ac:dyDescent="0.35">
      <c r="A48" s="1578"/>
      <c r="B48" s="1579"/>
      <c r="C48" s="1580"/>
      <c r="D48" s="1582"/>
      <c r="E48" s="1584"/>
      <c r="F48" s="432">
        <v>2023</v>
      </c>
      <c r="G48" s="433">
        <v>2024</v>
      </c>
      <c r="H48" s="433">
        <v>2025</v>
      </c>
      <c r="I48" s="433">
        <v>2026</v>
      </c>
      <c r="J48" s="433">
        <v>2027</v>
      </c>
      <c r="K48" s="434">
        <v>2028</v>
      </c>
    </row>
    <row r="49" spans="1:11" ht="14" x14ac:dyDescent="0.3">
      <c r="A49" s="1372" t="s">
        <v>509</v>
      </c>
      <c r="B49" s="1373" t="s">
        <v>510</v>
      </c>
      <c r="C49" s="1374" t="s">
        <v>352</v>
      </c>
      <c r="D49" s="1375" t="s">
        <v>414</v>
      </c>
      <c r="E49" s="1376" t="str">
        <f t="shared" ref="E49:E80" si="2">$E$10</f>
        <v>Sep-2020 £</v>
      </c>
      <c r="F49" s="2">
        <v>1034556.3986683842</v>
      </c>
      <c r="G49" s="2">
        <v>1028305.5065974132</v>
      </c>
      <c r="H49" s="2">
        <v>1034832.1886171112</v>
      </c>
      <c r="I49" s="2">
        <v>1034283.8521713349</v>
      </c>
      <c r="J49" s="2">
        <v>1033735.8062778447</v>
      </c>
      <c r="K49" s="1455">
        <v>1033188.0507826823</v>
      </c>
    </row>
    <row r="50" spans="1:11" ht="14" x14ac:dyDescent="0.3">
      <c r="A50" s="1372" t="s">
        <v>509</v>
      </c>
      <c r="B50" s="1373" t="s">
        <v>510</v>
      </c>
      <c r="C50" s="1377" t="s">
        <v>353</v>
      </c>
      <c r="D50" s="1378" t="s">
        <v>414</v>
      </c>
      <c r="E50" s="1379" t="str">
        <f t="shared" si="2"/>
        <v>Sep-2020 £</v>
      </c>
      <c r="F50" s="1199">
        <v>3140593.2792932247</v>
      </c>
      <c r="G50" s="1199">
        <v>733827.97299160552</v>
      </c>
      <c r="H50" s="1199">
        <v>738485.59838225786</v>
      </c>
      <c r="I50" s="1199">
        <v>738094.28994333593</v>
      </c>
      <c r="J50" s="1199">
        <v>736708.82305717783</v>
      </c>
      <c r="K50" s="1200">
        <v>736318.45609521947</v>
      </c>
    </row>
    <row r="51" spans="1:11" ht="14" x14ac:dyDescent="0.3">
      <c r="A51" s="1372" t="s">
        <v>509</v>
      </c>
      <c r="B51" s="1373" t="s">
        <v>510</v>
      </c>
      <c r="C51" s="1377" t="s">
        <v>354</v>
      </c>
      <c r="D51" s="1378" t="s">
        <v>414</v>
      </c>
      <c r="E51" s="1379" t="str">
        <f t="shared" si="2"/>
        <v>Sep-2020 £</v>
      </c>
      <c r="F51" s="1199">
        <v>0</v>
      </c>
      <c r="G51" s="1199">
        <v>0</v>
      </c>
      <c r="H51" s="1199">
        <v>0</v>
      </c>
      <c r="I51" s="1199">
        <v>0</v>
      </c>
      <c r="J51" s="1199">
        <v>0</v>
      </c>
      <c r="K51" s="1200">
        <v>0</v>
      </c>
    </row>
    <row r="52" spans="1:11" ht="14" x14ac:dyDescent="0.3">
      <c r="A52" s="1372" t="s">
        <v>509</v>
      </c>
      <c r="B52" s="1373" t="s">
        <v>510</v>
      </c>
      <c r="C52" s="1377" t="s">
        <v>355</v>
      </c>
      <c r="D52" s="1378" t="s">
        <v>414</v>
      </c>
      <c r="E52" s="1379" t="str">
        <f t="shared" si="2"/>
        <v>Sep-2020 £</v>
      </c>
      <c r="F52" s="1199">
        <v>0</v>
      </c>
      <c r="G52" s="1199">
        <v>0</v>
      </c>
      <c r="H52" s="1199">
        <v>0</v>
      </c>
      <c r="I52" s="1199">
        <v>0</v>
      </c>
      <c r="J52" s="1199">
        <v>0</v>
      </c>
      <c r="K52" s="1200">
        <v>0</v>
      </c>
    </row>
    <row r="53" spans="1:11" ht="14" x14ac:dyDescent="0.3">
      <c r="A53" s="1372" t="s">
        <v>509</v>
      </c>
      <c r="B53" s="1373" t="s">
        <v>510</v>
      </c>
      <c r="C53" s="1377" t="s">
        <v>511</v>
      </c>
      <c r="D53" s="1378" t="s">
        <v>414</v>
      </c>
      <c r="E53" s="1379" t="str">
        <f t="shared" si="2"/>
        <v>Sep-2020 £</v>
      </c>
      <c r="F53" s="1199">
        <v>0</v>
      </c>
      <c r="G53" s="1199">
        <v>0</v>
      </c>
      <c r="H53" s="1199">
        <v>0</v>
      </c>
      <c r="I53" s="1199">
        <v>0</v>
      </c>
      <c r="J53" s="1199">
        <v>0</v>
      </c>
      <c r="K53" s="1200">
        <v>0</v>
      </c>
    </row>
    <row r="54" spans="1:11" ht="14" x14ac:dyDescent="0.3">
      <c r="A54" s="1372" t="s">
        <v>509</v>
      </c>
      <c r="B54" s="1373" t="s">
        <v>510</v>
      </c>
      <c r="C54" s="1377" t="s">
        <v>512</v>
      </c>
      <c r="D54" s="1378" t="s">
        <v>419</v>
      </c>
      <c r="E54" s="1379" t="str">
        <f t="shared" si="2"/>
        <v>Sep-2020 £</v>
      </c>
      <c r="F54" s="1199">
        <v>0</v>
      </c>
      <c r="G54" s="1199">
        <v>0</v>
      </c>
      <c r="H54" s="1199">
        <v>0</v>
      </c>
      <c r="I54" s="1199">
        <v>0</v>
      </c>
      <c r="J54" s="1199">
        <v>0</v>
      </c>
      <c r="K54" s="1200">
        <v>0</v>
      </c>
    </row>
    <row r="55" spans="1:11" ht="14" x14ac:dyDescent="0.3">
      <c r="A55" s="1372" t="s">
        <v>509</v>
      </c>
      <c r="B55" s="1373" t="s">
        <v>510</v>
      </c>
      <c r="C55" s="1377" t="s">
        <v>329</v>
      </c>
      <c r="D55" s="1378" t="s">
        <v>414</v>
      </c>
      <c r="E55" s="1379" t="str">
        <f t="shared" si="2"/>
        <v>Sep-2020 £</v>
      </c>
      <c r="F55" s="1199">
        <v>0</v>
      </c>
      <c r="G55" s="1199">
        <v>0</v>
      </c>
      <c r="H55" s="1199">
        <v>0</v>
      </c>
      <c r="I55" s="1199">
        <v>0</v>
      </c>
      <c r="J55" s="1199">
        <v>0</v>
      </c>
      <c r="K55" s="1200">
        <v>0</v>
      </c>
    </row>
    <row r="56" spans="1:11" ht="14" x14ac:dyDescent="0.3">
      <c r="A56" s="1372" t="s">
        <v>509</v>
      </c>
      <c r="B56" s="1373" t="s">
        <v>510</v>
      </c>
      <c r="C56" s="1377" t="s">
        <v>330</v>
      </c>
      <c r="D56" s="1378" t="s">
        <v>414</v>
      </c>
      <c r="E56" s="1379" t="str">
        <f t="shared" si="2"/>
        <v>Sep-2020 £</v>
      </c>
      <c r="F56" s="1199">
        <v>0</v>
      </c>
      <c r="G56" s="1199">
        <v>0</v>
      </c>
      <c r="H56" s="1199">
        <v>0</v>
      </c>
      <c r="I56" s="1199">
        <v>0</v>
      </c>
      <c r="J56" s="1199">
        <v>0</v>
      </c>
      <c r="K56" s="1200">
        <v>0</v>
      </c>
    </row>
    <row r="57" spans="1:11" ht="14" x14ac:dyDescent="0.3">
      <c r="A57" s="1372" t="s">
        <v>509</v>
      </c>
      <c r="B57" s="1373" t="s">
        <v>510</v>
      </c>
      <c r="C57" s="1377" t="s">
        <v>331</v>
      </c>
      <c r="D57" s="1378" t="s">
        <v>414</v>
      </c>
      <c r="E57" s="1379" t="str">
        <f t="shared" si="2"/>
        <v>Sep-2020 £</v>
      </c>
      <c r="F57" s="1199">
        <v>0</v>
      </c>
      <c r="G57" s="1199">
        <v>0</v>
      </c>
      <c r="H57" s="1199">
        <v>0</v>
      </c>
      <c r="I57" s="1199">
        <v>0</v>
      </c>
      <c r="J57" s="1199">
        <v>0</v>
      </c>
      <c r="K57" s="1200">
        <v>0</v>
      </c>
    </row>
    <row r="58" spans="1:11" ht="14" x14ac:dyDescent="0.3">
      <c r="A58" s="1372" t="s">
        <v>509</v>
      </c>
      <c r="B58" s="1373" t="s">
        <v>510</v>
      </c>
      <c r="C58" s="1377" t="s">
        <v>333</v>
      </c>
      <c r="D58" s="1378" t="s">
        <v>419</v>
      </c>
      <c r="E58" s="1379" t="str">
        <f t="shared" si="2"/>
        <v>Sep-2020 £</v>
      </c>
      <c r="F58" s="1199">
        <v>0</v>
      </c>
      <c r="G58" s="1199">
        <v>0</v>
      </c>
      <c r="H58" s="1199">
        <v>0</v>
      </c>
      <c r="I58" s="1199">
        <v>0</v>
      </c>
      <c r="J58" s="1199">
        <v>0</v>
      </c>
      <c r="K58" s="1200">
        <v>0</v>
      </c>
    </row>
    <row r="59" spans="1:11" ht="14" x14ac:dyDescent="0.3">
      <c r="A59" s="1372" t="s">
        <v>509</v>
      </c>
      <c r="B59" s="1373" t="s">
        <v>510</v>
      </c>
      <c r="C59" s="1377" t="s">
        <v>334</v>
      </c>
      <c r="D59" s="1378" t="s">
        <v>419</v>
      </c>
      <c r="E59" s="1379" t="str">
        <f t="shared" si="2"/>
        <v>Sep-2020 £</v>
      </c>
      <c r="F59" s="1199">
        <v>0</v>
      </c>
      <c r="G59" s="1199">
        <v>0</v>
      </c>
      <c r="H59" s="1199">
        <v>0</v>
      </c>
      <c r="I59" s="1199">
        <v>0</v>
      </c>
      <c r="J59" s="1199">
        <v>0</v>
      </c>
      <c r="K59" s="1200">
        <v>0</v>
      </c>
    </row>
    <row r="60" spans="1:11" ht="14.5" thickBot="1" x14ac:dyDescent="0.35">
      <c r="A60" s="1372" t="s">
        <v>509</v>
      </c>
      <c r="B60" s="1380" t="s">
        <v>510</v>
      </c>
      <c r="C60" s="1369" t="s">
        <v>335</v>
      </c>
      <c r="D60" s="1381" t="s">
        <v>419</v>
      </c>
      <c r="E60" s="1382" t="str">
        <f t="shared" si="2"/>
        <v>Sep-2020 £</v>
      </c>
      <c r="F60" s="1210">
        <v>0</v>
      </c>
      <c r="G60" s="1210">
        <v>0</v>
      </c>
      <c r="H60" s="1210">
        <v>0</v>
      </c>
      <c r="I60" s="1210">
        <v>0</v>
      </c>
      <c r="J60" s="1210">
        <v>0</v>
      </c>
      <c r="K60" s="1211">
        <v>0</v>
      </c>
    </row>
    <row r="61" spans="1:11" ht="14.5" thickBot="1" x14ac:dyDescent="0.35">
      <c r="A61" s="1372" t="s">
        <v>509</v>
      </c>
      <c r="B61" s="1564" t="s">
        <v>417</v>
      </c>
      <c r="C61" s="1565"/>
      <c r="D61" s="1383" t="s">
        <v>417</v>
      </c>
      <c r="E61" s="1384" t="str">
        <f t="shared" si="2"/>
        <v>Sep-2020 £</v>
      </c>
      <c r="F61" s="1216">
        <v>1921574.1082578518</v>
      </c>
      <c r="G61" s="1216">
        <v>2718315.3664728729</v>
      </c>
      <c r="H61" s="1216">
        <v>3383944.6383866929</v>
      </c>
      <c r="I61" s="1216">
        <v>2990182.5455038412</v>
      </c>
      <c r="J61" s="1216">
        <v>0</v>
      </c>
      <c r="K61" s="1217">
        <v>0</v>
      </c>
    </row>
    <row r="62" spans="1:11" ht="14" x14ac:dyDescent="0.3">
      <c r="A62" s="1372" t="s">
        <v>509</v>
      </c>
      <c r="B62" s="1385" t="s">
        <v>529</v>
      </c>
      <c r="C62" s="1386" t="s">
        <v>513</v>
      </c>
      <c r="D62" s="1375" t="s">
        <v>421</v>
      </c>
      <c r="E62" s="1376" t="str">
        <f t="shared" si="2"/>
        <v>Sep-2020 £</v>
      </c>
      <c r="F62" s="2">
        <v>0</v>
      </c>
      <c r="G62" s="2">
        <v>225420.93401444322</v>
      </c>
      <c r="H62" s="2">
        <v>0</v>
      </c>
      <c r="I62" s="2">
        <v>0</v>
      </c>
      <c r="J62" s="2">
        <v>0</v>
      </c>
      <c r="K62" s="1455">
        <v>0</v>
      </c>
    </row>
    <row r="63" spans="1:11" ht="14.5" thickBot="1" x14ac:dyDescent="0.35">
      <c r="A63" s="1372" t="s">
        <v>509</v>
      </c>
      <c r="B63" s="1387" t="s">
        <v>529</v>
      </c>
      <c r="C63" s="1388" t="s">
        <v>514</v>
      </c>
      <c r="D63" s="1381" t="s">
        <v>421</v>
      </c>
      <c r="E63" s="1382" t="str">
        <f t="shared" si="2"/>
        <v>Sep-2020 £</v>
      </c>
      <c r="F63" s="1210">
        <v>0</v>
      </c>
      <c r="G63" s="1210">
        <v>0</v>
      </c>
      <c r="H63" s="1210">
        <v>0</v>
      </c>
      <c r="I63" s="1210">
        <v>0</v>
      </c>
      <c r="J63" s="1210">
        <v>0</v>
      </c>
      <c r="K63" s="1211">
        <v>0</v>
      </c>
    </row>
    <row r="64" spans="1:11" ht="14" x14ac:dyDescent="0.3">
      <c r="A64" s="1372" t="s">
        <v>509</v>
      </c>
      <c r="B64" s="1389" t="s">
        <v>515</v>
      </c>
      <c r="C64" s="1390" t="s">
        <v>516</v>
      </c>
      <c r="D64" s="1391" t="s">
        <v>423</v>
      </c>
      <c r="E64" s="1392" t="str">
        <f t="shared" si="2"/>
        <v>Sep-2020 £</v>
      </c>
      <c r="F64" s="1214">
        <v>471068.96349554468</v>
      </c>
      <c r="G64" s="1214">
        <v>477317.54208538082</v>
      </c>
      <c r="H64" s="1214">
        <v>447842.22633434972</v>
      </c>
      <c r="I64" s="1214">
        <v>437704.52637781779</v>
      </c>
      <c r="J64" s="1214">
        <v>429200.25924861227</v>
      </c>
      <c r="K64" s="1215">
        <v>421016.21341955045</v>
      </c>
    </row>
    <row r="65" spans="1:11" ht="14" x14ac:dyDescent="0.3">
      <c r="A65" s="1372" t="s">
        <v>509</v>
      </c>
      <c r="B65" s="1373" t="s">
        <v>515</v>
      </c>
      <c r="C65" s="1374" t="s">
        <v>517</v>
      </c>
      <c r="D65" s="1378" t="s">
        <v>423</v>
      </c>
      <c r="E65" s="1379" t="str">
        <f t="shared" si="2"/>
        <v>Sep-2020 £</v>
      </c>
      <c r="F65" s="1199">
        <v>835595.15266390785</v>
      </c>
      <c r="G65" s="1199">
        <v>846246.53108366579</v>
      </c>
      <c r="H65" s="1199">
        <v>795505.49138207152</v>
      </c>
      <c r="I65" s="1199">
        <v>770168.23403151811</v>
      </c>
      <c r="J65" s="1199">
        <v>755479.84648065083</v>
      </c>
      <c r="K65" s="1200">
        <v>741344.25163487054</v>
      </c>
    </row>
    <row r="66" spans="1:11" ht="14" x14ac:dyDescent="0.3">
      <c r="A66" s="1372" t="s">
        <v>509</v>
      </c>
      <c r="B66" s="1373" t="s">
        <v>515</v>
      </c>
      <c r="C66" s="1369" t="s">
        <v>518</v>
      </c>
      <c r="D66" s="1378" t="s">
        <v>423</v>
      </c>
      <c r="E66" s="1379" t="str">
        <f t="shared" si="2"/>
        <v>Sep-2020 £</v>
      </c>
      <c r="F66" s="1199">
        <v>0</v>
      </c>
      <c r="G66" s="1199">
        <v>0</v>
      </c>
      <c r="H66" s="1199">
        <v>0</v>
      </c>
      <c r="I66" s="1199">
        <v>0</v>
      </c>
      <c r="J66" s="1199">
        <v>0</v>
      </c>
      <c r="K66" s="1200">
        <v>0</v>
      </c>
    </row>
    <row r="67" spans="1:11" ht="14" x14ac:dyDescent="0.3">
      <c r="A67" s="1372" t="s">
        <v>509</v>
      </c>
      <c r="B67" s="1373" t="s">
        <v>515</v>
      </c>
      <c r="C67" s="1377" t="s">
        <v>519</v>
      </c>
      <c r="D67" s="1378" t="s">
        <v>425</v>
      </c>
      <c r="E67" s="1379" t="str">
        <f t="shared" si="2"/>
        <v>Sep-2020 £</v>
      </c>
      <c r="F67" s="1199">
        <v>101928.78917468453</v>
      </c>
      <c r="G67" s="1199">
        <v>117722.68951540702</v>
      </c>
      <c r="H67" s="1199">
        <v>123007.72480438412</v>
      </c>
      <c r="I67" s="1199">
        <v>103858.49009765364</v>
      </c>
      <c r="J67" s="1199">
        <v>100600.12983086097</v>
      </c>
      <c r="K67" s="1200">
        <v>99805.626855151742</v>
      </c>
    </row>
    <row r="68" spans="1:11" ht="14" x14ac:dyDescent="0.3">
      <c r="A68" s="1372" t="s">
        <v>509</v>
      </c>
      <c r="B68" s="1373" t="s">
        <v>515</v>
      </c>
      <c r="C68" s="1377" t="s">
        <v>520</v>
      </c>
      <c r="D68" s="1378" t="s">
        <v>425</v>
      </c>
      <c r="E68" s="1379" t="str">
        <f t="shared" si="2"/>
        <v>Sep-2020 £</v>
      </c>
      <c r="F68" s="1199">
        <v>63153.126676440152</v>
      </c>
      <c r="G68" s="1199">
        <v>138139.13606024292</v>
      </c>
      <c r="H68" s="1199">
        <v>95683.341036058628</v>
      </c>
      <c r="I68" s="1199">
        <v>54773.473012033443</v>
      </c>
      <c r="J68" s="1199">
        <v>126070.54745483799</v>
      </c>
      <c r="K68" s="1200">
        <v>84934.297797155596</v>
      </c>
    </row>
    <row r="69" spans="1:11" ht="14" x14ac:dyDescent="0.3">
      <c r="A69" s="1372" t="s">
        <v>509</v>
      </c>
      <c r="B69" s="1373" t="s">
        <v>515</v>
      </c>
      <c r="C69" s="1377" t="s">
        <v>521</v>
      </c>
      <c r="D69" s="1378" t="s">
        <v>427</v>
      </c>
      <c r="E69" s="1379" t="str">
        <f t="shared" si="2"/>
        <v>Sep-2020 £</v>
      </c>
      <c r="F69" s="1199">
        <v>1313313.5422316329</v>
      </c>
      <c r="G69" s="1199">
        <v>1305378.3719321685</v>
      </c>
      <c r="H69" s="1199">
        <v>1313663.642694924</v>
      </c>
      <c r="I69" s="1199">
        <v>1312967.5591552893</v>
      </c>
      <c r="J69" s="1199">
        <v>1312271.8444561083</v>
      </c>
      <c r="K69" s="1200">
        <v>1311576.4984019401</v>
      </c>
    </row>
    <row r="70" spans="1:11" ht="14" x14ac:dyDescent="0.3">
      <c r="A70" s="1372" t="s">
        <v>509</v>
      </c>
      <c r="B70" s="1373" t="s">
        <v>515</v>
      </c>
      <c r="C70" s="1377" t="s">
        <v>522</v>
      </c>
      <c r="D70" s="1378" t="s">
        <v>427</v>
      </c>
      <c r="E70" s="1379" t="str">
        <f t="shared" si="2"/>
        <v>Sep-2020 £</v>
      </c>
      <c r="F70" s="1199">
        <v>5175002.3378620697</v>
      </c>
      <c r="G70" s="1199">
        <v>5298930.4508703714</v>
      </c>
      <c r="H70" s="1199">
        <v>4777893.0810767589</v>
      </c>
      <c r="I70" s="1199">
        <v>4628713.1882091388</v>
      </c>
      <c r="J70" s="1199">
        <v>4485099.6370920762</v>
      </c>
      <c r="K70" s="1200">
        <v>4346949.6121579567</v>
      </c>
    </row>
    <row r="71" spans="1:11" ht="14" x14ac:dyDescent="0.3">
      <c r="A71" s="1372" t="s">
        <v>509</v>
      </c>
      <c r="B71" s="1373" t="s">
        <v>515</v>
      </c>
      <c r="C71" s="1377" t="s">
        <v>523</v>
      </c>
      <c r="D71" s="1378" t="s">
        <v>427</v>
      </c>
      <c r="E71" s="1379" t="str">
        <f t="shared" si="2"/>
        <v>Sep-2020 £</v>
      </c>
      <c r="F71" s="1199">
        <v>448607.01380847651</v>
      </c>
      <c r="G71" s="1199">
        <v>445896.48586702574</v>
      </c>
      <c r="H71" s="1199">
        <v>448726.60255733161</v>
      </c>
      <c r="I71" s="1199">
        <v>384418.99842300266</v>
      </c>
      <c r="J71" s="1199">
        <v>384215.30264546239</v>
      </c>
      <c r="K71" s="1200">
        <v>384011.71480215521</v>
      </c>
    </row>
    <row r="72" spans="1:11" ht="14" x14ac:dyDescent="0.3">
      <c r="A72" s="1372" t="s">
        <v>509</v>
      </c>
      <c r="B72" s="1373" t="s">
        <v>515</v>
      </c>
      <c r="C72" s="1377" t="s">
        <v>524</v>
      </c>
      <c r="D72" s="1378" t="s">
        <v>429</v>
      </c>
      <c r="E72" s="1379" t="str">
        <f t="shared" si="2"/>
        <v>Sep-2020 £</v>
      </c>
      <c r="F72" s="1199">
        <v>244536.74577046183</v>
      </c>
      <c r="G72" s="1199">
        <v>290871.85622122267</v>
      </c>
      <c r="H72" s="1199">
        <v>296366.99066368543</v>
      </c>
      <c r="I72" s="1199">
        <v>250080.28577083303</v>
      </c>
      <c r="J72" s="1199">
        <v>244605.402717402</v>
      </c>
      <c r="K72" s="1200">
        <v>244475.79130927316</v>
      </c>
    </row>
    <row r="73" spans="1:11" ht="14.5" thickBot="1" x14ac:dyDescent="0.35">
      <c r="A73" s="1372" t="s">
        <v>509</v>
      </c>
      <c r="B73" s="1373" t="s">
        <v>515</v>
      </c>
      <c r="C73" s="1377" t="s">
        <v>525</v>
      </c>
      <c r="D73" s="1378" t="s">
        <v>429</v>
      </c>
      <c r="E73" s="1379" t="str">
        <f t="shared" si="2"/>
        <v>Sep-2020 £</v>
      </c>
      <c r="F73" s="1199">
        <v>42834.275902246241</v>
      </c>
      <c r="G73" s="1199">
        <v>78740.519816672153</v>
      </c>
      <c r="H73" s="1199">
        <v>63245.807627843147</v>
      </c>
      <c r="I73" s="1199">
        <v>42167.22336916448</v>
      </c>
      <c r="J73" s="1199">
        <v>68600.85480071693</v>
      </c>
      <c r="K73" s="1200">
        <v>57870.37957816368</v>
      </c>
    </row>
    <row r="74" spans="1:11" ht="14" x14ac:dyDescent="0.3">
      <c r="A74" s="1385" t="s">
        <v>526</v>
      </c>
      <c r="B74" s="1385" t="s">
        <v>527</v>
      </c>
      <c r="C74" s="1386" t="s">
        <v>502</v>
      </c>
      <c r="D74" s="1375" t="s">
        <v>423</v>
      </c>
      <c r="E74" s="1376" t="str">
        <f t="shared" si="2"/>
        <v>Sep-2020 £</v>
      </c>
      <c r="F74" s="2">
        <v>1901250.9521832601</v>
      </c>
      <c r="G74" s="2">
        <v>2124284.00026485</v>
      </c>
      <c r="H74" s="2">
        <v>2561641.0087868725</v>
      </c>
      <c r="I74" s="2">
        <v>2391471.0112439441</v>
      </c>
      <c r="J74" s="2">
        <v>1802021.4933498525</v>
      </c>
      <c r="K74" s="1455">
        <v>1638135.0028601475</v>
      </c>
    </row>
    <row r="75" spans="1:11" ht="14" x14ac:dyDescent="0.3">
      <c r="A75" s="1372" t="s">
        <v>526</v>
      </c>
      <c r="B75" s="1372" t="s">
        <v>527</v>
      </c>
      <c r="C75" s="1393" t="s">
        <v>503</v>
      </c>
      <c r="D75" s="1378" t="s">
        <v>423</v>
      </c>
      <c r="E75" s="1379" t="str">
        <f t="shared" si="2"/>
        <v>Sep-2020 £</v>
      </c>
      <c r="F75" s="1199">
        <v>920923.03636355826</v>
      </c>
      <c r="G75" s="1199">
        <v>940118.23012823821</v>
      </c>
      <c r="H75" s="1199">
        <v>969345.78071896883</v>
      </c>
      <c r="I75" s="1199">
        <v>991451.28203642031</v>
      </c>
      <c r="J75" s="1199">
        <v>1013111.6262546678</v>
      </c>
      <c r="K75" s="1200">
        <v>1034343.3639556416</v>
      </c>
    </row>
    <row r="76" spans="1:11" ht="14" x14ac:dyDescent="0.3">
      <c r="A76" s="1372" t="s">
        <v>526</v>
      </c>
      <c r="B76" s="1372" t="s">
        <v>527</v>
      </c>
      <c r="C76" s="1393" t="s">
        <v>504</v>
      </c>
      <c r="D76" s="1378" t="s">
        <v>425</v>
      </c>
      <c r="E76" s="1379" t="str">
        <f t="shared" si="2"/>
        <v>Sep-2020 £</v>
      </c>
      <c r="F76" s="1199">
        <v>422816.68999065121</v>
      </c>
      <c r="G76" s="1199">
        <v>364185.30505414365</v>
      </c>
      <c r="H76" s="1199">
        <v>350178.84591272724</v>
      </c>
      <c r="I76" s="1199">
        <v>248222.42892784675</v>
      </c>
      <c r="J76" s="1199">
        <v>238133.81998905446</v>
      </c>
      <c r="K76" s="1200">
        <v>191622.96792738145</v>
      </c>
    </row>
    <row r="77" spans="1:11" ht="14.5" thickBot="1" x14ac:dyDescent="0.35">
      <c r="A77" s="1372" t="s">
        <v>526</v>
      </c>
      <c r="B77" s="1387" t="s">
        <v>527</v>
      </c>
      <c r="C77" s="1381" t="s">
        <v>505</v>
      </c>
      <c r="D77" s="1381" t="s">
        <v>425</v>
      </c>
      <c r="E77" s="1382" t="str">
        <f t="shared" si="2"/>
        <v>Sep-2020 £</v>
      </c>
      <c r="F77" s="1210">
        <v>95359.468349975927</v>
      </c>
      <c r="G77" s="1210">
        <v>95783.120819978838</v>
      </c>
      <c r="H77" s="1210">
        <v>97397.228515997369</v>
      </c>
      <c r="I77" s="1210">
        <v>98183.650186169369</v>
      </c>
      <c r="J77" s="1210">
        <v>98969.211092321668</v>
      </c>
      <c r="K77" s="1211">
        <v>99753.911925851411</v>
      </c>
    </row>
    <row r="78" spans="1:11" ht="14.5" thickBot="1" x14ac:dyDescent="0.35">
      <c r="A78" s="1372" t="s">
        <v>526</v>
      </c>
      <c r="B78" s="1372" t="s">
        <v>1051</v>
      </c>
      <c r="C78" s="1394" t="s">
        <v>1052</v>
      </c>
      <c r="D78" s="1378" t="s">
        <v>425</v>
      </c>
      <c r="E78" s="1379" t="str">
        <f t="shared" si="2"/>
        <v>Sep-2020 £</v>
      </c>
      <c r="F78" s="2">
        <v>0</v>
      </c>
      <c r="G78" s="2">
        <v>0</v>
      </c>
      <c r="H78" s="2">
        <v>0</v>
      </c>
      <c r="I78" s="2">
        <v>11438.097037358139</v>
      </c>
      <c r="J78" s="2">
        <v>180804.14998435491</v>
      </c>
      <c r="K78" s="1455">
        <v>186484.7760865335</v>
      </c>
    </row>
    <row r="79" spans="1:11" ht="14.5" thickBot="1" x14ac:dyDescent="0.35">
      <c r="A79" s="1372" t="s">
        <v>526</v>
      </c>
      <c r="B79" s="1395" t="s">
        <v>529</v>
      </c>
      <c r="C79" s="1396" t="s">
        <v>530</v>
      </c>
      <c r="D79" s="1397" t="s">
        <v>421</v>
      </c>
      <c r="E79" s="1398" t="str">
        <f t="shared" si="2"/>
        <v>Sep-2020 £</v>
      </c>
      <c r="F79" s="1212">
        <v>262900.37271558843</v>
      </c>
      <c r="G79" s="1212">
        <v>261311.90266467733</v>
      </c>
      <c r="H79" s="1212">
        <v>262970.45616430597</v>
      </c>
      <c r="I79" s="1212">
        <v>262831.11348936468</v>
      </c>
      <c r="J79" s="1212">
        <v>262691.8446492615</v>
      </c>
      <c r="K79" s="1213">
        <v>262552.64960487286</v>
      </c>
    </row>
    <row r="80" spans="1:11" ht="14.5" thickBot="1" x14ac:dyDescent="0.35">
      <c r="A80" s="1566" t="s">
        <v>431</v>
      </c>
      <c r="B80" s="1567"/>
      <c r="C80" s="1568"/>
      <c r="D80" s="1399" t="s">
        <v>431</v>
      </c>
      <c r="E80" s="1398" t="str">
        <f t="shared" si="2"/>
        <v>Sep-2020 £</v>
      </c>
      <c r="F80" s="1212">
        <v>445574.26775737718</v>
      </c>
      <c r="G80" s="1212">
        <v>324788.26411677455</v>
      </c>
      <c r="H80" s="1212">
        <v>225534.84813840495</v>
      </c>
      <c r="I80" s="1212">
        <v>262535.59993333049</v>
      </c>
      <c r="J80" s="1212">
        <v>194008.27618008273</v>
      </c>
      <c r="K80" s="1213">
        <v>418504.60774481099</v>
      </c>
    </row>
    <row r="81" spans="1:11" ht="14.5" thickBot="1" x14ac:dyDescent="0.35">
      <c r="A81" s="1400"/>
      <c r="B81" s="1369"/>
      <c r="C81" s="1369"/>
      <c r="D81" s="1369"/>
      <c r="E81" s="1401"/>
      <c r="F81" s="1401"/>
      <c r="G81" s="1401"/>
      <c r="H81" s="1401"/>
      <c r="I81" s="1401"/>
      <c r="J81" s="1401"/>
      <c r="K81" s="1402"/>
    </row>
    <row r="82" spans="1:11" ht="14.5" thickBot="1" x14ac:dyDescent="0.35">
      <c r="A82" s="1569" t="s">
        <v>366</v>
      </c>
      <c r="B82" s="1570"/>
      <c r="C82" s="1570"/>
      <c r="D82" s="1571"/>
      <c r="E82" s="1403" t="str">
        <f>$E$10</f>
        <v>Sep-2020 £</v>
      </c>
      <c r="F82" s="1212">
        <f>SUM(F49:F80)</f>
        <v>18841588.521165337</v>
      </c>
      <c r="G82" s="1212">
        <f t="shared" ref="G82:K82" si="3">SUM(G49:G80)</f>
        <v>17815584.186577152</v>
      </c>
      <c r="H82" s="1212">
        <f t="shared" si="3"/>
        <v>17986265.501800742</v>
      </c>
      <c r="I82" s="1212">
        <f t="shared" si="3"/>
        <v>17013545.848919399</v>
      </c>
      <c r="J82" s="1212">
        <f t="shared" si="3"/>
        <v>13466328.875561345</v>
      </c>
      <c r="K82" s="1213">
        <f t="shared" si="3"/>
        <v>13292888.172939358</v>
      </c>
    </row>
    <row r="83" spans="1:11" ht="14" x14ac:dyDescent="0.3">
      <c r="F83" s="1404"/>
      <c r="G83" s="1404"/>
      <c r="H83" s="1404"/>
      <c r="I83" s="1404"/>
      <c r="J83" s="1404"/>
      <c r="K83" s="1404"/>
    </row>
    <row r="84" spans="1:11" ht="14" x14ac:dyDescent="0.3">
      <c r="F84" s="1405"/>
      <c r="G84" s="1405"/>
      <c r="H84" s="1405"/>
      <c r="I84" s="1405"/>
      <c r="J84" s="1405"/>
      <c r="K84" s="1405"/>
    </row>
    <row r="85" spans="1:11" ht="16" thickBot="1" x14ac:dyDescent="0.4">
      <c r="A85" s="325" t="s">
        <v>1233</v>
      </c>
      <c r="B85" s="415"/>
      <c r="C85" s="415"/>
      <c r="D85" s="415"/>
      <c r="E85" s="415"/>
      <c r="F85" s="415"/>
      <c r="G85" s="415"/>
      <c r="H85" s="415"/>
      <c r="I85" s="415"/>
      <c r="J85" s="415"/>
      <c r="K85" s="415"/>
    </row>
    <row r="86" spans="1:11" ht="15" customHeight="1" x14ac:dyDescent="0.3">
      <c r="A86" s="1575" t="s">
        <v>531</v>
      </c>
      <c r="B86" s="1576"/>
      <c r="C86" s="1577"/>
      <c r="D86" s="1581" t="s">
        <v>528</v>
      </c>
      <c r="E86" s="1583" t="s">
        <v>386</v>
      </c>
      <c r="F86" s="1572" t="s">
        <v>508</v>
      </c>
      <c r="G86" s="1573"/>
      <c r="H86" s="1573"/>
      <c r="I86" s="1573"/>
      <c r="J86" s="1573"/>
      <c r="K86" s="1574"/>
    </row>
    <row r="87" spans="1:11" ht="14.5" thickBot="1" x14ac:dyDescent="0.35">
      <c r="A87" s="1578"/>
      <c r="B87" s="1579"/>
      <c r="C87" s="1580"/>
      <c r="D87" s="1582"/>
      <c r="E87" s="1584"/>
      <c r="F87" s="432">
        <v>2023</v>
      </c>
      <c r="G87" s="433">
        <v>2024</v>
      </c>
      <c r="H87" s="433">
        <v>2025</v>
      </c>
      <c r="I87" s="433">
        <v>2026</v>
      </c>
      <c r="J87" s="433">
        <v>2027</v>
      </c>
      <c r="K87" s="434">
        <v>2028</v>
      </c>
    </row>
    <row r="88" spans="1:11" ht="14" x14ac:dyDescent="0.3">
      <c r="A88" s="1372" t="s">
        <v>509</v>
      </c>
      <c r="B88" s="1373" t="s">
        <v>510</v>
      </c>
      <c r="C88" s="1374" t="s">
        <v>352</v>
      </c>
      <c r="D88" s="1375" t="s">
        <v>414</v>
      </c>
      <c r="E88" s="1376" t="str">
        <f t="shared" ref="E88:E119" si="4">$E$10</f>
        <v>Sep-2020 £</v>
      </c>
      <c r="F88" s="2"/>
      <c r="G88" s="2"/>
      <c r="H88" s="2"/>
      <c r="I88" s="2"/>
      <c r="J88" s="2"/>
      <c r="K88" s="1455"/>
    </row>
    <row r="89" spans="1:11" ht="14" x14ac:dyDescent="0.3">
      <c r="A89" s="1372" t="s">
        <v>509</v>
      </c>
      <c r="B89" s="1373" t="s">
        <v>510</v>
      </c>
      <c r="C89" s="1377" t="s">
        <v>353</v>
      </c>
      <c r="D89" s="1378" t="s">
        <v>414</v>
      </c>
      <c r="E89" s="1379" t="str">
        <f t="shared" si="4"/>
        <v>Sep-2020 £</v>
      </c>
      <c r="F89" s="1199"/>
      <c r="G89" s="1199"/>
      <c r="H89" s="1199"/>
      <c r="I89" s="1199"/>
      <c r="J89" s="1199"/>
      <c r="K89" s="1200"/>
    </row>
    <row r="90" spans="1:11" ht="14" x14ac:dyDescent="0.3">
      <c r="A90" s="1372" t="s">
        <v>509</v>
      </c>
      <c r="B90" s="1373" t="s">
        <v>510</v>
      </c>
      <c r="C90" s="1377" t="s">
        <v>354</v>
      </c>
      <c r="D90" s="1378" t="s">
        <v>414</v>
      </c>
      <c r="E90" s="1379" t="str">
        <f t="shared" si="4"/>
        <v>Sep-2020 £</v>
      </c>
      <c r="F90" s="1199"/>
      <c r="G90" s="1199"/>
      <c r="H90" s="1199"/>
      <c r="I90" s="1199"/>
      <c r="J90" s="1199"/>
      <c r="K90" s="1200"/>
    </row>
    <row r="91" spans="1:11" ht="14" x14ac:dyDescent="0.3">
      <c r="A91" s="1372" t="s">
        <v>509</v>
      </c>
      <c r="B91" s="1373" t="s">
        <v>510</v>
      </c>
      <c r="C91" s="1377" t="s">
        <v>355</v>
      </c>
      <c r="D91" s="1378" t="s">
        <v>414</v>
      </c>
      <c r="E91" s="1379" t="str">
        <f t="shared" si="4"/>
        <v>Sep-2020 £</v>
      </c>
      <c r="F91" s="1199"/>
      <c r="G91" s="1199"/>
      <c r="H91" s="1199"/>
      <c r="I91" s="1199"/>
      <c r="J91" s="1199"/>
      <c r="K91" s="1200"/>
    </row>
    <row r="92" spans="1:11" ht="14" x14ac:dyDescent="0.3">
      <c r="A92" s="1372" t="s">
        <v>509</v>
      </c>
      <c r="B92" s="1373" t="s">
        <v>510</v>
      </c>
      <c r="C92" s="1377" t="s">
        <v>511</v>
      </c>
      <c r="D92" s="1378" t="s">
        <v>414</v>
      </c>
      <c r="E92" s="1379" t="str">
        <f t="shared" si="4"/>
        <v>Sep-2020 £</v>
      </c>
      <c r="F92" s="1199"/>
      <c r="G92" s="1199"/>
      <c r="H92" s="1199"/>
      <c r="I92" s="1199"/>
      <c r="J92" s="1199"/>
      <c r="K92" s="1200"/>
    </row>
    <row r="93" spans="1:11" ht="14" x14ac:dyDescent="0.3">
      <c r="A93" s="1372" t="s">
        <v>509</v>
      </c>
      <c r="B93" s="1373" t="s">
        <v>510</v>
      </c>
      <c r="C93" s="1377" t="s">
        <v>512</v>
      </c>
      <c r="D93" s="1378" t="s">
        <v>419</v>
      </c>
      <c r="E93" s="1379" t="str">
        <f t="shared" si="4"/>
        <v>Sep-2020 £</v>
      </c>
      <c r="F93" s="1199"/>
      <c r="G93" s="1199"/>
      <c r="H93" s="1199"/>
      <c r="I93" s="1199"/>
      <c r="J93" s="1199"/>
      <c r="K93" s="1200"/>
    </row>
    <row r="94" spans="1:11" ht="14" x14ac:dyDescent="0.3">
      <c r="A94" s="1372" t="s">
        <v>509</v>
      </c>
      <c r="B94" s="1373" t="s">
        <v>510</v>
      </c>
      <c r="C94" s="1377" t="s">
        <v>329</v>
      </c>
      <c r="D94" s="1378" t="s">
        <v>414</v>
      </c>
      <c r="E94" s="1379" t="str">
        <f t="shared" si="4"/>
        <v>Sep-2020 £</v>
      </c>
      <c r="F94" s="1199"/>
      <c r="G94" s="1199"/>
      <c r="H94" s="1199"/>
      <c r="I94" s="1199"/>
      <c r="J94" s="1199"/>
      <c r="K94" s="1200"/>
    </row>
    <row r="95" spans="1:11" ht="14" x14ac:dyDescent="0.3">
      <c r="A95" s="1372" t="s">
        <v>509</v>
      </c>
      <c r="B95" s="1373" t="s">
        <v>510</v>
      </c>
      <c r="C95" s="1377" t="s">
        <v>330</v>
      </c>
      <c r="D95" s="1378" t="s">
        <v>414</v>
      </c>
      <c r="E95" s="1379" t="str">
        <f t="shared" si="4"/>
        <v>Sep-2020 £</v>
      </c>
      <c r="F95" s="1199"/>
      <c r="G95" s="1199"/>
      <c r="H95" s="1199"/>
      <c r="I95" s="1199"/>
      <c r="J95" s="1199"/>
      <c r="K95" s="1200"/>
    </row>
    <row r="96" spans="1:11" ht="14" x14ac:dyDescent="0.3">
      <c r="A96" s="1372" t="s">
        <v>509</v>
      </c>
      <c r="B96" s="1373" t="s">
        <v>510</v>
      </c>
      <c r="C96" s="1377" t="s">
        <v>331</v>
      </c>
      <c r="D96" s="1378" t="s">
        <v>414</v>
      </c>
      <c r="E96" s="1379" t="str">
        <f t="shared" si="4"/>
        <v>Sep-2020 £</v>
      </c>
      <c r="F96" s="1199"/>
      <c r="G96" s="1199"/>
      <c r="H96" s="1199"/>
      <c r="I96" s="1199"/>
      <c r="J96" s="1199"/>
      <c r="K96" s="1200"/>
    </row>
    <row r="97" spans="1:11" ht="14" x14ac:dyDescent="0.3">
      <c r="A97" s="1372" t="s">
        <v>509</v>
      </c>
      <c r="B97" s="1373" t="s">
        <v>510</v>
      </c>
      <c r="C97" s="1377" t="s">
        <v>333</v>
      </c>
      <c r="D97" s="1378" t="s">
        <v>419</v>
      </c>
      <c r="E97" s="1379" t="str">
        <f t="shared" si="4"/>
        <v>Sep-2020 £</v>
      </c>
      <c r="F97" s="1199"/>
      <c r="G97" s="1199"/>
      <c r="H97" s="1199"/>
      <c r="I97" s="1199"/>
      <c r="J97" s="1199"/>
      <c r="K97" s="1200"/>
    </row>
    <row r="98" spans="1:11" ht="14" x14ac:dyDescent="0.3">
      <c r="A98" s="1372" t="s">
        <v>509</v>
      </c>
      <c r="B98" s="1373" t="s">
        <v>510</v>
      </c>
      <c r="C98" s="1377" t="s">
        <v>334</v>
      </c>
      <c r="D98" s="1378" t="s">
        <v>419</v>
      </c>
      <c r="E98" s="1379" t="str">
        <f t="shared" si="4"/>
        <v>Sep-2020 £</v>
      </c>
      <c r="F98" s="1199"/>
      <c r="G98" s="1199"/>
      <c r="H98" s="1199"/>
      <c r="I98" s="1199"/>
      <c r="J98" s="1199"/>
      <c r="K98" s="1200"/>
    </row>
    <row r="99" spans="1:11" ht="14.5" thickBot="1" x14ac:dyDescent="0.35">
      <c r="A99" s="1372" t="s">
        <v>509</v>
      </c>
      <c r="B99" s="1380" t="s">
        <v>510</v>
      </c>
      <c r="C99" s="1369" t="s">
        <v>335</v>
      </c>
      <c r="D99" s="1381" t="s">
        <v>419</v>
      </c>
      <c r="E99" s="1382" t="str">
        <f t="shared" si="4"/>
        <v>Sep-2020 £</v>
      </c>
      <c r="F99" s="1210"/>
      <c r="G99" s="1210"/>
      <c r="H99" s="1210"/>
      <c r="I99" s="1210"/>
      <c r="J99" s="1210"/>
      <c r="K99" s="1211"/>
    </row>
    <row r="100" spans="1:11" ht="14.5" thickBot="1" x14ac:dyDescent="0.35">
      <c r="A100" s="1372" t="s">
        <v>509</v>
      </c>
      <c r="B100" s="1564" t="s">
        <v>417</v>
      </c>
      <c r="C100" s="1565"/>
      <c r="D100" s="1383" t="s">
        <v>417</v>
      </c>
      <c r="E100" s="1384" t="str">
        <f t="shared" si="4"/>
        <v>Sep-2020 £</v>
      </c>
      <c r="F100" s="1216"/>
      <c r="G100" s="1216"/>
      <c r="H100" s="1216"/>
      <c r="I100" s="1216"/>
      <c r="J100" s="1216"/>
      <c r="K100" s="1217"/>
    </row>
    <row r="101" spans="1:11" ht="15" customHeight="1" x14ac:dyDescent="0.3">
      <c r="A101" s="1372" t="s">
        <v>509</v>
      </c>
      <c r="B101" s="1385" t="s">
        <v>529</v>
      </c>
      <c r="C101" s="1386" t="s">
        <v>513</v>
      </c>
      <c r="D101" s="1375" t="s">
        <v>421</v>
      </c>
      <c r="E101" s="1376" t="str">
        <f t="shared" si="4"/>
        <v>Sep-2020 £</v>
      </c>
      <c r="F101" s="2"/>
      <c r="G101" s="2"/>
      <c r="H101" s="2"/>
      <c r="I101" s="2"/>
      <c r="J101" s="2"/>
      <c r="K101" s="1455"/>
    </row>
    <row r="102" spans="1:11" ht="14.5" thickBot="1" x14ac:dyDescent="0.35">
      <c r="A102" s="1372" t="s">
        <v>509</v>
      </c>
      <c r="B102" s="1387" t="s">
        <v>529</v>
      </c>
      <c r="C102" s="1388" t="s">
        <v>514</v>
      </c>
      <c r="D102" s="1381" t="s">
        <v>421</v>
      </c>
      <c r="E102" s="1382" t="str">
        <f t="shared" si="4"/>
        <v>Sep-2020 £</v>
      </c>
      <c r="F102" s="1210"/>
      <c r="G102" s="1210"/>
      <c r="H102" s="1210"/>
      <c r="I102" s="1210"/>
      <c r="J102" s="1210"/>
      <c r="K102" s="1211"/>
    </row>
    <row r="103" spans="1:11" ht="14" x14ac:dyDescent="0.3">
      <c r="A103" s="1372" t="s">
        <v>509</v>
      </c>
      <c r="B103" s="1389" t="s">
        <v>515</v>
      </c>
      <c r="C103" s="1390" t="s">
        <v>516</v>
      </c>
      <c r="D103" s="1391" t="s">
        <v>423</v>
      </c>
      <c r="E103" s="1392" t="str">
        <f t="shared" si="4"/>
        <v>Sep-2020 £</v>
      </c>
      <c r="F103" s="1214"/>
      <c r="G103" s="1214"/>
      <c r="H103" s="1214"/>
      <c r="I103" s="1214"/>
      <c r="J103" s="1214"/>
      <c r="K103" s="1215"/>
    </row>
    <row r="104" spans="1:11" ht="14" x14ac:dyDescent="0.3">
      <c r="A104" s="1372" t="s">
        <v>509</v>
      </c>
      <c r="B104" s="1373" t="s">
        <v>515</v>
      </c>
      <c r="C104" s="1374" t="s">
        <v>517</v>
      </c>
      <c r="D104" s="1378" t="s">
        <v>423</v>
      </c>
      <c r="E104" s="1379" t="str">
        <f t="shared" si="4"/>
        <v>Sep-2020 £</v>
      </c>
      <c r="F104" s="1199"/>
      <c r="G104" s="1199"/>
      <c r="H104" s="1199"/>
      <c r="I104" s="1199"/>
      <c r="J104" s="1199"/>
      <c r="K104" s="1200"/>
    </row>
    <row r="105" spans="1:11" ht="14" x14ac:dyDescent="0.3">
      <c r="A105" s="1372" t="s">
        <v>509</v>
      </c>
      <c r="B105" s="1373" t="s">
        <v>515</v>
      </c>
      <c r="C105" s="1369" t="s">
        <v>518</v>
      </c>
      <c r="D105" s="1378" t="s">
        <v>423</v>
      </c>
      <c r="E105" s="1379" t="str">
        <f t="shared" si="4"/>
        <v>Sep-2020 £</v>
      </c>
      <c r="F105" s="1199"/>
      <c r="G105" s="1199"/>
      <c r="H105" s="1199"/>
      <c r="I105" s="1199"/>
      <c r="J105" s="1199"/>
      <c r="K105" s="1200"/>
    </row>
    <row r="106" spans="1:11" ht="14" x14ac:dyDescent="0.3">
      <c r="A106" s="1372" t="s">
        <v>509</v>
      </c>
      <c r="B106" s="1373" t="s">
        <v>515</v>
      </c>
      <c r="C106" s="1377" t="s">
        <v>519</v>
      </c>
      <c r="D106" s="1378" t="s">
        <v>425</v>
      </c>
      <c r="E106" s="1379" t="str">
        <f t="shared" si="4"/>
        <v>Sep-2020 £</v>
      </c>
      <c r="F106" s="1199"/>
      <c r="G106" s="1199"/>
      <c r="H106" s="1199"/>
      <c r="I106" s="1199"/>
      <c r="J106" s="1199"/>
      <c r="K106" s="1200"/>
    </row>
    <row r="107" spans="1:11" ht="14" x14ac:dyDescent="0.3">
      <c r="A107" s="1372" t="s">
        <v>509</v>
      </c>
      <c r="B107" s="1373" t="s">
        <v>515</v>
      </c>
      <c r="C107" s="1377" t="s">
        <v>520</v>
      </c>
      <c r="D107" s="1378" t="s">
        <v>425</v>
      </c>
      <c r="E107" s="1379" t="str">
        <f t="shared" si="4"/>
        <v>Sep-2020 £</v>
      </c>
      <c r="F107" s="1199"/>
      <c r="G107" s="1199"/>
      <c r="H107" s="1199"/>
      <c r="I107" s="1199"/>
      <c r="J107" s="1199"/>
      <c r="K107" s="1200"/>
    </row>
    <row r="108" spans="1:11" ht="14" x14ac:dyDescent="0.3">
      <c r="A108" s="1372" t="s">
        <v>509</v>
      </c>
      <c r="B108" s="1373" t="s">
        <v>515</v>
      </c>
      <c r="C108" s="1377" t="s">
        <v>521</v>
      </c>
      <c r="D108" s="1378" t="s">
        <v>427</v>
      </c>
      <c r="E108" s="1379" t="str">
        <f t="shared" si="4"/>
        <v>Sep-2020 £</v>
      </c>
      <c r="F108" s="1199"/>
      <c r="G108" s="1199"/>
      <c r="H108" s="1199"/>
      <c r="I108" s="1199"/>
      <c r="J108" s="1199"/>
      <c r="K108" s="1200"/>
    </row>
    <row r="109" spans="1:11" ht="14" x14ac:dyDescent="0.3">
      <c r="A109" s="1372" t="s">
        <v>509</v>
      </c>
      <c r="B109" s="1373" t="s">
        <v>515</v>
      </c>
      <c r="C109" s="1377" t="s">
        <v>522</v>
      </c>
      <c r="D109" s="1378" t="s">
        <v>427</v>
      </c>
      <c r="E109" s="1379" t="str">
        <f t="shared" si="4"/>
        <v>Sep-2020 £</v>
      </c>
      <c r="F109" s="1199"/>
      <c r="G109" s="1199"/>
      <c r="H109" s="1199"/>
      <c r="I109" s="1199"/>
      <c r="J109" s="1199"/>
      <c r="K109" s="1200"/>
    </row>
    <row r="110" spans="1:11" ht="14" x14ac:dyDescent="0.3">
      <c r="A110" s="1372" t="s">
        <v>509</v>
      </c>
      <c r="B110" s="1373" t="s">
        <v>515</v>
      </c>
      <c r="C110" s="1377" t="s">
        <v>523</v>
      </c>
      <c r="D110" s="1378" t="s">
        <v>427</v>
      </c>
      <c r="E110" s="1379" t="str">
        <f t="shared" si="4"/>
        <v>Sep-2020 £</v>
      </c>
      <c r="F110" s="1199"/>
      <c r="G110" s="1199"/>
      <c r="H110" s="1199"/>
      <c r="I110" s="1199"/>
      <c r="J110" s="1199"/>
      <c r="K110" s="1200"/>
    </row>
    <row r="111" spans="1:11" ht="14" x14ac:dyDescent="0.3">
      <c r="A111" s="1372" t="s">
        <v>509</v>
      </c>
      <c r="B111" s="1373" t="s">
        <v>515</v>
      </c>
      <c r="C111" s="1377" t="s">
        <v>524</v>
      </c>
      <c r="D111" s="1378" t="s">
        <v>429</v>
      </c>
      <c r="E111" s="1379" t="str">
        <f t="shared" si="4"/>
        <v>Sep-2020 £</v>
      </c>
      <c r="F111" s="1199"/>
      <c r="G111" s="1199"/>
      <c r="H111" s="1199"/>
      <c r="I111" s="1199"/>
      <c r="J111" s="1199"/>
      <c r="K111" s="1200"/>
    </row>
    <row r="112" spans="1:11" ht="14.5" thickBot="1" x14ac:dyDescent="0.35">
      <c r="A112" s="1372" t="s">
        <v>509</v>
      </c>
      <c r="B112" s="1373" t="s">
        <v>515</v>
      </c>
      <c r="C112" s="1377" t="s">
        <v>525</v>
      </c>
      <c r="D112" s="1378" t="s">
        <v>429</v>
      </c>
      <c r="E112" s="1379" t="str">
        <f t="shared" si="4"/>
        <v>Sep-2020 £</v>
      </c>
      <c r="F112" s="1199"/>
      <c r="G112" s="1199"/>
      <c r="H112" s="1199"/>
      <c r="I112" s="1199"/>
      <c r="J112" s="1199"/>
      <c r="K112" s="1200"/>
    </row>
    <row r="113" spans="1:11" ht="14" x14ac:dyDescent="0.3">
      <c r="A113" s="1385" t="s">
        <v>526</v>
      </c>
      <c r="B113" s="1385" t="s">
        <v>527</v>
      </c>
      <c r="C113" s="1386" t="s">
        <v>502</v>
      </c>
      <c r="D113" s="1375" t="s">
        <v>423</v>
      </c>
      <c r="E113" s="1376" t="str">
        <f t="shared" si="4"/>
        <v>Sep-2020 £</v>
      </c>
      <c r="F113" s="2"/>
      <c r="G113" s="2"/>
      <c r="H113" s="2"/>
      <c r="I113" s="2"/>
      <c r="J113" s="2"/>
      <c r="K113" s="1455"/>
    </row>
    <row r="114" spans="1:11" ht="14" x14ac:dyDescent="0.3">
      <c r="A114" s="1372" t="s">
        <v>526</v>
      </c>
      <c r="B114" s="1372" t="s">
        <v>527</v>
      </c>
      <c r="C114" s="1393" t="s">
        <v>503</v>
      </c>
      <c r="D114" s="1378" t="s">
        <v>423</v>
      </c>
      <c r="E114" s="1379" t="str">
        <f t="shared" si="4"/>
        <v>Sep-2020 £</v>
      </c>
      <c r="F114" s="1199"/>
      <c r="G114" s="1199"/>
      <c r="H114" s="1199"/>
      <c r="I114" s="1199"/>
      <c r="J114" s="1199"/>
      <c r="K114" s="1200"/>
    </row>
    <row r="115" spans="1:11" ht="14" x14ac:dyDescent="0.3">
      <c r="A115" s="1372" t="s">
        <v>526</v>
      </c>
      <c r="B115" s="1372" t="s">
        <v>527</v>
      </c>
      <c r="C115" s="1393" t="s">
        <v>504</v>
      </c>
      <c r="D115" s="1378" t="s">
        <v>425</v>
      </c>
      <c r="E115" s="1379" t="str">
        <f t="shared" si="4"/>
        <v>Sep-2020 £</v>
      </c>
      <c r="F115" s="1199"/>
      <c r="G115" s="1199"/>
      <c r="H115" s="1199"/>
      <c r="I115" s="1199"/>
      <c r="J115" s="1199"/>
      <c r="K115" s="1200"/>
    </row>
    <row r="116" spans="1:11" ht="14.5" thickBot="1" x14ac:dyDescent="0.35">
      <c r="A116" s="1372" t="s">
        <v>526</v>
      </c>
      <c r="B116" s="1387" t="s">
        <v>527</v>
      </c>
      <c r="C116" s="1381" t="s">
        <v>505</v>
      </c>
      <c r="D116" s="1381" t="s">
        <v>425</v>
      </c>
      <c r="E116" s="1382" t="str">
        <f t="shared" si="4"/>
        <v>Sep-2020 £</v>
      </c>
      <c r="F116" s="1210"/>
      <c r="G116" s="1210"/>
      <c r="H116" s="1210"/>
      <c r="I116" s="1210"/>
      <c r="J116" s="1210"/>
      <c r="K116" s="1211"/>
    </row>
    <row r="117" spans="1:11" ht="14.5" thickBot="1" x14ac:dyDescent="0.35">
      <c r="A117" s="1372" t="s">
        <v>526</v>
      </c>
      <c r="B117" s="1372" t="s">
        <v>1051</v>
      </c>
      <c r="C117" s="1394" t="s">
        <v>1052</v>
      </c>
      <c r="D117" s="1378" t="s">
        <v>425</v>
      </c>
      <c r="E117" s="1379" t="str">
        <f t="shared" si="4"/>
        <v>Sep-2020 £</v>
      </c>
      <c r="F117" s="1199"/>
      <c r="G117" s="1199"/>
      <c r="H117" s="1199"/>
      <c r="I117" s="1199"/>
      <c r="J117" s="1199"/>
      <c r="K117" s="1200"/>
    </row>
    <row r="118" spans="1:11" ht="14.5" thickBot="1" x14ac:dyDescent="0.35">
      <c r="A118" s="1372" t="s">
        <v>526</v>
      </c>
      <c r="B118" s="1395" t="s">
        <v>529</v>
      </c>
      <c r="C118" s="1396" t="s">
        <v>530</v>
      </c>
      <c r="D118" s="1397" t="s">
        <v>421</v>
      </c>
      <c r="E118" s="1398" t="str">
        <f t="shared" si="4"/>
        <v>Sep-2020 £</v>
      </c>
      <c r="F118" s="1212"/>
      <c r="G118" s="1212"/>
      <c r="H118" s="1212"/>
      <c r="I118" s="1212"/>
      <c r="J118" s="1212"/>
      <c r="K118" s="1213"/>
    </row>
    <row r="119" spans="1:11" ht="14.5" thickBot="1" x14ac:dyDescent="0.35">
      <c r="A119" s="1566" t="s">
        <v>431</v>
      </c>
      <c r="B119" s="1567"/>
      <c r="C119" s="1568"/>
      <c r="D119" s="1399" t="s">
        <v>431</v>
      </c>
      <c r="E119" s="1398" t="str">
        <f t="shared" si="4"/>
        <v>Sep-2020 £</v>
      </c>
      <c r="F119" s="1212"/>
      <c r="G119" s="1212"/>
      <c r="H119" s="1212"/>
      <c r="I119" s="1212"/>
      <c r="J119" s="1212"/>
      <c r="K119" s="1213"/>
    </row>
    <row r="120" spans="1:11" ht="14.5" thickBot="1" x14ac:dyDescent="0.35">
      <c r="A120" s="1400"/>
      <c r="B120" s="1369"/>
      <c r="C120" s="1369"/>
      <c r="D120" s="1369"/>
      <c r="E120" s="1401"/>
      <c r="K120" s="12"/>
    </row>
    <row r="121" spans="1:11" ht="14.5" thickBot="1" x14ac:dyDescent="0.35">
      <c r="A121" s="1569" t="s">
        <v>366</v>
      </c>
      <c r="B121" s="1570"/>
      <c r="C121" s="1570"/>
      <c r="D121" s="1571"/>
      <c r="E121" s="1403" t="str">
        <f>$E$10</f>
        <v>Sep-2020 £</v>
      </c>
      <c r="F121" s="1212">
        <f>SUM(F88:F119)</f>
        <v>0</v>
      </c>
      <c r="G121" s="1212">
        <f t="shared" ref="G121:K121" si="5">SUM(G88:G119)</f>
        <v>0</v>
      </c>
      <c r="H121" s="1212">
        <f t="shared" si="5"/>
        <v>0</v>
      </c>
      <c r="I121" s="1212">
        <f t="shared" si="5"/>
        <v>0</v>
      </c>
      <c r="J121" s="1212">
        <f t="shared" si="5"/>
        <v>0</v>
      </c>
      <c r="K121" s="1213">
        <f t="shared" si="5"/>
        <v>0</v>
      </c>
    </row>
    <row r="122" spans="1:11" ht="14" x14ac:dyDescent="0.3"/>
    <row r="123" spans="1:11" ht="14" x14ac:dyDescent="0.3"/>
    <row r="124" spans="1:11" ht="16" thickBot="1" x14ac:dyDescent="0.4">
      <c r="A124" s="325" t="s">
        <v>1234</v>
      </c>
      <c r="B124" s="415"/>
      <c r="C124" s="415"/>
      <c r="D124" s="415"/>
      <c r="E124" s="415"/>
      <c r="F124" s="415"/>
      <c r="G124" s="415"/>
      <c r="H124" s="415"/>
      <c r="I124" s="415"/>
      <c r="J124" s="415"/>
      <c r="K124" s="415"/>
    </row>
    <row r="125" spans="1:11" ht="16" thickBot="1" x14ac:dyDescent="0.4">
      <c r="A125" s="1418" t="s">
        <v>1237</v>
      </c>
      <c r="B125" s="1419"/>
      <c r="C125" s="1419"/>
      <c r="D125" s="1420" t="s">
        <v>1238</v>
      </c>
      <c r="E125" s="1421">
        <v>0.1</v>
      </c>
      <c r="F125" s="1422" t="s">
        <v>1239</v>
      </c>
      <c r="G125" s="1422" t="s">
        <v>1239</v>
      </c>
      <c r="H125" s="1422" t="s">
        <v>1239</v>
      </c>
      <c r="I125" s="1422" t="s">
        <v>1239</v>
      </c>
      <c r="J125" s="1422" t="s">
        <v>1239</v>
      </c>
      <c r="K125" s="1423" t="s">
        <v>1239</v>
      </c>
    </row>
    <row r="126" spans="1:11" ht="15" customHeight="1" x14ac:dyDescent="0.3">
      <c r="A126" s="1575" t="s">
        <v>531</v>
      </c>
      <c r="B126" s="1576"/>
      <c r="C126" s="1577"/>
      <c r="D126" s="1581" t="s">
        <v>528</v>
      </c>
      <c r="E126" s="1583" t="s">
        <v>386</v>
      </c>
      <c r="F126" s="1572" t="s">
        <v>508</v>
      </c>
      <c r="G126" s="1573"/>
      <c r="H126" s="1573"/>
      <c r="I126" s="1573"/>
      <c r="J126" s="1573"/>
      <c r="K126" s="1574"/>
    </row>
    <row r="127" spans="1:11" ht="14.5" thickBot="1" x14ac:dyDescent="0.35">
      <c r="A127" s="1578"/>
      <c r="B127" s="1579"/>
      <c r="C127" s="1580"/>
      <c r="D127" s="1582"/>
      <c r="E127" s="1584"/>
      <c r="F127" s="432">
        <v>2023</v>
      </c>
      <c r="G127" s="433">
        <v>2024</v>
      </c>
      <c r="H127" s="433">
        <v>2025</v>
      </c>
      <c r="I127" s="433">
        <v>2026</v>
      </c>
      <c r="J127" s="433">
        <v>2027</v>
      </c>
      <c r="K127" s="434">
        <v>2028</v>
      </c>
    </row>
    <row r="128" spans="1:11" ht="14" x14ac:dyDescent="0.3">
      <c r="A128" s="1372" t="s">
        <v>509</v>
      </c>
      <c r="B128" s="1373" t="s">
        <v>510</v>
      </c>
      <c r="C128" s="1374" t="s">
        <v>352</v>
      </c>
      <c r="D128" s="1375" t="s">
        <v>414</v>
      </c>
      <c r="E128" s="1376" t="str">
        <f t="shared" ref="E128:E159" si="6">$E$10</f>
        <v>Sep-2020 £</v>
      </c>
      <c r="F128" s="680">
        <f>IF(F$125="No",((F49+F88)/(1+$E$125)),F49+F88)</f>
        <v>940505.81697125826</v>
      </c>
      <c r="G128" s="680">
        <f t="shared" ref="G128:K128" si="7">IF(G$125="No",((G49+G88)/(1+$E$125)),G49+G88)</f>
        <v>934823.18781583011</v>
      </c>
      <c r="H128" s="680">
        <f t="shared" si="7"/>
        <v>940756.53510646464</v>
      </c>
      <c r="I128" s="680">
        <f t="shared" si="7"/>
        <v>940258.04742848617</v>
      </c>
      <c r="J128" s="680">
        <f t="shared" si="7"/>
        <v>939759.8238889497</v>
      </c>
      <c r="K128" s="671">
        <f t="shared" si="7"/>
        <v>939261.86434789293</v>
      </c>
    </row>
    <row r="129" spans="1:11" ht="14" x14ac:dyDescent="0.3">
      <c r="A129" s="1372" t="s">
        <v>509</v>
      </c>
      <c r="B129" s="1373" t="s">
        <v>510</v>
      </c>
      <c r="C129" s="1377" t="s">
        <v>353</v>
      </c>
      <c r="D129" s="1378" t="s">
        <v>414</v>
      </c>
      <c r="E129" s="1379" t="str">
        <f t="shared" si="6"/>
        <v>Sep-2020 £</v>
      </c>
      <c r="F129" s="662">
        <f t="shared" ref="F129:K129" si="8">IF(F$125="No",((F50+F89)/(1+$E$125)),F50+F89)</f>
        <v>2855084.7993574766</v>
      </c>
      <c r="G129" s="662">
        <f t="shared" si="8"/>
        <v>667116.33908327774</v>
      </c>
      <c r="H129" s="662">
        <f t="shared" si="8"/>
        <v>671350.54398387077</v>
      </c>
      <c r="I129" s="662">
        <f t="shared" si="8"/>
        <v>670994.80903939623</v>
      </c>
      <c r="J129" s="662">
        <f t="shared" si="8"/>
        <v>669735.29368834337</v>
      </c>
      <c r="K129" s="663">
        <f t="shared" si="8"/>
        <v>669380.41463201761</v>
      </c>
    </row>
    <row r="130" spans="1:11" ht="14" x14ac:dyDescent="0.3">
      <c r="A130" s="1372" t="s">
        <v>509</v>
      </c>
      <c r="B130" s="1373" t="s">
        <v>510</v>
      </c>
      <c r="C130" s="1377" t="s">
        <v>354</v>
      </c>
      <c r="D130" s="1378" t="s">
        <v>414</v>
      </c>
      <c r="E130" s="1379" t="str">
        <f t="shared" si="6"/>
        <v>Sep-2020 £</v>
      </c>
      <c r="F130" s="662">
        <f t="shared" ref="F130:K130" si="9">IF(F$125="No",((F51+F90)/(1+$E$125)),F51+F90)</f>
        <v>0</v>
      </c>
      <c r="G130" s="662">
        <f t="shared" si="9"/>
        <v>0</v>
      </c>
      <c r="H130" s="662">
        <f t="shared" si="9"/>
        <v>0</v>
      </c>
      <c r="I130" s="662">
        <f t="shared" si="9"/>
        <v>0</v>
      </c>
      <c r="J130" s="662">
        <f t="shared" si="9"/>
        <v>0</v>
      </c>
      <c r="K130" s="663">
        <f t="shared" si="9"/>
        <v>0</v>
      </c>
    </row>
    <row r="131" spans="1:11" ht="14" x14ac:dyDescent="0.3">
      <c r="A131" s="1372" t="s">
        <v>509</v>
      </c>
      <c r="B131" s="1373" t="s">
        <v>510</v>
      </c>
      <c r="C131" s="1377" t="s">
        <v>355</v>
      </c>
      <c r="D131" s="1378" t="s">
        <v>414</v>
      </c>
      <c r="E131" s="1379" t="str">
        <f t="shared" si="6"/>
        <v>Sep-2020 £</v>
      </c>
      <c r="F131" s="662">
        <f t="shared" ref="F131:K131" si="10">IF(F$125="No",((F52+F91)/(1+$E$125)),F52+F91)</f>
        <v>0</v>
      </c>
      <c r="G131" s="662">
        <f t="shared" si="10"/>
        <v>0</v>
      </c>
      <c r="H131" s="662">
        <f t="shared" si="10"/>
        <v>0</v>
      </c>
      <c r="I131" s="662">
        <f t="shared" si="10"/>
        <v>0</v>
      </c>
      <c r="J131" s="662">
        <f t="shared" si="10"/>
        <v>0</v>
      </c>
      <c r="K131" s="663">
        <f t="shared" si="10"/>
        <v>0</v>
      </c>
    </row>
    <row r="132" spans="1:11" ht="14" x14ac:dyDescent="0.3">
      <c r="A132" s="1372" t="s">
        <v>509</v>
      </c>
      <c r="B132" s="1373" t="s">
        <v>510</v>
      </c>
      <c r="C132" s="1377" t="s">
        <v>511</v>
      </c>
      <c r="D132" s="1378" t="s">
        <v>414</v>
      </c>
      <c r="E132" s="1379" t="str">
        <f t="shared" si="6"/>
        <v>Sep-2020 £</v>
      </c>
      <c r="F132" s="662">
        <f t="shared" ref="F132:K132" si="11">IF(F$125="No",((F53+F92)/(1+$E$125)),F53+F92)</f>
        <v>0</v>
      </c>
      <c r="G132" s="662">
        <f t="shared" si="11"/>
        <v>0</v>
      </c>
      <c r="H132" s="662">
        <f t="shared" si="11"/>
        <v>0</v>
      </c>
      <c r="I132" s="662">
        <f t="shared" si="11"/>
        <v>0</v>
      </c>
      <c r="J132" s="662">
        <f t="shared" si="11"/>
        <v>0</v>
      </c>
      <c r="K132" s="663">
        <f t="shared" si="11"/>
        <v>0</v>
      </c>
    </row>
    <row r="133" spans="1:11" ht="14" x14ac:dyDescent="0.3">
      <c r="A133" s="1372" t="s">
        <v>509</v>
      </c>
      <c r="B133" s="1373" t="s">
        <v>510</v>
      </c>
      <c r="C133" s="1377" t="s">
        <v>512</v>
      </c>
      <c r="D133" s="1378" t="s">
        <v>419</v>
      </c>
      <c r="E133" s="1379" t="str">
        <f t="shared" si="6"/>
        <v>Sep-2020 £</v>
      </c>
      <c r="F133" s="662">
        <f t="shared" ref="F133:K133" si="12">IF(F$125="No",((F54+F93)/(1+$E$125)),F54+F93)</f>
        <v>0</v>
      </c>
      <c r="G133" s="662">
        <f t="shared" si="12"/>
        <v>0</v>
      </c>
      <c r="H133" s="662">
        <f t="shared" si="12"/>
        <v>0</v>
      </c>
      <c r="I133" s="662">
        <f t="shared" si="12"/>
        <v>0</v>
      </c>
      <c r="J133" s="662">
        <f t="shared" si="12"/>
        <v>0</v>
      </c>
      <c r="K133" s="663">
        <f t="shared" si="12"/>
        <v>0</v>
      </c>
    </row>
    <row r="134" spans="1:11" ht="14" x14ac:dyDescent="0.3">
      <c r="A134" s="1372" t="s">
        <v>509</v>
      </c>
      <c r="B134" s="1373" t="s">
        <v>510</v>
      </c>
      <c r="C134" s="1377" t="s">
        <v>329</v>
      </c>
      <c r="D134" s="1378" t="s">
        <v>414</v>
      </c>
      <c r="E134" s="1379" t="str">
        <f t="shared" si="6"/>
        <v>Sep-2020 £</v>
      </c>
      <c r="F134" s="662">
        <f t="shared" ref="F134:K134" si="13">IF(F$125="No",((F55+F94)/(1+$E$125)),F55+F94)</f>
        <v>0</v>
      </c>
      <c r="G134" s="662">
        <f t="shared" si="13"/>
        <v>0</v>
      </c>
      <c r="H134" s="662">
        <f t="shared" si="13"/>
        <v>0</v>
      </c>
      <c r="I134" s="662">
        <f t="shared" si="13"/>
        <v>0</v>
      </c>
      <c r="J134" s="662">
        <f t="shared" si="13"/>
        <v>0</v>
      </c>
      <c r="K134" s="663">
        <f t="shared" si="13"/>
        <v>0</v>
      </c>
    </row>
    <row r="135" spans="1:11" ht="14" x14ac:dyDescent="0.3">
      <c r="A135" s="1372" t="s">
        <v>509</v>
      </c>
      <c r="B135" s="1373" t="s">
        <v>510</v>
      </c>
      <c r="C135" s="1377" t="s">
        <v>330</v>
      </c>
      <c r="D135" s="1378" t="s">
        <v>414</v>
      </c>
      <c r="E135" s="1379" t="str">
        <f t="shared" si="6"/>
        <v>Sep-2020 £</v>
      </c>
      <c r="F135" s="662">
        <f t="shared" ref="F135:K135" si="14">IF(F$125="No",((F56+F95)/(1+$E$125)),F56+F95)</f>
        <v>0</v>
      </c>
      <c r="G135" s="662">
        <f t="shared" si="14"/>
        <v>0</v>
      </c>
      <c r="H135" s="662">
        <f t="shared" si="14"/>
        <v>0</v>
      </c>
      <c r="I135" s="662">
        <f t="shared" si="14"/>
        <v>0</v>
      </c>
      <c r="J135" s="662">
        <f t="shared" si="14"/>
        <v>0</v>
      </c>
      <c r="K135" s="663">
        <f t="shared" si="14"/>
        <v>0</v>
      </c>
    </row>
    <row r="136" spans="1:11" ht="14" x14ac:dyDescent="0.3">
      <c r="A136" s="1372" t="s">
        <v>509</v>
      </c>
      <c r="B136" s="1373" t="s">
        <v>510</v>
      </c>
      <c r="C136" s="1377" t="s">
        <v>331</v>
      </c>
      <c r="D136" s="1378" t="s">
        <v>414</v>
      </c>
      <c r="E136" s="1379" t="str">
        <f t="shared" si="6"/>
        <v>Sep-2020 £</v>
      </c>
      <c r="F136" s="662">
        <f t="shared" ref="F136:K136" si="15">IF(F$125="No",((F57+F96)/(1+$E$125)),F57+F96)</f>
        <v>0</v>
      </c>
      <c r="G136" s="662">
        <f t="shared" si="15"/>
        <v>0</v>
      </c>
      <c r="H136" s="662">
        <f t="shared" si="15"/>
        <v>0</v>
      </c>
      <c r="I136" s="662">
        <f t="shared" si="15"/>
        <v>0</v>
      </c>
      <c r="J136" s="662">
        <f t="shared" si="15"/>
        <v>0</v>
      </c>
      <c r="K136" s="663">
        <f t="shared" si="15"/>
        <v>0</v>
      </c>
    </row>
    <row r="137" spans="1:11" ht="14" x14ac:dyDescent="0.3">
      <c r="A137" s="1372" t="s">
        <v>509</v>
      </c>
      <c r="B137" s="1373" t="s">
        <v>510</v>
      </c>
      <c r="C137" s="1377" t="s">
        <v>333</v>
      </c>
      <c r="D137" s="1378" t="s">
        <v>419</v>
      </c>
      <c r="E137" s="1379" t="str">
        <f t="shared" si="6"/>
        <v>Sep-2020 £</v>
      </c>
      <c r="F137" s="662">
        <f t="shared" ref="F137:K137" si="16">IF(F$125="No",((F58+F97)/(1+$E$125)),F58+F97)</f>
        <v>0</v>
      </c>
      <c r="G137" s="662">
        <f t="shared" si="16"/>
        <v>0</v>
      </c>
      <c r="H137" s="662">
        <f t="shared" si="16"/>
        <v>0</v>
      </c>
      <c r="I137" s="662">
        <f t="shared" si="16"/>
        <v>0</v>
      </c>
      <c r="J137" s="662">
        <f t="shared" si="16"/>
        <v>0</v>
      </c>
      <c r="K137" s="663">
        <f t="shared" si="16"/>
        <v>0</v>
      </c>
    </row>
    <row r="138" spans="1:11" ht="14" x14ac:dyDescent="0.3">
      <c r="A138" s="1372" t="s">
        <v>509</v>
      </c>
      <c r="B138" s="1373" t="s">
        <v>510</v>
      </c>
      <c r="C138" s="1377" t="s">
        <v>334</v>
      </c>
      <c r="D138" s="1378" t="s">
        <v>419</v>
      </c>
      <c r="E138" s="1379" t="str">
        <f t="shared" si="6"/>
        <v>Sep-2020 £</v>
      </c>
      <c r="F138" s="662">
        <f t="shared" ref="F138:K138" si="17">IF(F$125="No",((F59+F98)/(1+$E$125)),F59+F98)</f>
        <v>0</v>
      </c>
      <c r="G138" s="662">
        <f t="shared" si="17"/>
        <v>0</v>
      </c>
      <c r="H138" s="662">
        <f t="shared" si="17"/>
        <v>0</v>
      </c>
      <c r="I138" s="662">
        <f t="shared" si="17"/>
        <v>0</v>
      </c>
      <c r="J138" s="662">
        <f t="shared" si="17"/>
        <v>0</v>
      </c>
      <c r="K138" s="663">
        <f t="shared" si="17"/>
        <v>0</v>
      </c>
    </row>
    <row r="139" spans="1:11" ht="14.5" thickBot="1" x14ac:dyDescent="0.35">
      <c r="A139" s="1372" t="s">
        <v>509</v>
      </c>
      <c r="B139" s="1380" t="s">
        <v>510</v>
      </c>
      <c r="C139" s="1369" t="s">
        <v>335</v>
      </c>
      <c r="D139" s="1381" t="s">
        <v>419</v>
      </c>
      <c r="E139" s="1382" t="str">
        <f t="shared" si="6"/>
        <v>Sep-2020 £</v>
      </c>
      <c r="F139" s="664">
        <f t="shared" ref="F139:K139" si="18">IF(F$125="No",((F60+F99)/(1+$E$125)),F60+F99)</f>
        <v>0</v>
      </c>
      <c r="G139" s="664">
        <f t="shared" si="18"/>
        <v>0</v>
      </c>
      <c r="H139" s="664">
        <f t="shared" si="18"/>
        <v>0</v>
      </c>
      <c r="I139" s="664">
        <f t="shared" si="18"/>
        <v>0</v>
      </c>
      <c r="J139" s="664">
        <f t="shared" si="18"/>
        <v>0</v>
      </c>
      <c r="K139" s="665">
        <f t="shared" si="18"/>
        <v>0</v>
      </c>
    </row>
    <row r="140" spans="1:11" ht="14.5" thickBot="1" x14ac:dyDescent="0.35">
      <c r="A140" s="1372" t="s">
        <v>509</v>
      </c>
      <c r="B140" s="1564" t="s">
        <v>417</v>
      </c>
      <c r="C140" s="1565"/>
      <c r="D140" s="1383" t="s">
        <v>417</v>
      </c>
      <c r="E140" s="1384" t="str">
        <f t="shared" si="6"/>
        <v>Sep-2020 £</v>
      </c>
      <c r="F140" s="683">
        <f t="shared" ref="F140:K140" si="19">IF(F$125="No",((F61+F100)/(1+$E$125)),F61+F100)</f>
        <v>1746885.5529616834</v>
      </c>
      <c r="G140" s="683">
        <f t="shared" si="19"/>
        <v>2471195.7877026116</v>
      </c>
      <c r="H140" s="683">
        <f t="shared" si="19"/>
        <v>3076313.307624266</v>
      </c>
      <c r="I140" s="683">
        <f t="shared" si="19"/>
        <v>2718347.7686398556</v>
      </c>
      <c r="J140" s="683">
        <f t="shared" si="19"/>
        <v>0</v>
      </c>
      <c r="K140" s="684">
        <f t="shared" si="19"/>
        <v>0</v>
      </c>
    </row>
    <row r="141" spans="1:11" ht="14" x14ac:dyDescent="0.3">
      <c r="A141" s="1372" t="s">
        <v>509</v>
      </c>
      <c r="B141" s="1385" t="s">
        <v>529</v>
      </c>
      <c r="C141" s="1386" t="s">
        <v>513</v>
      </c>
      <c r="D141" s="1375" t="s">
        <v>421</v>
      </c>
      <c r="E141" s="1376" t="str">
        <f t="shared" si="6"/>
        <v>Sep-2020 £</v>
      </c>
      <c r="F141" s="680">
        <f t="shared" ref="F141:K147" si="20">F62+F101</f>
        <v>0</v>
      </c>
      <c r="G141" s="680">
        <f t="shared" si="20"/>
        <v>225420.93401444322</v>
      </c>
      <c r="H141" s="680">
        <f t="shared" si="20"/>
        <v>0</v>
      </c>
      <c r="I141" s="680">
        <f t="shared" si="20"/>
        <v>0</v>
      </c>
      <c r="J141" s="680">
        <f t="shared" si="20"/>
        <v>0</v>
      </c>
      <c r="K141" s="671">
        <f t="shared" si="20"/>
        <v>0</v>
      </c>
    </row>
    <row r="142" spans="1:11" ht="14.5" thickBot="1" x14ac:dyDescent="0.35">
      <c r="A142" s="1372" t="s">
        <v>509</v>
      </c>
      <c r="B142" s="1387" t="s">
        <v>529</v>
      </c>
      <c r="C142" s="1388" t="s">
        <v>514</v>
      </c>
      <c r="D142" s="1381" t="s">
        <v>421</v>
      </c>
      <c r="E142" s="1382" t="str">
        <f t="shared" si="6"/>
        <v>Sep-2020 £</v>
      </c>
      <c r="F142" s="664">
        <f t="shared" si="20"/>
        <v>0</v>
      </c>
      <c r="G142" s="664">
        <f t="shared" si="20"/>
        <v>0</v>
      </c>
      <c r="H142" s="664">
        <f t="shared" si="20"/>
        <v>0</v>
      </c>
      <c r="I142" s="664">
        <f t="shared" si="20"/>
        <v>0</v>
      </c>
      <c r="J142" s="664">
        <f t="shared" si="20"/>
        <v>0</v>
      </c>
      <c r="K142" s="665">
        <f t="shared" si="20"/>
        <v>0</v>
      </c>
    </row>
    <row r="143" spans="1:11" ht="14" x14ac:dyDescent="0.3">
      <c r="A143" s="1372" t="s">
        <v>509</v>
      </c>
      <c r="B143" s="1389" t="s">
        <v>515</v>
      </c>
      <c r="C143" s="1390" t="s">
        <v>516</v>
      </c>
      <c r="D143" s="1391" t="s">
        <v>423</v>
      </c>
      <c r="E143" s="1392" t="str">
        <f t="shared" si="6"/>
        <v>Sep-2020 £</v>
      </c>
      <c r="F143" s="681">
        <f t="shared" si="20"/>
        <v>471068.96349554468</v>
      </c>
      <c r="G143" s="681">
        <f t="shared" si="20"/>
        <v>477317.54208538082</v>
      </c>
      <c r="H143" s="681">
        <f t="shared" si="20"/>
        <v>447842.22633434972</v>
      </c>
      <c r="I143" s="681">
        <f t="shared" si="20"/>
        <v>437704.52637781779</v>
      </c>
      <c r="J143" s="681">
        <f t="shared" si="20"/>
        <v>429200.25924861227</v>
      </c>
      <c r="K143" s="682">
        <f t="shared" si="20"/>
        <v>421016.21341955045</v>
      </c>
    </row>
    <row r="144" spans="1:11" ht="14" x14ac:dyDescent="0.3">
      <c r="A144" s="1372" t="s">
        <v>509</v>
      </c>
      <c r="B144" s="1373" t="s">
        <v>515</v>
      </c>
      <c r="C144" s="1374" t="s">
        <v>517</v>
      </c>
      <c r="D144" s="1378" t="s">
        <v>423</v>
      </c>
      <c r="E144" s="1379" t="str">
        <f t="shared" si="6"/>
        <v>Sep-2020 £</v>
      </c>
      <c r="F144" s="662">
        <f t="shared" si="20"/>
        <v>835595.15266390785</v>
      </c>
      <c r="G144" s="662">
        <f t="shared" si="20"/>
        <v>846246.53108366579</v>
      </c>
      <c r="H144" s="662">
        <f t="shared" si="20"/>
        <v>795505.49138207152</v>
      </c>
      <c r="I144" s="662">
        <f t="shared" si="20"/>
        <v>770168.23403151811</v>
      </c>
      <c r="J144" s="662">
        <f t="shared" si="20"/>
        <v>755479.84648065083</v>
      </c>
      <c r="K144" s="663">
        <f t="shared" si="20"/>
        <v>741344.25163487054</v>
      </c>
    </row>
    <row r="145" spans="1:11" ht="14" x14ac:dyDescent="0.3">
      <c r="A145" s="1372" t="s">
        <v>509</v>
      </c>
      <c r="B145" s="1373" t="s">
        <v>515</v>
      </c>
      <c r="C145" s="1369" t="s">
        <v>518</v>
      </c>
      <c r="D145" s="1378" t="s">
        <v>423</v>
      </c>
      <c r="E145" s="1379" t="str">
        <f t="shared" si="6"/>
        <v>Sep-2020 £</v>
      </c>
      <c r="F145" s="662">
        <f t="shared" si="20"/>
        <v>0</v>
      </c>
      <c r="G145" s="662">
        <f t="shared" si="20"/>
        <v>0</v>
      </c>
      <c r="H145" s="662">
        <f t="shared" si="20"/>
        <v>0</v>
      </c>
      <c r="I145" s="662">
        <f t="shared" si="20"/>
        <v>0</v>
      </c>
      <c r="J145" s="662">
        <f t="shared" si="20"/>
        <v>0</v>
      </c>
      <c r="K145" s="663">
        <f t="shared" si="20"/>
        <v>0</v>
      </c>
    </row>
    <row r="146" spans="1:11" ht="14" x14ac:dyDescent="0.3">
      <c r="A146" s="1372" t="s">
        <v>509</v>
      </c>
      <c r="B146" s="1373" t="s">
        <v>515</v>
      </c>
      <c r="C146" s="1377" t="s">
        <v>519</v>
      </c>
      <c r="D146" s="1378" t="s">
        <v>425</v>
      </c>
      <c r="E146" s="1379" t="str">
        <f t="shared" si="6"/>
        <v>Sep-2020 £</v>
      </c>
      <c r="F146" s="662">
        <f t="shared" si="20"/>
        <v>101928.78917468453</v>
      </c>
      <c r="G146" s="662">
        <f t="shared" si="20"/>
        <v>117722.68951540702</v>
      </c>
      <c r="H146" s="662">
        <f t="shared" si="20"/>
        <v>123007.72480438412</v>
      </c>
      <c r="I146" s="662">
        <f t="shared" si="20"/>
        <v>103858.49009765364</v>
      </c>
      <c r="J146" s="662">
        <f t="shared" si="20"/>
        <v>100600.12983086097</v>
      </c>
      <c r="K146" s="663">
        <f t="shared" si="20"/>
        <v>99805.626855151742</v>
      </c>
    </row>
    <row r="147" spans="1:11" ht="14" x14ac:dyDescent="0.3">
      <c r="A147" s="1372" t="s">
        <v>509</v>
      </c>
      <c r="B147" s="1373" t="s">
        <v>515</v>
      </c>
      <c r="C147" s="1377" t="s">
        <v>520</v>
      </c>
      <c r="D147" s="1378" t="s">
        <v>425</v>
      </c>
      <c r="E147" s="1379" t="str">
        <f t="shared" si="6"/>
        <v>Sep-2020 £</v>
      </c>
      <c r="F147" s="662">
        <f t="shared" si="20"/>
        <v>63153.126676440152</v>
      </c>
      <c r="G147" s="662">
        <f t="shared" si="20"/>
        <v>138139.13606024292</v>
      </c>
      <c r="H147" s="662">
        <f t="shared" si="20"/>
        <v>95683.341036058628</v>
      </c>
      <c r="I147" s="662">
        <f t="shared" si="20"/>
        <v>54773.473012033443</v>
      </c>
      <c r="J147" s="662">
        <f t="shared" si="20"/>
        <v>126070.54745483799</v>
      </c>
      <c r="K147" s="663">
        <f t="shared" si="20"/>
        <v>84934.297797155596</v>
      </c>
    </row>
    <row r="148" spans="1:11" ht="14" x14ac:dyDescent="0.3">
      <c r="A148" s="1372" t="s">
        <v>509</v>
      </c>
      <c r="B148" s="1373" t="s">
        <v>515</v>
      </c>
      <c r="C148" s="1377" t="s">
        <v>521</v>
      </c>
      <c r="D148" s="1378" t="s">
        <v>427</v>
      </c>
      <c r="E148" s="1379" t="str">
        <f t="shared" si="6"/>
        <v>Sep-2020 £</v>
      </c>
      <c r="F148" s="662">
        <f t="shared" ref="F148:K148" si="21">IF(F$125="No",((F69+F108)/(1+$E$125)),F69+F108)</f>
        <v>1193921.4020287571</v>
      </c>
      <c r="G148" s="662">
        <f t="shared" si="21"/>
        <v>1186707.6108474259</v>
      </c>
      <c r="H148" s="662">
        <f t="shared" si="21"/>
        <v>1194239.6751772035</v>
      </c>
      <c r="I148" s="662">
        <f t="shared" si="21"/>
        <v>1193606.8719593538</v>
      </c>
      <c r="J148" s="662">
        <f t="shared" si="21"/>
        <v>1192974.4040510075</v>
      </c>
      <c r="K148" s="663">
        <f t="shared" si="21"/>
        <v>1192342.271274491</v>
      </c>
    </row>
    <row r="149" spans="1:11" ht="14" x14ac:dyDescent="0.3">
      <c r="A149" s="1372" t="s">
        <v>509</v>
      </c>
      <c r="B149" s="1373" t="s">
        <v>515</v>
      </c>
      <c r="C149" s="1377" t="s">
        <v>522</v>
      </c>
      <c r="D149" s="1378" t="s">
        <v>427</v>
      </c>
      <c r="E149" s="1379" t="str">
        <f t="shared" si="6"/>
        <v>Sep-2020 £</v>
      </c>
      <c r="F149" s="662">
        <f t="shared" ref="F149:K149" si="22">IF(F$125="No",((F70+F109)/(1+$E$125)),F70+F109)</f>
        <v>4704547.5798746087</v>
      </c>
      <c r="G149" s="662">
        <f t="shared" si="22"/>
        <v>4817209.5007912461</v>
      </c>
      <c r="H149" s="662">
        <f t="shared" si="22"/>
        <v>4343539.1646152353</v>
      </c>
      <c r="I149" s="662">
        <f t="shared" si="22"/>
        <v>4207921.0801901259</v>
      </c>
      <c r="J149" s="662">
        <f t="shared" si="22"/>
        <v>4077363.3064473416</v>
      </c>
      <c r="K149" s="663">
        <f t="shared" si="22"/>
        <v>3951772.3746890514</v>
      </c>
    </row>
    <row r="150" spans="1:11" ht="14" x14ac:dyDescent="0.3">
      <c r="A150" s="1372" t="s">
        <v>509</v>
      </c>
      <c r="B150" s="1373" t="s">
        <v>515</v>
      </c>
      <c r="C150" s="1377" t="s">
        <v>523</v>
      </c>
      <c r="D150" s="1378" t="s">
        <v>427</v>
      </c>
      <c r="E150" s="1379" t="str">
        <f t="shared" si="6"/>
        <v>Sep-2020 £</v>
      </c>
      <c r="F150" s="662">
        <f t="shared" ref="F150:K150" si="23">IF(F$125="No",((F71+F110)/(1+$E$125)),F71+F110)</f>
        <v>407824.5580077059</v>
      </c>
      <c r="G150" s="662">
        <f t="shared" si="23"/>
        <v>405360.4416972961</v>
      </c>
      <c r="H150" s="662">
        <f t="shared" si="23"/>
        <v>407933.27505211963</v>
      </c>
      <c r="I150" s="662">
        <f t="shared" si="23"/>
        <v>349471.81674818421</v>
      </c>
      <c r="J150" s="662">
        <f t="shared" si="23"/>
        <v>349286.63876860216</v>
      </c>
      <c r="K150" s="663">
        <f t="shared" si="23"/>
        <v>349101.55891105015</v>
      </c>
    </row>
    <row r="151" spans="1:11" ht="14" x14ac:dyDescent="0.3">
      <c r="A151" s="1372" t="s">
        <v>509</v>
      </c>
      <c r="B151" s="1373" t="s">
        <v>515</v>
      </c>
      <c r="C151" s="1377" t="s">
        <v>524</v>
      </c>
      <c r="D151" s="1378" t="s">
        <v>429</v>
      </c>
      <c r="E151" s="1379" t="str">
        <f t="shared" si="6"/>
        <v>Sep-2020 £</v>
      </c>
      <c r="F151" s="662">
        <f t="shared" ref="F151:K151" si="24">IF(F$125="No",((F72+F111)/(1+$E$125)),F72+F111)</f>
        <v>222306.13251860163</v>
      </c>
      <c r="G151" s="662">
        <f t="shared" si="24"/>
        <v>264428.96020111151</v>
      </c>
      <c r="H151" s="662">
        <f t="shared" si="24"/>
        <v>269424.53696698672</v>
      </c>
      <c r="I151" s="662">
        <f t="shared" si="24"/>
        <v>227345.71433712091</v>
      </c>
      <c r="J151" s="662">
        <f t="shared" si="24"/>
        <v>222368.5479249109</v>
      </c>
      <c r="K151" s="663">
        <f t="shared" si="24"/>
        <v>222250.71937206649</v>
      </c>
    </row>
    <row r="152" spans="1:11" ht="14.5" thickBot="1" x14ac:dyDescent="0.35">
      <c r="A152" s="1372" t="s">
        <v>509</v>
      </c>
      <c r="B152" s="1373" t="s">
        <v>515</v>
      </c>
      <c r="C152" s="1377" t="s">
        <v>525</v>
      </c>
      <c r="D152" s="1378" t="s">
        <v>429</v>
      </c>
      <c r="E152" s="1379" t="str">
        <f t="shared" si="6"/>
        <v>Sep-2020 £</v>
      </c>
      <c r="F152" s="662">
        <f t="shared" ref="F152:K152" si="25">IF(F$125="No",((F73+F112)/(1+$E$125)),F73+F112)</f>
        <v>38940.250820223853</v>
      </c>
      <c r="G152" s="662">
        <f t="shared" si="25"/>
        <v>71582.290742429221</v>
      </c>
      <c r="H152" s="662">
        <f t="shared" si="25"/>
        <v>57496.188752584676</v>
      </c>
      <c r="I152" s="662">
        <f t="shared" si="25"/>
        <v>38333.839426513157</v>
      </c>
      <c r="J152" s="662">
        <f t="shared" si="25"/>
        <v>62364.413455197202</v>
      </c>
      <c r="K152" s="663">
        <f t="shared" si="25"/>
        <v>52609.435980148795</v>
      </c>
    </row>
    <row r="153" spans="1:11" ht="14" x14ac:dyDescent="0.3">
      <c r="A153" s="1385" t="s">
        <v>526</v>
      </c>
      <c r="B153" s="1385" t="s">
        <v>527</v>
      </c>
      <c r="C153" s="1386" t="s">
        <v>502</v>
      </c>
      <c r="D153" s="1375" t="s">
        <v>423</v>
      </c>
      <c r="E153" s="1376" t="str">
        <f t="shared" si="6"/>
        <v>Sep-2020 £</v>
      </c>
      <c r="F153" s="680">
        <f t="shared" ref="F153:K159" si="26">F74+F113</f>
        <v>1901250.9521832601</v>
      </c>
      <c r="G153" s="680">
        <f t="shared" si="26"/>
        <v>2124284.00026485</v>
      </c>
      <c r="H153" s="680">
        <f t="shared" si="26"/>
        <v>2561641.0087868725</v>
      </c>
      <c r="I153" s="680">
        <f t="shared" si="26"/>
        <v>2391471.0112439441</v>
      </c>
      <c r="J153" s="680">
        <f t="shared" si="26"/>
        <v>1802021.4933498525</v>
      </c>
      <c r="K153" s="671">
        <f t="shared" si="26"/>
        <v>1638135.0028601475</v>
      </c>
    </row>
    <row r="154" spans="1:11" ht="14" x14ac:dyDescent="0.3">
      <c r="A154" s="1372" t="s">
        <v>526</v>
      </c>
      <c r="B154" s="1372" t="s">
        <v>527</v>
      </c>
      <c r="C154" s="1393" t="s">
        <v>503</v>
      </c>
      <c r="D154" s="1378" t="s">
        <v>423</v>
      </c>
      <c r="E154" s="1379" t="str">
        <f t="shared" si="6"/>
        <v>Sep-2020 £</v>
      </c>
      <c r="F154" s="662">
        <f t="shared" si="26"/>
        <v>920923.03636355826</v>
      </c>
      <c r="G154" s="662">
        <f t="shared" si="26"/>
        <v>940118.23012823821</v>
      </c>
      <c r="H154" s="662">
        <f t="shared" si="26"/>
        <v>969345.78071896883</v>
      </c>
      <c r="I154" s="662">
        <f t="shared" si="26"/>
        <v>991451.28203642031</v>
      </c>
      <c r="J154" s="662">
        <f t="shared" si="26"/>
        <v>1013111.6262546678</v>
      </c>
      <c r="K154" s="663">
        <f t="shared" si="26"/>
        <v>1034343.3639556416</v>
      </c>
    </row>
    <row r="155" spans="1:11" ht="14" x14ac:dyDescent="0.3">
      <c r="A155" s="1372" t="s">
        <v>526</v>
      </c>
      <c r="B155" s="1372" t="s">
        <v>527</v>
      </c>
      <c r="C155" s="1393" t="s">
        <v>504</v>
      </c>
      <c r="D155" s="1378" t="s">
        <v>425</v>
      </c>
      <c r="E155" s="1379" t="str">
        <f t="shared" si="6"/>
        <v>Sep-2020 £</v>
      </c>
      <c r="F155" s="662">
        <f t="shared" si="26"/>
        <v>422816.68999065121</v>
      </c>
      <c r="G155" s="662">
        <f t="shared" si="26"/>
        <v>364185.30505414365</v>
      </c>
      <c r="H155" s="662">
        <f t="shared" si="26"/>
        <v>350178.84591272724</v>
      </c>
      <c r="I155" s="662">
        <f t="shared" si="26"/>
        <v>248222.42892784675</v>
      </c>
      <c r="J155" s="662">
        <f t="shared" si="26"/>
        <v>238133.81998905446</v>
      </c>
      <c r="K155" s="663">
        <f t="shared" si="26"/>
        <v>191622.96792738145</v>
      </c>
    </row>
    <row r="156" spans="1:11" ht="14.5" thickBot="1" x14ac:dyDescent="0.35">
      <c r="A156" s="1372" t="s">
        <v>526</v>
      </c>
      <c r="B156" s="1387" t="s">
        <v>527</v>
      </c>
      <c r="C156" s="1381" t="s">
        <v>505</v>
      </c>
      <c r="D156" s="1381" t="s">
        <v>425</v>
      </c>
      <c r="E156" s="1382" t="str">
        <f t="shared" si="6"/>
        <v>Sep-2020 £</v>
      </c>
      <c r="F156" s="664">
        <f t="shared" si="26"/>
        <v>95359.468349975927</v>
      </c>
      <c r="G156" s="664">
        <f t="shared" si="26"/>
        <v>95783.120819978838</v>
      </c>
      <c r="H156" s="664">
        <f t="shared" si="26"/>
        <v>97397.228515997369</v>
      </c>
      <c r="I156" s="664">
        <f t="shared" si="26"/>
        <v>98183.650186169369</v>
      </c>
      <c r="J156" s="664">
        <f t="shared" si="26"/>
        <v>98969.211092321668</v>
      </c>
      <c r="K156" s="665">
        <f t="shared" si="26"/>
        <v>99753.911925851411</v>
      </c>
    </row>
    <row r="157" spans="1:11" ht="14.5" thickBot="1" x14ac:dyDescent="0.35">
      <c r="A157" s="1372" t="s">
        <v>526</v>
      </c>
      <c r="B157" s="1372" t="s">
        <v>1051</v>
      </c>
      <c r="C157" s="1394" t="s">
        <v>1052</v>
      </c>
      <c r="D157" s="1378" t="s">
        <v>425</v>
      </c>
      <c r="E157" s="1376" t="str">
        <f t="shared" si="6"/>
        <v>Sep-2020 £</v>
      </c>
      <c r="F157" s="680">
        <f t="shared" si="26"/>
        <v>0</v>
      </c>
      <c r="G157" s="680">
        <f t="shared" si="26"/>
        <v>0</v>
      </c>
      <c r="H157" s="680">
        <f t="shared" si="26"/>
        <v>0</v>
      </c>
      <c r="I157" s="680">
        <f t="shared" si="26"/>
        <v>11438.097037358139</v>
      </c>
      <c r="J157" s="680">
        <f t="shared" si="26"/>
        <v>180804.14998435491</v>
      </c>
      <c r="K157" s="671">
        <f t="shared" si="26"/>
        <v>186484.7760865335</v>
      </c>
    </row>
    <row r="158" spans="1:11" ht="14.5" thickBot="1" x14ac:dyDescent="0.35">
      <c r="A158" s="1372" t="s">
        <v>526</v>
      </c>
      <c r="B158" s="1395" t="s">
        <v>529</v>
      </c>
      <c r="C158" s="1396" t="s">
        <v>530</v>
      </c>
      <c r="D158" s="1397" t="s">
        <v>421</v>
      </c>
      <c r="E158" s="1398" t="str">
        <f t="shared" si="6"/>
        <v>Sep-2020 £</v>
      </c>
      <c r="F158" s="656">
        <f t="shared" si="26"/>
        <v>262900.37271558843</v>
      </c>
      <c r="G158" s="656">
        <f t="shared" si="26"/>
        <v>261311.90266467733</v>
      </c>
      <c r="H158" s="656">
        <f t="shared" si="26"/>
        <v>262970.45616430597</v>
      </c>
      <c r="I158" s="656">
        <f t="shared" si="26"/>
        <v>262831.11348936468</v>
      </c>
      <c r="J158" s="656">
        <f t="shared" si="26"/>
        <v>262691.8446492615</v>
      </c>
      <c r="K158" s="657">
        <f t="shared" si="26"/>
        <v>262552.64960487286</v>
      </c>
    </row>
    <row r="159" spans="1:11" ht="14.5" thickBot="1" x14ac:dyDescent="0.35">
      <c r="A159" s="1566" t="s">
        <v>431</v>
      </c>
      <c r="B159" s="1567"/>
      <c r="C159" s="1568"/>
      <c r="D159" s="1399" t="s">
        <v>431</v>
      </c>
      <c r="E159" s="1398" t="str">
        <f t="shared" si="6"/>
        <v>Sep-2020 £</v>
      </c>
      <c r="F159" s="656">
        <f t="shared" si="26"/>
        <v>445574.26775737718</v>
      </c>
      <c r="G159" s="656">
        <f t="shared" si="26"/>
        <v>324788.26411677455</v>
      </c>
      <c r="H159" s="656">
        <f t="shared" si="26"/>
        <v>225534.84813840495</v>
      </c>
      <c r="I159" s="656">
        <f t="shared" si="26"/>
        <v>262535.59993333049</v>
      </c>
      <c r="J159" s="656">
        <f t="shared" si="26"/>
        <v>194008.27618008273</v>
      </c>
      <c r="K159" s="657">
        <f t="shared" si="26"/>
        <v>418504.60774481099</v>
      </c>
    </row>
    <row r="160" spans="1:11" ht="14.5" thickBot="1" x14ac:dyDescent="0.35">
      <c r="A160" s="1400"/>
      <c r="B160" s="1369"/>
      <c r="C160" s="1369"/>
      <c r="D160" s="1369"/>
      <c r="E160" s="1401"/>
      <c r="F160" s="1401"/>
      <c r="G160" s="1401"/>
      <c r="H160" s="1401"/>
      <c r="I160" s="1401"/>
      <c r="J160" s="1401"/>
      <c r="K160" s="1402"/>
    </row>
    <row r="161" spans="1:11" ht="14.5" thickBot="1" x14ac:dyDescent="0.35">
      <c r="A161" s="1569" t="s">
        <v>366</v>
      </c>
      <c r="B161" s="1570"/>
      <c r="C161" s="1570"/>
      <c r="D161" s="1571"/>
      <c r="E161" s="1403" t="str">
        <f>$E$10</f>
        <v>Sep-2020 £</v>
      </c>
      <c r="F161" s="656">
        <f>SUM(F128:F159)</f>
        <v>17630586.911911305</v>
      </c>
      <c r="G161" s="656">
        <f t="shared" ref="G161:K161" si="27">SUM(G128:G159)</f>
        <v>16733741.774689028</v>
      </c>
      <c r="H161" s="656">
        <f t="shared" si="27"/>
        <v>16890160.179072872</v>
      </c>
      <c r="I161" s="656">
        <f t="shared" si="27"/>
        <v>15978917.854142494</v>
      </c>
      <c r="J161" s="656">
        <f t="shared" si="27"/>
        <v>12714943.632738911</v>
      </c>
      <c r="K161" s="657">
        <f t="shared" si="27"/>
        <v>12555216.309018686</v>
      </c>
    </row>
    <row r="162" spans="1:11" ht="14" x14ac:dyDescent="0.3"/>
    <row r="163" spans="1:11" ht="14" x14ac:dyDescent="0.3"/>
    <row r="164" spans="1:11" ht="16" thickBot="1" x14ac:dyDescent="0.4">
      <c r="A164" s="365" t="s">
        <v>1235</v>
      </c>
      <c r="B164" s="415"/>
      <c r="C164" s="415"/>
      <c r="D164" s="415"/>
      <c r="E164" s="415"/>
      <c r="F164" s="415"/>
      <c r="G164" s="415"/>
      <c r="H164" s="415"/>
      <c r="I164" s="415"/>
      <c r="J164" s="415"/>
      <c r="K164" s="415"/>
    </row>
    <row r="165" spans="1:11" ht="15" customHeight="1" x14ac:dyDescent="0.3">
      <c r="A165" s="1575" t="s">
        <v>531</v>
      </c>
      <c r="B165" s="1576"/>
      <c r="C165" s="1577"/>
      <c r="D165" s="1581" t="s">
        <v>528</v>
      </c>
      <c r="E165" s="1583" t="s">
        <v>386</v>
      </c>
      <c r="F165" s="1572" t="s">
        <v>508</v>
      </c>
      <c r="G165" s="1573"/>
      <c r="H165" s="1573"/>
      <c r="I165" s="1573"/>
      <c r="J165" s="1573"/>
      <c r="K165" s="1574"/>
    </row>
    <row r="166" spans="1:11" ht="14.5" thickBot="1" x14ac:dyDescent="0.35">
      <c r="A166" s="1578"/>
      <c r="B166" s="1579"/>
      <c r="C166" s="1580"/>
      <c r="D166" s="1582"/>
      <c r="E166" s="1584"/>
      <c r="F166" s="432">
        <v>2023</v>
      </c>
      <c r="G166" s="433">
        <v>2024</v>
      </c>
      <c r="H166" s="433">
        <v>2025</v>
      </c>
      <c r="I166" s="433">
        <v>2026</v>
      </c>
      <c r="J166" s="433">
        <v>2027</v>
      </c>
      <c r="K166" s="434">
        <v>2028</v>
      </c>
    </row>
    <row r="167" spans="1:11" ht="14" x14ac:dyDescent="0.3">
      <c r="A167" s="1372" t="s">
        <v>509</v>
      </c>
      <c r="B167" s="1373" t="s">
        <v>510</v>
      </c>
      <c r="C167" s="1374" t="s">
        <v>352</v>
      </c>
      <c r="D167" s="1375" t="s">
        <v>414</v>
      </c>
      <c r="E167" s="1376" t="str">
        <f t="shared" ref="E167:E198" si="28">$E$10</f>
        <v>Sep-2020 £</v>
      </c>
      <c r="F167" s="680">
        <f t="shared" ref="F167:F198" si="29">IFERROR(F10-F128,"")</f>
        <v>-940505.81697125826</v>
      </c>
      <c r="G167" s="680" t="str">
        <f t="shared" ref="G167:K167" si="30">IFERROR(G10-G128,"")</f>
        <v/>
      </c>
      <c r="H167" s="680" t="str">
        <f t="shared" si="30"/>
        <v/>
      </c>
      <c r="I167" s="680" t="str">
        <f t="shared" si="30"/>
        <v/>
      </c>
      <c r="J167" s="680" t="str">
        <f t="shared" si="30"/>
        <v/>
      </c>
      <c r="K167" s="671" t="str">
        <f t="shared" si="30"/>
        <v/>
      </c>
    </row>
    <row r="168" spans="1:11" ht="14" x14ac:dyDescent="0.3">
      <c r="A168" s="1372" t="s">
        <v>509</v>
      </c>
      <c r="B168" s="1373" t="s">
        <v>510</v>
      </c>
      <c r="C168" s="1377" t="s">
        <v>353</v>
      </c>
      <c r="D168" s="1378" t="s">
        <v>414</v>
      </c>
      <c r="E168" s="1379" t="str">
        <f t="shared" si="28"/>
        <v>Sep-2020 £</v>
      </c>
      <c r="F168" s="662">
        <f t="shared" si="29"/>
        <v>-2855084.7993574766</v>
      </c>
      <c r="G168" s="662" t="str">
        <f t="shared" ref="G168:K177" si="31">IFERROR(G11-G129,"")</f>
        <v/>
      </c>
      <c r="H168" s="662" t="str">
        <f t="shared" si="31"/>
        <v/>
      </c>
      <c r="I168" s="662" t="str">
        <f t="shared" si="31"/>
        <v/>
      </c>
      <c r="J168" s="662" t="str">
        <f t="shared" si="31"/>
        <v/>
      </c>
      <c r="K168" s="663" t="str">
        <f t="shared" si="31"/>
        <v/>
      </c>
    </row>
    <row r="169" spans="1:11" ht="14" x14ac:dyDescent="0.3">
      <c r="A169" s="1372" t="s">
        <v>509</v>
      </c>
      <c r="B169" s="1373" t="s">
        <v>510</v>
      </c>
      <c r="C169" s="1377" t="s">
        <v>354</v>
      </c>
      <c r="D169" s="1378" t="s">
        <v>414</v>
      </c>
      <c r="E169" s="1379" t="str">
        <f t="shared" si="28"/>
        <v>Sep-2020 £</v>
      </c>
      <c r="F169" s="662">
        <f t="shared" si="29"/>
        <v>0</v>
      </c>
      <c r="G169" s="662" t="str">
        <f t="shared" si="31"/>
        <v/>
      </c>
      <c r="H169" s="662" t="str">
        <f t="shared" si="31"/>
        <v/>
      </c>
      <c r="I169" s="662" t="str">
        <f t="shared" si="31"/>
        <v/>
      </c>
      <c r="J169" s="662" t="str">
        <f t="shared" si="31"/>
        <v/>
      </c>
      <c r="K169" s="663" t="str">
        <f t="shared" si="31"/>
        <v/>
      </c>
    </row>
    <row r="170" spans="1:11" ht="14" x14ac:dyDescent="0.3">
      <c r="A170" s="1372" t="s">
        <v>509</v>
      </c>
      <c r="B170" s="1373" t="s">
        <v>510</v>
      </c>
      <c r="C170" s="1377" t="s">
        <v>355</v>
      </c>
      <c r="D170" s="1378" t="s">
        <v>414</v>
      </c>
      <c r="E170" s="1379" t="str">
        <f t="shared" si="28"/>
        <v>Sep-2020 £</v>
      </c>
      <c r="F170" s="662">
        <f t="shared" si="29"/>
        <v>0</v>
      </c>
      <c r="G170" s="662" t="str">
        <f t="shared" si="31"/>
        <v/>
      </c>
      <c r="H170" s="662" t="str">
        <f t="shared" si="31"/>
        <v/>
      </c>
      <c r="I170" s="662" t="str">
        <f t="shared" si="31"/>
        <v/>
      </c>
      <c r="J170" s="662" t="str">
        <f t="shared" si="31"/>
        <v/>
      </c>
      <c r="K170" s="663" t="str">
        <f t="shared" si="31"/>
        <v/>
      </c>
    </row>
    <row r="171" spans="1:11" ht="14" x14ac:dyDescent="0.3">
      <c r="A171" s="1372" t="s">
        <v>509</v>
      </c>
      <c r="B171" s="1373" t="s">
        <v>510</v>
      </c>
      <c r="C171" s="1377" t="s">
        <v>511</v>
      </c>
      <c r="D171" s="1378" t="s">
        <v>414</v>
      </c>
      <c r="E171" s="1379" t="str">
        <f t="shared" si="28"/>
        <v>Sep-2020 £</v>
      </c>
      <c r="F171" s="662">
        <f t="shared" si="29"/>
        <v>0</v>
      </c>
      <c r="G171" s="662" t="str">
        <f t="shared" si="31"/>
        <v/>
      </c>
      <c r="H171" s="662" t="str">
        <f t="shared" si="31"/>
        <v/>
      </c>
      <c r="I171" s="662" t="str">
        <f t="shared" si="31"/>
        <v/>
      </c>
      <c r="J171" s="662" t="str">
        <f t="shared" si="31"/>
        <v/>
      </c>
      <c r="K171" s="663" t="str">
        <f t="shared" si="31"/>
        <v/>
      </c>
    </row>
    <row r="172" spans="1:11" ht="14" x14ac:dyDescent="0.3">
      <c r="A172" s="1372" t="s">
        <v>509</v>
      </c>
      <c r="B172" s="1373" t="s">
        <v>510</v>
      </c>
      <c r="C172" s="1377" t="s">
        <v>512</v>
      </c>
      <c r="D172" s="1378" t="s">
        <v>419</v>
      </c>
      <c r="E172" s="1379" t="str">
        <f t="shared" si="28"/>
        <v>Sep-2020 £</v>
      </c>
      <c r="F172" s="662">
        <f t="shared" si="29"/>
        <v>0</v>
      </c>
      <c r="G172" s="662" t="str">
        <f t="shared" si="31"/>
        <v/>
      </c>
      <c r="H172" s="662" t="str">
        <f t="shared" si="31"/>
        <v/>
      </c>
      <c r="I172" s="662" t="str">
        <f t="shared" si="31"/>
        <v/>
      </c>
      <c r="J172" s="662" t="str">
        <f t="shared" si="31"/>
        <v/>
      </c>
      <c r="K172" s="663" t="str">
        <f t="shared" si="31"/>
        <v/>
      </c>
    </row>
    <row r="173" spans="1:11" ht="14" x14ac:dyDescent="0.3">
      <c r="A173" s="1372" t="s">
        <v>509</v>
      </c>
      <c r="B173" s="1373" t="s">
        <v>510</v>
      </c>
      <c r="C173" s="1377" t="s">
        <v>329</v>
      </c>
      <c r="D173" s="1378" t="s">
        <v>414</v>
      </c>
      <c r="E173" s="1379" t="str">
        <f t="shared" si="28"/>
        <v>Sep-2020 £</v>
      </c>
      <c r="F173" s="662">
        <f t="shared" si="29"/>
        <v>0</v>
      </c>
      <c r="G173" s="662" t="str">
        <f t="shared" si="31"/>
        <v/>
      </c>
      <c r="H173" s="662" t="str">
        <f t="shared" si="31"/>
        <v/>
      </c>
      <c r="I173" s="662" t="str">
        <f t="shared" si="31"/>
        <v/>
      </c>
      <c r="J173" s="662" t="str">
        <f t="shared" si="31"/>
        <v/>
      </c>
      <c r="K173" s="663" t="str">
        <f t="shared" si="31"/>
        <v/>
      </c>
    </row>
    <row r="174" spans="1:11" ht="14" x14ac:dyDescent="0.3">
      <c r="A174" s="1372" t="s">
        <v>509</v>
      </c>
      <c r="B174" s="1373" t="s">
        <v>510</v>
      </c>
      <c r="C174" s="1377" t="s">
        <v>330</v>
      </c>
      <c r="D174" s="1378" t="s">
        <v>414</v>
      </c>
      <c r="E174" s="1379" t="str">
        <f t="shared" si="28"/>
        <v>Sep-2020 £</v>
      </c>
      <c r="F174" s="662">
        <f t="shared" si="29"/>
        <v>0</v>
      </c>
      <c r="G174" s="662" t="str">
        <f t="shared" si="31"/>
        <v/>
      </c>
      <c r="H174" s="662" t="str">
        <f t="shared" si="31"/>
        <v/>
      </c>
      <c r="I174" s="662" t="str">
        <f t="shared" si="31"/>
        <v/>
      </c>
      <c r="J174" s="662" t="str">
        <f t="shared" si="31"/>
        <v/>
      </c>
      <c r="K174" s="663" t="str">
        <f t="shared" si="31"/>
        <v/>
      </c>
    </row>
    <row r="175" spans="1:11" ht="14" x14ac:dyDescent="0.3">
      <c r="A175" s="1372" t="s">
        <v>509</v>
      </c>
      <c r="B175" s="1373" t="s">
        <v>510</v>
      </c>
      <c r="C175" s="1377" t="s">
        <v>331</v>
      </c>
      <c r="D175" s="1378" t="s">
        <v>414</v>
      </c>
      <c r="E175" s="1379" t="str">
        <f t="shared" si="28"/>
        <v>Sep-2020 £</v>
      </c>
      <c r="F175" s="662">
        <f t="shared" si="29"/>
        <v>0</v>
      </c>
      <c r="G175" s="662" t="str">
        <f t="shared" si="31"/>
        <v/>
      </c>
      <c r="H175" s="662" t="str">
        <f t="shared" si="31"/>
        <v/>
      </c>
      <c r="I175" s="662" t="str">
        <f t="shared" si="31"/>
        <v/>
      </c>
      <c r="J175" s="662" t="str">
        <f t="shared" si="31"/>
        <v/>
      </c>
      <c r="K175" s="663" t="str">
        <f t="shared" si="31"/>
        <v/>
      </c>
    </row>
    <row r="176" spans="1:11" ht="14" x14ac:dyDescent="0.3">
      <c r="A176" s="1372" t="s">
        <v>509</v>
      </c>
      <c r="B176" s="1373" t="s">
        <v>510</v>
      </c>
      <c r="C176" s="1377" t="s">
        <v>333</v>
      </c>
      <c r="D176" s="1378" t="s">
        <v>419</v>
      </c>
      <c r="E176" s="1379" t="str">
        <f t="shared" si="28"/>
        <v>Sep-2020 £</v>
      </c>
      <c r="F176" s="662">
        <f t="shared" si="29"/>
        <v>0</v>
      </c>
      <c r="G176" s="662" t="str">
        <f t="shared" si="31"/>
        <v/>
      </c>
      <c r="H176" s="662" t="str">
        <f t="shared" si="31"/>
        <v/>
      </c>
      <c r="I176" s="662" t="str">
        <f t="shared" si="31"/>
        <v/>
      </c>
      <c r="J176" s="662" t="str">
        <f t="shared" si="31"/>
        <v/>
      </c>
      <c r="K176" s="663" t="str">
        <f t="shared" si="31"/>
        <v/>
      </c>
    </row>
    <row r="177" spans="1:11" ht="14" x14ac:dyDescent="0.3">
      <c r="A177" s="1372" t="s">
        <v>509</v>
      </c>
      <c r="B177" s="1373" t="s">
        <v>510</v>
      </c>
      <c r="C177" s="1377" t="s">
        <v>334</v>
      </c>
      <c r="D177" s="1378" t="s">
        <v>419</v>
      </c>
      <c r="E177" s="1379" t="str">
        <f t="shared" si="28"/>
        <v>Sep-2020 £</v>
      </c>
      <c r="F177" s="662">
        <f t="shared" si="29"/>
        <v>0</v>
      </c>
      <c r="G177" s="662" t="str">
        <f t="shared" si="31"/>
        <v/>
      </c>
      <c r="H177" s="662" t="str">
        <f t="shared" si="31"/>
        <v/>
      </c>
      <c r="I177" s="662" t="str">
        <f t="shared" si="31"/>
        <v/>
      </c>
      <c r="J177" s="662" t="str">
        <f t="shared" si="31"/>
        <v/>
      </c>
      <c r="K177" s="663" t="str">
        <f t="shared" si="31"/>
        <v/>
      </c>
    </row>
    <row r="178" spans="1:11" ht="14.5" thickBot="1" x14ac:dyDescent="0.35">
      <c r="A178" s="1372" t="s">
        <v>509</v>
      </c>
      <c r="B178" s="1380" t="s">
        <v>510</v>
      </c>
      <c r="C178" s="1369" t="s">
        <v>335</v>
      </c>
      <c r="D178" s="1381" t="s">
        <v>419</v>
      </c>
      <c r="E178" s="1382" t="str">
        <f t="shared" si="28"/>
        <v>Sep-2020 £</v>
      </c>
      <c r="F178" s="664">
        <f t="shared" si="29"/>
        <v>0</v>
      </c>
      <c r="G178" s="664" t="str">
        <f t="shared" ref="G178:K187" si="32">IFERROR(G21-G139,"")</f>
        <v/>
      </c>
      <c r="H178" s="664" t="str">
        <f t="shared" si="32"/>
        <v/>
      </c>
      <c r="I178" s="664" t="str">
        <f t="shared" si="32"/>
        <v/>
      </c>
      <c r="J178" s="664" t="str">
        <f t="shared" si="32"/>
        <v/>
      </c>
      <c r="K178" s="665" t="str">
        <f t="shared" si="32"/>
        <v/>
      </c>
    </row>
    <row r="179" spans="1:11" ht="14.5" thickBot="1" x14ac:dyDescent="0.35">
      <c r="A179" s="1372" t="s">
        <v>509</v>
      </c>
      <c r="B179" s="1564" t="s">
        <v>417</v>
      </c>
      <c r="C179" s="1565"/>
      <c r="D179" s="1383" t="s">
        <v>417</v>
      </c>
      <c r="E179" s="1384" t="str">
        <f t="shared" si="28"/>
        <v>Sep-2020 £</v>
      </c>
      <c r="F179" s="683">
        <f t="shared" si="29"/>
        <v>-1746885.5529616834</v>
      </c>
      <c r="G179" s="683" t="str">
        <f t="shared" si="32"/>
        <v/>
      </c>
      <c r="H179" s="683" t="str">
        <f t="shared" si="32"/>
        <v/>
      </c>
      <c r="I179" s="683" t="str">
        <f t="shared" si="32"/>
        <v/>
      </c>
      <c r="J179" s="683" t="str">
        <f t="shared" si="32"/>
        <v/>
      </c>
      <c r="K179" s="684" t="str">
        <f t="shared" si="32"/>
        <v/>
      </c>
    </row>
    <row r="180" spans="1:11" ht="14" x14ac:dyDescent="0.3">
      <c r="A180" s="1372" t="s">
        <v>509</v>
      </c>
      <c r="B180" s="1385" t="s">
        <v>529</v>
      </c>
      <c r="C180" s="1386" t="s">
        <v>513</v>
      </c>
      <c r="D180" s="1375" t="s">
        <v>421</v>
      </c>
      <c r="E180" s="1376" t="str">
        <f t="shared" si="28"/>
        <v>Sep-2020 £</v>
      </c>
      <c r="F180" s="680">
        <f t="shared" si="29"/>
        <v>0</v>
      </c>
      <c r="G180" s="680" t="str">
        <f t="shared" si="32"/>
        <v/>
      </c>
      <c r="H180" s="680" t="str">
        <f t="shared" si="32"/>
        <v/>
      </c>
      <c r="I180" s="680" t="str">
        <f t="shared" si="32"/>
        <v/>
      </c>
      <c r="J180" s="680" t="str">
        <f t="shared" si="32"/>
        <v/>
      </c>
      <c r="K180" s="671" t="str">
        <f t="shared" si="32"/>
        <v/>
      </c>
    </row>
    <row r="181" spans="1:11" ht="14.5" thickBot="1" x14ac:dyDescent="0.35">
      <c r="A181" s="1372" t="s">
        <v>509</v>
      </c>
      <c r="B181" s="1387" t="s">
        <v>529</v>
      </c>
      <c r="C181" s="1388" t="s">
        <v>514</v>
      </c>
      <c r="D181" s="1381" t="s">
        <v>421</v>
      </c>
      <c r="E181" s="1382" t="str">
        <f t="shared" si="28"/>
        <v>Sep-2020 £</v>
      </c>
      <c r="F181" s="664">
        <f t="shared" si="29"/>
        <v>0</v>
      </c>
      <c r="G181" s="664" t="str">
        <f t="shared" si="32"/>
        <v/>
      </c>
      <c r="H181" s="664" t="str">
        <f t="shared" si="32"/>
        <v/>
      </c>
      <c r="I181" s="664" t="str">
        <f t="shared" si="32"/>
        <v/>
      </c>
      <c r="J181" s="664" t="str">
        <f t="shared" si="32"/>
        <v/>
      </c>
      <c r="K181" s="665" t="str">
        <f t="shared" si="32"/>
        <v/>
      </c>
    </row>
    <row r="182" spans="1:11" ht="14" x14ac:dyDescent="0.3">
      <c r="A182" s="1372" t="s">
        <v>509</v>
      </c>
      <c r="B182" s="1389" t="s">
        <v>515</v>
      </c>
      <c r="C182" s="1390" t="s">
        <v>516</v>
      </c>
      <c r="D182" s="1391" t="s">
        <v>423</v>
      </c>
      <c r="E182" s="1392" t="str">
        <f t="shared" si="28"/>
        <v>Sep-2020 £</v>
      </c>
      <c r="F182" s="681">
        <f t="shared" si="29"/>
        <v>-471068.96349554468</v>
      </c>
      <c r="G182" s="681" t="str">
        <f t="shared" si="32"/>
        <v/>
      </c>
      <c r="H182" s="681" t="str">
        <f t="shared" si="32"/>
        <v/>
      </c>
      <c r="I182" s="681" t="str">
        <f t="shared" si="32"/>
        <v/>
      </c>
      <c r="J182" s="681" t="str">
        <f t="shared" si="32"/>
        <v/>
      </c>
      <c r="K182" s="682" t="str">
        <f t="shared" si="32"/>
        <v/>
      </c>
    </row>
    <row r="183" spans="1:11" ht="14" x14ac:dyDescent="0.3">
      <c r="A183" s="1372" t="s">
        <v>509</v>
      </c>
      <c r="B183" s="1373" t="s">
        <v>515</v>
      </c>
      <c r="C183" s="1374" t="s">
        <v>517</v>
      </c>
      <c r="D183" s="1378" t="s">
        <v>423</v>
      </c>
      <c r="E183" s="1379" t="str">
        <f t="shared" si="28"/>
        <v>Sep-2020 £</v>
      </c>
      <c r="F183" s="662">
        <f t="shared" si="29"/>
        <v>-835595.15266390785</v>
      </c>
      <c r="G183" s="662" t="str">
        <f t="shared" si="32"/>
        <v/>
      </c>
      <c r="H183" s="662" t="str">
        <f t="shared" si="32"/>
        <v/>
      </c>
      <c r="I183" s="662" t="str">
        <f t="shared" si="32"/>
        <v/>
      </c>
      <c r="J183" s="662" t="str">
        <f t="shared" si="32"/>
        <v/>
      </c>
      <c r="K183" s="663" t="str">
        <f t="shared" si="32"/>
        <v/>
      </c>
    </row>
    <row r="184" spans="1:11" ht="14" x14ac:dyDescent="0.3">
      <c r="A184" s="1372" t="s">
        <v>509</v>
      </c>
      <c r="B184" s="1373" t="s">
        <v>515</v>
      </c>
      <c r="C184" s="1369" t="s">
        <v>518</v>
      </c>
      <c r="D184" s="1378" t="s">
        <v>423</v>
      </c>
      <c r="E184" s="1379" t="str">
        <f t="shared" si="28"/>
        <v>Sep-2020 £</v>
      </c>
      <c r="F184" s="662">
        <f t="shared" si="29"/>
        <v>0</v>
      </c>
      <c r="G184" s="662" t="str">
        <f t="shared" si="32"/>
        <v/>
      </c>
      <c r="H184" s="662" t="str">
        <f t="shared" si="32"/>
        <v/>
      </c>
      <c r="I184" s="662" t="str">
        <f t="shared" si="32"/>
        <v/>
      </c>
      <c r="J184" s="662" t="str">
        <f t="shared" si="32"/>
        <v/>
      </c>
      <c r="K184" s="663" t="str">
        <f t="shared" si="32"/>
        <v/>
      </c>
    </row>
    <row r="185" spans="1:11" ht="14" x14ac:dyDescent="0.3">
      <c r="A185" s="1372" t="s">
        <v>509</v>
      </c>
      <c r="B185" s="1373" t="s">
        <v>515</v>
      </c>
      <c r="C185" s="1377" t="s">
        <v>519</v>
      </c>
      <c r="D185" s="1378" t="s">
        <v>425</v>
      </c>
      <c r="E185" s="1379" t="str">
        <f t="shared" si="28"/>
        <v>Sep-2020 £</v>
      </c>
      <c r="F185" s="662">
        <f t="shared" si="29"/>
        <v>-101928.78917468453</v>
      </c>
      <c r="G185" s="662" t="str">
        <f t="shared" si="32"/>
        <v/>
      </c>
      <c r="H185" s="662" t="str">
        <f t="shared" si="32"/>
        <v/>
      </c>
      <c r="I185" s="662" t="str">
        <f t="shared" si="32"/>
        <v/>
      </c>
      <c r="J185" s="662" t="str">
        <f t="shared" si="32"/>
        <v/>
      </c>
      <c r="K185" s="663" t="str">
        <f t="shared" si="32"/>
        <v/>
      </c>
    </row>
    <row r="186" spans="1:11" ht="14" x14ac:dyDescent="0.3">
      <c r="A186" s="1372" t="s">
        <v>509</v>
      </c>
      <c r="B186" s="1373" t="s">
        <v>515</v>
      </c>
      <c r="C186" s="1377" t="s">
        <v>520</v>
      </c>
      <c r="D186" s="1378" t="s">
        <v>425</v>
      </c>
      <c r="E186" s="1379" t="str">
        <f t="shared" si="28"/>
        <v>Sep-2020 £</v>
      </c>
      <c r="F186" s="662">
        <f t="shared" si="29"/>
        <v>-63153.126676440152</v>
      </c>
      <c r="G186" s="662" t="str">
        <f t="shared" si="32"/>
        <v/>
      </c>
      <c r="H186" s="662" t="str">
        <f t="shared" si="32"/>
        <v/>
      </c>
      <c r="I186" s="662" t="str">
        <f t="shared" si="32"/>
        <v/>
      </c>
      <c r="J186" s="662" t="str">
        <f t="shared" si="32"/>
        <v/>
      </c>
      <c r="K186" s="663" t="str">
        <f t="shared" si="32"/>
        <v/>
      </c>
    </row>
    <row r="187" spans="1:11" ht="14" x14ac:dyDescent="0.3">
      <c r="A187" s="1372" t="s">
        <v>509</v>
      </c>
      <c r="B187" s="1373" t="s">
        <v>515</v>
      </c>
      <c r="C187" s="1377" t="s">
        <v>521</v>
      </c>
      <c r="D187" s="1378" t="s">
        <v>427</v>
      </c>
      <c r="E187" s="1379" t="str">
        <f t="shared" si="28"/>
        <v>Sep-2020 £</v>
      </c>
      <c r="F187" s="662">
        <f t="shared" si="29"/>
        <v>-1193921.4020287571</v>
      </c>
      <c r="G187" s="662" t="str">
        <f t="shared" si="32"/>
        <v/>
      </c>
      <c r="H187" s="662" t="str">
        <f t="shared" si="32"/>
        <v/>
      </c>
      <c r="I187" s="662" t="str">
        <f t="shared" si="32"/>
        <v/>
      </c>
      <c r="J187" s="662" t="str">
        <f t="shared" si="32"/>
        <v/>
      </c>
      <c r="K187" s="663" t="str">
        <f t="shared" si="32"/>
        <v/>
      </c>
    </row>
    <row r="188" spans="1:11" ht="14" x14ac:dyDescent="0.3">
      <c r="A188" s="1372" t="s">
        <v>509</v>
      </c>
      <c r="B188" s="1373" t="s">
        <v>515</v>
      </c>
      <c r="C188" s="1377" t="s">
        <v>522</v>
      </c>
      <c r="D188" s="1378" t="s">
        <v>427</v>
      </c>
      <c r="E188" s="1379" t="str">
        <f t="shared" si="28"/>
        <v>Sep-2020 £</v>
      </c>
      <c r="F188" s="662">
        <f t="shared" si="29"/>
        <v>-4704547.5798746087</v>
      </c>
      <c r="G188" s="662" t="str">
        <f t="shared" ref="G188:K197" si="33">IFERROR(G31-G149,"")</f>
        <v/>
      </c>
      <c r="H188" s="662" t="str">
        <f t="shared" si="33"/>
        <v/>
      </c>
      <c r="I188" s="662" t="str">
        <f t="shared" si="33"/>
        <v/>
      </c>
      <c r="J188" s="662" t="str">
        <f t="shared" si="33"/>
        <v/>
      </c>
      <c r="K188" s="663" t="str">
        <f t="shared" si="33"/>
        <v/>
      </c>
    </row>
    <row r="189" spans="1:11" ht="14" x14ac:dyDescent="0.3">
      <c r="A189" s="1372" t="s">
        <v>509</v>
      </c>
      <c r="B189" s="1373" t="s">
        <v>515</v>
      </c>
      <c r="C189" s="1377" t="s">
        <v>523</v>
      </c>
      <c r="D189" s="1378" t="s">
        <v>427</v>
      </c>
      <c r="E189" s="1379" t="str">
        <f t="shared" si="28"/>
        <v>Sep-2020 £</v>
      </c>
      <c r="F189" s="662">
        <f t="shared" si="29"/>
        <v>-407824.5580077059</v>
      </c>
      <c r="G189" s="662" t="str">
        <f t="shared" si="33"/>
        <v/>
      </c>
      <c r="H189" s="662" t="str">
        <f t="shared" si="33"/>
        <v/>
      </c>
      <c r="I189" s="662" t="str">
        <f t="shared" si="33"/>
        <v/>
      </c>
      <c r="J189" s="662" t="str">
        <f t="shared" si="33"/>
        <v/>
      </c>
      <c r="K189" s="663" t="str">
        <f t="shared" si="33"/>
        <v/>
      </c>
    </row>
    <row r="190" spans="1:11" ht="14" x14ac:dyDescent="0.3">
      <c r="A190" s="1372" t="s">
        <v>509</v>
      </c>
      <c r="B190" s="1373" t="s">
        <v>515</v>
      </c>
      <c r="C190" s="1377" t="s">
        <v>524</v>
      </c>
      <c r="D190" s="1378" t="s">
        <v>429</v>
      </c>
      <c r="E190" s="1379" t="str">
        <f t="shared" si="28"/>
        <v>Sep-2020 £</v>
      </c>
      <c r="F190" s="662">
        <f t="shared" si="29"/>
        <v>-222306.13251860163</v>
      </c>
      <c r="G190" s="662" t="str">
        <f t="shared" si="33"/>
        <v/>
      </c>
      <c r="H190" s="662" t="str">
        <f t="shared" si="33"/>
        <v/>
      </c>
      <c r="I190" s="662" t="str">
        <f t="shared" si="33"/>
        <v/>
      </c>
      <c r="J190" s="662" t="str">
        <f t="shared" si="33"/>
        <v/>
      </c>
      <c r="K190" s="663" t="str">
        <f t="shared" si="33"/>
        <v/>
      </c>
    </row>
    <row r="191" spans="1:11" ht="14.5" thickBot="1" x14ac:dyDescent="0.35">
      <c r="A191" s="1372" t="s">
        <v>509</v>
      </c>
      <c r="B191" s="1373" t="s">
        <v>515</v>
      </c>
      <c r="C191" s="1377" t="s">
        <v>525</v>
      </c>
      <c r="D191" s="1378" t="s">
        <v>429</v>
      </c>
      <c r="E191" s="1379" t="str">
        <f t="shared" si="28"/>
        <v>Sep-2020 £</v>
      </c>
      <c r="F191" s="662">
        <f t="shared" si="29"/>
        <v>-38940.250820223853</v>
      </c>
      <c r="G191" s="662" t="str">
        <f t="shared" si="33"/>
        <v/>
      </c>
      <c r="H191" s="662" t="str">
        <f t="shared" si="33"/>
        <v/>
      </c>
      <c r="I191" s="662" t="str">
        <f t="shared" si="33"/>
        <v/>
      </c>
      <c r="J191" s="662" t="str">
        <f t="shared" si="33"/>
        <v/>
      </c>
      <c r="K191" s="663" t="str">
        <f t="shared" si="33"/>
        <v/>
      </c>
    </row>
    <row r="192" spans="1:11" ht="14" x14ac:dyDescent="0.3">
      <c r="A192" s="1385" t="s">
        <v>526</v>
      </c>
      <c r="B192" s="1385" t="s">
        <v>527</v>
      </c>
      <c r="C192" s="1386" t="s">
        <v>502</v>
      </c>
      <c r="D192" s="1375" t="s">
        <v>423</v>
      </c>
      <c r="E192" s="1376" t="str">
        <f t="shared" si="28"/>
        <v>Sep-2020 £</v>
      </c>
      <c r="F192" s="680">
        <f t="shared" si="29"/>
        <v>-1901250.9521832601</v>
      </c>
      <c r="G192" s="680" t="str">
        <f t="shared" si="33"/>
        <v/>
      </c>
      <c r="H192" s="680" t="str">
        <f t="shared" si="33"/>
        <v/>
      </c>
      <c r="I192" s="680" t="str">
        <f t="shared" si="33"/>
        <v/>
      </c>
      <c r="J192" s="680" t="str">
        <f t="shared" si="33"/>
        <v/>
      </c>
      <c r="K192" s="671" t="str">
        <f t="shared" si="33"/>
        <v/>
      </c>
    </row>
    <row r="193" spans="1:11" ht="14" x14ac:dyDescent="0.3">
      <c r="A193" s="1372" t="s">
        <v>526</v>
      </c>
      <c r="B193" s="1372" t="s">
        <v>527</v>
      </c>
      <c r="C193" s="1393" t="s">
        <v>503</v>
      </c>
      <c r="D193" s="1378" t="s">
        <v>423</v>
      </c>
      <c r="E193" s="1379" t="str">
        <f t="shared" si="28"/>
        <v>Sep-2020 £</v>
      </c>
      <c r="F193" s="662">
        <f t="shared" si="29"/>
        <v>-920923.03636355826</v>
      </c>
      <c r="G193" s="662" t="str">
        <f t="shared" si="33"/>
        <v/>
      </c>
      <c r="H193" s="662" t="str">
        <f t="shared" si="33"/>
        <v/>
      </c>
      <c r="I193" s="662" t="str">
        <f t="shared" si="33"/>
        <v/>
      </c>
      <c r="J193" s="662" t="str">
        <f t="shared" si="33"/>
        <v/>
      </c>
      <c r="K193" s="663" t="str">
        <f t="shared" si="33"/>
        <v/>
      </c>
    </row>
    <row r="194" spans="1:11" ht="14" x14ac:dyDescent="0.3">
      <c r="A194" s="1372" t="s">
        <v>526</v>
      </c>
      <c r="B194" s="1372" t="s">
        <v>527</v>
      </c>
      <c r="C194" s="1393" t="s">
        <v>504</v>
      </c>
      <c r="D194" s="1378" t="s">
        <v>425</v>
      </c>
      <c r="E194" s="1379" t="str">
        <f t="shared" si="28"/>
        <v>Sep-2020 £</v>
      </c>
      <c r="F194" s="662">
        <f t="shared" si="29"/>
        <v>-422816.68999065121</v>
      </c>
      <c r="G194" s="662" t="str">
        <f t="shared" si="33"/>
        <v/>
      </c>
      <c r="H194" s="662" t="str">
        <f t="shared" si="33"/>
        <v/>
      </c>
      <c r="I194" s="662" t="str">
        <f t="shared" si="33"/>
        <v/>
      </c>
      <c r="J194" s="662" t="str">
        <f t="shared" si="33"/>
        <v/>
      </c>
      <c r="K194" s="663" t="str">
        <f t="shared" si="33"/>
        <v/>
      </c>
    </row>
    <row r="195" spans="1:11" ht="14.5" thickBot="1" x14ac:dyDescent="0.35">
      <c r="A195" s="1372" t="s">
        <v>526</v>
      </c>
      <c r="B195" s="1387" t="s">
        <v>527</v>
      </c>
      <c r="C195" s="1381" t="s">
        <v>505</v>
      </c>
      <c r="D195" s="1381" t="s">
        <v>425</v>
      </c>
      <c r="E195" s="1382" t="str">
        <f t="shared" si="28"/>
        <v>Sep-2020 £</v>
      </c>
      <c r="F195" s="664">
        <f t="shared" si="29"/>
        <v>-95359.468349975927</v>
      </c>
      <c r="G195" s="664" t="str">
        <f t="shared" si="33"/>
        <v/>
      </c>
      <c r="H195" s="664" t="str">
        <f t="shared" si="33"/>
        <v/>
      </c>
      <c r="I195" s="664" t="str">
        <f t="shared" si="33"/>
        <v/>
      </c>
      <c r="J195" s="664" t="str">
        <f t="shared" si="33"/>
        <v/>
      </c>
      <c r="K195" s="665" t="str">
        <f t="shared" si="33"/>
        <v/>
      </c>
    </row>
    <row r="196" spans="1:11" ht="14.5" thickBot="1" x14ac:dyDescent="0.35">
      <c r="A196" s="1372" t="s">
        <v>526</v>
      </c>
      <c r="B196" s="1372" t="s">
        <v>1051</v>
      </c>
      <c r="C196" s="1394" t="s">
        <v>1052</v>
      </c>
      <c r="D196" s="1378" t="s">
        <v>425</v>
      </c>
      <c r="E196" s="1376" t="str">
        <f t="shared" si="28"/>
        <v>Sep-2020 £</v>
      </c>
      <c r="F196" s="680">
        <f t="shared" si="29"/>
        <v>0</v>
      </c>
      <c r="G196" s="680" t="str">
        <f t="shared" si="33"/>
        <v/>
      </c>
      <c r="H196" s="680" t="str">
        <f t="shared" si="33"/>
        <v/>
      </c>
      <c r="I196" s="680" t="str">
        <f t="shared" si="33"/>
        <v/>
      </c>
      <c r="J196" s="680" t="str">
        <f t="shared" si="33"/>
        <v/>
      </c>
      <c r="K196" s="671" t="str">
        <f t="shared" si="33"/>
        <v/>
      </c>
    </row>
    <row r="197" spans="1:11" ht="14.5" thickBot="1" x14ac:dyDescent="0.35">
      <c r="A197" s="1372" t="s">
        <v>526</v>
      </c>
      <c r="B197" s="1395" t="s">
        <v>529</v>
      </c>
      <c r="C197" s="1396" t="s">
        <v>530</v>
      </c>
      <c r="D197" s="1397" t="s">
        <v>421</v>
      </c>
      <c r="E197" s="1398" t="str">
        <f t="shared" si="28"/>
        <v>Sep-2020 £</v>
      </c>
      <c r="F197" s="656">
        <f t="shared" si="29"/>
        <v>-262900.37271558843</v>
      </c>
      <c r="G197" s="656" t="str">
        <f t="shared" si="33"/>
        <v/>
      </c>
      <c r="H197" s="656" t="str">
        <f t="shared" si="33"/>
        <v/>
      </c>
      <c r="I197" s="656" t="str">
        <f t="shared" si="33"/>
        <v/>
      </c>
      <c r="J197" s="656" t="str">
        <f t="shared" si="33"/>
        <v/>
      </c>
      <c r="K197" s="657" t="str">
        <f t="shared" si="33"/>
        <v/>
      </c>
    </row>
    <row r="198" spans="1:11" ht="14.5" thickBot="1" x14ac:dyDescent="0.35">
      <c r="A198" s="1566" t="s">
        <v>431</v>
      </c>
      <c r="B198" s="1567"/>
      <c r="C198" s="1568"/>
      <c r="D198" s="1399" t="s">
        <v>431</v>
      </c>
      <c r="E198" s="1398" t="str">
        <f t="shared" si="28"/>
        <v>Sep-2020 £</v>
      </c>
      <c r="F198" s="656">
        <f t="shared" si="29"/>
        <v>-445574.26775737718</v>
      </c>
      <c r="G198" s="656" t="str">
        <f t="shared" ref="G198:K198" si="34">IFERROR(G41-G159,"")</f>
        <v/>
      </c>
      <c r="H198" s="656" t="str">
        <f t="shared" si="34"/>
        <v/>
      </c>
      <c r="I198" s="656" t="str">
        <f t="shared" si="34"/>
        <v/>
      </c>
      <c r="J198" s="656" t="str">
        <f t="shared" si="34"/>
        <v/>
      </c>
      <c r="K198" s="657" t="str">
        <f t="shared" si="34"/>
        <v/>
      </c>
    </row>
    <row r="199" spans="1:11" ht="14.5" thickBot="1" x14ac:dyDescent="0.35">
      <c r="A199" s="1400"/>
      <c r="B199" s="1369"/>
      <c r="C199" s="1369"/>
      <c r="D199" s="1369"/>
      <c r="E199" s="1401"/>
      <c r="F199" s="1401"/>
      <c r="G199" s="1401"/>
      <c r="H199" s="1401"/>
      <c r="I199" s="1401"/>
      <c r="J199" s="1401"/>
      <c r="K199" s="1402"/>
    </row>
    <row r="200" spans="1:11" ht="14.5" thickBot="1" x14ac:dyDescent="0.35">
      <c r="A200" s="1569" t="s">
        <v>366</v>
      </c>
      <c r="B200" s="1570"/>
      <c r="C200" s="1570"/>
      <c r="D200" s="1571"/>
      <c r="E200" s="1403" t="str">
        <f>$E$10</f>
        <v>Sep-2020 £</v>
      </c>
      <c r="F200" s="656">
        <f>SUM(F167:F198)</f>
        <v>-17630586.911911305</v>
      </c>
      <c r="G200" s="656">
        <f t="shared" ref="G200:K200" si="35">SUM(G167:G198)</f>
        <v>0</v>
      </c>
      <c r="H200" s="656">
        <f t="shared" si="35"/>
        <v>0</v>
      </c>
      <c r="I200" s="656">
        <f t="shared" si="35"/>
        <v>0</v>
      </c>
      <c r="J200" s="656">
        <f t="shared" si="35"/>
        <v>0</v>
      </c>
      <c r="K200" s="657">
        <f t="shared" si="35"/>
        <v>0</v>
      </c>
    </row>
    <row r="201" spans="1:11" ht="14" x14ac:dyDescent="0.3"/>
    <row r="202" spans="1:11" ht="14" x14ac:dyDescent="0.3"/>
    <row r="203" spans="1:11" ht="16" thickBot="1" x14ac:dyDescent="0.4">
      <c r="A203" s="365" t="s">
        <v>1236</v>
      </c>
      <c r="B203" s="415"/>
      <c r="C203" s="415"/>
      <c r="D203" s="415"/>
      <c r="E203" s="415"/>
      <c r="F203" s="415"/>
      <c r="G203" s="415"/>
      <c r="H203" s="415"/>
      <c r="I203" s="415"/>
      <c r="J203" s="415"/>
      <c r="K203" s="415"/>
    </row>
    <row r="204" spans="1:11" ht="14.25" customHeight="1" x14ac:dyDescent="0.3">
      <c r="A204" s="1575" t="s">
        <v>531</v>
      </c>
      <c r="B204" s="1576"/>
      <c r="C204" s="1577"/>
      <c r="D204" s="1581" t="s">
        <v>528</v>
      </c>
      <c r="E204" s="1583" t="s">
        <v>386</v>
      </c>
      <c r="F204" s="1572" t="s">
        <v>508</v>
      </c>
      <c r="G204" s="1573"/>
      <c r="H204" s="1573"/>
      <c r="I204" s="1573"/>
      <c r="J204" s="1573"/>
      <c r="K204" s="1574"/>
    </row>
    <row r="205" spans="1:11" ht="14.5" thickBot="1" x14ac:dyDescent="0.35">
      <c r="A205" s="1578"/>
      <c r="B205" s="1579"/>
      <c r="C205" s="1580"/>
      <c r="D205" s="1582"/>
      <c r="E205" s="1584"/>
      <c r="F205" s="432">
        <v>2023</v>
      </c>
      <c r="G205" s="433">
        <v>2024</v>
      </c>
      <c r="H205" s="433">
        <v>2025</v>
      </c>
      <c r="I205" s="433">
        <v>2026</v>
      </c>
      <c r="J205" s="433">
        <v>2027</v>
      </c>
      <c r="K205" s="434">
        <v>2028</v>
      </c>
    </row>
    <row r="206" spans="1:11" ht="14" x14ac:dyDescent="0.3">
      <c r="A206" s="1372" t="s">
        <v>509</v>
      </c>
      <c r="B206" s="1373" t="s">
        <v>510</v>
      </c>
      <c r="C206" s="1374" t="s">
        <v>352</v>
      </c>
      <c r="D206" s="1375" t="s">
        <v>414</v>
      </c>
      <c r="E206" s="1376" t="str">
        <f t="shared" ref="E206:E237" si="36">$E$10</f>
        <v>Sep-2020 £</v>
      </c>
      <c r="F206" s="1406">
        <f>IFERROR(F167/F128,"")</f>
        <v>-1</v>
      </c>
      <c r="G206" s="1406" t="str">
        <f t="shared" ref="G206:K206" si="37">IFERROR(G167/G128,"")</f>
        <v/>
      </c>
      <c r="H206" s="1406" t="str">
        <f t="shared" si="37"/>
        <v/>
      </c>
      <c r="I206" s="1406" t="str">
        <f t="shared" si="37"/>
        <v/>
      </c>
      <c r="J206" s="1406" t="str">
        <f t="shared" si="37"/>
        <v/>
      </c>
      <c r="K206" s="1407" t="str">
        <f t="shared" si="37"/>
        <v/>
      </c>
    </row>
    <row r="207" spans="1:11" ht="14" x14ac:dyDescent="0.3">
      <c r="A207" s="1372" t="s">
        <v>509</v>
      </c>
      <c r="B207" s="1373" t="s">
        <v>510</v>
      </c>
      <c r="C207" s="1377" t="s">
        <v>353</v>
      </c>
      <c r="D207" s="1378" t="s">
        <v>414</v>
      </c>
      <c r="E207" s="1379" t="str">
        <f t="shared" si="36"/>
        <v>Sep-2020 £</v>
      </c>
      <c r="F207" s="1408">
        <f t="shared" ref="F207:K222" si="38">IFERROR(F168/F129,"")</f>
        <v>-1</v>
      </c>
      <c r="G207" s="1408" t="str">
        <f t="shared" si="38"/>
        <v/>
      </c>
      <c r="H207" s="1408" t="str">
        <f t="shared" si="38"/>
        <v/>
      </c>
      <c r="I207" s="1408" t="str">
        <f t="shared" si="38"/>
        <v/>
      </c>
      <c r="J207" s="1408" t="str">
        <f t="shared" si="38"/>
        <v/>
      </c>
      <c r="K207" s="1409" t="str">
        <f t="shared" si="38"/>
        <v/>
      </c>
    </row>
    <row r="208" spans="1:11" ht="14" x14ac:dyDescent="0.3">
      <c r="A208" s="1372" t="s">
        <v>509</v>
      </c>
      <c r="B208" s="1373" t="s">
        <v>510</v>
      </c>
      <c r="C208" s="1377" t="s">
        <v>354</v>
      </c>
      <c r="D208" s="1378" t="s">
        <v>414</v>
      </c>
      <c r="E208" s="1379" t="str">
        <f t="shared" si="36"/>
        <v>Sep-2020 £</v>
      </c>
      <c r="F208" s="1408" t="str">
        <f t="shared" si="38"/>
        <v/>
      </c>
      <c r="G208" s="1408" t="str">
        <f t="shared" si="38"/>
        <v/>
      </c>
      <c r="H208" s="1408" t="str">
        <f t="shared" si="38"/>
        <v/>
      </c>
      <c r="I208" s="1408" t="str">
        <f t="shared" si="38"/>
        <v/>
      </c>
      <c r="J208" s="1408" t="str">
        <f t="shared" si="38"/>
        <v/>
      </c>
      <c r="K208" s="1409" t="str">
        <f t="shared" si="38"/>
        <v/>
      </c>
    </row>
    <row r="209" spans="1:11" ht="14" x14ac:dyDescent="0.3">
      <c r="A209" s="1372" t="s">
        <v>509</v>
      </c>
      <c r="B209" s="1373" t="s">
        <v>510</v>
      </c>
      <c r="C209" s="1377" t="s">
        <v>355</v>
      </c>
      <c r="D209" s="1378" t="s">
        <v>414</v>
      </c>
      <c r="E209" s="1379" t="str">
        <f t="shared" si="36"/>
        <v>Sep-2020 £</v>
      </c>
      <c r="F209" s="1408" t="str">
        <f t="shared" si="38"/>
        <v/>
      </c>
      <c r="G209" s="1408" t="str">
        <f t="shared" si="38"/>
        <v/>
      </c>
      <c r="H209" s="1408" t="str">
        <f t="shared" si="38"/>
        <v/>
      </c>
      <c r="I209" s="1408" t="str">
        <f t="shared" si="38"/>
        <v/>
      </c>
      <c r="J209" s="1408" t="str">
        <f t="shared" si="38"/>
        <v/>
      </c>
      <c r="K209" s="1409" t="str">
        <f t="shared" si="38"/>
        <v/>
      </c>
    </row>
    <row r="210" spans="1:11" ht="14" x14ac:dyDescent="0.3">
      <c r="A210" s="1372" t="s">
        <v>509</v>
      </c>
      <c r="B210" s="1373" t="s">
        <v>510</v>
      </c>
      <c r="C210" s="1377" t="s">
        <v>511</v>
      </c>
      <c r="D210" s="1378" t="s">
        <v>414</v>
      </c>
      <c r="E210" s="1379" t="str">
        <f t="shared" si="36"/>
        <v>Sep-2020 £</v>
      </c>
      <c r="F210" s="1408" t="str">
        <f t="shared" si="38"/>
        <v/>
      </c>
      <c r="G210" s="1408" t="str">
        <f t="shared" si="38"/>
        <v/>
      </c>
      <c r="H210" s="1408" t="str">
        <f t="shared" si="38"/>
        <v/>
      </c>
      <c r="I210" s="1408" t="str">
        <f t="shared" si="38"/>
        <v/>
      </c>
      <c r="J210" s="1408" t="str">
        <f t="shared" si="38"/>
        <v/>
      </c>
      <c r="K210" s="1409" t="str">
        <f t="shared" si="38"/>
        <v/>
      </c>
    </row>
    <row r="211" spans="1:11" ht="14" x14ac:dyDescent="0.3">
      <c r="A211" s="1372" t="s">
        <v>509</v>
      </c>
      <c r="B211" s="1373" t="s">
        <v>510</v>
      </c>
      <c r="C211" s="1377" t="s">
        <v>512</v>
      </c>
      <c r="D211" s="1378" t="s">
        <v>419</v>
      </c>
      <c r="E211" s="1379" t="str">
        <f t="shared" si="36"/>
        <v>Sep-2020 £</v>
      </c>
      <c r="F211" s="1408" t="str">
        <f t="shared" si="38"/>
        <v/>
      </c>
      <c r="G211" s="1408" t="str">
        <f t="shared" si="38"/>
        <v/>
      </c>
      <c r="H211" s="1408" t="str">
        <f t="shared" si="38"/>
        <v/>
      </c>
      <c r="I211" s="1408" t="str">
        <f t="shared" si="38"/>
        <v/>
      </c>
      <c r="J211" s="1408" t="str">
        <f t="shared" si="38"/>
        <v/>
      </c>
      <c r="K211" s="1409" t="str">
        <f t="shared" si="38"/>
        <v/>
      </c>
    </row>
    <row r="212" spans="1:11" ht="14" x14ac:dyDescent="0.3">
      <c r="A212" s="1372" t="s">
        <v>509</v>
      </c>
      <c r="B212" s="1373" t="s">
        <v>510</v>
      </c>
      <c r="C212" s="1377" t="s">
        <v>329</v>
      </c>
      <c r="D212" s="1378" t="s">
        <v>414</v>
      </c>
      <c r="E212" s="1379" t="str">
        <f t="shared" si="36"/>
        <v>Sep-2020 £</v>
      </c>
      <c r="F212" s="1408" t="str">
        <f t="shared" si="38"/>
        <v/>
      </c>
      <c r="G212" s="1408" t="str">
        <f t="shared" si="38"/>
        <v/>
      </c>
      <c r="H212" s="1408" t="str">
        <f t="shared" si="38"/>
        <v/>
      </c>
      <c r="I212" s="1408" t="str">
        <f t="shared" si="38"/>
        <v/>
      </c>
      <c r="J212" s="1408" t="str">
        <f t="shared" si="38"/>
        <v/>
      </c>
      <c r="K212" s="1409" t="str">
        <f t="shared" si="38"/>
        <v/>
      </c>
    </row>
    <row r="213" spans="1:11" ht="14" x14ac:dyDescent="0.3">
      <c r="A213" s="1372" t="s">
        <v>509</v>
      </c>
      <c r="B213" s="1373" t="s">
        <v>510</v>
      </c>
      <c r="C213" s="1377" t="s">
        <v>330</v>
      </c>
      <c r="D213" s="1378" t="s">
        <v>414</v>
      </c>
      <c r="E213" s="1379" t="str">
        <f t="shared" si="36"/>
        <v>Sep-2020 £</v>
      </c>
      <c r="F213" s="1408" t="str">
        <f t="shared" si="38"/>
        <v/>
      </c>
      <c r="G213" s="1408" t="str">
        <f t="shared" si="38"/>
        <v/>
      </c>
      <c r="H213" s="1408" t="str">
        <f t="shared" si="38"/>
        <v/>
      </c>
      <c r="I213" s="1408" t="str">
        <f t="shared" si="38"/>
        <v/>
      </c>
      <c r="J213" s="1408" t="str">
        <f t="shared" si="38"/>
        <v/>
      </c>
      <c r="K213" s="1409" t="str">
        <f t="shared" si="38"/>
        <v/>
      </c>
    </row>
    <row r="214" spans="1:11" ht="14" x14ac:dyDescent="0.3">
      <c r="A214" s="1372" t="s">
        <v>509</v>
      </c>
      <c r="B214" s="1373" t="s">
        <v>510</v>
      </c>
      <c r="C214" s="1377" t="s">
        <v>331</v>
      </c>
      <c r="D214" s="1378" t="s">
        <v>414</v>
      </c>
      <c r="E214" s="1379" t="str">
        <f t="shared" si="36"/>
        <v>Sep-2020 £</v>
      </c>
      <c r="F214" s="1408" t="str">
        <f t="shared" si="38"/>
        <v/>
      </c>
      <c r="G214" s="1408" t="str">
        <f t="shared" si="38"/>
        <v/>
      </c>
      <c r="H214" s="1408" t="str">
        <f t="shared" si="38"/>
        <v/>
      </c>
      <c r="I214" s="1408" t="str">
        <f t="shared" si="38"/>
        <v/>
      </c>
      <c r="J214" s="1408" t="str">
        <f t="shared" si="38"/>
        <v/>
      </c>
      <c r="K214" s="1409" t="str">
        <f t="shared" si="38"/>
        <v/>
      </c>
    </row>
    <row r="215" spans="1:11" ht="14" x14ac:dyDescent="0.3">
      <c r="A215" s="1372" t="s">
        <v>509</v>
      </c>
      <c r="B215" s="1373" t="s">
        <v>510</v>
      </c>
      <c r="C215" s="1377" t="s">
        <v>333</v>
      </c>
      <c r="D215" s="1378" t="s">
        <v>419</v>
      </c>
      <c r="E215" s="1379" t="str">
        <f t="shared" si="36"/>
        <v>Sep-2020 £</v>
      </c>
      <c r="F215" s="1408" t="str">
        <f t="shared" si="38"/>
        <v/>
      </c>
      <c r="G215" s="1408" t="str">
        <f t="shared" si="38"/>
        <v/>
      </c>
      <c r="H215" s="1408" t="str">
        <f t="shared" si="38"/>
        <v/>
      </c>
      <c r="I215" s="1408" t="str">
        <f t="shared" si="38"/>
        <v/>
      </c>
      <c r="J215" s="1408" t="str">
        <f t="shared" si="38"/>
        <v/>
      </c>
      <c r="K215" s="1409" t="str">
        <f t="shared" si="38"/>
        <v/>
      </c>
    </row>
    <row r="216" spans="1:11" ht="14" x14ac:dyDescent="0.3">
      <c r="A216" s="1372" t="s">
        <v>509</v>
      </c>
      <c r="B216" s="1373" t="s">
        <v>510</v>
      </c>
      <c r="C216" s="1377" t="s">
        <v>334</v>
      </c>
      <c r="D216" s="1378" t="s">
        <v>419</v>
      </c>
      <c r="E216" s="1379" t="str">
        <f t="shared" si="36"/>
        <v>Sep-2020 £</v>
      </c>
      <c r="F216" s="1408" t="str">
        <f t="shared" si="38"/>
        <v/>
      </c>
      <c r="G216" s="1408" t="str">
        <f t="shared" si="38"/>
        <v/>
      </c>
      <c r="H216" s="1408" t="str">
        <f t="shared" si="38"/>
        <v/>
      </c>
      <c r="I216" s="1408" t="str">
        <f t="shared" si="38"/>
        <v/>
      </c>
      <c r="J216" s="1408" t="str">
        <f t="shared" si="38"/>
        <v/>
      </c>
      <c r="K216" s="1409" t="str">
        <f t="shared" si="38"/>
        <v/>
      </c>
    </row>
    <row r="217" spans="1:11" ht="14.5" thickBot="1" x14ac:dyDescent="0.35">
      <c r="A217" s="1372" t="s">
        <v>509</v>
      </c>
      <c r="B217" s="1380" t="s">
        <v>510</v>
      </c>
      <c r="C217" s="1369" t="s">
        <v>335</v>
      </c>
      <c r="D217" s="1381" t="s">
        <v>419</v>
      </c>
      <c r="E217" s="1382" t="str">
        <f t="shared" si="36"/>
        <v>Sep-2020 £</v>
      </c>
      <c r="F217" s="1410" t="str">
        <f t="shared" si="38"/>
        <v/>
      </c>
      <c r="G217" s="1410" t="str">
        <f t="shared" si="38"/>
        <v/>
      </c>
      <c r="H217" s="1410" t="str">
        <f t="shared" si="38"/>
        <v/>
      </c>
      <c r="I217" s="1410" t="str">
        <f t="shared" si="38"/>
        <v/>
      </c>
      <c r="J217" s="1410" t="str">
        <f t="shared" si="38"/>
        <v/>
      </c>
      <c r="K217" s="1411" t="str">
        <f t="shared" si="38"/>
        <v/>
      </c>
    </row>
    <row r="218" spans="1:11" ht="14.5" thickBot="1" x14ac:dyDescent="0.35">
      <c r="A218" s="1372" t="s">
        <v>509</v>
      </c>
      <c r="B218" s="1564" t="s">
        <v>417</v>
      </c>
      <c r="C218" s="1565"/>
      <c r="D218" s="1383" t="s">
        <v>417</v>
      </c>
      <c r="E218" s="1384" t="str">
        <f t="shared" si="36"/>
        <v>Sep-2020 £</v>
      </c>
      <c r="F218" s="1412">
        <f>IFERROR(F179/F140,"")</f>
        <v>-1</v>
      </c>
      <c r="G218" s="1412" t="str">
        <f t="shared" si="38"/>
        <v/>
      </c>
      <c r="H218" s="1412" t="str">
        <f t="shared" si="38"/>
        <v/>
      </c>
      <c r="I218" s="1412" t="str">
        <f t="shared" si="38"/>
        <v/>
      </c>
      <c r="J218" s="1412" t="str">
        <f t="shared" si="38"/>
        <v/>
      </c>
      <c r="K218" s="1413" t="str">
        <f t="shared" si="38"/>
        <v/>
      </c>
    </row>
    <row r="219" spans="1:11" ht="14" x14ac:dyDescent="0.3">
      <c r="A219" s="1372" t="s">
        <v>509</v>
      </c>
      <c r="B219" s="1385" t="s">
        <v>529</v>
      </c>
      <c r="C219" s="1386" t="s">
        <v>513</v>
      </c>
      <c r="D219" s="1375" t="s">
        <v>421</v>
      </c>
      <c r="E219" s="1376" t="str">
        <f t="shared" si="36"/>
        <v>Sep-2020 £</v>
      </c>
      <c r="F219" s="1406" t="str">
        <f t="shared" si="38"/>
        <v/>
      </c>
      <c r="G219" s="1406" t="str">
        <f t="shared" si="38"/>
        <v/>
      </c>
      <c r="H219" s="1406" t="str">
        <f t="shared" si="38"/>
        <v/>
      </c>
      <c r="I219" s="1406" t="str">
        <f t="shared" si="38"/>
        <v/>
      </c>
      <c r="J219" s="1406" t="str">
        <f t="shared" si="38"/>
        <v/>
      </c>
      <c r="K219" s="1407" t="str">
        <f t="shared" si="38"/>
        <v/>
      </c>
    </row>
    <row r="220" spans="1:11" ht="14.5" thickBot="1" x14ac:dyDescent="0.35">
      <c r="A220" s="1372" t="s">
        <v>509</v>
      </c>
      <c r="B220" s="1387" t="s">
        <v>529</v>
      </c>
      <c r="C220" s="1388" t="s">
        <v>514</v>
      </c>
      <c r="D220" s="1381" t="s">
        <v>421</v>
      </c>
      <c r="E220" s="1382" t="str">
        <f t="shared" si="36"/>
        <v>Sep-2020 £</v>
      </c>
      <c r="F220" s="1410" t="str">
        <f t="shared" si="38"/>
        <v/>
      </c>
      <c r="G220" s="1410" t="str">
        <f t="shared" si="38"/>
        <v/>
      </c>
      <c r="H220" s="1410" t="str">
        <f t="shared" si="38"/>
        <v/>
      </c>
      <c r="I220" s="1410" t="str">
        <f t="shared" si="38"/>
        <v/>
      </c>
      <c r="J220" s="1410" t="str">
        <f t="shared" si="38"/>
        <v/>
      </c>
      <c r="K220" s="1411" t="str">
        <f t="shared" si="38"/>
        <v/>
      </c>
    </row>
    <row r="221" spans="1:11" ht="14" x14ac:dyDescent="0.3">
      <c r="A221" s="1372" t="s">
        <v>509</v>
      </c>
      <c r="B221" s="1389" t="s">
        <v>515</v>
      </c>
      <c r="C221" s="1390" t="s">
        <v>516</v>
      </c>
      <c r="D221" s="1391" t="s">
        <v>423</v>
      </c>
      <c r="E221" s="1392" t="str">
        <f t="shared" si="36"/>
        <v>Sep-2020 £</v>
      </c>
      <c r="F221" s="1414">
        <f t="shared" si="38"/>
        <v>-1</v>
      </c>
      <c r="G221" s="1414" t="str">
        <f t="shared" si="38"/>
        <v/>
      </c>
      <c r="H221" s="1414" t="str">
        <f t="shared" si="38"/>
        <v/>
      </c>
      <c r="I221" s="1414" t="str">
        <f t="shared" si="38"/>
        <v/>
      </c>
      <c r="J221" s="1414" t="str">
        <f t="shared" si="38"/>
        <v/>
      </c>
      <c r="K221" s="1415" t="str">
        <f t="shared" si="38"/>
        <v/>
      </c>
    </row>
    <row r="222" spans="1:11" ht="14" x14ac:dyDescent="0.3">
      <c r="A222" s="1372" t="s">
        <v>509</v>
      </c>
      <c r="B222" s="1373" t="s">
        <v>515</v>
      </c>
      <c r="C222" s="1374" t="s">
        <v>517</v>
      </c>
      <c r="D222" s="1378" t="s">
        <v>423</v>
      </c>
      <c r="E222" s="1379" t="str">
        <f t="shared" si="36"/>
        <v>Sep-2020 £</v>
      </c>
      <c r="F222" s="1408">
        <f t="shared" si="38"/>
        <v>-1</v>
      </c>
      <c r="G222" s="1408" t="str">
        <f t="shared" si="38"/>
        <v/>
      </c>
      <c r="H222" s="1408" t="str">
        <f t="shared" si="38"/>
        <v/>
      </c>
      <c r="I222" s="1408" t="str">
        <f t="shared" si="38"/>
        <v/>
      </c>
      <c r="J222" s="1408" t="str">
        <f t="shared" si="38"/>
        <v/>
      </c>
      <c r="K222" s="1409" t="str">
        <f t="shared" si="38"/>
        <v/>
      </c>
    </row>
    <row r="223" spans="1:11" ht="14" x14ac:dyDescent="0.3">
      <c r="A223" s="1372" t="s">
        <v>509</v>
      </c>
      <c r="B223" s="1373" t="s">
        <v>515</v>
      </c>
      <c r="C223" s="1369" t="s">
        <v>518</v>
      </c>
      <c r="D223" s="1378" t="s">
        <v>423</v>
      </c>
      <c r="E223" s="1379" t="str">
        <f t="shared" si="36"/>
        <v>Sep-2020 £</v>
      </c>
      <c r="F223" s="1408" t="str">
        <f t="shared" ref="F223:K237" si="39">IFERROR(F184/F145,"")</f>
        <v/>
      </c>
      <c r="G223" s="1408" t="str">
        <f t="shared" si="39"/>
        <v/>
      </c>
      <c r="H223" s="1408" t="str">
        <f t="shared" si="39"/>
        <v/>
      </c>
      <c r="I223" s="1408" t="str">
        <f t="shared" si="39"/>
        <v/>
      </c>
      <c r="J223" s="1408" t="str">
        <f t="shared" si="39"/>
        <v/>
      </c>
      <c r="K223" s="1409" t="str">
        <f t="shared" si="39"/>
        <v/>
      </c>
    </row>
    <row r="224" spans="1:11" ht="14" x14ac:dyDescent="0.3">
      <c r="A224" s="1372" t="s">
        <v>509</v>
      </c>
      <c r="B224" s="1373" t="s">
        <v>515</v>
      </c>
      <c r="C224" s="1377" t="s">
        <v>519</v>
      </c>
      <c r="D224" s="1378" t="s">
        <v>425</v>
      </c>
      <c r="E224" s="1379" t="str">
        <f t="shared" si="36"/>
        <v>Sep-2020 £</v>
      </c>
      <c r="F224" s="1408">
        <f t="shared" si="39"/>
        <v>-1</v>
      </c>
      <c r="G224" s="1408" t="str">
        <f t="shared" si="39"/>
        <v/>
      </c>
      <c r="H224" s="1408" t="str">
        <f t="shared" si="39"/>
        <v/>
      </c>
      <c r="I224" s="1408" t="str">
        <f t="shared" si="39"/>
        <v/>
      </c>
      <c r="J224" s="1408" t="str">
        <f t="shared" si="39"/>
        <v/>
      </c>
      <c r="K224" s="1409" t="str">
        <f t="shared" si="39"/>
        <v/>
      </c>
    </row>
    <row r="225" spans="1:11" ht="14" x14ac:dyDescent="0.3">
      <c r="A225" s="1372" t="s">
        <v>509</v>
      </c>
      <c r="B225" s="1373" t="s">
        <v>515</v>
      </c>
      <c r="C225" s="1377" t="s">
        <v>520</v>
      </c>
      <c r="D225" s="1378" t="s">
        <v>425</v>
      </c>
      <c r="E225" s="1379" t="str">
        <f t="shared" si="36"/>
        <v>Sep-2020 £</v>
      </c>
      <c r="F225" s="1408">
        <f t="shared" si="39"/>
        <v>-1</v>
      </c>
      <c r="G225" s="1408" t="str">
        <f t="shared" si="39"/>
        <v/>
      </c>
      <c r="H225" s="1408" t="str">
        <f t="shared" si="39"/>
        <v/>
      </c>
      <c r="I225" s="1408" t="str">
        <f t="shared" si="39"/>
        <v/>
      </c>
      <c r="J225" s="1408" t="str">
        <f t="shared" si="39"/>
        <v/>
      </c>
      <c r="K225" s="1409" t="str">
        <f t="shared" si="39"/>
        <v/>
      </c>
    </row>
    <row r="226" spans="1:11" ht="14" x14ac:dyDescent="0.3">
      <c r="A226" s="1372" t="s">
        <v>509</v>
      </c>
      <c r="B226" s="1373" t="s">
        <v>515</v>
      </c>
      <c r="C226" s="1377" t="s">
        <v>521</v>
      </c>
      <c r="D226" s="1378" t="s">
        <v>427</v>
      </c>
      <c r="E226" s="1379" t="str">
        <f t="shared" si="36"/>
        <v>Sep-2020 £</v>
      </c>
      <c r="F226" s="1408">
        <f t="shared" si="39"/>
        <v>-1</v>
      </c>
      <c r="G226" s="1408" t="str">
        <f t="shared" si="39"/>
        <v/>
      </c>
      <c r="H226" s="1408" t="str">
        <f t="shared" si="39"/>
        <v/>
      </c>
      <c r="I226" s="1408" t="str">
        <f t="shared" si="39"/>
        <v/>
      </c>
      <c r="J226" s="1408" t="str">
        <f t="shared" si="39"/>
        <v/>
      </c>
      <c r="K226" s="1409" t="str">
        <f t="shared" si="39"/>
        <v/>
      </c>
    </row>
    <row r="227" spans="1:11" ht="14" x14ac:dyDescent="0.3">
      <c r="A227" s="1372" t="s">
        <v>509</v>
      </c>
      <c r="B227" s="1373" t="s">
        <v>515</v>
      </c>
      <c r="C227" s="1377" t="s">
        <v>522</v>
      </c>
      <c r="D227" s="1378" t="s">
        <v>427</v>
      </c>
      <c r="E227" s="1379" t="str">
        <f t="shared" si="36"/>
        <v>Sep-2020 £</v>
      </c>
      <c r="F227" s="1408">
        <f t="shared" si="39"/>
        <v>-1</v>
      </c>
      <c r="G227" s="1408" t="str">
        <f t="shared" si="39"/>
        <v/>
      </c>
      <c r="H227" s="1408" t="str">
        <f t="shared" si="39"/>
        <v/>
      </c>
      <c r="I227" s="1408" t="str">
        <f t="shared" si="39"/>
        <v/>
      </c>
      <c r="J227" s="1408" t="str">
        <f t="shared" si="39"/>
        <v/>
      </c>
      <c r="K227" s="1409" t="str">
        <f t="shared" si="39"/>
        <v/>
      </c>
    </row>
    <row r="228" spans="1:11" ht="14" x14ac:dyDescent="0.3">
      <c r="A228" s="1372" t="s">
        <v>509</v>
      </c>
      <c r="B228" s="1373" t="s">
        <v>515</v>
      </c>
      <c r="C228" s="1377" t="s">
        <v>523</v>
      </c>
      <c r="D228" s="1378" t="s">
        <v>427</v>
      </c>
      <c r="E228" s="1379" t="str">
        <f t="shared" si="36"/>
        <v>Sep-2020 £</v>
      </c>
      <c r="F228" s="1408">
        <f t="shared" si="39"/>
        <v>-1</v>
      </c>
      <c r="G228" s="1408" t="str">
        <f t="shared" si="39"/>
        <v/>
      </c>
      <c r="H228" s="1408" t="str">
        <f t="shared" si="39"/>
        <v/>
      </c>
      <c r="I228" s="1408" t="str">
        <f t="shared" si="39"/>
        <v/>
      </c>
      <c r="J228" s="1408" t="str">
        <f t="shared" si="39"/>
        <v/>
      </c>
      <c r="K228" s="1409" t="str">
        <f t="shared" si="39"/>
        <v/>
      </c>
    </row>
    <row r="229" spans="1:11" ht="14" x14ac:dyDescent="0.3">
      <c r="A229" s="1372" t="s">
        <v>509</v>
      </c>
      <c r="B229" s="1373" t="s">
        <v>515</v>
      </c>
      <c r="C229" s="1377" t="s">
        <v>524</v>
      </c>
      <c r="D229" s="1378" t="s">
        <v>429</v>
      </c>
      <c r="E229" s="1379" t="str">
        <f t="shared" si="36"/>
        <v>Sep-2020 £</v>
      </c>
      <c r="F229" s="1408">
        <f t="shared" si="39"/>
        <v>-1</v>
      </c>
      <c r="G229" s="1408" t="str">
        <f t="shared" si="39"/>
        <v/>
      </c>
      <c r="H229" s="1408" t="str">
        <f t="shared" si="39"/>
        <v/>
      </c>
      <c r="I229" s="1408" t="str">
        <f t="shared" si="39"/>
        <v/>
      </c>
      <c r="J229" s="1408" t="str">
        <f t="shared" si="39"/>
        <v/>
      </c>
      <c r="K229" s="1409" t="str">
        <f t="shared" si="39"/>
        <v/>
      </c>
    </row>
    <row r="230" spans="1:11" ht="14.5" thickBot="1" x14ac:dyDescent="0.35">
      <c r="A230" s="1372" t="s">
        <v>509</v>
      </c>
      <c r="B230" s="1373" t="s">
        <v>515</v>
      </c>
      <c r="C230" s="1377" t="s">
        <v>525</v>
      </c>
      <c r="D230" s="1378" t="s">
        <v>429</v>
      </c>
      <c r="E230" s="1379" t="str">
        <f t="shared" si="36"/>
        <v>Sep-2020 £</v>
      </c>
      <c r="F230" s="1408">
        <f t="shared" si="39"/>
        <v>-1</v>
      </c>
      <c r="G230" s="1408" t="str">
        <f t="shared" si="39"/>
        <v/>
      </c>
      <c r="H230" s="1408" t="str">
        <f t="shared" si="39"/>
        <v/>
      </c>
      <c r="I230" s="1408" t="str">
        <f t="shared" si="39"/>
        <v/>
      </c>
      <c r="J230" s="1408" t="str">
        <f t="shared" si="39"/>
        <v/>
      </c>
      <c r="K230" s="1409" t="str">
        <f t="shared" si="39"/>
        <v/>
      </c>
    </row>
    <row r="231" spans="1:11" ht="14" x14ac:dyDescent="0.3">
      <c r="A231" s="1385" t="s">
        <v>526</v>
      </c>
      <c r="B231" s="1385" t="s">
        <v>527</v>
      </c>
      <c r="C231" s="1386" t="s">
        <v>502</v>
      </c>
      <c r="D231" s="1375" t="s">
        <v>423</v>
      </c>
      <c r="E231" s="1376" t="str">
        <f t="shared" si="36"/>
        <v>Sep-2020 £</v>
      </c>
      <c r="F231" s="1406">
        <f t="shared" si="39"/>
        <v>-1</v>
      </c>
      <c r="G231" s="1406" t="str">
        <f t="shared" si="39"/>
        <v/>
      </c>
      <c r="H231" s="1406" t="str">
        <f t="shared" si="39"/>
        <v/>
      </c>
      <c r="I231" s="1406" t="str">
        <f t="shared" si="39"/>
        <v/>
      </c>
      <c r="J231" s="1406" t="str">
        <f t="shared" si="39"/>
        <v/>
      </c>
      <c r="K231" s="1407" t="str">
        <f t="shared" si="39"/>
        <v/>
      </c>
    </row>
    <row r="232" spans="1:11" ht="14" x14ac:dyDescent="0.3">
      <c r="A232" s="1372" t="s">
        <v>526</v>
      </c>
      <c r="B232" s="1372" t="s">
        <v>527</v>
      </c>
      <c r="C232" s="1393" t="s">
        <v>503</v>
      </c>
      <c r="D232" s="1378" t="s">
        <v>423</v>
      </c>
      <c r="E232" s="1379" t="str">
        <f t="shared" si="36"/>
        <v>Sep-2020 £</v>
      </c>
      <c r="F232" s="1408">
        <f t="shared" si="39"/>
        <v>-1</v>
      </c>
      <c r="G232" s="1408" t="str">
        <f t="shared" si="39"/>
        <v/>
      </c>
      <c r="H232" s="1408" t="str">
        <f t="shared" si="39"/>
        <v/>
      </c>
      <c r="I232" s="1408" t="str">
        <f t="shared" si="39"/>
        <v/>
      </c>
      <c r="J232" s="1408" t="str">
        <f t="shared" si="39"/>
        <v/>
      </c>
      <c r="K232" s="1409" t="str">
        <f t="shared" si="39"/>
        <v/>
      </c>
    </row>
    <row r="233" spans="1:11" ht="14" x14ac:dyDescent="0.3">
      <c r="A233" s="1372" t="s">
        <v>526</v>
      </c>
      <c r="B233" s="1372" t="s">
        <v>527</v>
      </c>
      <c r="C233" s="1393" t="s">
        <v>504</v>
      </c>
      <c r="D233" s="1378" t="s">
        <v>425</v>
      </c>
      <c r="E233" s="1379" t="str">
        <f t="shared" si="36"/>
        <v>Sep-2020 £</v>
      </c>
      <c r="F233" s="1408">
        <f t="shared" si="39"/>
        <v>-1</v>
      </c>
      <c r="G233" s="1408" t="str">
        <f t="shared" si="39"/>
        <v/>
      </c>
      <c r="H233" s="1408" t="str">
        <f t="shared" si="39"/>
        <v/>
      </c>
      <c r="I233" s="1408" t="str">
        <f t="shared" si="39"/>
        <v/>
      </c>
      <c r="J233" s="1408" t="str">
        <f t="shared" si="39"/>
        <v/>
      </c>
      <c r="K233" s="1409" t="str">
        <f t="shared" si="39"/>
        <v/>
      </c>
    </row>
    <row r="234" spans="1:11" ht="14.5" thickBot="1" x14ac:dyDescent="0.35">
      <c r="A234" s="1372" t="s">
        <v>526</v>
      </c>
      <c r="B234" s="1387" t="s">
        <v>527</v>
      </c>
      <c r="C234" s="1381" t="s">
        <v>505</v>
      </c>
      <c r="D234" s="1381" t="s">
        <v>425</v>
      </c>
      <c r="E234" s="1382" t="str">
        <f t="shared" si="36"/>
        <v>Sep-2020 £</v>
      </c>
      <c r="F234" s="1410">
        <f t="shared" si="39"/>
        <v>-1</v>
      </c>
      <c r="G234" s="1410" t="str">
        <f t="shared" si="39"/>
        <v/>
      </c>
      <c r="H234" s="1410" t="str">
        <f t="shared" si="39"/>
        <v/>
      </c>
      <c r="I234" s="1410" t="str">
        <f t="shared" si="39"/>
        <v/>
      </c>
      <c r="J234" s="1410" t="str">
        <f t="shared" si="39"/>
        <v/>
      </c>
      <c r="K234" s="1411" t="str">
        <f t="shared" si="39"/>
        <v/>
      </c>
    </row>
    <row r="235" spans="1:11" ht="14.5" thickBot="1" x14ac:dyDescent="0.35">
      <c r="A235" s="1372" t="s">
        <v>526</v>
      </c>
      <c r="B235" s="1372" t="s">
        <v>1051</v>
      </c>
      <c r="C235" s="1394" t="s">
        <v>1052</v>
      </c>
      <c r="D235" s="1378" t="s">
        <v>425</v>
      </c>
      <c r="E235" s="1376" t="str">
        <f t="shared" si="36"/>
        <v>Sep-2020 £</v>
      </c>
      <c r="F235" s="1406" t="str">
        <f t="shared" si="39"/>
        <v/>
      </c>
      <c r="G235" s="1406" t="str">
        <f t="shared" si="39"/>
        <v/>
      </c>
      <c r="H235" s="1406" t="str">
        <f t="shared" si="39"/>
        <v/>
      </c>
      <c r="I235" s="1406" t="str">
        <f t="shared" si="39"/>
        <v/>
      </c>
      <c r="J235" s="1406" t="str">
        <f t="shared" si="39"/>
        <v/>
      </c>
      <c r="K235" s="1407" t="str">
        <f t="shared" si="39"/>
        <v/>
      </c>
    </row>
    <row r="236" spans="1:11" ht="14.5" thickBot="1" x14ac:dyDescent="0.35">
      <c r="A236" s="1372" t="s">
        <v>526</v>
      </c>
      <c r="B236" s="1395" t="s">
        <v>529</v>
      </c>
      <c r="C236" s="1396" t="s">
        <v>530</v>
      </c>
      <c r="D236" s="1397" t="s">
        <v>421</v>
      </c>
      <c r="E236" s="1398" t="str">
        <f t="shared" si="36"/>
        <v>Sep-2020 £</v>
      </c>
      <c r="F236" s="1416">
        <f t="shared" si="39"/>
        <v>-1</v>
      </c>
      <c r="G236" s="1416" t="str">
        <f t="shared" si="39"/>
        <v/>
      </c>
      <c r="H236" s="1416" t="str">
        <f t="shared" si="39"/>
        <v/>
      </c>
      <c r="I236" s="1416" t="str">
        <f t="shared" si="39"/>
        <v/>
      </c>
      <c r="J236" s="1416" t="str">
        <f t="shared" si="39"/>
        <v/>
      </c>
      <c r="K236" s="1417" t="str">
        <f t="shared" si="39"/>
        <v/>
      </c>
    </row>
    <row r="237" spans="1:11" ht="14.5" thickBot="1" x14ac:dyDescent="0.35">
      <c r="A237" s="1566" t="s">
        <v>431</v>
      </c>
      <c r="B237" s="1567"/>
      <c r="C237" s="1568"/>
      <c r="D237" s="1399" t="s">
        <v>431</v>
      </c>
      <c r="E237" s="1398" t="str">
        <f t="shared" si="36"/>
        <v>Sep-2020 £</v>
      </c>
      <c r="F237" s="1416">
        <f t="shared" si="39"/>
        <v>-1</v>
      </c>
      <c r="G237" s="1416" t="str">
        <f t="shared" si="39"/>
        <v/>
      </c>
      <c r="H237" s="1416" t="str">
        <f t="shared" si="39"/>
        <v/>
      </c>
      <c r="I237" s="1416" t="str">
        <f t="shared" si="39"/>
        <v/>
      </c>
      <c r="J237" s="1416" t="str">
        <f t="shared" si="39"/>
        <v/>
      </c>
      <c r="K237" s="1417" t="str">
        <f t="shared" si="39"/>
        <v/>
      </c>
    </row>
    <row r="238" spans="1:11" ht="14.5" thickBot="1" x14ac:dyDescent="0.35">
      <c r="A238" s="1400"/>
      <c r="B238" s="1369"/>
      <c r="C238" s="1369"/>
      <c r="D238" s="1369"/>
      <c r="E238" s="1401"/>
      <c r="F238" s="1401"/>
      <c r="G238" s="1401"/>
      <c r="H238" s="1401"/>
      <c r="I238" s="1401"/>
      <c r="J238" s="1401"/>
      <c r="K238" s="1402"/>
    </row>
    <row r="239" spans="1:11" ht="14.5" thickBot="1" x14ac:dyDescent="0.35">
      <c r="A239" s="1569" t="s">
        <v>366</v>
      </c>
      <c r="B239" s="1570"/>
      <c r="C239" s="1570"/>
      <c r="D239" s="1571"/>
      <c r="E239" s="1403" t="str">
        <f>$E$10</f>
        <v>Sep-2020 £</v>
      </c>
      <c r="F239" s="1416">
        <f>IFERROR(F200/F161,"")</f>
        <v>-1</v>
      </c>
      <c r="G239" s="1416">
        <f t="shared" ref="G239:K239" si="40">IFERROR(G200/G161,"")</f>
        <v>0</v>
      </c>
      <c r="H239" s="1416">
        <f t="shared" si="40"/>
        <v>0</v>
      </c>
      <c r="I239" s="1416">
        <f t="shared" si="40"/>
        <v>0</v>
      </c>
      <c r="J239" s="1416">
        <f t="shared" si="40"/>
        <v>0</v>
      </c>
      <c r="K239" s="1417">
        <f t="shared" si="40"/>
        <v>0</v>
      </c>
    </row>
    <row r="240" spans="1:11" ht="14" x14ac:dyDescent="0.3"/>
    <row r="241" spans="1:27" s="38" customFormat="1" ht="15" customHeight="1" x14ac:dyDescent="0.4">
      <c r="A241" s="34" t="s">
        <v>12</v>
      </c>
      <c r="B241" s="35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7"/>
      <c r="X241" s="37"/>
      <c r="Y241" s="37"/>
      <c r="Z241" s="37"/>
      <c r="AA241" s="37"/>
    </row>
    <row r="242" spans="1:27" ht="14" hidden="1" x14ac:dyDescent="0.3"/>
    <row r="243" spans="1:27" ht="14" hidden="1" x14ac:dyDescent="0.3"/>
  </sheetData>
  <sheetProtection sheet="1" objects="1" scenarios="1"/>
  <mergeCells count="43">
    <mergeCell ref="A1:K3"/>
    <mergeCell ref="A41:C41"/>
    <mergeCell ref="A43:D43"/>
    <mergeCell ref="A47:C48"/>
    <mergeCell ref="D47:D48"/>
    <mergeCell ref="E47:E48"/>
    <mergeCell ref="F47:K47"/>
    <mergeCell ref="A8:C9"/>
    <mergeCell ref="D8:D9"/>
    <mergeCell ref="E8:E9"/>
    <mergeCell ref="F8:K8"/>
    <mergeCell ref="B22:C22"/>
    <mergeCell ref="B61:C61"/>
    <mergeCell ref="A80:C80"/>
    <mergeCell ref="A82:D82"/>
    <mergeCell ref="A86:C87"/>
    <mergeCell ref="D86:D87"/>
    <mergeCell ref="F86:K86"/>
    <mergeCell ref="B100:C100"/>
    <mergeCell ref="A119:C119"/>
    <mergeCell ref="A121:D121"/>
    <mergeCell ref="A126:C127"/>
    <mergeCell ref="D126:D127"/>
    <mergeCell ref="E126:E127"/>
    <mergeCell ref="F126:K126"/>
    <mergeCell ref="E86:E87"/>
    <mergeCell ref="B140:C140"/>
    <mergeCell ref="A159:C159"/>
    <mergeCell ref="A161:D161"/>
    <mergeCell ref="A165:C166"/>
    <mergeCell ref="D165:D166"/>
    <mergeCell ref="B218:C218"/>
    <mergeCell ref="A237:C237"/>
    <mergeCell ref="A239:D239"/>
    <mergeCell ref="F165:K165"/>
    <mergeCell ref="B179:C179"/>
    <mergeCell ref="A198:C198"/>
    <mergeCell ref="A200:D200"/>
    <mergeCell ref="A204:C205"/>
    <mergeCell ref="D204:D205"/>
    <mergeCell ref="E204:E205"/>
    <mergeCell ref="F204:K204"/>
    <mergeCell ref="E165:E166"/>
  </mergeCells>
  <conditionalFormatting sqref="V241:AA241">
    <cfRule type="expression" dxfId="112" priority="2">
      <formula>V241="Error"</formula>
    </cfRule>
  </conditionalFormatting>
  <conditionalFormatting sqref="AC241:AJ241">
    <cfRule type="expression" dxfId="111" priority="1">
      <formula>AC241="Error"</formula>
    </cfRule>
  </conditionalFormatting>
  <dataValidations count="1">
    <dataValidation type="list" allowBlank="1" showInputMessage="1" showErrorMessage="1" sqref="F125:K125" xr:uid="{8B37FE81-CF72-4651-A3A3-A089CBC3311B}">
      <formula1>"Yes,No"</formula1>
    </dataValidation>
  </dataValidations>
  <pageMargins left="0.7" right="0.7" top="0.75" bottom="0.75" header="0.3" footer="0.3"/>
  <pageSetup paperSize="9" scale="2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C48A5-525A-4CD7-B4E3-B89FC27B3016}">
  <sheetPr>
    <pageSetUpPr fitToPage="1"/>
  </sheetPr>
  <dimension ref="A1:AO244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24.33203125" customWidth="1"/>
    <col min="2" max="2" width="73" customWidth="1"/>
    <col min="3" max="3" width="12.58203125" customWidth="1"/>
    <col min="4" max="9" width="14.58203125" customWidth="1"/>
    <col min="10" max="10" width="9" customWidth="1"/>
    <col min="11" max="11" width="16.75" customWidth="1"/>
    <col min="12" max="14" width="9" hidden="1" customWidth="1"/>
    <col min="15" max="41" width="0" hidden="1" customWidth="1"/>
    <col min="42" max="16384" width="8" hidden="1"/>
  </cols>
  <sheetData>
    <row r="1" spans="1:22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22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22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</row>
    <row r="4" spans="1:22" ht="18" x14ac:dyDescent="0.4">
      <c r="A4" s="638" t="str">
        <f ca="1">CONCATENATE("Worksheet: ",RIGHT(CELL("filename",$A$1),LEN(CELL("filename",$A$1))-FIND("]",CELL("filename",$A$1))))</f>
        <v>Worksheet: 3.1 Opex Summary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</row>
    <row r="5" spans="1:22" ht="18" x14ac:dyDescent="0.4">
      <c r="A5" s="638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</row>
    <row r="6" spans="1:22" x14ac:dyDescent="0.3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</row>
    <row r="7" spans="1:22" ht="15" customHeight="1" thickBot="1" x14ac:dyDescent="0.4">
      <c r="A7" s="365" t="s">
        <v>972</v>
      </c>
      <c r="B7" s="61"/>
      <c r="C7" s="61"/>
      <c r="D7" s="48" t="s">
        <v>110</v>
      </c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</row>
    <row r="8" spans="1:22" ht="15" customHeight="1" thickBot="1" x14ac:dyDescent="0.35">
      <c r="A8" s="1037"/>
      <c r="B8" s="483"/>
      <c r="C8" s="168" t="s">
        <v>386</v>
      </c>
      <c r="D8" s="168">
        <v>2023</v>
      </c>
      <c r="E8" s="168">
        <v>2024</v>
      </c>
      <c r="F8" s="168">
        <v>2025</v>
      </c>
      <c r="G8" s="168">
        <v>2026</v>
      </c>
      <c r="H8" s="168">
        <v>2027</v>
      </c>
      <c r="I8" s="169">
        <v>2028</v>
      </c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</row>
    <row r="9" spans="1:22" ht="15" customHeight="1" x14ac:dyDescent="0.3">
      <c r="A9" s="348" t="s">
        <v>308</v>
      </c>
      <c r="B9" s="649" t="s">
        <v>192</v>
      </c>
      <c r="C9" s="650" t="s">
        <v>374</v>
      </c>
      <c r="D9" s="680">
        <f>'3.2 Asset Management'!D37</f>
        <v>0</v>
      </c>
      <c r="E9" s="680">
        <f>'3.2 Asset Management'!E37</f>
        <v>0</v>
      </c>
      <c r="F9" s="680">
        <f>'3.2 Asset Management'!F37</f>
        <v>0</v>
      </c>
      <c r="G9" s="680">
        <f>'3.2 Asset Management'!G37</f>
        <v>0</v>
      </c>
      <c r="H9" s="680">
        <f>'3.2 Asset Management'!H37</f>
        <v>0</v>
      </c>
      <c r="I9" s="671">
        <f>'3.2 Asset Management'!I37</f>
        <v>0</v>
      </c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</row>
    <row r="10" spans="1:22" ht="15" customHeight="1" x14ac:dyDescent="0.3">
      <c r="A10" s="349" t="s">
        <v>308</v>
      </c>
      <c r="B10" s="648" t="s">
        <v>193</v>
      </c>
      <c r="C10" s="141" t="str">
        <f>C9</f>
        <v>Nominal £</v>
      </c>
      <c r="D10" s="662">
        <f>'3.2 Operations Management'!D37</f>
        <v>0</v>
      </c>
      <c r="E10" s="662">
        <f>'3.2 Operations Management'!E37</f>
        <v>0</v>
      </c>
      <c r="F10" s="662">
        <f>'3.2 Operations Management'!F37</f>
        <v>0</v>
      </c>
      <c r="G10" s="662">
        <f>'3.2 Operations Management'!G37</f>
        <v>0</v>
      </c>
      <c r="H10" s="662">
        <f>'3.2 Operations Management'!H37</f>
        <v>0</v>
      </c>
      <c r="I10" s="663">
        <f>'3.2 Operations Management'!I37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</row>
    <row r="11" spans="1:22" ht="15" customHeight="1" x14ac:dyDescent="0.3">
      <c r="A11" s="349" t="s">
        <v>308</v>
      </c>
      <c r="B11" s="648" t="s">
        <v>194</v>
      </c>
      <c r="C11" s="141" t="str">
        <f t="shared" ref="C11:C31" si="0">C10</f>
        <v>Nominal £</v>
      </c>
      <c r="D11" s="662">
        <f>'3.2 Emergency Call Centre'!D37</f>
        <v>0</v>
      </c>
      <c r="E11" s="662">
        <f>'3.2 Emergency Call Centre'!E37</f>
        <v>0</v>
      </c>
      <c r="F11" s="662">
        <f>'3.2 Emergency Call Centre'!F37</f>
        <v>0</v>
      </c>
      <c r="G11" s="662">
        <f>'3.2 Emergency Call Centre'!G37</f>
        <v>0</v>
      </c>
      <c r="H11" s="662">
        <f>'3.2 Emergency Call Centre'!H37</f>
        <v>0</v>
      </c>
      <c r="I11" s="663">
        <f>'3.2 Emergency Call Centre'!I37</f>
        <v>0</v>
      </c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</row>
    <row r="12" spans="1:22" ht="15" customHeight="1" x14ac:dyDescent="0.3">
      <c r="A12" s="349" t="s">
        <v>308</v>
      </c>
      <c r="B12" s="648" t="s">
        <v>195</v>
      </c>
      <c r="C12" s="141" t="str">
        <f t="shared" si="0"/>
        <v>Nominal £</v>
      </c>
      <c r="D12" s="662">
        <f>'3.2 Customer Management'!D37</f>
        <v>0</v>
      </c>
      <c r="E12" s="662">
        <f>'3.2 Customer Management'!E37</f>
        <v>0</v>
      </c>
      <c r="F12" s="662">
        <f>'3.2 Customer Management'!F37</f>
        <v>0</v>
      </c>
      <c r="G12" s="662">
        <f>'3.2 Customer Management'!G37</f>
        <v>0</v>
      </c>
      <c r="H12" s="662">
        <f>'3.2 Customer Management'!H37</f>
        <v>0</v>
      </c>
      <c r="I12" s="663">
        <f>'3.2 Customer Management'!I37</f>
        <v>0</v>
      </c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</row>
    <row r="13" spans="1:22" ht="15" customHeight="1" x14ac:dyDescent="0.3">
      <c r="A13" s="349" t="s">
        <v>308</v>
      </c>
      <c r="B13" s="648" t="s">
        <v>196</v>
      </c>
      <c r="C13" s="141" t="str">
        <f t="shared" si="0"/>
        <v>Nominal £</v>
      </c>
      <c r="D13" s="662">
        <f>'3.2 System Control'!D37</f>
        <v>0</v>
      </c>
      <c r="E13" s="662">
        <f>'3.2 System Control'!E37</f>
        <v>0</v>
      </c>
      <c r="F13" s="662">
        <f>'3.2 System Control'!F37</f>
        <v>0</v>
      </c>
      <c r="G13" s="662">
        <f>'3.2 System Control'!G37</f>
        <v>0</v>
      </c>
      <c r="H13" s="662">
        <f>'3.2 System Control'!H37</f>
        <v>0</v>
      </c>
      <c r="I13" s="663">
        <f>'3.2 System Control'!I37</f>
        <v>0</v>
      </c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</row>
    <row r="14" spans="1:22" ht="15" customHeight="1" x14ac:dyDescent="0.3">
      <c r="A14" s="349" t="s">
        <v>309</v>
      </c>
      <c r="B14" s="648" t="s">
        <v>197</v>
      </c>
      <c r="C14" s="141" t="str">
        <f t="shared" si="0"/>
        <v>Nominal £</v>
      </c>
      <c r="D14" s="662">
        <f>'3.2 Emergency'!D37</f>
        <v>0</v>
      </c>
      <c r="E14" s="662">
        <f>'3.2 Emergency'!E37</f>
        <v>0</v>
      </c>
      <c r="F14" s="662">
        <f>'3.2 Emergency'!F37</f>
        <v>0</v>
      </c>
      <c r="G14" s="662">
        <f>'3.2 Emergency'!G37</f>
        <v>0</v>
      </c>
      <c r="H14" s="662">
        <f>'3.2 Emergency'!H37</f>
        <v>0</v>
      </c>
      <c r="I14" s="663">
        <f>'3.2 Emergency'!I37</f>
        <v>0</v>
      </c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</row>
    <row r="15" spans="1:22" ht="15" customHeight="1" x14ac:dyDescent="0.3">
      <c r="A15" s="349" t="s">
        <v>309</v>
      </c>
      <c r="B15" s="648" t="s">
        <v>198</v>
      </c>
      <c r="C15" s="141" t="str">
        <f t="shared" si="0"/>
        <v>Nominal £</v>
      </c>
      <c r="D15" s="662">
        <f>'3.2 Metering'!D37</f>
        <v>0</v>
      </c>
      <c r="E15" s="662">
        <f>'3.2 Metering'!E37</f>
        <v>0</v>
      </c>
      <c r="F15" s="662">
        <f>'3.2 Metering'!F37</f>
        <v>0</v>
      </c>
      <c r="G15" s="662">
        <f>'3.2 Metering'!G37</f>
        <v>0</v>
      </c>
      <c r="H15" s="662">
        <f>'3.2 Metering'!H37</f>
        <v>0</v>
      </c>
      <c r="I15" s="663">
        <f>'3.2 Metering'!I37</f>
        <v>0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</row>
    <row r="16" spans="1:22" ht="15" customHeight="1" x14ac:dyDescent="0.3">
      <c r="A16" s="349" t="s">
        <v>309</v>
      </c>
      <c r="B16" s="1483" t="s">
        <v>1253</v>
      </c>
      <c r="C16" s="141" t="str">
        <f t="shared" si="0"/>
        <v>Nominal £</v>
      </c>
      <c r="D16" s="662">
        <f>'3.2 PRE Repairs'!D37</f>
        <v>0</v>
      </c>
      <c r="E16" s="662">
        <f>'3.2 PRE Repairs'!E37</f>
        <v>0</v>
      </c>
      <c r="F16" s="662">
        <f>'3.2 PRE Repairs'!F37</f>
        <v>0</v>
      </c>
      <c r="G16" s="662">
        <f>'3.2 PRE Repairs'!G37</f>
        <v>0</v>
      </c>
      <c r="H16" s="662">
        <f>'3.2 PRE Repairs'!H37</f>
        <v>0</v>
      </c>
      <c r="I16" s="663">
        <f>'3.2 PRE Repairs'!I37</f>
        <v>0</v>
      </c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</row>
    <row r="17" spans="1:22" ht="15" customHeight="1" x14ac:dyDescent="0.3">
      <c r="A17" s="349" t="s">
        <v>309</v>
      </c>
      <c r="B17" s="648" t="s">
        <v>199</v>
      </c>
      <c r="C17" s="141" t="str">
        <f t="shared" si="0"/>
        <v>Nominal £</v>
      </c>
      <c r="D17" s="662">
        <f>'3.2 Maintenance'!D37</f>
        <v>0</v>
      </c>
      <c r="E17" s="662">
        <f>'3.2 Maintenance'!E37</f>
        <v>0</v>
      </c>
      <c r="F17" s="662">
        <f>'3.2 Maintenance'!F37</f>
        <v>0</v>
      </c>
      <c r="G17" s="662">
        <f>'3.2 Maintenance'!G37</f>
        <v>0</v>
      </c>
      <c r="H17" s="662">
        <f>'3.2 Maintenance'!H37</f>
        <v>0</v>
      </c>
      <c r="I17" s="663">
        <f>'3.2 Maintenance'!I37</f>
        <v>0</v>
      </c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</row>
    <row r="18" spans="1:22" ht="15" customHeight="1" x14ac:dyDescent="0.3">
      <c r="A18" s="349" t="s">
        <v>310</v>
      </c>
      <c r="B18" s="648" t="s">
        <v>200</v>
      </c>
      <c r="C18" s="141" t="str">
        <f t="shared" si="0"/>
        <v>Nominal £</v>
      </c>
      <c r="D18" s="662">
        <f>'3.2 Other Direct Activites'!D37</f>
        <v>0</v>
      </c>
      <c r="E18" s="662">
        <f>'3.2 Other Direct Activites'!E37</f>
        <v>0</v>
      </c>
      <c r="F18" s="662">
        <f>'3.2 Other Direct Activites'!F37</f>
        <v>0</v>
      </c>
      <c r="G18" s="662">
        <f>'3.2 Other Direct Activites'!G37</f>
        <v>0</v>
      </c>
      <c r="H18" s="662">
        <f>'3.2 Other Direct Activites'!H37</f>
        <v>0</v>
      </c>
      <c r="I18" s="663">
        <f>'3.2 Other Direct Activites'!I37</f>
        <v>0</v>
      </c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</row>
    <row r="19" spans="1:22" ht="15" customHeight="1" x14ac:dyDescent="0.3">
      <c r="A19" s="651" t="s">
        <v>312</v>
      </c>
      <c r="B19" s="1123" t="s">
        <v>201</v>
      </c>
      <c r="C19" s="141" t="str">
        <f t="shared" si="0"/>
        <v>Nominal £</v>
      </c>
      <c r="D19" s="662">
        <f>'3.2 IT &amp; Telecoms'!D37</f>
        <v>0</v>
      </c>
      <c r="E19" s="662">
        <f>'3.2 IT &amp; Telecoms'!E37</f>
        <v>0</v>
      </c>
      <c r="F19" s="662">
        <f>'3.2 IT &amp; Telecoms'!F37</f>
        <v>0</v>
      </c>
      <c r="G19" s="662">
        <f>'3.2 IT &amp; Telecoms'!G37</f>
        <v>0</v>
      </c>
      <c r="H19" s="662">
        <f>'3.2 IT &amp; Telecoms'!H37</f>
        <v>0</v>
      </c>
      <c r="I19" s="663">
        <f>'3.2 IT &amp; Telecoms'!I37</f>
        <v>0</v>
      </c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</row>
    <row r="20" spans="1:22" ht="15" customHeight="1" x14ac:dyDescent="0.3">
      <c r="A20" s="651" t="s">
        <v>312</v>
      </c>
      <c r="B20" s="1123" t="s">
        <v>202</v>
      </c>
      <c r="C20" s="141" t="str">
        <f t="shared" si="0"/>
        <v>Nominal £</v>
      </c>
      <c r="D20" s="662">
        <f>'3.2 Property Management'!D37</f>
        <v>0</v>
      </c>
      <c r="E20" s="662">
        <f>'3.2 Property Management'!E37</f>
        <v>0</v>
      </c>
      <c r="F20" s="662">
        <f>'3.2 Property Management'!F37</f>
        <v>0</v>
      </c>
      <c r="G20" s="662">
        <f>'3.2 Property Management'!G37</f>
        <v>0</v>
      </c>
      <c r="H20" s="662">
        <f>'3.2 Property Management'!H37</f>
        <v>0</v>
      </c>
      <c r="I20" s="663">
        <f>'3.2 Property Management'!I37</f>
        <v>0</v>
      </c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</row>
    <row r="21" spans="1:22" ht="15" customHeight="1" x14ac:dyDescent="0.3">
      <c r="A21" s="651" t="s">
        <v>312</v>
      </c>
      <c r="B21" s="1123" t="s">
        <v>203</v>
      </c>
      <c r="C21" s="141" t="str">
        <f t="shared" si="0"/>
        <v>Nominal £</v>
      </c>
      <c r="D21" s="662">
        <f>'3.2 HR &amp; Non-op Training'!D37</f>
        <v>0</v>
      </c>
      <c r="E21" s="662">
        <f>'3.2 HR &amp; Non-op Training'!E37</f>
        <v>0</v>
      </c>
      <c r="F21" s="662">
        <f>'3.2 HR &amp; Non-op Training'!F37</f>
        <v>0</v>
      </c>
      <c r="G21" s="662">
        <f>'3.2 HR &amp; Non-op Training'!G37</f>
        <v>0</v>
      </c>
      <c r="H21" s="662">
        <f>'3.2 HR &amp; Non-op Training'!H37</f>
        <v>0</v>
      </c>
      <c r="I21" s="663">
        <f>'3.2 HR &amp; Non-op Training'!I37</f>
        <v>0</v>
      </c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</row>
    <row r="22" spans="1:22" ht="15" customHeight="1" x14ac:dyDescent="0.3">
      <c r="A22" s="651" t="s">
        <v>312</v>
      </c>
      <c r="B22" s="1123" t="s">
        <v>204</v>
      </c>
      <c r="C22" s="141" t="str">
        <f t="shared" si="0"/>
        <v>Nominal £</v>
      </c>
      <c r="D22" s="662">
        <f>'3.2 Audit, Finance &amp; Regulation'!D37</f>
        <v>0</v>
      </c>
      <c r="E22" s="662">
        <f>'3.2 Audit, Finance &amp; Regulation'!E37</f>
        <v>0</v>
      </c>
      <c r="F22" s="662">
        <f>'3.2 Audit, Finance &amp; Regulation'!F37</f>
        <v>0</v>
      </c>
      <c r="G22" s="662">
        <f>'3.2 Audit, Finance &amp; Regulation'!G37</f>
        <v>0</v>
      </c>
      <c r="H22" s="662">
        <f>'3.2 Audit, Finance &amp; Regulation'!H37</f>
        <v>0</v>
      </c>
      <c r="I22" s="663">
        <f>'3.2 Audit, Finance &amp; Regulation'!I37</f>
        <v>0</v>
      </c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</row>
    <row r="23" spans="1:22" ht="15" customHeight="1" x14ac:dyDescent="0.3">
      <c r="A23" s="651" t="s">
        <v>312</v>
      </c>
      <c r="B23" s="1123" t="s">
        <v>205</v>
      </c>
      <c r="C23" s="141" t="str">
        <f t="shared" si="0"/>
        <v>Nominal £</v>
      </c>
      <c r="D23" s="662">
        <f>'3.2 Insurance'!D37</f>
        <v>0</v>
      </c>
      <c r="E23" s="662">
        <f>'3.2 Insurance'!E37</f>
        <v>0</v>
      </c>
      <c r="F23" s="662">
        <f>'3.2 Insurance'!F37</f>
        <v>0</v>
      </c>
      <c r="G23" s="662">
        <f>'3.2 Insurance'!G37</f>
        <v>0</v>
      </c>
      <c r="H23" s="662">
        <f>'3.2 Insurance'!H37</f>
        <v>0</v>
      </c>
      <c r="I23" s="663">
        <f>'3.2 Insurance'!I37</f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</row>
    <row r="24" spans="1:22" ht="15" customHeight="1" x14ac:dyDescent="0.3">
      <c r="A24" s="651" t="s">
        <v>312</v>
      </c>
      <c r="B24" s="1123" t="s">
        <v>206</v>
      </c>
      <c r="C24" s="141" t="str">
        <f t="shared" si="0"/>
        <v>Nominal £</v>
      </c>
      <c r="D24" s="662">
        <f>'3.2 Procurement'!D37</f>
        <v>0</v>
      </c>
      <c r="E24" s="662">
        <f>'3.2 Procurement'!E37</f>
        <v>0</v>
      </c>
      <c r="F24" s="662">
        <f>'3.2 Procurement'!F37</f>
        <v>0</v>
      </c>
      <c r="G24" s="662">
        <f>'3.2 Procurement'!G37</f>
        <v>0</v>
      </c>
      <c r="H24" s="662">
        <f>'3.2 Procurement'!H37</f>
        <v>0</v>
      </c>
      <c r="I24" s="663">
        <f>'3.2 Procurement'!I37</f>
        <v>0</v>
      </c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</row>
    <row r="25" spans="1:22" ht="15" customHeight="1" x14ac:dyDescent="0.3">
      <c r="A25" s="651" t="s">
        <v>312</v>
      </c>
      <c r="B25" s="1123" t="s">
        <v>207</v>
      </c>
      <c r="C25" s="141" t="str">
        <f t="shared" si="0"/>
        <v>Nominal £</v>
      </c>
      <c r="D25" s="662">
        <f>'3.2 CEO &amp; Group Management'!D37</f>
        <v>0</v>
      </c>
      <c r="E25" s="662">
        <f>'3.2 CEO &amp; Group Management'!E37</f>
        <v>0</v>
      </c>
      <c r="F25" s="662">
        <f>'3.2 CEO &amp; Group Management'!F37</f>
        <v>0</v>
      </c>
      <c r="G25" s="662">
        <f>'3.2 CEO &amp; Group Management'!G37</f>
        <v>0</v>
      </c>
      <c r="H25" s="662">
        <f>'3.2 CEO &amp; Group Management'!H37</f>
        <v>0</v>
      </c>
      <c r="I25" s="663">
        <f>'3.2 CEO &amp; Group Management'!I37</f>
        <v>0</v>
      </c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</row>
    <row r="26" spans="1:22" ht="15" customHeight="1" x14ac:dyDescent="0.3">
      <c r="A26" s="651" t="s">
        <v>312</v>
      </c>
      <c r="B26" s="1123" t="s">
        <v>208</v>
      </c>
      <c r="C26" s="141" t="str">
        <f t="shared" si="0"/>
        <v>Nominal £</v>
      </c>
      <c r="D26" s="662">
        <f>'3.2 Stores &amp; Logistics'!D37</f>
        <v>0</v>
      </c>
      <c r="E26" s="662">
        <f>'3.2 Stores &amp; Logistics'!E37</f>
        <v>0</v>
      </c>
      <c r="F26" s="662">
        <f>'3.2 Stores &amp; Logistics'!F37</f>
        <v>0</v>
      </c>
      <c r="G26" s="662">
        <f>'3.2 Stores &amp; Logistics'!G37</f>
        <v>0</v>
      </c>
      <c r="H26" s="662">
        <f>'3.2 Stores &amp; Logistics'!H37</f>
        <v>0</v>
      </c>
      <c r="I26" s="663">
        <f>'3.2 Stores &amp; Logistics'!I37</f>
        <v>0</v>
      </c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</row>
    <row r="27" spans="1:22" ht="15" customHeight="1" x14ac:dyDescent="0.3">
      <c r="A27" s="651" t="s">
        <v>311</v>
      </c>
      <c r="B27" s="1123" t="s">
        <v>209</v>
      </c>
      <c r="C27" s="141" t="str">
        <f t="shared" si="0"/>
        <v>Nominal £</v>
      </c>
      <c r="D27" s="662">
        <f>'3.2 AMD Owner Occupied'!D37</f>
        <v>0</v>
      </c>
      <c r="E27" s="662">
        <f>'3.2 AMD Owner Occupied'!E37</f>
        <v>0</v>
      </c>
      <c r="F27" s="662">
        <f>'3.2 AMD Owner Occupied'!F37</f>
        <v>0</v>
      </c>
      <c r="G27" s="662">
        <f>'3.2 AMD Owner Occupied'!G37</f>
        <v>0</v>
      </c>
      <c r="H27" s="662">
        <f>'3.2 AMD Owner Occupied'!H37</f>
        <v>0</v>
      </c>
      <c r="I27" s="663">
        <f>'3.2 AMD Owner Occupied'!I37</f>
        <v>0</v>
      </c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</row>
    <row r="28" spans="1:22" ht="15" customHeight="1" x14ac:dyDescent="0.3">
      <c r="A28" s="651" t="s">
        <v>311</v>
      </c>
      <c r="B28" s="1123" t="s">
        <v>210</v>
      </c>
      <c r="C28" s="141" t="str">
        <f t="shared" si="0"/>
        <v>Nominal £</v>
      </c>
      <c r="D28" s="662">
        <f>'3.2 AMD (Non-OO)'!D37</f>
        <v>0</v>
      </c>
      <c r="E28" s="662">
        <f>'3.2 AMD (Non-OO)'!E37</f>
        <v>0</v>
      </c>
      <c r="F28" s="662">
        <f>'3.2 AMD (Non-OO)'!F37</f>
        <v>0</v>
      </c>
      <c r="G28" s="662">
        <f>'3.2 AMD (Non-OO)'!G37</f>
        <v>0</v>
      </c>
      <c r="H28" s="662">
        <f>'3.2 AMD (Non-OO)'!H37</f>
        <v>0</v>
      </c>
      <c r="I28" s="663">
        <f>'3.2 AMD (Non-OO)'!I37</f>
        <v>0</v>
      </c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</row>
    <row r="29" spans="1:22" ht="15" customHeight="1" x14ac:dyDescent="0.3">
      <c r="A29" s="651" t="s">
        <v>311</v>
      </c>
      <c r="B29" s="1123" t="s">
        <v>211</v>
      </c>
      <c r="C29" s="141" t="str">
        <f t="shared" si="0"/>
        <v>Nominal £</v>
      </c>
      <c r="D29" s="662">
        <f>'3.2 Trainees &amp; Apprentices'!D37</f>
        <v>0</v>
      </c>
      <c r="E29" s="662">
        <f>'3.2 Trainees &amp; Apprentices'!E37</f>
        <v>0</v>
      </c>
      <c r="F29" s="662">
        <f>'3.2 Trainees &amp; Apprentices'!F37</f>
        <v>0</v>
      </c>
      <c r="G29" s="662">
        <f>'3.2 Trainees &amp; Apprentices'!G37</f>
        <v>0</v>
      </c>
      <c r="H29" s="662">
        <f>'3.2 Trainees &amp; Apprentices'!H37</f>
        <v>0</v>
      </c>
      <c r="I29" s="663">
        <f>'3.2 Trainees &amp; Apprentices'!I37</f>
        <v>0</v>
      </c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</row>
    <row r="30" spans="1:22" ht="15" customHeight="1" x14ac:dyDescent="0.3">
      <c r="A30" s="651" t="s">
        <v>311</v>
      </c>
      <c r="B30" s="1123" t="s">
        <v>652</v>
      </c>
      <c r="C30" s="141" t="str">
        <f t="shared" si="0"/>
        <v>Nominal £</v>
      </c>
      <c r="D30" s="662">
        <f>'3.2 Non-Controllable Costs'!D37</f>
        <v>0</v>
      </c>
      <c r="E30" s="662">
        <f>'3.2 Non-Controllable Costs'!E37</f>
        <v>0</v>
      </c>
      <c r="F30" s="662">
        <f>'3.2 Non-Controllable Costs'!F37</f>
        <v>0</v>
      </c>
      <c r="G30" s="662">
        <f>'3.2 Non-Controllable Costs'!G37</f>
        <v>0</v>
      </c>
      <c r="H30" s="662">
        <f>'3.2 Non-Controllable Costs'!H37</f>
        <v>0</v>
      </c>
      <c r="I30" s="663">
        <f>'3.2 Non-Controllable Costs'!I37</f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</row>
    <row r="31" spans="1:22" ht="15" customHeight="1" x14ac:dyDescent="0.3">
      <c r="A31" s="651" t="s">
        <v>311</v>
      </c>
      <c r="B31" s="1123" t="s">
        <v>212</v>
      </c>
      <c r="C31" s="141" t="str">
        <f t="shared" si="0"/>
        <v>Nominal £</v>
      </c>
      <c r="D31" s="662">
        <f>'3.2 Supplier of Last Resort'!D37</f>
        <v>0</v>
      </c>
      <c r="E31" s="662">
        <f>'3.2 Supplier of Last Resort'!E37</f>
        <v>0</v>
      </c>
      <c r="F31" s="662">
        <f>'3.2 Supplier of Last Resort'!F37</f>
        <v>0</v>
      </c>
      <c r="G31" s="662">
        <f>'3.2 Supplier of Last Resort'!G37</f>
        <v>0</v>
      </c>
      <c r="H31" s="662">
        <f>'3.2 Supplier of Last Resort'!H37</f>
        <v>0</v>
      </c>
      <c r="I31" s="663">
        <f>'3.2 Supplier of Last Resort'!I37</f>
        <v>0</v>
      </c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</row>
    <row r="32" spans="1:22" ht="15" customHeight="1" thickBot="1" x14ac:dyDescent="0.35">
      <c r="A32" s="652" t="s">
        <v>311</v>
      </c>
      <c r="B32" s="1129" t="s">
        <v>313</v>
      </c>
      <c r="C32" s="142" t="str">
        <f>C31</f>
        <v>Nominal £</v>
      </c>
      <c r="D32" s="664">
        <f>'3.2 Energy Strategy'!D37</f>
        <v>0</v>
      </c>
      <c r="E32" s="664">
        <f>'3.2 Energy Strategy'!E37</f>
        <v>0</v>
      </c>
      <c r="F32" s="664">
        <f>'3.2 Energy Strategy'!F37</f>
        <v>0</v>
      </c>
      <c r="G32" s="664">
        <f>'3.2 Energy Strategy'!G37</f>
        <v>0</v>
      </c>
      <c r="H32" s="664">
        <f>'3.2 Energy Strategy'!H37</f>
        <v>0</v>
      </c>
      <c r="I32" s="665">
        <f>'3.2 Energy Strategy'!I37</f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</row>
    <row r="33" spans="1:22" ht="15" customHeight="1" thickBot="1" x14ac:dyDescent="0.35">
      <c r="A33" s="1039" t="s">
        <v>645</v>
      </c>
      <c r="B33" s="186"/>
      <c r="C33" s="205" t="str">
        <f>C32</f>
        <v>Nominal £</v>
      </c>
      <c r="D33" s="801">
        <f>SUM(D9:D32)</f>
        <v>0</v>
      </c>
      <c r="E33" s="801">
        <f t="shared" ref="E33:I33" si="1">SUM(E9:E32)</f>
        <v>0</v>
      </c>
      <c r="F33" s="801">
        <f t="shared" si="1"/>
        <v>0</v>
      </c>
      <c r="G33" s="801">
        <f t="shared" si="1"/>
        <v>0</v>
      </c>
      <c r="H33" s="801">
        <f t="shared" si="1"/>
        <v>0</v>
      </c>
      <c r="I33" s="802">
        <f t="shared" si="1"/>
        <v>0</v>
      </c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</row>
    <row r="34" spans="1:22" ht="15" customHeight="1" thickBot="1" x14ac:dyDescent="0.35">
      <c r="A34" s="1040"/>
      <c r="B34" s="1130" t="s">
        <v>936</v>
      </c>
      <c r="C34" s="654" t="str">
        <f>C33</f>
        <v>Nominal £</v>
      </c>
      <c r="D34" s="801">
        <f>'3.2 Non Price Control Activity'!D37</f>
        <v>0</v>
      </c>
      <c r="E34" s="801">
        <f>'3.2 Non Price Control Activity'!E37</f>
        <v>0</v>
      </c>
      <c r="F34" s="801">
        <f>'3.2 Non Price Control Activity'!F37</f>
        <v>0</v>
      </c>
      <c r="G34" s="801">
        <f>'3.2 Non Price Control Activity'!G37</f>
        <v>0</v>
      </c>
      <c r="H34" s="801">
        <f>'3.2 Non Price Control Activity'!H37</f>
        <v>0</v>
      </c>
      <c r="I34" s="802">
        <f>'3.2 Non Price Control Activity'!I37</f>
        <v>0</v>
      </c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</row>
    <row r="35" spans="1:22" ht="15" customHeight="1" thickBot="1" x14ac:dyDescent="0.35">
      <c r="A35" s="653" t="s">
        <v>647</v>
      </c>
      <c r="B35" s="482"/>
      <c r="C35" s="205" t="str">
        <f>C34</f>
        <v>Nominal £</v>
      </c>
      <c r="D35" s="656">
        <f>SUM(D33:D34)</f>
        <v>0</v>
      </c>
      <c r="E35" s="656">
        <f t="shared" ref="E35:I35" si="2">SUM(E33:E34)</f>
        <v>0</v>
      </c>
      <c r="F35" s="656">
        <f t="shared" si="2"/>
        <v>0</v>
      </c>
      <c r="G35" s="656">
        <f t="shared" si="2"/>
        <v>0</v>
      </c>
      <c r="H35" s="656">
        <f t="shared" si="2"/>
        <v>0</v>
      </c>
      <c r="I35" s="657">
        <f t="shared" si="2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</row>
    <row r="36" spans="1:22" ht="15" customHeight="1" x14ac:dyDescent="0.3">
      <c r="A36" s="91"/>
      <c r="B36" s="91"/>
      <c r="C36" s="91"/>
      <c r="D36" s="91"/>
      <c r="E36" s="91"/>
      <c r="F36" s="91"/>
      <c r="G36" s="91"/>
      <c r="H36" s="91"/>
      <c r="I36" s="9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</row>
    <row r="37" spans="1:22" ht="15" customHeight="1" x14ac:dyDescent="0.3">
      <c r="A37" s="61"/>
      <c r="B37" s="61"/>
      <c r="C37" s="61"/>
      <c r="D37" s="61"/>
      <c r="E37" s="61"/>
      <c r="F37" s="61"/>
      <c r="G37" s="61"/>
      <c r="H37" s="61"/>
      <c r="I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</row>
    <row r="38" spans="1:22" ht="15" customHeight="1" thickBot="1" x14ac:dyDescent="0.4">
      <c r="A38" s="365" t="s">
        <v>973</v>
      </c>
      <c r="B38" s="61"/>
      <c r="C38" s="61"/>
      <c r="D38" s="48" t="s">
        <v>110</v>
      </c>
      <c r="E38" s="61"/>
      <c r="F38" s="61"/>
      <c r="G38" s="61"/>
      <c r="H38" s="61"/>
      <c r="I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</row>
    <row r="39" spans="1:22" ht="15" customHeight="1" thickBot="1" x14ac:dyDescent="0.35">
      <c r="A39" s="1037"/>
      <c r="B39" s="483"/>
      <c r="C39" s="168" t="s">
        <v>386</v>
      </c>
      <c r="D39" s="168">
        <v>2023</v>
      </c>
      <c r="E39" s="168">
        <v>2024</v>
      </c>
      <c r="F39" s="168">
        <v>2025</v>
      </c>
      <c r="G39" s="168">
        <v>2026</v>
      </c>
      <c r="H39" s="168">
        <v>2027</v>
      </c>
      <c r="I39" s="169">
        <v>2028</v>
      </c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</row>
    <row r="40" spans="1:22" ht="15" customHeight="1" x14ac:dyDescent="0.3">
      <c r="A40" s="1201" t="s">
        <v>970</v>
      </c>
      <c r="B40" s="649" t="s">
        <v>92</v>
      </c>
      <c r="C40" s="650" t="s">
        <v>374</v>
      </c>
      <c r="D40" s="680">
        <f>SUM('3.2 Asset Management:3.2 Non Price Control Activity'!D8)</f>
        <v>0</v>
      </c>
      <c r="E40" s="680">
        <f>SUM('3.2 Asset Management:3.2 Non Price Control Activity'!E8)</f>
        <v>0</v>
      </c>
      <c r="F40" s="680">
        <f>SUM('3.2 Asset Management:3.2 Non Price Control Activity'!F8)</f>
        <v>0</v>
      </c>
      <c r="G40" s="680">
        <f>SUM('3.2 Asset Management:3.2 Non Price Control Activity'!G8)</f>
        <v>0</v>
      </c>
      <c r="H40" s="680">
        <f>SUM('3.2 Asset Management:3.2 Non Price Control Activity'!H8)</f>
        <v>0</v>
      </c>
      <c r="I40" s="671">
        <f>SUM('3.2 Asset Management:3.2 Non Price Control Activity'!I8)</f>
        <v>0</v>
      </c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</row>
    <row r="41" spans="1:22" ht="15" customHeight="1" x14ac:dyDescent="0.3">
      <c r="A41" s="1202" t="s">
        <v>970</v>
      </c>
      <c r="B41" s="648" t="s">
        <v>93</v>
      </c>
      <c r="C41" s="141" t="str">
        <f>C40</f>
        <v>Nominal £</v>
      </c>
      <c r="D41" s="662">
        <f>SUM('3.2 Asset Management:3.2 Non Price Control Activity'!D9)</f>
        <v>0</v>
      </c>
      <c r="E41" s="662">
        <f>SUM('3.2 Asset Management:3.2 Non Price Control Activity'!E9)</f>
        <v>0</v>
      </c>
      <c r="F41" s="662">
        <f>SUM('3.2 Asset Management:3.2 Non Price Control Activity'!F9)</f>
        <v>0</v>
      </c>
      <c r="G41" s="662">
        <f>SUM('3.2 Asset Management:3.2 Non Price Control Activity'!G9)</f>
        <v>0</v>
      </c>
      <c r="H41" s="662">
        <f>SUM('3.2 Asset Management:3.2 Non Price Control Activity'!H9)</f>
        <v>0</v>
      </c>
      <c r="I41" s="663">
        <f>SUM('3.2 Asset Management:3.2 Non Price Control Activity'!I9)</f>
        <v>0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</row>
    <row r="42" spans="1:22" ht="15" customHeight="1" x14ac:dyDescent="0.3">
      <c r="A42" s="349" t="s">
        <v>970</v>
      </c>
      <c r="B42" s="648" t="s">
        <v>94</v>
      </c>
      <c r="C42" s="141" t="str">
        <f t="shared" ref="C42:C63" si="3">C41</f>
        <v>Nominal £</v>
      </c>
      <c r="D42" s="662">
        <f>SUM('3.2 Asset Management:3.2 Non Price Control Activity'!D10)</f>
        <v>0</v>
      </c>
      <c r="E42" s="662">
        <f>SUM('3.2 Asset Management:3.2 Non Price Control Activity'!E10)</f>
        <v>0</v>
      </c>
      <c r="F42" s="662">
        <f>SUM('3.2 Asset Management:3.2 Non Price Control Activity'!F10)</f>
        <v>0</v>
      </c>
      <c r="G42" s="662">
        <f>SUM('3.2 Asset Management:3.2 Non Price Control Activity'!G10)</f>
        <v>0</v>
      </c>
      <c r="H42" s="662">
        <f>SUM('3.2 Asset Management:3.2 Non Price Control Activity'!H10)</f>
        <v>0</v>
      </c>
      <c r="I42" s="663">
        <f>SUM('3.2 Asset Management:3.2 Non Price Control Activity'!I10)</f>
        <v>0</v>
      </c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</row>
    <row r="43" spans="1:22" ht="15" customHeight="1" x14ac:dyDescent="0.3">
      <c r="A43" s="349" t="s">
        <v>970</v>
      </c>
      <c r="B43" s="648" t="s">
        <v>95</v>
      </c>
      <c r="C43" s="141" t="str">
        <f t="shared" si="3"/>
        <v>Nominal £</v>
      </c>
      <c r="D43" s="662">
        <f>SUM('3.2 Asset Management:3.2 Non Price Control Activity'!D11)</f>
        <v>0</v>
      </c>
      <c r="E43" s="662">
        <f>SUM('3.2 Asset Management:3.2 Non Price Control Activity'!E11)</f>
        <v>0</v>
      </c>
      <c r="F43" s="662">
        <f>SUM('3.2 Asset Management:3.2 Non Price Control Activity'!F11)</f>
        <v>0</v>
      </c>
      <c r="G43" s="662">
        <f>SUM('3.2 Asset Management:3.2 Non Price Control Activity'!G11)</f>
        <v>0</v>
      </c>
      <c r="H43" s="662">
        <f>SUM('3.2 Asset Management:3.2 Non Price Control Activity'!H11)</f>
        <v>0</v>
      </c>
      <c r="I43" s="663">
        <f>SUM('3.2 Asset Management:3.2 Non Price Control Activity'!I11)</f>
        <v>0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</row>
    <row r="44" spans="1:22" ht="15" customHeight="1" x14ac:dyDescent="0.3">
      <c r="A44" s="349" t="s">
        <v>970</v>
      </c>
      <c r="B44" s="648" t="s">
        <v>96</v>
      </c>
      <c r="C44" s="141" t="str">
        <f t="shared" si="3"/>
        <v>Nominal £</v>
      </c>
      <c r="D44" s="662">
        <f>SUM('3.2 Asset Management:3.2 Non Price Control Activity'!D12)</f>
        <v>0</v>
      </c>
      <c r="E44" s="662">
        <f>SUM('3.2 Asset Management:3.2 Non Price Control Activity'!E12)</f>
        <v>0</v>
      </c>
      <c r="F44" s="662">
        <f>SUM('3.2 Asset Management:3.2 Non Price Control Activity'!F12)</f>
        <v>0</v>
      </c>
      <c r="G44" s="662">
        <f>SUM('3.2 Asset Management:3.2 Non Price Control Activity'!G12)</f>
        <v>0</v>
      </c>
      <c r="H44" s="662">
        <f>SUM('3.2 Asset Management:3.2 Non Price Control Activity'!H12)</f>
        <v>0</v>
      </c>
      <c r="I44" s="663">
        <f>SUM('3.2 Asset Management:3.2 Non Price Control Activity'!I12)</f>
        <v>0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</row>
    <row r="45" spans="1:22" ht="15" customHeight="1" x14ac:dyDescent="0.3">
      <c r="A45" s="349" t="s">
        <v>970</v>
      </c>
      <c r="B45" s="648" t="s">
        <v>97</v>
      </c>
      <c r="C45" s="141" t="str">
        <f t="shared" si="3"/>
        <v>Nominal £</v>
      </c>
      <c r="D45" s="662">
        <f>SUM('3.2 Asset Management:3.2 Non Price Control Activity'!D13)</f>
        <v>0</v>
      </c>
      <c r="E45" s="662">
        <f>SUM('3.2 Asset Management:3.2 Non Price Control Activity'!E13)</f>
        <v>0</v>
      </c>
      <c r="F45" s="662">
        <f>SUM('3.2 Asset Management:3.2 Non Price Control Activity'!F13)</f>
        <v>0</v>
      </c>
      <c r="G45" s="662">
        <f>SUM('3.2 Asset Management:3.2 Non Price Control Activity'!G13)</f>
        <v>0</v>
      </c>
      <c r="H45" s="662">
        <f>SUM('3.2 Asset Management:3.2 Non Price Control Activity'!H13)</f>
        <v>0</v>
      </c>
      <c r="I45" s="663">
        <f>SUM('3.2 Asset Management:3.2 Non Price Control Activity'!I13)</f>
        <v>0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</row>
    <row r="46" spans="1:22" ht="15" customHeight="1" x14ac:dyDescent="0.3">
      <c r="A46" s="349" t="s">
        <v>970</v>
      </c>
      <c r="B46" s="648" t="s">
        <v>104</v>
      </c>
      <c r="C46" s="141" t="str">
        <f t="shared" si="3"/>
        <v>Nominal £</v>
      </c>
      <c r="D46" s="662">
        <f>SUM('3.2 Asset Management:3.2 Non Price Control Activity'!D14)</f>
        <v>0</v>
      </c>
      <c r="E46" s="662">
        <f>SUM('3.2 Asset Management:3.2 Non Price Control Activity'!E14)</f>
        <v>0</v>
      </c>
      <c r="F46" s="662">
        <f>SUM('3.2 Asset Management:3.2 Non Price Control Activity'!F14)</f>
        <v>0</v>
      </c>
      <c r="G46" s="662">
        <f>SUM('3.2 Asset Management:3.2 Non Price Control Activity'!G14)</f>
        <v>0</v>
      </c>
      <c r="H46" s="662">
        <f>SUM('3.2 Asset Management:3.2 Non Price Control Activity'!H14)</f>
        <v>0</v>
      </c>
      <c r="I46" s="663">
        <f>SUM('3.2 Asset Management:3.2 Non Price Control Activity'!I14)</f>
        <v>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</row>
    <row r="47" spans="1:22" ht="15" customHeight="1" x14ac:dyDescent="0.3">
      <c r="A47" s="349" t="s">
        <v>970</v>
      </c>
      <c r="B47" s="1123" t="s">
        <v>98</v>
      </c>
      <c r="C47" s="141" t="str">
        <f t="shared" si="3"/>
        <v>Nominal £</v>
      </c>
      <c r="D47" s="662">
        <f>SUM('3.2 Asset Management:3.2 Non Price Control Activity'!D15)</f>
        <v>0</v>
      </c>
      <c r="E47" s="662">
        <f>SUM('3.2 Asset Management:3.2 Non Price Control Activity'!E15)</f>
        <v>0</v>
      </c>
      <c r="F47" s="662">
        <f>SUM('3.2 Asset Management:3.2 Non Price Control Activity'!F15)</f>
        <v>0</v>
      </c>
      <c r="G47" s="662">
        <f>SUM('3.2 Asset Management:3.2 Non Price Control Activity'!G15)</f>
        <v>0</v>
      </c>
      <c r="H47" s="662">
        <f>SUM('3.2 Asset Management:3.2 Non Price Control Activity'!H15)</f>
        <v>0</v>
      </c>
      <c r="I47" s="663">
        <f>SUM('3.2 Asset Management:3.2 Non Price Control Activity'!I15)</f>
        <v>0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</row>
    <row r="48" spans="1:22" ht="15" customHeight="1" x14ac:dyDescent="0.3">
      <c r="A48" s="349" t="s">
        <v>970</v>
      </c>
      <c r="B48" s="648" t="s">
        <v>99</v>
      </c>
      <c r="C48" s="141" t="str">
        <f t="shared" si="3"/>
        <v>Nominal £</v>
      </c>
      <c r="D48" s="662">
        <f>SUM('3.2 Asset Management:3.2 Non Price Control Activity'!D16)</f>
        <v>0</v>
      </c>
      <c r="E48" s="662">
        <f>SUM('3.2 Asset Management:3.2 Non Price Control Activity'!E16)</f>
        <v>0</v>
      </c>
      <c r="F48" s="662">
        <f>SUM('3.2 Asset Management:3.2 Non Price Control Activity'!F16)</f>
        <v>0</v>
      </c>
      <c r="G48" s="662">
        <f>SUM('3.2 Asset Management:3.2 Non Price Control Activity'!G16)</f>
        <v>0</v>
      </c>
      <c r="H48" s="662">
        <f>SUM('3.2 Asset Management:3.2 Non Price Control Activity'!H16)</f>
        <v>0</v>
      </c>
      <c r="I48" s="663">
        <f>SUM('3.2 Asset Management:3.2 Non Price Control Activity'!I16)</f>
        <v>0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</row>
    <row r="49" spans="1:22" ht="15" customHeight="1" x14ac:dyDescent="0.3">
      <c r="A49" s="349" t="s">
        <v>970</v>
      </c>
      <c r="B49" s="648" t="s">
        <v>100</v>
      </c>
      <c r="C49" s="141" t="str">
        <f t="shared" si="3"/>
        <v>Nominal £</v>
      </c>
      <c r="D49" s="662">
        <f>SUM('3.2 Asset Management:3.2 Non Price Control Activity'!D17)</f>
        <v>0</v>
      </c>
      <c r="E49" s="662">
        <f>SUM('3.2 Asset Management:3.2 Non Price Control Activity'!E17)</f>
        <v>0</v>
      </c>
      <c r="F49" s="662">
        <f>SUM('3.2 Asset Management:3.2 Non Price Control Activity'!F17)</f>
        <v>0</v>
      </c>
      <c r="G49" s="662">
        <f>SUM('3.2 Asset Management:3.2 Non Price Control Activity'!G17)</f>
        <v>0</v>
      </c>
      <c r="H49" s="662">
        <f>SUM('3.2 Asset Management:3.2 Non Price Control Activity'!H17)</f>
        <v>0</v>
      </c>
      <c r="I49" s="663">
        <f>SUM('3.2 Asset Management:3.2 Non Price Control Activity'!I17)</f>
        <v>0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</row>
    <row r="50" spans="1:22" ht="15" customHeight="1" x14ac:dyDescent="0.3">
      <c r="A50" s="651" t="s">
        <v>970</v>
      </c>
      <c r="B50" s="1123" t="s">
        <v>112</v>
      </c>
      <c r="C50" s="141" t="str">
        <f t="shared" si="3"/>
        <v>Nominal £</v>
      </c>
      <c r="D50" s="662">
        <f>SUM('3.2 Asset Management:3.2 Non Price Control Activity'!D18)</f>
        <v>0</v>
      </c>
      <c r="E50" s="662">
        <f>SUM('3.2 Asset Management:3.2 Non Price Control Activity'!E18)</f>
        <v>0</v>
      </c>
      <c r="F50" s="662">
        <f>SUM('3.2 Asset Management:3.2 Non Price Control Activity'!F18)</f>
        <v>0</v>
      </c>
      <c r="G50" s="662">
        <f>SUM('3.2 Asset Management:3.2 Non Price Control Activity'!G18)</f>
        <v>0</v>
      </c>
      <c r="H50" s="662">
        <f>SUM('3.2 Asset Management:3.2 Non Price Control Activity'!H18)</f>
        <v>0</v>
      </c>
      <c r="I50" s="663">
        <f>SUM('3.2 Asset Management:3.2 Non Price Control Activity'!I18)</f>
        <v>0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</row>
    <row r="51" spans="1:22" ht="15" customHeight="1" x14ac:dyDescent="0.3">
      <c r="A51" s="651" t="s">
        <v>970</v>
      </c>
      <c r="B51" s="1123" t="s">
        <v>101</v>
      </c>
      <c r="C51" s="141" t="str">
        <f t="shared" si="3"/>
        <v>Nominal £</v>
      </c>
      <c r="D51" s="662">
        <f>SUM('3.2 Asset Management:3.2 Non Price Control Activity'!D19)</f>
        <v>0</v>
      </c>
      <c r="E51" s="662">
        <f>SUM('3.2 Asset Management:3.2 Non Price Control Activity'!E19)</f>
        <v>0</v>
      </c>
      <c r="F51" s="662">
        <f>SUM('3.2 Asset Management:3.2 Non Price Control Activity'!F19)</f>
        <v>0</v>
      </c>
      <c r="G51" s="662">
        <f>SUM('3.2 Asset Management:3.2 Non Price Control Activity'!G19)</f>
        <v>0</v>
      </c>
      <c r="H51" s="662">
        <f>SUM('3.2 Asset Management:3.2 Non Price Control Activity'!H19)</f>
        <v>0</v>
      </c>
      <c r="I51" s="663">
        <f>SUM('3.2 Asset Management:3.2 Non Price Control Activity'!I19)</f>
        <v>0</v>
      </c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</row>
    <row r="52" spans="1:22" ht="15" customHeight="1" x14ac:dyDescent="0.3">
      <c r="A52" s="651" t="s">
        <v>970</v>
      </c>
      <c r="B52" s="1123" t="s">
        <v>102</v>
      </c>
      <c r="C52" s="141" t="str">
        <f t="shared" si="3"/>
        <v>Nominal £</v>
      </c>
      <c r="D52" s="662">
        <f>SUM('3.2 Asset Management:3.2 Non Price Control Activity'!D20)</f>
        <v>0</v>
      </c>
      <c r="E52" s="662">
        <f>SUM('3.2 Asset Management:3.2 Non Price Control Activity'!E20)</f>
        <v>0</v>
      </c>
      <c r="F52" s="662">
        <f>SUM('3.2 Asset Management:3.2 Non Price Control Activity'!F20)</f>
        <v>0</v>
      </c>
      <c r="G52" s="662">
        <f>SUM('3.2 Asset Management:3.2 Non Price Control Activity'!G20)</f>
        <v>0</v>
      </c>
      <c r="H52" s="662">
        <f>SUM('3.2 Asset Management:3.2 Non Price Control Activity'!H20)</f>
        <v>0</v>
      </c>
      <c r="I52" s="663">
        <f>SUM('3.2 Asset Management:3.2 Non Price Control Activity'!I20)</f>
        <v>0</v>
      </c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</row>
    <row r="53" spans="1:22" ht="15" customHeight="1" x14ac:dyDescent="0.3">
      <c r="A53" s="651" t="s">
        <v>970</v>
      </c>
      <c r="B53" s="1123" t="s">
        <v>105</v>
      </c>
      <c r="C53" s="141" t="str">
        <f t="shared" si="3"/>
        <v>Nominal £</v>
      </c>
      <c r="D53" s="662">
        <f>SUM('3.2 Asset Management:3.2 Non Price Control Activity'!D21)</f>
        <v>0</v>
      </c>
      <c r="E53" s="662">
        <f>SUM('3.2 Asset Management:3.2 Non Price Control Activity'!E21)</f>
        <v>0</v>
      </c>
      <c r="F53" s="662">
        <f>SUM('3.2 Asset Management:3.2 Non Price Control Activity'!F21)</f>
        <v>0</v>
      </c>
      <c r="G53" s="662">
        <f>SUM('3.2 Asset Management:3.2 Non Price Control Activity'!G21)</f>
        <v>0</v>
      </c>
      <c r="H53" s="662">
        <f>SUM('3.2 Asset Management:3.2 Non Price Control Activity'!H21)</f>
        <v>0</v>
      </c>
      <c r="I53" s="663">
        <f>SUM('3.2 Asset Management:3.2 Non Price Control Activity'!I21)</f>
        <v>0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</row>
    <row r="54" spans="1:22" ht="15" customHeight="1" x14ac:dyDescent="0.3">
      <c r="A54" s="651" t="s">
        <v>970</v>
      </c>
      <c r="B54" s="1123" t="s">
        <v>103</v>
      </c>
      <c r="C54" s="141" t="str">
        <f t="shared" si="3"/>
        <v>Nominal £</v>
      </c>
      <c r="D54" s="662">
        <f>SUM('3.2 Asset Management:3.2 Non Price Control Activity'!D22)</f>
        <v>0</v>
      </c>
      <c r="E54" s="662">
        <f>SUM('3.2 Asset Management:3.2 Non Price Control Activity'!E22)</f>
        <v>0</v>
      </c>
      <c r="F54" s="662">
        <f>SUM('3.2 Asset Management:3.2 Non Price Control Activity'!F22)</f>
        <v>0</v>
      </c>
      <c r="G54" s="662">
        <f>SUM('3.2 Asset Management:3.2 Non Price Control Activity'!G22)</f>
        <v>0</v>
      </c>
      <c r="H54" s="662">
        <f>SUM('3.2 Asset Management:3.2 Non Price Control Activity'!H22)</f>
        <v>0</v>
      </c>
      <c r="I54" s="663">
        <f>SUM('3.2 Asset Management:3.2 Non Price Control Activity'!I22)</f>
        <v>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</row>
    <row r="55" spans="1:22" ht="15" customHeight="1" thickBot="1" x14ac:dyDescent="0.35">
      <c r="A55" s="652" t="s">
        <v>970</v>
      </c>
      <c r="B55" s="1129" t="s">
        <v>106</v>
      </c>
      <c r="C55" s="142" t="str">
        <f t="shared" si="3"/>
        <v>Nominal £</v>
      </c>
      <c r="D55" s="664">
        <f>SUM('3.2 Asset Management:3.2 Non Price Control Activity'!D23)</f>
        <v>0</v>
      </c>
      <c r="E55" s="664">
        <f>SUM('3.2 Asset Management:3.2 Non Price Control Activity'!E23)</f>
        <v>0</v>
      </c>
      <c r="F55" s="664">
        <f>SUM('3.2 Asset Management:3.2 Non Price Control Activity'!F23)</f>
        <v>0</v>
      </c>
      <c r="G55" s="664">
        <f>SUM('3.2 Asset Management:3.2 Non Price Control Activity'!G23)</f>
        <v>0</v>
      </c>
      <c r="H55" s="664">
        <f>SUM('3.2 Asset Management:3.2 Non Price Control Activity'!H23)</f>
        <v>0</v>
      </c>
      <c r="I55" s="665">
        <f>SUM('3.2 Asset Management:3.2 Non Price Control Activity'!I23)</f>
        <v>0</v>
      </c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</row>
    <row r="56" spans="1:22" ht="15" customHeight="1" thickBot="1" x14ac:dyDescent="0.35">
      <c r="A56" s="1206" t="s">
        <v>970</v>
      </c>
      <c r="B56" s="1207" t="s">
        <v>113</v>
      </c>
      <c r="C56" s="1208" t="str">
        <f t="shared" si="3"/>
        <v>Nominal £</v>
      </c>
      <c r="D56" s="760">
        <f>SUM(D40:D55)</f>
        <v>0</v>
      </c>
      <c r="E56" s="760">
        <f t="shared" ref="E56:I56" si="4">SUM(E40:E55)</f>
        <v>0</v>
      </c>
      <c r="F56" s="760">
        <f t="shared" si="4"/>
        <v>0</v>
      </c>
      <c r="G56" s="760">
        <f t="shared" si="4"/>
        <v>0</v>
      </c>
      <c r="H56" s="760">
        <f t="shared" si="4"/>
        <v>0</v>
      </c>
      <c r="I56" s="761">
        <f t="shared" si="4"/>
        <v>0</v>
      </c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</row>
    <row r="57" spans="1:22" ht="15" customHeight="1" thickBot="1" x14ac:dyDescent="0.35">
      <c r="A57" s="1209" t="s">
        <v>970</v>
      </c>
      <c r="B57" s="179" t="s">
        <v>111</v>
      </c>
      <c r="C57" s="197" t="str">
        <f t="shared" si="3"/>
        <v>Nominal £</v>
      </c>
      <c r="D57" s="758">
        <f>SUM('3.2 Asset Management:3.2 Non Price Control Activity'!D31)</f>
        <v>0</v>
      </c>
      <c r="E57" s="758">
        <f>SUM('3.2 Asset Management:3.2 Non Price Control Activity'!E31)</f>
        <v>0</v>
      </c>
      <c r="F57" s="758">
        <f>SUM('3.2 Asset Management:3.2 Non Price Control Activity'!F31)</f>
        <v>0</v>
      </c>
      <c r="G57" s="758">
        <f>SUM('3.2 Asset Management:3.2 Non Price Control Activity'!G31)</f>
        <v>0</v>
      </c>
      <c r="H57" s="758">
        <f>SUM('3.2 Asset Management:3.2 Non Price Control Activity'!H31)</f>
        <v>0</v>
      </c>
      <c r="I57" s="657">
        <f>SUM('3.2 Asset Management:3.2 Non Price Control Activity'!I31)</f>
        <v>0</v>
      </c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</row>
    <row r="58" spans="1:22" ht="15" customHeight="1" thickBot="1" x14ac:dyDescent="0.35">
      <c r="A58" s="1205" t="s">
        <v>970</v>
      </c>
      <c r="B58" s="63" t="s">
        <v>114</v>
      </c>
      <c r="C58" s="897" t="str">
        <f t="shared" si="3"/>
        <v>Nominal £</v>
      </c>
      <c r="D58" s="763">
        <f>SUM(D56:D57)</f>
        <v>0</v>
      </c>
      <c r="E58" s="801">
        <f t="shared" ref="E58:I58" si="5">SUM(E56:E57)</f>
        <v>0</v>
      </c>
      <c r="F58" s="801">
        <f t="shared" si="5"/>
        <v>0</v>
      </c>
      <c r="G58" s="801">
        <f t="shared" si="5"/>
        <v>0</v>
      </c>
      <c r="H58" s="801">
        <f t="shared" si="5"/>
        <v>0</v>
      </c>
      <c r="I58" s="802">
        <f t="shared" si="5"/>
        <v>0</v>
      </c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</row>
    <row r="59" spans="1:22" ht="15" customHeight="1" x14ac:dyDescent="0.3">
      <c r="A59" s="1203" t="s">
        <v>970</v>
      </c>
      <c r="B59" s="132" t="s">
        <v>115</v>
      </c>
      <c r="C59" s="159" t="str">
        <f t="shared" si="3"/>
        <v>Nominal £</v>
      </c>
      <c r="D59" s="681">
        <f>SUM('3.2 Asset Management:3.2 Non Price Control Activity'!D33)</f>
        <v>0</v>
      </c>
      <c r="E59" s="681">
        <f>SUM('3.2 Asset Management:3.2 Non Price Control Activity'!E33)</f>
        <v>0</v>
      </c>
      <c r="F59" s="681">
        <f>SUM('3.2 Asset Management:3.2 Non Price Control Activity'!F33)</f>
        <v>0</v>
      </c>
      <c r="G59" s="681">
        <f>SUM('3.2 Asset Management:3.2 Non Price Control Activity'!G33)</f>
        <v>0</v>
      </c>
      <c r="H59" s="681">
        <f>SUM('3.2 Asset Management:3.2 Non Price Control Activity'!H33)</f>
        <v>0</v>
      </c>
      <c r="I59" s="682">
        <f>SUM('3.2 Asset Management:3.2 Non Price Control Activity'!I33)</f>
        <v>0</v>
      </c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</row>
    <row r="60" spans="1:22" ht="15" customHeight="1" thickBot="1" x14ac:dyDescent="0.35">
      <c r="A60" s="652" t="s">
        <v>970</v>
      </c>
      <c r="B60" s="130" t="s">
        <v>107</v>
      </c>
      <c r="C60" s="142" t="str">
        <f t="shared" si="3"/>
        <v>Nominal £</v>
      </c>
      <c r="D60" s="664">
        <f>SUM('3.2 Asset Management:3.2 Non Price Control Activity'!D34)</f>
        <v>0</v>
      </c>
      <c r="E60" s="664">
        <f>SUM('3.2 Asset Management:3.2 Non Price Control Activity'!E34)</f>
        <v>0</v>
      </c>
      <c r="F60" s="664">
        <f>SUM('3.2 Asset Management:3.2 Non Price Control Activity'!F34)</f>
        <v>0</v>
      </c>
      <c r="G60" s="664">
        <f>SUM('3.2 Asset Management:3.2 Non Price Control Activity'!G34)</f>
        <v>0</v>
      </c>
      <c r="H60" s="664">
        <f>SUM('3.2 Asset Management:3.2 Non Price Control Activity'!H34)</f>
        <v>0</v>
      </c>
      <c r="I60" s="665">
        <f>SUM('3.2 Asset Management:3.2 Non Price Control Activity'!I34)</f>
        <v>0</v>
      </c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</row>
    <row r="61" spans="1:22" ht="15" customHeight="1" thickBot="1" x14ac:dyDescent="0.35">
      <c r="A61" s="1205" t="s">
        <v>970</v>
      </c>
      <c r="B61" s="67" t="s">
        <v>108</v>
      </c>
      <c r="C61" s="205" t="str">
        <f t="shared" si="3"/>
        <v>Nominal £</v>
      </c>
      <c r="D61" s="763">
        <f>SUM(D59:D60)</f>
        <v>0</v>
      </c>
      <c r="E61" s="801">
        <f t="shared" ref="E61:I61" si="6">SUM(E59:E60)</f>
        <v>0</v>
      </c>
      <c r="F61" s="801">
        <f t="shared" si="6"/>
        <v>0</v>
      </c>
      <c r="G61" s="801">
        <f t="shared" si="6"/>
        <v>0</v>
      </c>
      <c r="H61" s="801">
        <f t="shared" si="6"/>
        <v>0</v>
      </c>
      <c r="I61" s="802">
        <f t="shared" si="6"/>
        <v>0</v>
      </c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</row>
    <row r="62" spans="1:22" ht="15" customHeight="1" thickBot="1" x14ac:dyDescent="0.35">
      <c r="A62" s="1204" t="s">
        <v>970</v>
      </c>
      <c r="B62" s="482" t="s">
        <v>109</v>
      </c>
      <c r="C62" s="205" t="str">
        <f t="shared" si="3"/>
        <v>Nominal £</v>
      </c>
      <c r="D62" s="696">
        <f>D56-D61</f>
        <v>0</v>
      </c>
      <c r="E62" s="664">
        <f t="shared" ref="E62:I62" si="7">E56-E61</f>
        <v>0</v>
      </c>
      <c r="F62" s="664">
        <f t="shared" si="7"/>
        <v>0</v>
      </c>
      <c r="G62" s="664">
        <f t="shared" si="7"/>
        <v>0</v>
      </c>
      <c r="H62" s="664">
        <f t="shared" si="7"/>
        <v>0</v>
      </c>
      <c r="I62" s="665">
        <f t="shared" si="7"/>
        <v>0</v>
      </c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</row>
    <row r="63" spans="1:22" ht="15" customHeight="1" thickBot="1" x14ac:dyDescent="0.35">
      <c r="A63" s="1204" t="s">
        <v>970</v>
      </c>
      <c r="B63" s="482" t="s">
        <v>110</v>
      </c>
      <c r="C63" s="205" t="str">
        <f t="shared" si="3"/>
        <v>Nominal £</v>
      </c>
      <c r="D63" s="763">
        <f>D58-D61</f>
        <v>0</v>
      </c>
      <c r="E63" s="801">
        <f t="shared" ref="E63:I63" si="8">E58-E61</f>
        <v>0</v>
      </c>
      <c r="F63" s="801">
        <f t="shared" si="8"/>
        <v>0</v>
      </c>
      <c r="G63" s="801">
        <f t="shared" si="8"/>
        <v>0</v>
      </c>
      <c r="H63" s="801">
        <f t="shared" si="8"/>
        <v>0</v>
      </c>
      <c r="I63" s="802">
        <f t="shared" si="8"/>
        <v>0</v>
      </c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</row>
    <row r="64" spans="1:22" ht="15" customHeight="1" x14ac:dyDescent="0.3">
      <c r="A64" s="91"/>
      <c r="B64" s="91"/>
      <c r="C64" s="91"/>
      <c r="D64" s="91"/>
      <c r="E64" s="91"/>
      <c r="F64" s="91"/>
      <c r="G64" s="91"/>
      <c r="H64" s="91"/>
      <c r="I64" s="9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</row>
    <row r="65" spans="1:22" ht="15" customHeight="1" x14ac:dyDescent="0.3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</row>
    <row r="66" spans="1:22" ht="15" customHeight="1" thickBot="1" x14ac:dyDescent="0.4">
      <c r="A66" s="365" t="s">
        <v>971</v>
      </c>
      <c r="B66" s="17"/>
      <c r="C66" s="61"/>
      <c r="D66" s="48" t="s">
        <v>120</v>
      </c>
      <c r="E66" s="48"/>
      <c r="F66" s="48"/>
      <c r="G66" s="48"/>
      <c r="H66" s="48"/>
      <c r="I66" s="48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</row>
    <row r="67" spans="1:22" ht="15" customHeight="1" thickBot="1" x14ac:dyDescent="0.35">
      <c r="A67" s="1037"/>
      <c r="B67" s="482"/>
      <c r="C67" s="462" t="s">
        <v>299</v>
      </c>
      <c r="D67" s="1041">
        <v>2023</v>
      </c>
      <c r="E67" s="1042">
        <v>2024</v>
      </c>
      <c r="F67" s="1042">
        <v>2025</v>
      </c>
      <c r="G67" s="1042">
        <v>2026</v>
      </c>
      <c r="H67" s="1042">
        <v>2027</v>
      </c>
      <c r="I67" s="1043">
        <v>2028</v>
      </c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</row>
    <row r="68" spans="1:22" ht="15" customHeight="1" x14ac:dyDescent="0.3">
      <c r="A68" s="644" t="s">
        <v>308</v>
      </c>
      <c r="B68" s="195" t="s">
        <v>192</v>
      </c>
      <c r="C68" s="133" t="s">
        <v>225</v>
      </c>
      <c r="D68" s="1474">
        <f>'3.2 Asset Management'!D48</f>
        <v>0</v>
      </c>
      <c r="E68" s="1474">
        <f>'3.2 Asset Management'!E48</f>
        <v>0</v>
      </c>
      <c r="F68" s="1474">
        <f>'3.2 Asset Management'!F48</f>
        <v>0</v>
      </c>
      <c r="G68" s="1474">
        <f>'3.2 Asset Management'!G48</f>
        <v>0</v>
      </c>
      <c r="H68" s="1474">
        <f>'3.2 Asset Management'!H48</f>
        <v>0</v>
      </c>
      <c r="I68" s="1475">
        <f>'3.2 Asset Management'!I48</f>
        <v>0</v>
      </c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</row>
    <row r="69" spans="1:22" ht="15" customHeight="1" x14ac:dyDescent="0.3">
      <c r="A69" s="645" t="s">
        <v>308</v>
      </c>
      <c r="B69" s="196" t="s">
        <v>193</v>
      </c>
      <c r="C69" s="144" t="s">
        <v>225</v>
      </c>
      <c r="D69" s="1476">
        <f>'3.2 Operations Management'!D48</f>
        <v>0</v>
      </c>
      <c r="E69" s="1476">
        <f>'3.2 Operations Management'!E48</f>
        <v>0</v>
      </c>
      <c r="F69" s="1476">
        <f>'3.2 Operations Management'!F48</f>
        <v>0</v>
      </c>
      <c r="G69" s="1476">
        <f>'3.2 Operations Management'!G48</f>
        <v>0</v>
      </c>
      <c r="H69" s="1476">
        <f>'3.2 Operations Management'!H48</f>
        <v>0</v>
      </c>
      <c r="I69" s="1477">
        <f>'3.2 Operations Management'!I48</f>
        <v>0</v>
      </c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</row>
    <row r="70" spans="1:22" ht="15" customHeight="1" x14ac:dyDescent="0.3">
      <c r="A70" s="645" t="s">
        <v>308</v>
      </c>
      <c r="B70" s="196" t="s">
        <v>194</v>
      </c>
      <c r="C70" s="144" t="s">
        <v>225</v>
      </c>
      <c r="D70" s="1476">
        <f>'3.2 Emergency Call Centre'!D48</f>
        <v>0</v>
      </c>
      <c r="E70" s="1476">
        <f>'3.2 Emergency Call Centre'!E48</f>
        <v>0</v>
      </c>
      <c r="F70" s="1476">
        <f>'3.2 Emergency Call Centre'!F48</f>
        <v>0</v>
      </c>
      <c r="G70" s="1476">
        <f>'3.2 Emergency Call Centre'!G48</f>
        <v>0</v>
      </c>
      <c r="H70" s="1476">
        <f>'3.2 Emergency Call Centre'!H48</f>
        <v>0</v>
      </c>
      <c r="I70" s="1477">
        <f>'3.2 Emergency Call Centre'!I48</f>
        <v>0</v>
      </c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</row>
    <row r="71" spans="1:22" ht="15" customHeight="1" x14ac:dyDescent="0.3">
      <c r="A71" s="645" t="s">
        <v>308</v>
      </c>
      <c r="B71" s="196" t="s">
        <v>195</v>
      </c>
      <c r="C71" s="144" t="s">
        <v>225</v>
      </c>
      <c r="D71" s="1476">
        <f>'3.2 Customer Management'!D48</f>
        <v>0</v>
      </c>
      <c r="E71" s="1476">
        <f>'3.2 Customer Management'!E48</f>
        <v>0</v>
      </c>
      <c r="F71" s="1476">
        <f>'3.2 Customer Management'!F48</f>
        <v>0</v>
      </c>
      <c r="G71" s="1476">
        <f>'3.2 Customer Management'!G48</f>
        <v>0</v>
      </c>
      <c r="H71" s="1476">
        <f>'3.2 Customer Management'!H48</f>
        <v>0</v>
      </c>
      <c r="I71" s="1477">
        <f>'3.2 Customer Management'!I48</f>
        <v>0</v>
      </c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</row>
    <row r="72" spans="1:22" ht="15" customHeight="1" x14ac:dyDescent="0.3">
      <c r="A72" s="645" t="s">
        <v>308</v>
      </c>
      <c r="B72" s="196" t="s">
        <v>196</v>
      </c>
      <c r="C72" s="144" t="s">
        <v>225</v>
      </c>
      <c r="D72" s="1476">
        <f>'3.2 System Control'!D48</f>
        <v>0</v>
      </c>
      <c r="E72" s="1476">
        <f>'3.2 System Control'!E48</f>
        <v>0</v>
      </c>
      <c r="F72" s="1476">
        <f>'3.2 System Control'!F48</f>
        <v>0</v>
      </c>
      <c r="G72" s="1476">
        <f>'3.2 System Control'!G48</f>
        <v>0</v>
      </c>
      <c r="H72" s="1476">
        <f>'3.2 System Control'!H48</f>
        <v>0</v>
      </c>
      <c r="I72" s="1477">
        <f>'3.2 System Control'!I48</f>
        <v>0</v>
      </c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</row>
    <row r="73" spans="1:22" ht="15" customHeight="1" x14ac:dyDescent="0.3">
      <c r="A73" s="646" t="s">
        <v>309</v>
      </c>
      <c r="B73" s="196" t="s">
        <v>197</v>
      </c>
      <c r="C73" s="144" t="s">
        <v>225</v>
      </c>
      <c r="D73" s="1476">
        <f>'3.2 Emergency'!D48</f>
        <v>0</v>
      </c>
      <c r="E73" s="1476">
        <f>'3.2 Emergency'!E48</f>
        <v>0</v>
      </c>
      <c r="F73" s="1476">
        <f>'3.2 Emergency'!F48</f>
        <v>0</v>
      </c>
      <c r="G73" s="1476">
        <f>'3.2 Emergency'!G48</f>
        <v>0</v>
      </c>
      <c r="H73" s="1476">
        <f>'3.2 Emergency'!H48</f>
        <v>0</v>
      </c>
      <c r="I73" s="1477">
        <f>'3.2 Emergency'!I48</f>
        <v>0</v>
      </c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</row>
    <row r="74" spans="1:22" ht="15" customHeight="1" x14ac:dyDescent="0.3">
      <c r="A74" s="646" t="s">
        <v>309</v>
      </c>
      <c r="B74" s="196" t="s">
        <v>198</v>
      </c>
      <c r="C74" s="144" t="s">
        <v>225</v>
      </c>
      <c r="D74" s="1476">
        <f>'3.2 Metering'!D48</f>
        <v>0</v>
      </c>
      <c r="E74" s="1476">
        <f>'3.2 Metering'!E48</f>
        <v>0</v>
      </c>
      <c r="F74" s="1476">
        <f>'3.2 Metering'!F48</f>
        <v>0</v>
      </c>
      <c r="G74" s="1476">
        <f>'3.2 Metering'!G48</f>
        <v>0</v>
      </c>
      <c r="H74" s="1476">
        <f>'3.2 Metering'!H48</f>
        <v>0</v>
      </c>
      <c r="I74" s="1477">
        <f>'3.2 Metering'!I48</f>
        <v>0</v>
      </c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</row>
    <row r="75" spans="1:22" ht="15" customHeight="1" x14ac:dyDescent="0.3">
      <c r="A75" s="646" t="s">
        <v>309</v>
      </c>
      <c r="B75" s="1484" t="s">
        <v>1253</v>
      </c>
      <c r="C75" s="144" t="s">
        <v>225</v>
      </c>
      <c r="D75" s="1476">
        <f>'3.2 PRE Repairs'!D48</f>
        <v>0</v>
      </c>
      <c r="E75" s="1476">
        <f>'3.2 PRE Repairs'!E48</f>
        <v>0</v>
      </c>
      <c r="F75" s="1476">
        <f>'3.2 PRE Repairs'!F48</f>
        <v>0</v>
      </c>
      <c r="G75" s="1476">
        <f>'3.2 PRE Repairs'!G48</f>
        <v>0</v>
      </c>
      <c r="H75" s="1476">
        <f>'3.2 PRE Repairs'!H48</f>
        <v>0</v>
      </c>
      <c r="I75" s="1477">
        <f>'3.2 PRE Repairs'!I48</f>
        <v>0</v>
      </c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</row>
    <row r="76" spans="1:22" ht="15" customHeight="1" x14ac:dyDescent="0.3">
      <c r="A76" s="646" t="s">
        <v>309</v>
      </c>
      <c r="B76" s="196" t="s">
        <v>199</v>
      </c>
      <c r="C76" s="144" t="s">
        <v>225</v>
      </c>
      <c r="D76" s="1476">
        <f>'3.2 Maintenance'!D48</f>
        <v>0</v>
      </c>
      <c r="E76" s="1476">
        <f>'3.2 Maintenance'!E48</f>
        <v>0</v>
      </c>
      <c r="F76" s="1476">
        <f>'3.2 Maintenance'!F48</f>
        <v>0</v>
      </c>
      <c r="G76" s="1476">
        <f>'3.2 Maintenance'!G48</f>
        <v>0</v>
      </c>
      <c r="H76" s="1476">
        <f>'3.2 Maintenance'!H48</f>
        <v>0</v>
      </c>
      <c r="I76" s="1477">
        <f>'3.2 Maintenance'!I48</f>
        <v>0</v>
      </c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</row>
    <row r="77" spans="1:22" ht="15" customHeight="1" x14ac:dyDescent="0.3">
      <c r="A77" s="646" t="s">
        <v>310</v>
      </c>
      <c r="B77" s="196" t="s">
        <v>200</v>
      </c>
      <c r="C77" s="144" t="s">
        <v>225</v>
      </c>
      <c r="D77" s="1476">
        <f>'3.2 Other Direct Activites'!D48</f>
        <v>0</v>
      </c>
      <c r="E77" s="1476">
        <f>'3.2 Other Direct Activites'!E48</f>
        <v>0</v>
      </c>
      <c r="F77" s="1476">
        <f>'3.2 Other Direct Activites'!F48</f>
        <v>0</v>
      </c>
      <c r="G77" s="1476">
        <f>'3.2 Other Direct Activites'!G48</f>
        <v>0</v>
      </c>
      <c r="H77" s="1476">
        <f>'3.2 Other Direct Activites'!H48</f>
        <v>0</v>
      </c>
      <c r="I77" s="1477">
        <f>'3.2 Other Direct Activites'!I48</f>
        <v>0</v>
      </c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</row>
    <row r="78" spans="1:22" ht="15" customHeight="1" x14ac:dyDescent="0.3">
      <c r="A78" s="646" t="s">
        <v>312</v>
      </c>
      <c r="B78" s="196" t="s">
        <v>201</v>
      </c>
      <c r="C78" s="144" t="s">
        <v>225</v>
      </c>
      <c r="D78" s="1476">
        <f>'3.2 IT &amp; Telecoms'!D48</f>
        <v>0</v>
      </c>
      <c r="E78" s="1476">
        <f>'3.2 IT &amp; Telecoms'!E48</f>
        <v>0</v>
      </c>
      <c r="F78" s="1476">
        <f>'3.2 IT &amp; Telecoms'!F48</f>
        <v>0</v>
      </c>
      <c r="G78" s="1476">
        <f>'3.2 IT &amp; Telecoms'!G48</f>
        <v>0</v>
      </c>
      <c r="H78" s="1476">
        <f>'3.2 IT &amp; Telecoms'!H48</f>
        <v>0</v>
      </c>
      <c r="I78" s="1477">
        <f>'3.2 IT &amp; Telecoms'!I48</f>
        <v>0</v>
      </c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</row>
    <row r="79" spans="1:22" ht="15" customHeight="1" x14ac:dyDescent="0.3">
      <c r="A79" s="646" t="s">
        <v>312</v>
      </c>
      <c r="B79" s="196" t="s">
        <v>202</v>
      </c>
      <c r="C79" s="144" t="s">
        <v>225</v>
      </c>
      <c r="D79" s="1476">
        <f>'3.2 Property Management'!D48</f>
        <v>0</v>
      </c>
      <c r="E79" s="1476">
        <f>'3.2 Property Management'!E48</f>
        <v>0</v>
      </c>
      <c r="F79" s="1476">
        <f>'3.2 Property Management'!F48</f>
        <v>0</v>
      </c>
      <c r="G79" s="1476">
        <f>'3.2 Property Management'!G48</f>
        <v>0</v>
      </c>
      <c r="H79" s="1476">
        <f>'3.2 Property Management'!H48</f>
        <v>0</v>
      </c>
      <c r="I79" s="1477">
        <f>'3.2 Property Management'!I48</f>
        <v>0</v>
      </c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</row>
    <row r="80" spans="1:22" ht="15" customHeight="1" x14ac:dyDescent="0.3">
      <c r="A80" s="646" t="s">
        <v>312</v>
      </c>
      <c r="B80" s="196" t="s">
        <v>203</v>
      </c>
      <c r="C80" s="144" t="s">
        <v>225</v>
      </c>
      <c r="D80" s="1476">
        <f>'3.2 HR &amp; Non-op Training'!D48</f>
        <v>0</v>
      </c>
      <c r="E80" s="1476">
        <f>'3.2 HR &amp; Non-op Training'!E48</f>
        <v>0</v>
      </c>
      <c r="F80" s="1476">
        <f>'3.2 HR &amp; Non-op Training'!F48</f>
        <v>0</v>
      </c>
      <c r="G80" s="1476">
        <f>'3.2 HR &amp; Non-op Training'!G48</f>
        <v>0</v>
      </c>
      <c r="H80" s="1476">
        <f>'3.2 HR &amp; Non-op Training'!H48</f>
        <v>0</v>
      </c>
      <c r="I80" s="1477">
        <f>'3.2 HR &amp; Non-op Training'!I48</f>
        <v>0</v>
      </c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</row>
    <row r="81" spans="1:22" ht="15" customHeight="1" x14ac:dyDescent="0.3">
      <c r="A81" s="646" t="s">
        <v>312</v>
      </c>
      <c r="B81" s="196" t="s">
        <v>204</v>
      </c>
      <c r="C81" s="144" t="s">
        <v>225</v>
      </c>
      <c r="D81" s="1476">
        <f>'3.2 Audit, Finance &amp; Regulation'!D48</f>
        <v>0</v>
      </c>
      <c r="E81" s="1476">
        <f>'3.2 Audit, Finance &amp; Regulation'!E48</f>
        <v>0</v>
      </c>
      <c r="F81" s="1476">
        <f>'3.2 Audit, Finance &amp; Regulation'!F48</f>
        <v>0</v>
      </c>
      <c r="G81" s="1476">
        <f>'3.2 Audit, Finance &amp; Regulation'!G48</f>
        <v>0</v>
      </c>
      <c r="H81" s="1476">
        <f>'3.2 Audit, Finance &amp; Regulation'!H48</f>
        <v>0</v>
      </c>
      <c r="I81" s="1477">
        <f>'3.2 Audit, Finance &amp; Regulation'!I48</f>
        <v>0</v>
      </c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</row>
    <row r="82" spans="1:22" ht="15" customHeight="1" x14ac:dyDescent="0.3">
      <c r="A82" s="646" t="s">
        <v>312</v>
      </c>
      <c r="B82" s="196" t="s">
        <v>205</v>
      </c>
      <c r="C82" s="144" t="s">
        <v>225</v>
      </c>
      <c r="D82" s="1478">
        <f>'3.2 Insurance'!D48</f>
        <v>0</v>
      </c>
      <c r="E82" s="1478">
        <f>'3.2 Insurance'!E48</f>
        <v>0</v>
      </c>
      <c r="F82" s="1478">
        <f>'3.2 Insurance'!F48</f>
        <v>0</v>
      </c>
      <c r="G82" s="1478">
        <f>'3.2 Insurance'!G48</f>
        <v>0</v>
      </c>
      <c r="H82" s="1478">
        <f>'3.2 Insurance'!H48</f>
        <v>0</v>
      </c>
      <c r="I82" s="1479">
        <f>'3.2 Insurance'!I48</f>
        <v>0</v>
      </c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</row>
    <row r="83" spans="1:22" ht="15" customHeight="1" x14ac:dyDescent="0.3">
      <c r="A83" s="646" t="s">
        <v>312</v>
      </c>
      <c r="B83" s="196" t="s">
        <v>206</v>
      </c>
      <c r="C83" s="144" t="s">
        <v>225</v>
      </c>
      <c r="D83" s="1478">
        <f>'3.2 Procurement'!D48</f>
        <v>0</v>
      </c>
      <c r="E83" s="1478">
        <f>'3.2 Procurement'!E48</f>
        <v>0</v>
      </c>
      <c r="F83" s="1478">
        <f>'3.2 Procurement'!F48</f>
        <v>0</v>
      </c>
      <c r="G83" s="1478">
        <f>'3.2 Procurement'!G48</f>
        <v>0</v>
      </c>
      <c r="H83" s="1478">
        <f>'3.2 Procurement'!H48</f>
        <v>0</v>
      </c>
      <c r="I83" s="1479">
        <f>'3.2 Procurement'!I48</f>
        <v>0</v>
      </c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</row>
    <row r="84" spans="1:22" ht="15" customHeight="1" x14ac:dyDescent="0.3">
      <c r="A84" s="646" t="s">
        <v>312</v>
      </c>
      <c r="B84" s="196" t="s">
        <v>207</v>
      </c>
      <c r="C84" s="144" t="s">
        <v>225</v>
      </c>
      <c r="D84" s="1478">
        <f>'3.2 CEO &amp; Group Management'!D48</f>
        <v>0</v>
      </c>
      <c r="E84" s="1478">
        <f>'3.2 CEO &amp; Group Management'!E48</f>
        <v>0</v>
      </c>
      <c r="F84" s="1478">
        <f>'3.2 CEO &amp; Group Management'!F48</f>
        <v>0</v>
      </c>
      <c r="G84" s="1478">
        <f>'3.2 CEO &amp; Group Management'!G48</f>
        <v>0</v>
      </c>
      <c r="H84" s="1478">
        <f>'3.2 CEO &amp; Group Management'!H48</f>
        <v>0</v>
      </c>
      <c r="I84" s="1479">
        <f>'3.2 CEO &amp; Group Management'!I48</f>
        <v>0</v>
      </c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</row>
    <row r="85" spans="1:22" ht="15" customHeight="1" x14ac:dyDescent="0.3">
      <c r="A85" s="646" t="s">
        <v>312</v>
      </c>
      <c r="B85" s="196" t="s">
        <v>208</v>
      </c>
      <c r="C85" s="144" t="s">
        <v>225</v>
      </c>
      <c r="D85" s="1478">
        <f>'3.2 Stores &amp; Logistics'!D48</f>
        <v>0</v>
      </c>
      <c r="E85" s="1478">
        <f>'3.2 Stores &amp; Logistics'!E48</f>
        <v>0</v>
      </c>
      <c r="F85" s="1478">
        <f>'3.2 Stores &amp; Logistics'!F48</f>
        <v>0</v>
      </c>
      <c r="G85" s="1478">
        <f>'3.2 Stores &amp; Logistics'!G48</f>
        <v>0</v>
      </c>
      <c r="H85" s="1478">
        <f>'3.2 Stores &amp; Logistics'!H48</f>
        <v>0</v>
      </c>
      <c r="I85" s="1479">
        <f>'3.2 Stores &amp; Logistics'!I48</f>
        <v>0</v>
      </c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</row>
    <row r="86" spans="1:22" ht="15" customHeight="1" x14ac:dyDescent="0.3">
      <c r="A86" s="646" t="s">
        <v>311</v>
      </c>
      <c r="B86" s="196" t="s">
        <v>209</v>
      </c>
      <c r="C86" s="144" t="s">
        <v>225</v>
      </c>
      <c r="D86" s="1478">
        <f>'3.2 AMD Owner Occupied'!D48</f>
        <v>0</v>
      </c>
      <c r="E86" s="1478">
        <f>'3.2 AMD Owner Occupied'!E48</f>
        <v>0</v>
      </c>
      <c r="F86" s="1478">
        <f>'3.2 AMD Owner Occupied'!F48</f>
        <v>0</v>
      </c>
      <c r="G86" s="1478">
        <f>'3.2 AMD Owner Occupied'!G48</f>
        <v>0</v>
      </c>
      <c r="H86" s="1478">
        <f>'3.2 AMD Owner Occupied'!H48</f>
        <v>0</v>
      </c>
      <c r="I86" s="1479">
        <f>'3.2 AMD Owner Occupied'!I48</f>
        <v>0</v>
      </c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</row>
    <row r="87" spans="1:22" ht="15" customHeight="1" x14ac:dyDescent="0.3">
      <c r="A87" s="646" t="s">
        <v>311</v>
      </c>
      <c r="B87" s="196" t="s">
        <v>210</v>
      </c>
      <c r="C87" s="144" t="s">
        <v>225</v>
      </c>
      <c r="D87" s="1478">
        <f>'3.2 AMD (Non-OO)'!D48</f>
        <v>0</v>
      </c>
      <c r="E87" s="1478">
        <f>'3.2 AMD (Non-OO)'!E48</f>
        <v>0</v>
      </c>
      <c r="F87" s="1478">
        <f>'3.2 AMD (Non-OO)'!F48</f>
        <v>0</v>
      </c>
      <c r="G87" s="1478">
        <f>'3.2 AMD (Non-OO)'!G48</f>
        <v>0</v>
      </c>
      <c r="H87" s="1478">
        <f>'3.2 AMD (Non-OO)'!H48</f>
        <v>0</v>
      </c>
      <c r="I87" s="1479">
        <f>'3.2 AMD (Non-OO)'!I48</f>
        <v>0</v>
      </c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</row>
    <row r="88" spans="1:22" ht="15" customHeight="1" x14ac:dyDescent="0.3">
      <c r="A88" s="646" t="s">
        <v>311</v>
      </c>
      <c r="B88" s="196" t="s">
        <v>211</v>
      </c>
      <c r="C88" s="144" t="s">
        <v>225</v>
      </c>
      <c r="D88" s="1478">
        <f>'3.2 Trainees &amp; Apprentices'!D48</f>
        <v>0</v>
      </c>
      <c r="E88" s="1478">
        <f>'3.2 Trainees &amp; Apprentices'!E48</f>
        <v>0</v>
      </c>
      <c r="F88" s="1478">
        <f>'3.2 Trainees &amp; Apprentices'!F48</f>
        <v>0</v>
      </c>
      <c r="G88" s="1478">
        <f>'3.2 Trainees &amp; Apprentices'!G48</f>
        <v>0</v>
      </c>
      <c r="H88" s="1478">
        <f>'3.2 Trainees &amp; Apprentices'!H48</f>
        <v>0</v>
      </c>
      <c r="I88" s="1479">
        <f>'3.2 Trainees &amp; Apprentices'!I48</f>
        <v>0</v>
      </c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</row>
    <row r="89" spans="1:22" ht="15" customHeight="1" x14ac:dyDescent="0.3">
      <c r="A89" s="646" t="s">
        <v>311</v>
      </c>
      <c r="B89" s="639" t="s">
        <v>652</v>
      </c>
      <c r="C89" s="144" t="s">
        <v>225</v>
      </c>
      <c r="D89" s="1478">
        <f>'3.2 Non-Controllable Costs'!D48</f>
        <v>0</v>
      </c>
      <c r="E89" s="1478">
        <f>'3.2 Non-Controllable Costs'!E48</f>
        <v>0</v>
      </c>
      <c r="F89" s="1478">
        <f>'3.2 Non-Controllable Costs'!F48</f>
        <v>0</v>
      </c>
      <c r="G89" s="1478">
        <f>'3.2 Non-Controllable Costs'!G48</f>
        <v>0</v>
      </c>
      <c r="H89" s="1478">
        <f>'3.2 Non-Controllable Costs'!H48</f>
        <v>0</v>
      </c>
      <c r="I89" s="1479">
        <f>'3.2 Non-Controllable Costs'!I48</f>
        <v>0</v>
      </c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</row>
    <row r="90" spans="1:22" ht="15" customHeight="1" x14ac:dyDescent="0.3">
      <c r="A90" s="646" t="s">
        <v>311</v>
      </c>
      <c r="B90" s="196" t="s">
        <v>212</v>
      </c>
      <c r="C90" s="144" t="s">
        <v>225</v>
      </c>
      <c r="D90" s="1478">
        <f>'3.2 Supplier of Last Resort'!D48</f>
        <v>0</v>
      </c>
      <c r="E90" s="1478">
        <f>'3.2 Supplier of Last Resort'!E48</f>
        <v>0</v>
      </c>
      <c r="F90" s="1478">
        <f>'3.2 Supplier of Last Resort'!F48</f>
        <v>0</v>
      </c>
      <c r="G90" s="1478">
        <f>'3.2 Supplier of Last Resort'!G48</f>
        <v>0</v>
      </c>
      <c r="H90" s="1478">
        <f>'3.2 Supplier of Last Resort'!H48</f>
        <v>0</v>
      </c>
      <c r="I90" s="1479">
        <f>'3.2 Supplier of Last Resort'!I48</f>
        <v>0</v>
      </c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</row>
    <row r="91" spans="1:22" ht="15" customHeight="1" thickBot="1" x14ac:dyDescent="0.35">
      <c r="A91" s="647" t="s">
        <v>311</v>
      </c>
      <c r="B91" s="208" t="s">
        <v>313</v>
      </c>
      <c r="C91" s="136" t="s">
        <v>225</v>
      </c>
      <c r="D91" s="1049">
        <f>'3.2 Energy Strategy'!D48</f>
        <v>0</v>
      </c>
      <c r="E91" s="1049">
        <f>'3.2 Energy Strategy'!E48</f>
        <v>0</v>
      </c>
      <c r="F91" s="1049">
        <f>'3.2 Energy Strategy'!F48</f>
        <v>0</v>
      </c>
      <c r="G91" s="1049">
        <f>'3.2 Energy Strategy'!G48</f>
        <v>0</v>
      </c>
      <c r="H91" s="1049">
        <f>'3.2 Energy Strategy'!H48</f>
        <v>0</v>
      </c>
      <c r="I91" s="1050">
        <f>'3.2 Energy Strategy'!I48</f>
        <v>0</v>
      </c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</row>
    <row r="92" spans="1:22" ht="15" customHeight="1" thickBot="1" x14ac:dyDescent="0.35">
      <c r="A92" s="653" t="s">
        <v>653</v>
      </c>
      <c r="B92" s="184"/>
      <c r="C92" s="197" t="s">
        <v>225</v>
      </c>
      <c r="D92" s="1480">
        <f>SUM(D68:D91)</f>
        <v>0</v>
      </c>
      <c r="E92" s="1480">
        <f t="shared" ref="E92:I92" si="9">SUM(E68:E91)</f>
        <v>0</v>
      </c>
      <c r="F92" s="1480">
        <f t="shared" si="9"/>
        <v>0</v>
      </c>
      <c r="G92" s="1480">
        <f t="shared" si="9"/>
        <v>0</v>
      </c>
      <c r="H92" s="1480">
        <f t="shared" si="9"/>
        <v>0</v>
      </c>
      <c r="I92" s="1481">
        <f t="shared" si="9"/>
        <v>0</v>
      </c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</row>
    <row r="93" spans="1:22" ht="15" customHeight="1" thickBot="1" x14ac:dyDescent="0.35">
      <c r="A93" s="1038"/>
      <c r="B93" s="643" t="s">
        <v>936</v>
      </c>
      <c r="C93" s="136" t="str">
        <f>C92</f>
        <v>Number</v>
      </c>
      <c r="D93" s="1049">
        <f>'3.2 Non Price Control Activity'!D48</f>
        <v>0</v>
      </c>
      <c r="E93" s="1049">
        <f>'3.2 Non Price Control Activity'!E48</f>
        <v>0</v>
      </c>
      <c r="F93" s="1049">
        <f>'3.2 Non Price Control Activity'!F48</f>
        <v>0</v>
      </c>
      <c r="G93" s="1049">
        <f>'3.2 Non Price Control Activity'!G48</f>
        <v>0</v>
      </c>
      <c r="H93" s="1049">
        <f>'3.2 Non Price Control Activity'!H48</f>
        <v>0</v>
      </c>
      <c r="I93" s="1050">
        <f>'3.2 Non Price Control Activity'!I48</f>
        <v>0</v>
      </c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</row>
    <row r="94" spans="1:22" ht="15" customHeight="1" thickBot="1" x14ac:dyDescent="0.35">
      <c r="A94" s="653" t="s">
        <v>654</v>
      </c>
      <c r="B94" s="184"/>
      <c r="C94" s="197" t="str">
        <f>C93</f>
        <v>Number</v>
      </c>
      <c r="D94" s="1480">
        <f>SUM(D92:D93)</f>
        <v>0</v>
      </c>
      <c r="E94" s="1480">
        <f t="shared" ref="E94:I94" si="10">SUM(E92:E93)</f>
        <v>0</v>
      </c>
      <c r="F94" s="1480">
        <f t="shared" si="10"/>
        <v>0</v>
      </c>
      <c r="G94" s="1480">
        <f t="shared" si="10"/>
        <v>0</v>
      </c>
      <c r="H94" s="1480">
        <f t="shared" si="10"/>
        <v>0</v>
      </c>
      <c r="I94" s="1481">
        <f t="shared" si="10"/>
        <v>0</v>
      </c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</row>
    <row r="95" spans="1:22" ht="15" customHeight="1" x14ac:dyDescent="0.3">
      <c r="A95" s="48"/>
      <c r="B95" s="48"/>
      <c r="C95" s="145"/>
      <c r="D95" s="145"/>
      <c r="E95" s="145"/>
      <c r="F95" s="145"/>
      <c r="G95" s="145"/>
      <c r="H95" s="145"/>
      <c r="I95" s="145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</row>
    <row r="96" spans="1:22" ht="15" customHeight="1" x14ac:dyDescent="0.3">
      <c r="A96" s="61"/>
      <c r="B96" s="61"/>
      <c r="C96" s="145"/>
      <c r="D96" s="145"/>
      <c r="E96" s="145"/>
      <c r="F96" s="145"/>
      <c r="G96" s="145"/>
      <c r="H96" s="145"/>
      <c r="I96" s="145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</row>
    <row r="97" spans="1:22" ht="15" customHeight="1" x14ac:dyDescent="0.35">
      <c r="A97" s="365" t="s">
        <v>1257</v>
      </c>
      <c r="B97" s="16"/>
      <c r="C97" s="145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</row>
    <row r="98" spans="1:22" ht="15" customHeight="1" thickBot="1" x14ac:dyDescent="0.35">
      <c r="A98" s="83" t="s">
        <v>189</v>
      </c>
      <c r="B98" s="61"/>
      <c r="C98" s="145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</row>
    <row r="99" spans="1:22" ht="15" customHeight="1" thickBot="1" x14ac:dyDescent="0.35">
      <c r="A99" s="653" t="s">
        <v>324</v>
      </c>
      <c r="B99" s="482" t="s">
        <v>55</v>
      </c>
      <c r="C99" s="168" t="s">
        <v>299</v>
      </c>
      <c r="D99" s="1041">
        <v>2023</v>
      </c>
      <c r="E99" s="1042">
        <v>2024</v>
      </c>
      <c r="F99" s="1042">
        <v>2025</v>
      </c>
      <c r="G99" s="1042">
        <v>2026</v>
      </c>
      <c r="H99" s="1042">
        <v>2027</v>
      </c>
      <c r="I99" s="1043">
        <v>2028</v>
      </c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</row>
    <row r="100" spans="1:22" ht="15" customHeight="1" x14ac:dyDescent="0.3">
      <c r="A100" s="257" t="s">
        <v>122</v>
      </c>
      <c r="B100" s="70" t="s">
        <v>123</v>
      </c>
      <c r="C100" s="146" t="s">
        <v>225</v>
      </c>
      <c r="D100" s="72">
        <f>SUM(D101:D102)</f>
        <v>0</v>
      </c>
      <c r="E100" s="72">
        <f t="shared" ref="E100:I100" si="11">SUM(E101:E102)</f>
        <v>0</v>
      </c>
      <c r="F100" s="72">
        <f t="shared" si="11"/>
        <v>0</v>
      </c>
      <c r="G100" s="72">
        <f t="shared" si="11"/>
        <v>0</v>
      </c>
      <c r="H100" s="72">
        <f t="shared" si="11"/>
        <v>0</v>
      </c>
      <c r="I100" s="73">
        <f t="shared" si="11"/>
        <v>0</v>
      </c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</row>
    <row r="101" spans="1:22" ht="15" customHeight="1" x14ac:dyDescent="0.3">
      <c r="A101" s="74" t="s">
        <v>124</v>
      </c>
      <c r="B101" s="68" t="s">
        <v>165</v>
      </c>
      <c r="C101" s="143" t="s">
        <v>225</v>
      </c>
      <c r="D101" s="62"/>
      <c r="E101" s="62"/>
      <c r="F101" s="62"/>
      <c r="G101" s="62"/>
      <c r="H101" s="62"/>
      <c r="I101" s="75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</row>
    <row r="102" spans="1:22" ht="15" customHeight="1" thickBot="1" x14ac:dyDescent="0.35">
      <c r="A102" s="76" t="s">
        <v>125</v>
      </c>
      <c r="B102" s="69" t="s">
        <v>166</v>
      </c>
      <c r="C102" s="147" t="s">
        <v>225</v>
      </c>
      <c r="D102" s="65"/>
      <c r="E102" s="65"/>
      <c r="F102" s="65"/>
      <c r="G102" s="65"/>
      <c r="H102" s="65"/>
      <c r="I102" s="77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83" customFormat="1" ht="15" customHeight="1" x14ac:dyDescent="0.3">
      <c r="A103" s="210" t="s">
        <v>126</v>
      </c>
      <c r="B103" s="84" t="s">
        <v>127</v>
      </c>
      <c r="C103" s="148" t="s">
        <v>225</v>
      </c>
      <c r="D103" s="64">
        <f>SUM(D104:D107)</f>
        <v>0</v>
      </c>
      <c r="E103" s="64">
        <f t="shared" ref="E103:I103" si="12">SUM(E104:E107)</f>
        <v>0</v>
      </c>
      <c r="F103" s="64">
        <f t="shared" si="12"/>
        <v>0</v>
      </c>
      <c r="G103" s="64">
        <f t="shared" si="12"/>
        <v>0</v>
      </c>
      <c r="H103" s="64">
        <f t="shared" si="12"/>
        <v>0</v>
      </c>
      <c r="I103" s="79">
        <f t="shared" si="12"/>
        <v>0</v>
      </c>
    </row>
    <row r="104" spans="1:22" s="83" customFormat="1" ht="15" customHeight="1" x14ac:dyDescent="0.25">
      <c r="A104" s="74" t="s">
        <v>128</v>
      </c>
      <c r="B104" s="68" t="s">
        <v>167</v>
      </c>
      <c r="C104" s="143" t="s">
        <v>225</v>
      </c>
      <c r="D104" s="62"/>
      <c r="E104" s="62"/>
      <c r="F104" s="62"/>
      <c r="G104" s="62"/>
      <c r="H104" s="62"/>
      <c r="I104" s="75"/>
    </row>
    <row r="105" spans="1:22" ht="15" customHeight="1" x14ac:dyDescent="0.3">
      <c r="A105" s="74" t="s">
        <v>129</v>
      </c>
      <c r="B105" s="68" t="s">
        <v>168</v>
      </c>
      <c r="C105" s="143" t="s">
        <v>225</v>
      </c>
      <c r="D105" s="62"/>
      <c r="E105" s="62"/>
      <c r="F105" s="62"/>
      <c r="G105" s="62"/>
      <c r="H105" s="62"/>
      <c r="I105" s="75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</row>
    <row r="106" spans="1:22" ht="15" customHeight="1" x14ac:dyDescent="0.3">
      <c r="A106" s="74" t="s">
        <v>130</v>
      </c>
      <c r="B106" s="68" t="s">
        <v>169</v>
      </c>
      <c r="C106" s="143" t="s">
        <v>225</v>
      </c>
      <c r="D106" s="62"/>
      <c r="E106" s="62"/>
      <c r="F106" s="62"/>
      <c r="G106" s="62"/>
      <c r="H106" s="62"/>
      <c r="I106" s="75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</row>
    <row r="107" spans="1:22" ht="15" customHeight="1" thickBot="1" x14ac:dyDescent="0.35">
      <c r="A107" s="76" t="s">
        <v>131</v>
      </c>
      <c r="B107" s="69" t="s">
        <v>170</v>
      </c>
      <c r="C107" s="147" t="s">
        <v>225</v>
      </c>
      <c r="D107" s="65"/>
      <c r="E107" s="65"/>
      <c r="F107" s="65"/>
      <c r="G107" s="65"/>
      <c r="H107" s="65"/>
      <c r="I107" s="77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</row>
    <row r="108" spans="1:22" ht="15" customHeight="1" x14ac:dyDescent="0.3">
      <c r="A108" s="210" t="s">
        <v>132</v>
      </c>
      <c r="B108" s="84" t="s">
        <v>133</v>
      </c>
      <c r="C108" s="148" t="s">
        <v>225</v>
      </c>
      <c r="D108" s="64">
        <f t="shared" ref="D108:I108" si="13">SUM(D109:D113)</f>
        <v>0</v>
      </c>
      <c r="E108" s="64">
        <f t="shared" si="13"/>
        <v>0</v>
      </c>
      <c r="F108" s="64">
        <f t="shared" si="13"/>
        <v>0</v>
      </c>
      <c r="G108" s="64">
        <f t="shared" si="13"/>
        <v>0</v>
      </c>
      <c r="H108" s="64">
        <f t="shared" si="13"/>
        <v>0</v>
      </c>
      <c r="I108" s="79">
        <f t="shared" si="13"/>
        <v>0</v>
      </c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</row>
    <row r="109" spans="1:22" ht="15" customHeight="1" x14ac:dyDescent="0.3">
      <c r="A109" s="74" t="s">
        <v>134</v>
      </c>
      <c r="B109" s="68" t="s">
        <v>171</v>
      </c>
      <c r="C109" s="143" t="s">
        <v>225</v>
      </c>
      <c r="D109" s="62"/>
      <c r="E109" s="62"/>
      <c r="F109" s="62"/>
      <c r="G109" s="62"/>
      <c r="H109" s="62"/>
      <c r="I109" s="75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</row>
    <row r="110" spans="1:22" ht="15" customHeight="1" x14ac:dyDescent="0.3">
      <c r="A110" s="74" t="s">
        <v>135</v>
      </c>
      <c r="B110" s="68" t="s">
        <v>172</v>
      </c>
      <c r="C110" s="143" t="s">
        <v>225</v>
      </c>
      <c r="D110" s="62"/>
      <c r="E110" s="62"/>
      <c r="F110" s="62"/>
      <c r="G110" s="62"/>
      <c r="H110" s="62"/>
      <c r="I110" s="75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</row>
    <row r="111" spans="1:22" ht="15" customHeight="1" x14ac:dyDescent="0.3">
      <c r="A111" s="74" t="s">
        <v>136</v>
      </c>
      <c r="B111" s="68" t="s">
        <v>173</v>
      </c>
      <c r="C111" s="143" t="s">
        <v>225</v>
      </c>
      <c r="D111" s="62"/>
      <c r="E111" s="62"/>
      <c r="F111" s="62"/>
      <c r="G111" s="62"/>
      <c r="H111" s="62"/>
      <c r="I111" s="75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</row>
    <row r="112" spans="1:22" ht="15" customHeight="1" x14ac:dyDescent="0.3">
      <c r="A112" s="74" t="s">
        <v>137</v>
      </c>
      <c r="B112" s="68" t="s">
        <v>174</v>
      </c>
      <c r="C112" s="143" t="s">
        <v>225</v>
      </c>
      <c r="D112" s="62"/>
      <c r="E112" s="62"/>
      <c r="F112" s="62"/>
      <c r="G112" s="62"/>
      <c r="H112" s="62"/>
      <c r="I112" s="75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</row>
    <row r="113" spans="1:40" ht="15" customHeight="1" thickBot="1" x14ac:dyDescent="0.35">
      <c r="A113" s="76" t="s">
        <v>138</v>
      </c>
      <c r="B113" s="69" t="s">
        <v>175</v>
      </c>
      <c r="C113" s="147" t="s">
        <v>225</v>
      </c>
      <c r="D113" s="65"/>
      <c r="E113" s="65"/>
      <c r="F113" s="65"/>
      <c r="G113" s="65"/>
      <c r="H113" s="65"/>
      <c r="I113" s="77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</row>
    <row r="114" spans="1:40" ht="15" customHeight="1" x14ac:dyDescent="0.3">
      <c r="A114" s="210" t="s">
        <v>139</v>
      </c>
      <c r="B114" s="84" t="s">
        <v>140</v>
      </c>
      <c r="C114" s="148" t="s">
        <v>225</v>
      </c>
      <c r="D114" s="64">
        <f t="shared" ref="D114:I114" si="14">SUM(D115:D116)</f>
        <v>0</v>
      </c>
      <c r="E114" s="64">
        <f t="shared" si="14"/>
        <v>0</v>
      </c>
      <c r="F114" s="64">
        <f t="shared" si="14"/>
        <v>0</v>
      </c>
      <c r="G114" s="64">
        <f t="shared" si="14"/>
        <v>0</v>
      </c>
      <c r="H114" s="64">
        <f t="shared" si="14"/>
        <v>0</v>
      </c>
      <c r="I114" s="79">
        <f t="shared" si="14"/>
        <v>0</v>
      </c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</row>
    <row r="115" spans="1:40" ht="15" customHeight="1" x14ac:dyDescent="0.3">
      <c r="A115" s="74" t="s">
        <v>141</v>
      </c>
      <c r="B115" s="68" t="s">
        <v>176</v>
      </c>
      <c r="C115" s="143" t="s">
        <v>225</v>
      </c>
      <c r="D115" s="62"/>
      <c r="E115" s="62"/>
      <c r="F115" s="62"/>
      <c r="G115" s="62"/>
      <c r="H115" s="62"/>
      <c r="I115" s="75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</row>
    <row r="116" spans="1:40" ht="15" customHeight="1" thickBot="1" x14ac:dyDescent="0.35">
      <c r="A116" s="76" t="s">
        <v>142</v>
      </c>
      <c r="B116" s="69" t="s">
        <v>177</v>
      </c>
      <c r="C116" s="147" t="s">
        <v>225</v>
      </c>
      <c r="D116" s="65"/>
      <c r="E116" s="65"/>
      <c r="F116" s="65"/>
      <c r="G116" s="65"/>
      <c r="H116" s="65"/>
      <c r="I116" s="77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</row>
    <row r="117" spans="1:40" ht="15" customHeight="1" x14ac:dyDescent="0.3">
      <c r="A117" s="210" t="s">
        <v>143</v>
      </c>
      <c r="B117" s="84" t="s">
        <v>144</v>
      </c>
      <c r="C117" s="148" t="s">
        <v>225</v>
      </c>
      <c r="D117" s="64">
        <f t="shared" ref="D117:I117" si="15">SUM(D118:D121)</f>
        <v>0</v>
      </c>
      <c r="E117" s="64">
        <f t="shared" si="15"/>
        <v>0</v>
      </c>
      <c r="F117" s="64">
        <f t="shared" si="15"/>
        <v>0</v>
      </c>
      <c r="G117" s="64">
        <f t="shared" si="15"/>
        <v>0</v>
      </c>
      <c r="H117" s="64">
        <f t="shared" si="15"/>
        <v>0</v>
      </c>
      <c r="I117" s="79">
        <f t="shared" si="15"/>
        <v>0</v>
      </c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</row>
    <row r="118" spans="1:40" ht="15" customHeight="1" x14ac:dyDescent="0.3">
      <c r="A118" s="74" t="s">
        <v>145</v>
      </c>
      <c r="B118" s="68" t="s">
        <v>178</v>
      </c>
      <c r="C118" s="143" t="s">
        <v>225</v>
      </c>
      <c r="D118" s="62"/>
      <c r="E118" s="62"/>
      <c r="F118" s="62"/>
      <c r="G118" s="62"/>
      <c r="H118" s="62"/>
      <c r="I118" s="75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</row>
    <row r="119" spans="1:40" ht="15" customHeight="1" x14ac:dyDescent="0.3">
      <c r="A119" s="74" t="s">
        <v>146</v>
      </c>
      <c r="B119" s="68" t="s">
        <v>179</v>
      </c>
      <c r="C119" s="143" t="s">
        <v>225</v>
      </c>
      <c r="D119" s="62"/>
      <c r="E119" s="62"/>
      <c r="F119" s="62"/>
      <c r="G119" s="62"/>
      <c r="H119" s="62"/>
      <c r="I119" s="75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</row>
    <row r="120" spans="1:40" ht="15" customHeight="1" x14ac:dyDescent="0.3">
      <c r="A120" s="74" t="s">
        <v>147</v>
      </c>
      <c r="B120" s="68" t="s">
        <v>180</v>
      </c>
      <c r="C120" s="143" t="s">
        <v>225</v>
      </c>
      <c r="D120" s="62"/>
      <c r="E120" s="62"/>
      <c r="F120" s="62"/>
      <c r="G120" s="62"/>
      <c r="H120" s="62"/>
      <c r="I120" s="75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</row>
    <row r="121" spans="1:40" s="17" customFormat="1" ht="15" customHeight="1" thickBot="1" x14ac:dyDescent="0.35">
      <c r="A121" s="76" t="s">
        <v>148</v>
      </c>
      <c r="B121" s="69" t="s">
        <v>181</v>
      </c>
      <c r="C121" s="147" t="s">
        <v>225</v>
      </c>
      <c r="D121" s="65"/>
      <c r="E121" s="65"/>
      <c r="F121" s="65"/>
      <c r="G121" s="65"/>
      <c r="H121" s="65"/>
      <c r="I121" s="77"/>
      <c r="J121" s="61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40"/>
      <c r="AK121" s="40"/>
      <c r="AL121" s="40"/>
      <c r="AM121" s="40"/>
      <c r="AN121" s="40"/>
    </row>
    <row r="122" spans="1:40" ht="15" customHeight="1" x14ac:dyDescent="0.3">
      <c r="A122" s="210" t="s">
        <v>149</v>
      </c>
      <c r="B122" s="84" t="s">
        <v>150</v>
      </c>
      <c r="C122" s="148" t="s">
        <v>225</v>
      </c>
      <c r="D122" s="64">
        <f t="shared" ref="D122:I122" si="16">SUM(D123:D124)</f>
        <v>0</v>
      </c>
      <c r="E122" s="64">
        <f t="shared" si="16"/>
        <v>0</v>
      </c>
      <c r="F122" s="64">
        <f t="shared" si="16"/>
        <v>0</v>
      </c>
      <c r="G122" s="64">
        <f t="shared" si="16"/>
        <v>0</v>
      </c>
      <c r="H122" s="64">
        <f t="shared" si="16"/>
        <v>0</v>
      </c>
      <c r="I122" s="79">
        <f t="shared" si="16"/>
        <v>0</v>
      </c>
      <c r="J122" s="61"/>
    </row>
    <row r="123" spans="1:40" ht="15" customHeight="1" x14ac:dyDescent="0.3">
      <c r="A123" s="74" t="s">
        <v>151</v>
      </c>
      <c r="B123" s="68" t="s">
        <v>182</v>
      </c>
      <c r="C123" s="143" t="s">
        <v>225</v>
      </c>
      <c r="D123" s="62"/>
      <c r="E123" s="62"/>
      <c r="F123" s="62"/>
      <c r="G123" s="62"/>
      <c r="H123" s="62"/>
      <c r="I123" s="75"/>
    </row>
    <row r="124" spans="1:40" ht="15" customHeight="1" thickBot="1" x14ac:dyDescent="0.35">
      <c r="A124" s="76" t="s">
        <v>152</v>
      </c>
      <c r="B124" s="69" t="s">
        <v>183</v>
      </c>
      <c r="C124" s="147" t="s">
        <v>225</v>
      </c>
      <c r="D124" s="65"/>
      <c r="E124" s="65"/>
      <c r="F124" s="65"/>
      <c r="G124" s="65"/>
      <c r="H124" s="65"/>
      <c r="I124" s="77"/>
    </row>
    <row r="125" spans="1:40" ht="15" customHeight="1" x14ac:dyDescent="0.3">
      <c r="A125" s="210" t="s">
        <v>153</v>
      </c>
      <c r="B125" s="84" t="s">
        <v>154</v>
      </c>
      <c r="C125" s="148" t="s">
        <v>225</v>
      </c>
      <c r="D125" s="64">
        <f t="shared" ref="D125:I125" si="17">SUM(D126:D127)</f>
        <v>0</v>
      </c>
      <c r="E125" s="64">
        <f t="shared" si="17"/>
        <v>0</v>
      </c>
      <c r="F125" s="64">
        <f t="shared" si="17"/>
        <v>0</v>
      </c>
      <c r="G125" s="64">
        <f t="shared" si="17"/>
        <v>0</v>
      </c>
      <c r="H125" s="64">
        <f t="shared" si="17"/>
        <v>0</v>
      </c>
      <c r="I125" s="79">
        <f t="shared" si="17"/>
        <v>0</v>
      </c>
    </row>
    <row r="126" spans="1:40" ht="15" customHeight="1" x14ac:dyDescent="0.3">
      <c r="A126" s="74" t="s">
        <v>155</v>
      </c>
      <c r="B126" s="68" t="s">
        <v>184</v>
      </c>
      <c r="C126" s="143" t="s">
        <v>225</v>
      </c>
      <c r="D126" s="62"/>
      <c r="E126" s="62"/>
      <c r="F126" s="62"/>
      <c r="G126" s="62"/>
      <c r="H126" s="62"/>
      <c r="I126" s="75"/>
    </row>
    <row r="127" spans="1:40" ht="15" customHeight="1" thickBot="1" x14ac:dyDescent="0.35">
      <c r="A127" s="76" t="s">
        <v>156</v>
      </c>
      <c r="B127" s="69" t="s">
        <v>185</v>
      </c>
      <c r="C127" s="147" t="s">
        <v>225</v>
      </c>
      <c r="D127" s="65"/>
      <c r="E127" s="65"/>
      <c r="F127" s="65"/>
      <c r="G127" s="65"/>
      <c r="H127" s="65"/>
      <c r="I127" s="77"/>
    </row>
    <row r="128" spans="1:40" ht="15" customHeight="1" x14ac:dyDescent="0.3">
      <c r="A128" s="210" t="s">
        <v>157</v>
      </c>
      <c r="B128" s="84" t="s">
        <v>158</v>
      </c>
      <c r="C128" s="148" t="s">
        <v>225</v>
      </c>
      <c r="D128" s="64">
        <f t="shared" ref="D128:I128" si="18">SUM(D129:D130)</f>
        <v>0</v>
      </c>
      <c r="E128" s="64">
        <f t="shared" si="18"/>
        <v>0</v>
      </c>
      <c r="F128" s="64">
        <f t="shared" si="18"/>
        <v>0</v>
      </c>
      <c r="G128" s="64">
        <f t="shared" si="18"/>
        <v>0</v>
      </c>
      <c r="H128" s="64">
        <f t="shared" si="18"/>
        <v>0</v>
      </c>
      <c r="I128" s="79">
        <f t="shared" si="18"/>
        <v>0</v>
      </c>
    </row>
    <row r="129" spans="1:9" ht="15" customHeight="1" x14ac:dyDescent="0.3">
      <c r="A129" s="74" t="s">
        <v>159</v>
      </c>
      <c r="B129" s="68" t="s">
        <v>158</v>
      </c>
      <c r="C129" s="143" t="s">
        <v>225</v>
      </c>
      <c r="D129" s="62"/>
      <c r="E129" s="62"/>
      <c r="F129" s="62"/>
      <c r="G129" s="62"/>
      <c r="H129" s="62"/>
      <c r="I129" s="75"/>
    </row>
    <row r="130" spans="1:9" ht="15" customHeight="1" thickBot="1" x14ac:dyDescent="0.35">
      <c r="A130" s="76" t="s">
        <v>160</v>
      </c>
      <c r="B130" s="69" t="s">
        <v>186</v>
      </c>
      <c r="C130" s="147" t="s">
        <v>225</v>
      </c>
      <c r="D130" s="65"/>
      <c r="E130" s="65"/>
      <c r="F130" s="65"/>
      <c r="G130" s="65"/>
      <c r="H130" s="65"/>
      <c r="I130" s="77"/>
    </row>
    <row r="131" spans="1:9" ht="15" customHeight="1" x14ac:dyDescent="0.3">
      <c r="A131" s="210" t="s">
        <v>161</v>
      </c>
      <c r="B131" s="84" t="s">
        <v>162</v>
      </c>
      <c r="C131" s="148" t="s">
        <v>225</v>
      </c>
      <c r="D131" s="64">
        <f t="shared" ref="D131:I131" si="19">SUM(D132:D133)</f>
        <v>0</v>
      </c>
      <c r="E131" s="64">
        <f t="shared" si="19"/>
        <v>0</v>
      </c>
      <c r="F131" s="64">
        <f t="shared" si="19"/>
        <v>0</v>
      </c>
      <c r="G131" s="64">
        <f t="shared" si="19"/>
        <v>0</v>
      </c>
      <c r="H131" s="64">
        <f t="shared" si="19"/>
        <v>0</v>
      </c>
      <c r="I131" s="79">
        <f t="shared" si="19"/>
        <v>0</v>
      </c>
    </row>
    <row r="132" spans="1:9" ht="15" customHeight="1" x14ac:dyDescent="0.3">
      <c r="A132" s="74" t="s">
        <v>163</v>
      </c>
      <c r="B132" s="68" t="s">
        <v>187</v>
      </c>
      <c r="C132" s="143" t="s">
        <v>225</v>
      </c>
      <c r="D132" s="62"/>
      <c r="E132" s="62"/>
      <c r="F132" s="62"/>
      <c r="G132" s="62"/>
      <c r="H132" s="62"/>
      <c r="I132" s="75"/>
    </row>
    <row r="133" spans="1:9" ht="15" customHeight="1" thickBot="1" x14ac:dyDescent="0.35">
      <c r="A133" s="76" t="s">
        <v>164</v>
      </c>
      <c r="B133" s="69" t="s">
        <v>188</v>
      </c>
      <c r="C133" s="147" t="s">
        <v>225</v>
      </c>
      <c r="D133" s="65"/>
      <c r="E133" s="65"/>
      <c r="F133" s="65"/>
      <c r="G133" s="65"/>
      <c r="H133" s="65"/>
      <c r="I133" s="77"/>
    </row>
    <row r="134" spans="1:9" ht="15" customHeight="1" thickBot="1" x14ac:dyDescent="0.35">
      <c r="A134" s="1592"/>
      <c r="B134" s="1593"/>
      <c r="C134" s="149" t="s">
        <v>225</v>
      </c>
      <c r="D134" s="66">
        <f>D100+D103+D108+D114+D117+D122+D125+D128+D131</f>
        <v>0</v>
      </c>
      <c r="E134" s="66">
        <f t="shared" ref="E134:I134" si="20">E100+E103+E108+E114+E117+E122+E125+E128+E131</f>
        <v>0</v>
      </c>
      <c r="F134" s="66">
        <f t="shared" si="20"/>
        <v>0</v>
      </c>
      <c r="G134" s="66">
        <f t="shared" si="20"/>
        <v>0</v>
      </c>
      <c r="H134" s="66">
        <f t="shared" si="20"/>
        <v>0</v>
      </c>
      <c r="I134" s="80">
        <f t="shared" si="20"/>
        <v>0</v>
      </c>
    </row>
    <row r="135" spans="1:9" ht="15" customHeight="1" x14ac:dyDescent="0.3">
      <c r="A135" s="61"/>
      <c r="B135" s="61"/>
      <c r="C135" s="145"/>
      <c r="D135" s="85"/>
      <c r="E135" s="85"/>
      <c r="F135" s="85"/>
      <c r="G135" s="85"/>
      <c r="H135" s="85"/>
      <c r="I135" s="85"/>
    </row>
    <row r="136" spans="1:9" ht="15" customHeight="1" x14ac:dyDescent="0.3">
      <c r="A136" s="61"/>
      <c r="B136" s="61"/>
      <c r="C136" s="145"/>
      <c r="D136" s="61"/>
      <c r="E136" s="61"/>
      <c r="F136" s="61"/>
      <c r="G136" s="61"/>
      <c r="H136" s="61"/>
      <c r="I136" s="61"/>
    </row>
    <row r="137" spans="1:9" ht="15" customHeight="1" x14ac:dyDescent="0.35">
      <c r="A137" s="365" t="s">
        <v>1258</v>
      </c>
      <c r="B137" s="83"/>
      <c r="C137" s="145"/>
      <c r="D137" s="83"/>
      <c r="E137" s="83"/>
      <c r="F137" s="83"/>
      <c r="G137" s="83"/>
      <c r="H137" s="83"/>
      <c r="I137" s="83"/>
    </row>
    <row r="138" spans="1:9" ht="15" customHeight="1" thickBot="1" x14ac:dyDescent="0.35">
      <c r="A138" s="83" t="s">
        <v>190</v>
      </c>
      <c r="B138" s="83"/>
      <c r="C138" s="145"/>
      <c r="D138" s="83"/>
      <c r="E138" s="83"/>
      <c r="F138" s="83"/>
      <c r="G138" s="83"/>
      <c r="H138" s="83"/>
      <c r="I138" s="83"/>
    </row>
    <row r="139" spans="1:9" ht="15" customHeight="1" thickBot="1" x14ac:dyDescent="0.35">
      <c r="A139" s="653" t="s">
        <v>324</v>
      </c>
      <c r="B139" s="482" t="s">
        <v>55</v>
      </c>
      <c r="C139" s="462" t="s">
        <v>299</v>
      </c>
      <c r="D139" s="1041">
        <v>2023</v>
      </c>
      <c r="E139" s="1042">
        <v>2024</v>
      </c>
      <c r="F139" s="1042">
        <v>2025</v>
      </c>
      <c r="G139" s="1042">
        <v>2026</v>
      </c>
      <c r="H139" s="1042">
        <v>2027</v>
      </c>
      <c r="I139" s="1043">
        <v>2028</v>
      </c>
    </row>
    <row r="140" spans="1:9" ht="15" customHeight="1" x14ac:dyDescent="0.3">
      <c r="A140" s="71" t="s">
        <v>122</v>
      </c>
      <c r="B140" s="70" t="s">
        <v>123</v>
      </c>
      <c r="C140" s="159" t="s">
        <v>225</v>
      </c>
      <c r="D140" s="152">
        <f t="shared" ref="D140:I140" si="21">SUM(D141:D142)</f>
        <v>0</v>
      </c>
      <c r="E140" s="72">
        <f t="shared" si="21"/>
        <v>0</v>
      </c>
      <c r="F140" s="72">
        <f t="shared" si="21"/>
        <v>0</v>
      </c>
      <c r="G140" s="72">
        <f t="shared" si="21"/>
        <v>0</v>
      </c>
      <c r="H140" s="72">
        <f t="shared" si="21"/>
        <v>0</v>
      </c>
      <c r="I140" s="73">
        <f t="shared" si="21"/>
        <v>0</v>
      </c>
    </row>
    <row r="141" spans="1:9" ht="15" customHeight="1" x14ac:dyDescent="0.3">
      <c r="A141" s="74" t="s">
        <v>124</v>
      </c>
      <c r="B141" s="150" t="s">
        <v>165</v>
      </c>
      <c r="C141" s="143" t="s">
        <v>225</v>
      </c>
      <c r="D141" s="153"/>
      <c r="E141" s="62"/>
      <c r="F141" s="62"/>
      <c r="G141" s="62"/>
      <c r="H141" s="62"/>
      <c r="I141" s="75"/>
    </row>
    <row r="142" spans="1:9" ht="15" customHeight="1" thickBot="1" x14ac:dyDescent="0.35">
      <c r="A142" s="76" t="s">
        <v>125</v>
      </c>
      <c r="B142" s="151" t="s">
        <v>166</v>
      </c>
      <c r="C142" s="147" t="s">
        <v>225</v>
      </c>
      <c r="D142" s="65"/>
      <c r="E142" s="65"/>
      <c r="F142" s="65"/>
      <c r="G142" s="65"/>
      <c r="H142" s="65"/>
      <c r="I142" s="77"/>
    </row>
    <row r="143" spans="1:9" ht="15" customHeight="1" x14ac:dyDescent="0.3">
      <c r="A143" s="78" t="s">
        <v>126</v>
      </c>
      <c r="B143" s="84" t="s">
        <v>127</v>
      </c>
      <c r="C143" s="159" t="s">
        <v>225</v>
      </c>
      <c r="D143" s="154">
        <f t="shared" ref="D143:I143" si="22">SUM(D144:D147)</f>
        <v>0</v>
      </c>
      <c r="E143" s="64">
        <f t="shared" si="22"/>
        <v>0</v>
      </c>
      <c r="F143" s="64">
        <f t="shared" si="22"/>
        <v>0</v>
      </c>
      <c r="G143" s="64">
        <f t="shared" si="22"/>
        <v>0</v>
      </c>
      <c r="H143" s="64">
        <f t="shared" si="22"/>
        <v>0</v>
      </c>
      <c r="I143" s="79">
        <f t="shared" si="22"/>
        <v>0</v>
      </c>
    </row>
    <row r="144" spans="1:9" ht="15" customHeight="1" x14ac:dyDescent="0.3">
      <c r="A144" s="74" t="s">
        <v>128</v>
      </c>
      <c r="B144" s="150" t="s">
        <v>167</v>
      </c>
      <c r="C144" s="143" t="s">
        <v>225</v>
      </c>
      <c r="D144" s="153"/>
      <c r="E144" s="62"/>
      <c r="F144" s="62"/>
      <c r="G144" s="62"/>
      <c r="H144" s="62"/>
      <c r="I144" s="75"/>
    </row>
    <row r="145" spans="1:39" s="38" customFormat="1" ht="15" customHeight="1" x14ac:dyDescent="0.3">
      <c r="A145" s="74" t="s">
        <v>129</v>
      </c>
      <c r="B145" s="150" t="s">
        <v>168</v>
      </c>
      <c r="C145" s="143" t="s">
        <v>225</v>
      </c>
      <c r="D145" s="153"/>
      <c r="E145" s="62"/>
      <c r="F145" s="62"/>
      <c r="G145" s="62"/>
      <c r="H145" s="62"/>
      <c r="I145" s="75"/>
      <c r="J145" s="39"/>
      <c r="K145" s="39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7"/>
      <c r="AJ145" s="37"/>
      <c r="AK145" s="37"/>
      <c r="AL145" s="37"/>
      <c r="AM145" s="37"/>
    </row>
    <row r="146" spans="1:39" s="38" customFormat="1" ht="15" customHeight="1" x14ac:dyDescent="0.3">
      <c r="A146" s="74" t="s">
        <v>130</v>
      </c>
      <c r="B146" s="150" t="s">
        <v>169</v>
      </c>
      <c r="C146" s="143" t="s">
        <v>225</v>
      </c>
      <c r="D146" s="153"/>
      <c r="E146" s="62"/>
      <c r="F146" s="62"/>
      <c r="G146" s="62"/>
      <c r="H146" s="62"/>
      <c r="I146" s="75"/>
      <c r="J146" s="39"/>
      <c r="K146" s="39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7"/>
      <c r="AJ146" s="37"/>
      <c r="AK146" s="37"/>
      <c r="AL146" s="37"/>
      <c r="AM146" s="37"/>
    </row>
    <row r="147" spans="1:39" s="38" customFormat="1" ht="15" customHeight="1" thickBot="1" x14ac:dyDescent="0.35">
      <c r="A147" s="76" t="s">
        <v>131</v>
      </c>
      <c r="B147" s="151" t="s">
        <v>170</v>
      </c>
      <c r="C147" s="147" t="s">
        <v>225</v>
      </c>
      <c r="D147" s="65"/>
      <c r="E147" s="65"/>
      <c r="F147" s="65"/>
      <c r="G147" s="65"/>
      <c r="H147" s="65"/>
      <c r="I147" s="77"/>
      <c r="J147" s="39"/>
      <c r="K147" s="39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7"/>
      <c r="AJ147" s="37"/>
      <c r="AK147" s="37"/>
      <c r="AL147" s="37"/>
      <c r="AM147" s="37"/>
    </row>
    <row r="148" spans="1:39" s="38" customFormat="1" ht="15" customHeight="1" x14ac:dyDescent="0.3">
      <c r="A148" s="78" t="s">
        <v>132</v>
      </c>
      <c r="B148" s="84" t="s">
        <v>133</v>
      </c>
      <c r="C148" s="159" t="s">
        <v>225</v>
      </c>
      <c r="D148" s="154">
        <f t="shared" ref="D148:I148" si="23">SUM(D149:D153)</f>
        <v>0</v>
      </c>
      <c r="E148" s="64">
        <f t="shared" si="23"/>
        <v>0</v>
      </c>
      <c r="F148" s="64">
        <f t="shared" si="23"/>
        <v>0</v>
      </c>
      <c r="G148" s="64">
        <f t="shared" si="23"/>
        <v>0</v>
      </c>
      <c r="H148" s="64">
        <f t="shared" si="23"/>
        <v>0</v>
      </c>
      <c r="I148" s="79">
        <f t="shared" si="23"/>
        <v>0</v>
      </c>
      <c r="J148" s="39"/>
      <c r="K148" s="39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7"/>
      <c r="AJ148" s="37"/>
      <c r="AK148" s="37"/>
      <c r="AL148" s="37"/>
      <c r="AM148" s="37"/>
    </row>
    <row r="149" spans="1:39" s="38" customFormat="1" ht="15" customHeight="1" x14ac:dyDescent="0.3">
      <c r="A149" s="74" t="s">
        <v>134</v>
      </c>
      <c r="B149" s="150" t="s">
        <v>171</v>
      </c>
      <c r="C149" s="143" t="s">
        <v>225</v>
      </c>
      <c r="D149" s="153"/>
      <c r="E149" s="62"/>
      <c r="F149" s="62"/>
      <c r="G149" s="62"/>
      <c r="H149" s="62"/>
      <c r="I149" s="75"/>
      <c r="J149" s="39"/>
      <c r="K149" s="39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7"/>
      <c r="AJ149" s="37"/>
      <c r="AK149" s="37"/>
      <c r="AL149" s="37"/>
      <c r="AM149" s="37"/>
    </row>
    <row r="150" spans="1:39" s="38" customFormat="1" ht="15" customHeight="1" x14ac:dyDescent="0.3">
      <c r="A150" s="74" t="s">
        <v>135</v>
      </c>
      <c r="B150" s="150" t="s">
        <v>172</v>
      </c>
      <c r="C150" s="143" t="s">
        <v>225</v>
      </c>
      <c r="D150" s="153"/>
      <c r="E150" s="62"/>
      <c r="F150" s="62"/>
      <c r="G150" s="62"/>
      <c r="H150" s="62"/>
      <c r="I150" s="75"/>
      <c r="J150" s="39"/>
      <c r="K150" s="39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7"/>
      <c r="AJ150" s="37"/>
      <c r="AK150" s="37"/>
      <c r="AL150" s="37"/>
      <c r="AM150" s="37"/>
    </row>
    <row r="151" spans="1:39" s="38" customFormat="1" ht="15" customHeight="1" x14ac:dyDescent="0.3">
      <c r="A151" s="74" t="s">
        <v>136</v>
      </c>
      <c r="B151" s="150" t="s">
        <v>173</v>
      </c>
      <c r="C151" s="143" t="s">
        <v>225</v>
      </c>
      <c r="D151" s="153"/>
      <c r="E151" s="62"/>
      <c r="F151" s="62"/>
      <c r="G151" s="62"/>
      <c r="H151" s="62"/>
      <c r="I151" s="75"/>
      <c r="J151" s="39"/>
      <c r="K151" s="39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7"/>
      <c r="AJ151" s="37"/>
      <c r="AK151" s="37"/>
      <c r="AL151" s="37"/>
      <c r="AM151" s="37"/>
    </row>
    <row r="152" spans="1:39" s="38" customFormat="1" ht="15" customHeight="1" x14ac:dyDescent="0.3">
      <c r="A152" s="74" t="s">
        <v>137</v>
      </c>
      <c r="B152" s="150" t="s">
        <v>174</v>
      </c>
      <c r="C152" s="143" t="s">
        <v>225</v>
      </c>
      <c r="D152" s="153"/>
      <c r="E152" s="62"/>
      <c r="F152" s="62"/>
      <c r="G152" s="62"/>
      <c r="H152" s="62"/>
      <c r="I152" s="75"/>
      <c r="J152" s="39"/>
      <c r="K152" s="39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7"/>
      <c r="AJ152" s="37"/>
      <c r="AK152" s="37"/>
      <c r="AL152" s="37"/>
      <c r="AM152" s="37"/>
    </row>
    <row r="153" spans="1:39" s="38" customFormat="1" ht="15" customHeight="1" thickBot="1" x14ac:dyDescent="0.35">
      <c r="A153" s="76" t="s">
        <v>138</v>
      </c>
      <c r="B153" s="151" t="s">
        <v>175</v>
      </c>
      <c r="C153" s="147" t="s">
        <v>225</v>
      </c>
      <c r="D153" s="65"/>
      <c r="E153" s="65"/>
      <c r="F153" s="65"/>
      <c r="G153" s="65"/>
      <c r="H153" s="65"/>
      <c r="I153" s="77"/>
      <c r="J153" s="39"/>
      <c r="K153" s="39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7"/>
      <c r="AJ153" s="37"/>
      <c r="AK153" s="37"/>
      <c r="AL153" s="37"/>
      <c r="AM153" s="37"/>
    </row>
    <row r="154" spans="1:39" s="38" customFormat="1" ht="15" customHeight="1" x14ac:dyDescent="0.3">
      <c r="A154" s="78" t="s">
        <v>139</v>
      </c>
      <c r="B154" s="84" t="s">
        <v>140</v>
      </c>
      <c r="C154" s="159" t="s">
        <v>225</v>
      </c>
      <c r="D154" s="154">
        <f t="shared" ref="D154:I154" si="24">SUM(D155:D156)</f>
        <v>0</v>
      </c>
      <c r="E154" s="64">
        <f t="shared" si="24"/>
        <v>0</v>
      </c>
      <c r="F154" s="64">
        <f t="shared" si="24"/>
        <v>0</v>
      </c>
      <c r="G154" s="64">
        <f t="shared" si="24"/>
        <v>0</v>
      </c>
      <c r="H154" s="64">
        <f t="shared" si="24"/>
        <v>0</v>
      </c>
      <c r="I154" s="79">
        <f t="shared" si="24"/>
        <v>0</v>
      </c>
      <c r="J154" s="39"/>
      <c r="K154" s="39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7"/>
      <c r="AJ154" s="37"/>
      <c r="AK154" s="37"/>
      <c r="AL154" s="37"/>
      <c r="AM154" s="37"/>
    </row>
    <row r="155" spans="1:39" s="38" customFormat="1" ht="15" customHeight="1" x14ac:dyDescent="0.3">
      <c r="A155" s="74" t="s">
        <v>141</v>
      </c>
      <c r="B155" s="150" t="s">
        <v>176</v>
      </c>
      <c r="C155" s="143" t="s">
        <v>225</v>
      </c>
      <c r="D155" s="153"/>
      <c r="E155" s="62"/>
      <c r="F155" s="62"/>
      <c r="G155" s="62"/>
      <c r="H155" s="62"/>
      <c r="I155" s="75"/>
      <c r="J155" s="39"/>
      <c r="K155" s="39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7"/>
      <c r="AJ155" s="37"/>
      <c r="AK155" s="37"/>
      <c r="AL155" s="37"/>
      <c r="AM155" s="37"/>
    </row>
    <row r="156" spans="1:39" s="38" customFormat="1" ht="15" customHeight="1" thickBot="1" x14ac:dyDescent="0.35">
      <c r="A156" s="76" t="s">
        <v>142</v>
      </c>
      <c r="B156" s="151" t="s">
        <v>177</v>
      </c>
      <c r="C156" s="147" t="s">
        <v>225</v>
      </c>
      <c r="D156" s="65"/>
      <c r="E156" s="65"/>
      <c r="F156" s="65"/>
      <c r="G156" s="65"/>
      <c r="H156" s="65"/>
      <c r="I156" s="77"/>
      <c r="J156" s="39"/>
      <c r="K156" s="39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7"/>
      <c r="AJ156" s="37"/>
      <c r="AK156" s="37"/>
      <c r="AL156" s="37"/>
      <c r="AM156" s="37"/>
    </row>
    <row r="157" spans="1:39" s="38" customFormat="1" ht="15" customHeight="1" x14ac:dyDescent="0.3">
      <c r="A157" s="78" t="s">
        <v>143</v>
      </c>
      <c r="B157" s="84" t="s">
        <v>144</v>
      </c>
      <c r="C157" s="159" t="s">
        <v>225</v>
      </c>
      <c r="D157" s="154">
        <f t="shared" ref="D157:I157" si="25">SUM(D158:D161)</f>
        <v>0</v>
      </c>
      <c r="E157" s="64">
        <f t="shared" si="25"/>
        <v>0</v>
      </c>
      <c r="F157" s="64">
        <f t="shared" si="25"/>
        <v>0</v>
      </c>
      <c r="G157" s="64">
        <f t="shared" si="25"/>
        <v>0</v>
      </c>
      <c r="H157" s="64">
        <f t="shared" si="25"/>
        <v>0</v>
      </c>
      <c r="I157" s="79">
        <f t="shared" si="25"/>
        <v>0</v>
      </c>
      <c r="J157" s="39"/>
      <c r="K157" s="39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7"/>
      <c r="AJ157" s="37"/>
      <c r="AK157" s="37"/>
      <c r="AL157" s="37"/>
      <c r="AM157" s="37"/>
    </row>
    <row r="158" spans="1:39" s="38" customFormat="1" ht="15" customHeight="1" x14ac:dyDescent="0.3">
      <c r="A158" s="74" t="s">
        <v>145</v>
      </c>
      <c r="B158" s="150" t="s">
        <v>178</v>
      </c>
      <c r="C158" s="143" t="s">
        <v>225</v>
      </c>
      <c r="D158" s="153"/>
      <c r="E158" s="62"/>
      <c r="F158" s="62"/>
      <c r="G158" s="62"/>
      <c r="H158" s="62"/>
      <c r="I158" s="75"/>
      <c r="J158" s="39"/>
      <c r="K158" s="39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7"/>
      <c r="AJ158" s="37"/>
      <c r="AK158" s="37"/>
      <c r="AL158" s="37"/>
      <c r="AM158" s="37"/>
    </row>
    <row r="159" spans="1:39" s="38" customFormat="1" ht="15" customHeight="1" x14ac:dyDescent="0.3">
      <c r="A159" s="74" t="s">
        <v>146</v>
      </c>
      <c r="B159" s="150" t="s">
        <v>179</v>
      </c>
      <c r="C159" s="143" t="s">
        <v>225</v>
      </c>
      <c r="D159" s="153"/>
      <c r="E159" s="62"/>
      <c r="F159" s="62"/>
      <c r="G159" s="62"/>
      <c r="H159" s="62"/>
      <c r="I159" s="75"/>
      <c r="J159" s="39"/>
      <c r="K159" s="39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7"/>
      <c r="AJ159" s="37"/>
      <c r="AK159" s="37"/>
      <c r="AL159" s="37"/>
      <c r="AM159" s="37"/>
    </row>
    <row r="160" spans="1:39" s="38" customFormat="1" ht="15" customHeight="1" x14ac:dyDescent="0.3">
      <c r="A160" s="74" t="s">
        <v>147</v>
      </c>
      <c r="B160" s="150" t="s">
        <v>180</v>
      </c>
      <c r="C160" s="143" t="s">
        <v>225</v>
      </c>
      <c r="D160" s="153"/>
      <c r="E160" s="62"/>
      <c r="F160" s="62"/>
      <c r="G160" s="62"/>
      <c r="H160" s="62"/>
      <c r="I160" s="75"/>
      <c r="J160" s="39"/>
      <c r="K160" s="39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7"/>
      <c r="AJ160" s="37"/>
      <c r="AK160" s="37"/>
      <c r="AL160" s="37"/>
      <c r="AM160" s="37"/>
    </row>
    <row r="161" spans="1:39" s="38" customFormat="1" ht="15" customHeight="1" thickBot="1" x14ac:dyDescent="0.35">
      <c r="A161" s="76" t="s">
        <v>148</v>
      </c>
      <c r="B161" s="151" t="s">
        <v>181</v>
      </c>
      <c r="C161" s="147" t="s">
        <v>225</v>
      </c>
      <c r="D161" s="65"/>
      <c r="E161" s="65"/>
      <c r="F161" s="65"/>
      <c r="G161" s="65"/>
      <c r="H161" s="65"/>
      <c r="I161" s="77"/>
      <c r="J161" s="39"/>
      <c r="K161" s="39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7"/>
      <c r="AJ161" s="37"/>
      <c r="AK161" s="37"/>
      <c r="AL161" s="37"/>
      <c r="AM161" s="37"/>
    </row>
    <row r="162" spans="1:39" s="38" customFormat="1" ht="15" customHeight="1" x14ac:dyDescent="0.3">
      <c r="A162" s="78" t="s">
        <v>149</v>
      </c>
      <c r="B162" s="84" t="s">
        <v>150</v>
      </c>
      <c r="C162" s="159" t="s">
        <v>225</v>
      </c>
      <c r="D162" s="154">
        <f t="shared" ref="D162:I162" si="26">SUM(D163:D164)</f>
        <v>0</v>
      </c>
      <c r="E162" s="64">
        <f t="shared" si="26"/>
        <v>0</v>
      </c>
      <c r="F162" s="64">
        <f t="shared" si="26"/>
        <v>0</v>
      </c>
      <c r="G162" s="64">
        <f t="shared" si="26"/>
        <v>0</v>
      </c>
      <c r="H162" s="64">
        <f t="shared" si="26"/>
        <v>0</v>
      </c>
      <c r="I162" s="79">
        <f t="shared" si="26"/>
        <v>0</v>
      </c>
      <c r="J162" s="39"/>
      <c r="K162" s="39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7"/>
      <c r="AJ162" s="37"/>
      <c r="AK162" s="37"/>
      <c r="AL162" s="37"/>
      <c r="AM162" s="37"/>
    </row>
    <row r="163" spans="1:39" s="38" customFormat="1" ht="15" customHeight="1" x14ac:dyDescent="0.3">
      <c r="A163" s="74" t="s">
        <v>151</v>
      </c>
      <c r="B163" s="150" t="s">
        <v>182</v>
      </c>
      <c r="C163" s="143" t="s">
        <v>225</v>
      </c>
      <c r="D163" s="153"/>
      <c r="E163" s="62"/>
      <c r="F163" s="62"/>
      <c r="G163" s="62"/>
      <c r="H163" s="62"/>
      <c r="I163" s="75"/>
      <c r="J163" s="39"/>
      <c r="K163" s="39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7"/>
      <c r="AJ163" s="37"/>
      <c r="AK163" s="37"/>
      <c r="AL163" s="37"/>
      <c r="AM163" s="37"/>
    </row>
    <row r="164" spans="1:39" s="38" customFormat="1" ht="15" customHeight="1" thickBot="1" x14ac:dyDescent="0.35">
      <c r="A164" s="76" t="s">
        <v>152</v>
      </c>
      <c r="B164" s="151" t="s">
        <v>183</v>
      </c>
      <c r="C164" s="147" t="s">
        <v>225</v>
      </c>
      <c r="D164" s="65"/>
      <c r="E164" s="65"/>
      <c r="F164" s="65"/>
      <c r="G164" s="65"/>
      <c r="H164" s="65"/>
      <c r="I164" s="77"/>
      <c r="J164" s="39"/>
      <c r="K164" s="39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7"/>
      <c r="AJ164" s="37"/>
      <c r="AK164" s="37"/>
      <c r="AL164" s="37"/>
      <c r="AM164" s="37"/>
    </row>
    <row r="165" spans="1:39" s="38" customFormat="1" ht="15" customHeight="1" x14ac:dyDescent="0.3">
      <c r="A165" s="78" t="s">
        <v>153</v>
      </c>
      <c r="B165" s="84" t="s">
        <v>154</v>
      </c>
      <c r="C165" s="159" t="s">
        <v>225</v>
      </c>
      <c r="D165" s="154">
        <f t="shared" ref="D165:I165" si="27">SUM(D166:D167)</f>
        <v>0</v>
      </c>
      <c r="E165" s="64">
        <f t="shared" si="27"/>
        <v>0</v>
      </c>
      <c r="F165" s="64">
        <f t="shared" si="27"/>
        <v>0</v>
      </c>
      <c r="G165" s="64">
        <f t="shared" si="27"/>
        <v>0</v>
      </c>
      <c r="H165" s="64">
        <f t="shared" si="27"/>
        <v>0</v>
      </c>
      <c r="I165" s="79">
        <f t="shared" si="27"/>
        <v>0</v>
      </c>
      <c r="J165" s="39"/>
      <c r="K165" s="39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7"/>
      <c r="AJ165" s="37"/>
      <c r="AK165" s="37"/>
      <c r="AL165" s="37"/>
      <c r="AM165" s="37"/>
    </row>
    <row r="166" spans="1:39" s="38" customFormat="1" ht="15" customHeight="1" x14ac:dyDescent="0.3">
      <c r="A166" s="74" t="s">
        <v>155</v>
      </c>
      <c r="B166" s="150" t="s">
        <v>184</v>
      </c>
      <c r="C166" s="143" t="s">
        <v>225</v>
      </c>
      <c r="D166" s="153"/>
      <c r="E166" s="62"/>
      <c r="F166" s="62"/>
      <c r="G166" s="62"/>
      <c r="H166" s="62"/>
      <c r="I166" s="75"/>
      <c r="J166" s="39"/>
      <c r="K166" s="39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7"/>
      <c r="AJ166" s="37"/>
      <c r="AK166" s="37"/>
      <c r="AL166" s="37"/>
      <c r="AM166" s="37"/>
    </row>
    <row r="167" spans="1:39" s="38" customFormat="1" ht="15" customHeight="1" thickBot="1" x14ac:dyDescent="0.35">
      <c r="A167" s="76" t="s">
        <v>156</v>
      </c>
      <c r="B167" s="151" t="s">
        <v>185</v>
      </c>
      <c r="C167" s="147" t="s">
        <v>225</v>
      </c>
      <c r="D167" s="65"/>
      <c r="E167" s="65"/>
      <c r="F167" s="65"/>
      <c r="G167" s="65"/>
      <c r="H167" s="65"/>
      <c r="I167" s="77"/>
      <c r="J167" s="39"/>
      <c r="K167" s="39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7"/>
      <c r="AJ167" s="37"/>
      <c r="AK167" s="37"/>
      <c r="AL167" s="37"/>
      <c r="AM167" s="37"/>
    </row>
    <row r="168" spans="1:39" s="38" customFormat="1" ht="15" customHeight="1" x14ac:dyDescent="0.3">
      <c r="A168" s="78" t="s">
        <v>157</v>
      </c>
      <c r="B168" s="84" t="s">
        <v>158</v>
      </c>
      <c r="C168" s="159" t="s">
        <v>225</v>
      </c>
      <c r="D168" s="154">
        <f t="shared" ref="D168:I168" si="28">SUM(D169:D170)</f>
        <v>0</v>
      </c>
      <c r="E168" s="64">
        <f t="shared" si="28"/>
        <v>0</v>
      </c>
      <c r="F168" s="64">
        <f t="shared" si="28"/>
        <v>0</v>
      </c>
      <c r="G168" s="64">
        <f t="shared" si="28"/>
        <v>0</v>
      </c>
      <c r="H168" s="64">
        <f t="shared" si="28"/>
        <v>0</v>
      </c>
      <c r="I168" s="79">
        <f t="shared" si="28"/>
        <v>0</v>
      </c>
      <c r="J168" s="39"/>
      <c r="K168" s="39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7"/>
      <c r="AJ168" s="37"/>
      <c r="AK168" s="37"/>
      <c r="AL168" s="37"/>
      <c r="AM168" s="37"/>
    </row>
    <row r="169" spans="1:39" s="38" customFormat="1" ht="15" customHeight="1" x14ac:dyDescent="0.3">
      <c r="A169" s="74" t="s">
        <v>159</v>
      </c>
      <c r="B169" s="150" t="s">
        <v>158</v>
      </c>
      <c r="C169" s="143" t="s">
        <v>225</v>
      </c>
      <c r="D169" s="153"/>
      <c r="E169" s="62"/>
      <c r="F169" s="62"/>
      <c r="G169" s="62"/>
      <c r="H169" s="62"/>
      <c r="I169" s="75"/>
      <c r="J169" s="39"/>
      <c r="K169" s="39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7"/>
      <c r="AJ169" s="37"/>
      <c r="AK169" s="37"/>
      <c r="AL169" s="37"/>
      <c r="AM169" s="37"/>
    </row>
    <row r="170" spans="1:39" s="38" customFormat="1" ht="15" customHeight="1" thickBot="1" x14ac:dyDescent="0.35">
      <c r="A170" s="76" t="s">
        <v>160</v>
      </c>
      <c r="B170" s="151" t="s">
        <v>186</v>
      </c>
      <c r="C170" s="147" t="s">
        <v>225</v>
      </c>
      <c r="D170" s="65"/>
      <c r="E170" s="65"/>
      <c r="F170" s="65"/>
      <c r="G170" s="65"/>
      <c r="H170" s="65"/>
      <c r="I170" s="77"/>
      <c r="J170" s="39"/>
      <c r="K170" s="39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7"/>
      <c r="AJ170" s="37"/>
      <c r="AK170" s="37"/>
      <c r="AL170" s="37"/>
      <c r="AM170" s="37"/>
    </row>
    <row r="171" spans="1:39" s="38" customFormat="1" ht="15" customHeight="1" x14ac:dyDescent="0.3">
      <c r="A171" s="78" t="s">
        <v>161</v>
      </c>
      <c r="B171" s="84" t="s">
        <v>162</v>
      </c>
      <c r="C171" s="159" t="s">
        <v>225</v>
      </c>
      <c r="D171" s="154">
        <f t="shared" ref="D171:I171" si="29">SUM(D172:D173)</f>
        <v>0</v>
      </c>
      <c r="E171" s="64">
        <f t="shared" si="29"/>
        <v>0</v>
      </c>
      <c r="F171" s="64">
        <f t="shared" si="29"/>
        <v>0</v>
      </c>
      <c r="G171" s="64">
        <f t="shared" si="29"/>
        <v>0</v>
      </c>
      <c r="H171" s="64">
        <f t="shared" si="29"/>
        <v>0</v>
      </c>
      <c r="I171" s="79">
        <f t="shared" si="29"/>
        <v>0</v>
      </c>
      <c r="J171" s="39"/>
      <c r="K171" s="39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7"/>
      <c r="AJ171" s="37"/>
      <c r="AK171" s="37"/>
      <c r="AL171" s="37"/>
      <c r="AM171" s="37"/>
    </row>
    <row r="172" spans="1:39" s="38" customFormat="1" ht="15" customHeight="1" x14ac:dyDescent="0.3">
      <c r="A172" s="74" t="s">
        <v>163</v>
      </c>
      <c r="B172" s="150" t="s">
        <v>187</v>
      </c>
      <c r="C172" s="143" t="s">
        <v>225</v>
      </c>
      <c r="D172" s="153"/>
      <c r="E172" s="62"/>
      <c r="F172" s="62"/>
      <c r="G172" s="62"/>
      <c r="H172" s="62"/>
      <c r="I172" s="75"/>
      <c r="J172" s="39"/>
      <c r="K172" s="39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7"/>
      <c r="AJ172" s="37"/>
      <c r="AK172" s="37"/>
      <c r="AL172" s="37"/>
      <c r="AM172" s="37"/>
    </row>
    <row r="173" spans="1:39" s="38" customFormat="1" ht="15" customHeight="1" thickBot="1" x14ac:dyDescent="0.35">
      <c r="A173" s="76" t="s">
        <v>164</v>
      </c>
      <c r="B173" s="151" t="s">
        <v>188</v>
      </c>
      <c r="C173" s="147" t="s">
        <v>225</v>
      </c>
      <c r="D173" s="155"/>
      <c r="E173" s="86"/>
      <c r="F173" s="86"/>
      <c r="G173" s="86"/>
      <c r="H173" s="86"/>
      <c r="I173" s="87"/>
      <c r="J173" s="39"/>
      <c r="K173" s="39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7"/>
      <c r="AJ173" s="37"/>
      <c r="AK173" s="37"/>
      <c r="AL173" s="37"/>
      <c r="AM173" s="37"/>
    </row>
    <row r="174" spans="1:39" s="38" customFormat="1" ht="15" customHeight="1" thickBot="1" x14ac:dyDescent="0.35">
      <c r="A174" s="1594"/>
      <c r="B174" s="1595"/>
      <c r="C174" s="158" t="s">
        <v>225</v>
      </c>
      <c r="D174" s="156">
        <f>D140+D143+D148+D154+D157+D162+D165+D168+D171</f>
        <v>0</v>
      </c>
      <c r="E174" s="81">
        <f t="shared" ref="E174:I174" si="30">E140+E143+E148+E154+E157+E162+E165+E168+E171</f>
        <v>0</v>
      </c>
      <c r="F174" s="81">
        <f t="shared" si="30"/>
        <v>0</v>
      </c>
      <c r="G174" s="81">
        <f t="shared" si="30"/>
        <v>0</v>
      </c>
      <c r="H174" s="81">
        <f t="shared" si="30"/>
        <v>0</v>
      </c>
      <c r="I174" s="82">
        <f t="shared" si="30"/>
        <v>0</v>
      </c>
      <c r="J174" s="39"/>
      <c r="K174" s="39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7"/>
      <c r="AJ174" s="37"/>
      <c r="AK174" s="37"/>
      <c r="AL174" s="37"/>
      <c r="AM174" s="37"/>
    </row>
    <row r="175" spans="1:39" s="38" customFormat="1" ht="15" customHeight="1" thickBot="1" x14ac:dyDescent="0.35">
      <c r="A175" s="10"/>
      <c r="B175"/>
      <c r="C175" s="14"/>
      <c r="D175"/>
      <c r="E175"/>
      <c r="F175"/>
      <c r="G175"/>
      <c r="H175"/>
      <c r="I175" s="12"/>
      <c r="J175" s="39"/>
      <c r="K175" s="39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7"/>
      <c r="AJ175" s="37"/>
      <c r="AK175" s="37"/>
      <c r="AL175" s="37"/>
      <c r="AM175" s="37"/>
    </row>
    <row r="176" spans="1:39" s="38" customFormat="1" ht="15" customHeight="1" thickBot="1" x14ac:dyDescent="0.35">
      <c r="A176" s="641" t="s">
        <v>191</v>
      </c>
      <c r="B176" s="642"/>
      <c r="C176" s="640" t="s">
        <v>225</v>
      </c>
      <c r="D176" s="157">
        <f t="shared" ref="D176:I176" si="31">D134+D174</f>
        <v>0</v>
      </c>
      <c r="E176" s="66">
        <f t="shared" si="31"/>
        <v>0</v>
      </c>
      <c r="F176" s="66">
        <f t="shared" si="31"/>
        <v>0</v>
      </c>
      <c r="G176" s="66">
        <f t="shared" si="31"/>
        <v>0</v>
      </c>
      <c r="H176" s="66">
        <f t="shared" si="31"/>
        <v>0</v>
      </c>
      <c r="I176" s="80">
        <f t="shared" si="31"/>
        <v>0</v>
      </c>
      <c r="J176" s="39"/>
      <c r="K176" s="39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7"/>
      <c r="AJ176" s="37"/>
      <c r="AK176" s="37"/>
      <c r="AL176" s="37"/>
      <c r="AM176" s="37"/>
    </row>
    <row r="177" spans="1:39" s="38" customFormat="1" ht="15" customHeight="1" thickBot="1" x14ac:dyDescent="0.35">
      <c r="A177" s="1032" t="s">
        <v>391</v>
      </c>
      <c r="B177" s="1033"/>
      <c r="C177" s="1034"/>
      <c r="D177" s="1035" t="str">
        <f t="shared" ref="D177:I177" si="32">IF(D176=D92,"OK","ERROR")</f>
        <v>OK</v>
      </c>
      <c r="E177" s="1035" t="str">
        <f t="shared" si="32"/>
        <v>OK</v>
      </c>
      <c r="F177" s="1035" t="str">
        <f t="shared" si="32"/>
        <v>OK</v>
      </c>
      <c r="G177" s="1035" t="str">
        <f t="shared" si="32"/>
        <v>OK</v>
      </c>
      <c r="H177" s="1035" t="str">
        <f t="shared" si="32"/>
        <v>OK</v>
      </c>
      <c r="I177" s="1036" t="str">
        <f t="shared" si="32"/>
        <v>OK</v>
      </c>
      <c r="J177" s="39"/>
      <c r="K177" s="39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7"/>
      <c r="AJ177" s="37"/>
      <c r="AK177" s="37"/>
      <c r="AL177" s="37"/>
      <c r="AM177" s="37"/>
    </row>
    <row r="178" spans="1:39" s="38" customFormat="1" ht="15" customHeight="1" x14ac:dyDescent="0.3">
      <c r="A178" s="1024"/>
      <c r="B178" s="1024"/>
      <c r="C178" s="1024"/>
      <c r="D178" s="1025"/>
      <c r="E178" s="1025"/>
      <c r="F178" s="1025"/>
      <c r="G178" s="1025"/>
      <c r="H178" s="1025"/>
      <c r="I178" s="1025"/>
      <c r="J178" s="39"/>
      <c r="K178" s="39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7"/>
      <c r="AJ178" s="37"/>
      <c r="AK178" s="37"/>
      <c r="AL178" s="37"/>
      <c r="AM178" s="37"/>
    </row>
    <row r="179" spans="1:39" s="38" customFormat="1" ht="15" customHeight="1" x14ac:dyDescent="0.3">
      <c r="A179" s="1024"/>
      <c r="B179" s="1024"/>
      <c r="C179" s="1024"/>
      <c r="D179" s="1025"/>
      <c r="E179" s="1025"/>
      <c r="F179" s="1025"/>
      <c r="G179" s="1025"/>
      <c r="H179" s="1025"/>
      <c r="I179" s="1025"/>
      <c r="J179" s="39"/>
      <c r="K179" s="39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7"/>
      <c r="AJ179" s="37"/>
      <c r="AK179" s="37"/>
      <c r="AL179" s="37"/>
      <c r="AM179" s="37"/>
    </row>
    <row r="180" spans="1:39" s="38" customFormat="1" ht="15" customHeight="1" thickBot="1" x14ac:dyDescent="0.4">
      <c r="A180" s="365" t="s">
        <v>1053</v>
      </c>
      <c r="B180" s="1024"/>
      <c r="C180" s="1024"/>
      <c r="D180" s="1025"/>
      <c r="E180" s="1025"/>
      <c r="F180" s="1025"/>
      <c r="G180" s="1025"/>
      <c r="H180" s="1025"/>
      <c r="I180" s="1025"/>
      <c r="J180" s="39"/>
      <c r="K180" s="39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7"/>
      <c r="AJ180" s="37"/>
      <c r="AK180" s="37"/>
      <c r="AL180" s="37"/>
      <c r="AM180" s="37"/>
    </row>
    <row r="181" spans="1:39" s="38" customFormat="1" ht="15" customHeight="1" thickBot="1" x14ac:dyDescent="0.35">
      <c r="A181" s="1044" t="s">
        <v>832</v>
      </c>
      <c r="B181" s="551"/>
      <c r="C181" s="168" t="s">
        <v>299</v>
      </c>
      <c r="D181" s="1041">
        <v>2023</v>
      </c>
      <c r="E181" s="1042">
        <v>2024</v>
      </c>
      <c r="F181" s="1042">
        <v>2025</v>
      </c>
      <c r="G181" s="1042">
        <v>2026</v>
      </c>
      <c r="H181" s="1042">
        <v>2027</v>
      </c>
      <c r="I181" s="1043">
        <v>2028</v>
      </c>
      <c r="J181" s="39"/>
      <c r="K181" s="39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7"/>
      <c r="AJ181" s="37"/>
      <c r="AK181" s="37"/>
      <c r="AL181" s="37"/>
      <c r="AM181" s="37"/>
    </row>
    <row r="182" spans="1:39" s="38" customFormat="1" ht="15" customHeight="1" x14ac:dyDescent="0.3">
      <c r="A182" s="1596" t="s">
        <v>303</v>
      </c>
      <c r="B182" s="1597"/>
      <c r="C182" s="1027" t="s">
        <v>225</v>
      </c>
      <c r="D182" s="1031"/>
      <c r="E182" s="1031"/>
      <c r="F182" s="1031"/>
      <c r="G182" s="1031"/>
      <c r="H182" s="1031"/>
      <c r="I182" s="1045"/>
      <c r="J182" s="39"/>
      <c r="K182" s="39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7"/>
      <c r="AJ182" s="37"/>
      <c r="AK182" s="37"/>
      <c r="AL182" s="37"/>
      <c r="AM182" s="37"/>
    </row>
    <row r="183" spans="1:39" s="38" customFormat="1" ht="15" customHeight="1" x14ac:dyDescent="0.3">
      <c r="A183" s="1596" t="s">
        <v>303</v>
      </c>
      <c r="B183" s="1597"/>
      <c r="C183" s="1026" t="str">
        <f>$C$182</f>
        <v>Number</v>
      </c>
      <c r="D183" s="1031"/>
      <c r="E183" s="1031"/>
      <c r="F183" s="1031"/>
      <c r="G183" s="1031"/>
      <c r="H183" s="1031"/>
      <c r="I183" s="1045"/>
      <c r="J183" s="39"/>
      <c r="K183" s="39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7"/>
      <c r="AJ183" s="37"/>
      <c r="AK183" s="37"/>
      <c r="AL183" s="37"/>
      <c r="AM183" s="37"/>
    </row>
    <row r="184" spans="1:39" s="38" customFormat="1" ht="15" customHeight="1" x14ac:dyDescent="0.3">
      <c r="A184" s="1596" t="s">
        <v>303</v>
      </c>
      <c r="B184" s="1597"/>
      <c r="C184" s="163" t="str">
        <f t="shared" ref="C184:C198" si="33">$C$182</f>
        <v>Number</v>
      </c>
      <c r="D184" s="1031"/>
      <c r="E184" s="1031"/>
      <c r="F184" s="1031"/>
      <c r="G184" s="1031"/>
      <c r="H184" s="1031"/>
      <c r="I184" s="1045"/>
      <c r="J184" s="39"/>
      <c r="K184" s="39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7"/>
      <c r="AJ184" s="37"/>
      <c r="AK184" s="37"/>
      <c r="AL184" s="37"/>
      <c r="AM184" s="37"/>
    </row>
    <row r="185" spans="1:39" s="38" customFormat="1" ht="15" customHeight="1" x14ac:dyDescent="0.3">
      <c r="A185" s="1596" t="s">
        <v>303</v>
      </c>
      <c r="B185" s="1597"/>
      <c r="C185" s="163" t="str">
        <f t="shared" si="33"/>
        <v>Number</v>
      </c>
      <c r="D185" s="1031"/>
      <c r="E185" s="1031"/>
      <c r="F185" s="1031"/>
      <c r="G185" s="1031"/>
      <c r="H185" s="1031"/>
      <c r="I185" s="1045"/>
      <c r="J185" s="39"/>
      <c r="K185" s="39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7"/>
      <c r="AJ185" s="37"/>
      <c r="AK185" s="37"/>
      <c r="AL185" s="37"/>
      <c r="AM185" s="37"/>
    </row>
    <row r="186" spans="1:39" s="38" customFormat="1" ht="15" customHeight="1" x14ac:dyDescent="0.3">
      <c r="A186" s="1596" t="s">
        <v>303</v>
      </c>
      <c r="B186" s="1597"/>
      <c r="C186" s="134" t="str">
        <f t="shared" si="33"/>
        <v>Number</v>
      </c>
      <c r="D186" s="1031"/>
      <c r="E186" s="1031"/>
      <c r="F186" s="1031"/>
      <c r="G186" s="1031"/>
      <c r="H186" s="1031"/>
      <c r="I186" s="1045"/>
      <c r="J186" s="39"/>
      <c r="K186" s="39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7"/>
      <c r="AJ186" s="37"/>
      <c r="AK186" s="37"/>
      <c r="AL186" s="37"/>
      <c r="AM186" s="37"/>
    </row>
    <row r="187" spans="1:39" s="38" customFormat="1" ht="15" customHeight="1" x14ac:dyDescent="0.3">
      <c r="A187" s="1596" t="s">
        <v>303</v>
      </c>
      <c r="B187" s="1597"/>
      <c r="C187" s="134" t="str">
        <f t="shared" si="33"/>
        <v>Number</v>
      </c>
      <c r="D187" s="1031"/>
      <c r="E187" s="1031"/>
      <c r="F187" s="1031"/>
      <c r="G187" s="1031"/>
      <c r="H187" s="1031"/>
      <c r="I187" s="1045"/>
      <c r="J187" s="39"/>
      <c r="K187" s="39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7"/>
      <c r="AJ187" s="37"/>
      <c r="AK187" s="37"/>
      <c r="AL187" s="37"/>
      <c r="AM187" s="37"/>
    </row>
    <row r="188" spans="1:39" s="38" customFormat="1" ht="15" customHeight="1" x14ac:dyDescent="0.3">
      <c r="A188" s="1596" t="s">
        <v>303</v>
      </c>
      <c r="B188" s="1597"/>
      <c r="C188" s="134" t="str">
        <f t="shared" si="33"/>
        <v>Number</v>
      </c>
      <c r="D188" s="1031"/>
      <c r="E188" s="1031"/>
      <c r="F188" s="1031"/>
      <c r="G188" s="1031"/>
      <c r="H188" s="1031"/>
      <c r="I188" s="1045"/>
      <c r="J188" s="39"/>
      <c r="K188" s="39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7"/>
      <c r="AI188" s="37"/>
      <c r="AJ188" s="37"/>
      <c r="AK188" s="37"/>
      <c r="AL188" s="37"/>
    </row>
    <row r="189" spans="1:39" s="38" customFormat="1" ht="15" customHeight="1" x14ac:dyDescent="0.3">
      <c r="A189" s="1596" t="s">
        <v>303</v>
      </c>
      <c r="B189" s="1597"/>
      <c r="C189" s="134" t="str">
        <f t="shared" si="33"/>
        <v>Number</v>
      </c>
      <c r="D189" s="1031"/>
      <c r="E189" s="1031"/>
      <c r="F189" s="1031"/>
      <c r="G189" s="1031"/>
      <c r="H189" s="1031"/>
      <c r="I189" s="1045"/>
      <c r="J189" s="39"/>
      <c r="K189" s="39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7"/>
      <c r="AJ189" s="37"/>
      <c r="AK189" s="37"/>
      <c r="AL189" s="37"/>
      <c r="AM189" s="37"/>
    </row>
    <row r="190" spans="1:39" s="38" customFormat="1" ht="15" customHeight="1" x14ac:dyDescent="0.3">
      <c r="A190" s="1596" t="s">
        <v>303</v>
      </c>
      <c r="B190" s="1597"/>
      <c r="C190" s="134" t="str">
        <f t="shared" si="33"/>
        <v>Number</v>
      </c>
      <c r="D190" s="1031"/>
      <c r="E190" s="1031"/>
      <c r="F190" s="1031"/>
      <c r="G190" s="1031"/>
      <c r="H190" s="1031"/>
      <c r="I190" s="1045"/>
      <c r="J190" s="39"/>
      <c r="K190" s="39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7"/>
      <c r="AJ190" s="37"/>
      <c r="AK190" s="37"/>
      <c r="AL190" s="37"/>
      <c r="AM190" s="37"/>
    </row>
    <row r="191" spans="1:39" s="38" customFormat="1" ht="15" customHeight="1" x14ac:dyDescent="0.3">
      <c r="A191" s="1596" t="s">
        <v>303</v>
      </c>
      <c r="B191" s="1597"/>
      <c r="C191" s="134" t="str">
        <f t="shared" si="33"/>
        <v>Number</v>
      </c>
      <c r="D191" s="1031"/>
      <c r="E191" s="1031"/>
      <c r="F191" s="1031"/>
      <c r="G191" s="1031"/>
      <c r="H191" s="1031"/>
      <c r="I191" s="1045"/>
      <c r="J191" s="39"/>
      <c r="K191" s="39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7"/>
      <c r="AJ191" s="37"/>
      <c r="AK191" s="37"/>
      <c r="AL191" s="37"/>
      <c r="AM191" s="37"/>
    </row>
    <row r="192" spans="1:39" s="38" customFormat="1" ht="15" customHeight="1" x14ac:dyDescent="0.3">
      <c r="A192" s="1596" t="s">
        <v>303</v>
      </c>
      <c r="B192" s="1597"/>
      <c r="C192" s="134" t="str">
        <f t="shared" si="33"/>
        <v>Number</v>
      </c>
      <c r="D192" s="1031"/>
      <c r="E192" s="1031"/>
      <c r="F192" s="1031"/>
      <c r="G192" s="1031"/>
      <c r="H192" s="1031"/>
      <c r="I192" s="1045"/>
      <c r="J192" s="39"/>
      <c r="K192" s="39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7"/>
      <c r="AJ192" s="37"/>
      <c r="AK192" s="37"/>
      <c r="AL192" s="37"/>
      <c r="AM192" s="37"/>
    </row>
    <row r="193" spans="1:39" s="38" customFormat="1" ht="15" customHeight="1" x14ac:dyDescent="0.3">
      <c r="A193" s="1596" t="s">
        <v>303</v>
      </c>
      <c r="B193" s="1597"/>
      <c r="C193" s="134" t="str">
        <f t="shared" si="33"/>
        <v>Number</v>
      </c>
      <c r="D193" s="1031"/>
      <c r="E193" s="1031"/>
      <c r="F193" s="1031"/>
      <c r="G193" s="1031"/>
      <c r="H193" s="1031"/>
      <c r="I193" s="1045"/>
      <c r="J193" s="39"/>
      <c r="K193" s="39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7"/>
      <c r="AJ193" s="37"/>
      <c r="AK193" s="37"/>
      <c r="AL193" s="37"/>
      <c r="AM193" s="37"/>
    </row>
    <row r="194" spans="1:39" s="38" customFormat="1" ht="15" customHeight="1" x14ac:dyDescent="0.3">
      <c r="A194" s="1596" t="s">
        <v>303</v>
      </c>
      <c r="B194" s="1597"/>
      <c r="C194" s="134" t="str">
        <f t="shared" si="33"/>
        <v>Number</v>
      </c>
      <c r="D194" s="1031"/>
      <c r="E194" s="1031"/>
      <c r="F194" s="1031"/>
      <c r="G194" s="1031"/>
      <c r="H194" s="1031"/>
      <c r="I194" s="1045"/>
      <c r="J194" s="39"/>
      <c r="K194" s="39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7"/>
      <c r="AJ194" s="37"/>
      <c r="AK194" s="37"/>
      <c r="AL194" s="37"/>
      <c r="AM194" s="37"/>
    </row>
    <row r="195" spans="1:39" s="38" customFormat="1" ht="15" customHeight="1" x14ac:dyDescent="0.3">
      <c r="A195" s="1596" t="s">
        <v>303</v>
      </c>
      <c r="B195" s="1597"/>
      <c r="C195" s="134" t="str">
        <f t="shared" si="33"/>
        <v>Number</v>
      </c>
      <c r="D195" s="1031"/>
      <c r="E195" s="1031"/>
      <c r="F195" s="1031"/>
      <c r="G195" s="1031"/>
      <c r="H195" s="1031"/>
      <c r="I195" s="1045"/>
      <c r="J195" s="39"/>
      <c r="K195" s="39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7"/>
      <c r="AJ195" s="37"/>
      <c r="AK195" s="37"/>
      <c r="AL195" s="37"/>
      <c r="AM195" s="37"/>
    </row>
    <row r="196" spans="1:39" s="38" customFormat="1" ht="15" customHeight="1" x14ac:dyDescent="0.3">
      <c r="A196" s="1596" t="s">
        <v>303</v>
      </c>
      <c r="B196" s="1597"/>
      <c r="C196" s="134" t="str">
        <f t="shared" si="33"/>
        <v>Number</v>
      </c>
      <c r="D196" s="1031"/>
      <c r="E196" s="1031"/>
      <c r="F196" s="1031"/>
      <c r="G196" s="1031"/>
      <c r="H196" s="1031"/>
      <c r="I196" s="1045"/>
      <c r="J196" s="39"/>
      <c r="K196" s="39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7"/>
      <c r="AJ196" s="37"/>
      <c r="AK196" s="37"/>
      <c r="AL196" s="37"/>
      <c r="AM196" s="37"/>
    </row>
    <row r="197" spans="1:39" s="38" customFormat="1" ht="15" customHeight="1" x14ac:dyDescent="0.3">
      <c r="A197" s="1596" t="s">
        <v>303</v>
      </c>
      <c r="B197" s="1597"/>
      <c r="C197" s="134" t="str">
        <f t="shared" si="33"/>
        <v>Number</v>
      </c>
      <c r="D197" s="1031"/>
      <c r="E197" s="1031"/>
      <c r="F197" s="1031"/>
      <c r="G197" s="1031"/>
      <c r="H197" s="1031"/>
      <c r="I197" s="1045"/>
      <c r="J197" s="39"/>
      <c r="K197" s="39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7"/>
      <c r="AJ197" s="37"/>
      <c r="AK197" s="37"/>
      <c r="AL197" s="37"/>
      <c r="AM197" s="37"/>
    </row>
    <row r="198" spans="1:39" s="38" customFormat="1" ht="15" customHeight="1" thickBot="1" x14ac:dyDescent="0.35">
      <c r="A198" s="1600" t="s">
        <v>834</v>
      </c>
      <c r="B198" s="1601"/>
      <c r="C198" s="1029" t="str">
        <f t="shared" si="33"/>
        <v>Number</v>
      </c>
      <c r="D198" s="1049">
        <f>SUM(D182:D197)</f>
        <v>0</v>
      </c>
      <c r="E198" s="1049">
        <f t="shared" ref="E198" si="34">SUM(E182:E197)</f>
        <v>0</v>
      </c>
      <c r="F198" s="1049">
        <f t="shared" ref="F198" si="35">SUM(F182:F197)</f>
        <v>0</v>
      </c>
      <c r="G198" s="1049">
        <f t="shared" ref="G198" si="36">SUM(G182:G197)</f>
        <v>0</v>
      </c>
      <c r="H198" s="1049">
        <f t="shared" ref="H198" si="37">SUM(H182:H197)</f>
        <v>0</v>
      </c>
      <c r="I198" s="1050">
        <f t="shared" ref="I198" si="38">SUM(I182:I197)</f>
        <v>0</v>
      </c>
      <c r="J198" s="39"/>
      <c r="K198" s="39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7"/>
      <c r="AJ198" s="37"/>
      <c r="AK198" s="37"/>
      <c r="AL198" s="37"/>
      <c r="AM198" s="37"/>
    </row>
    <row r="199" spans="1:39" s="38" customFormat="1" ht="15" customHeight="1" x14ac:dyDescent="0.3">
      <c r="A199" s="1046" t="s">
        <v>833</v>
      </c>
      <c r="B199" s="1030"/>
      <c r="C199" s="1030" t="s">
        <v>299</v>
      </c>
      <c r="D199" s="1025"/>
      <c r="E199" s="1025"/>
      <c r="F199" s="1025"/>
      <c r="G199" s="1025"/>
      <c r="H199" s="1025"/>
      <c r="I199" s="1047"/>
      <c r="J199" s="39"/>
      <c r="K199" s="39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7"/>
      <c r="AJ199" s="37"/>
      <c r="AK199" s="37"/>
      <c r="AL199" s="37"/>
      <c r="AM199" s="37"/>
    </row>
    <row r="200" spans="1:39" s="38" customFormat="1" ht="15" customHeight="1" x14ac:dyDescent="0.3">
      <c r="A200" s="1598" t="s">
        <v>306</v>
      </c>
      <c r="B200" s="1599"/>
      <c r="C200" s="163" t="str">
        <f t="shared" ref="C200:C217" si="39">$C$182</f>
        <v>Number</v>
      </c>
      <c r="D200" s="1031"/>
      <c r="E200" s="1031"/>
      <c r="F200" s="1031"/>
      <c r="G200" s="1031"/>
      <c r="H200" s="1031"/>
      <c r="I200" s="1045"/>
      <c r="J200" s="39"/>
      <c r="K200" s="39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7"/>
      <c r="AJ200" s="37"/>
      <c r="AK200" s="37"/>
      <c r="AL200" s="37"/>
      <c r="AM200" s="37"/>
    </row>
    <row r="201" spans="1:39" s="38" customFormat="1" ht="15" customHeight="1" x14ac:dyDescent="0.3">
      <c r="A201" s="1596" t="s">
        <v>306</v>
      </c>
      <c r="B201" s="1597"/>
      <c r="C201" s="134" t="str">
        <f t="shared" si="39"/>
        <v>Number</v>
      </c>
      <c r="D201" s="1031"/>
      <c r="E201" s="1031"/>
      <c r="F201" s="1031"/>
      <c r="G201" s="1031"/>
      <c r="H201" s="1031"/>
      <c r="I201" s="1045"/>
      <c r="J201" s="39"/>
      <c r="K201" s="39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7"/>
      <c r="AJ201" s="37"/>
      <c r="AK201" s="37"/>
      <c r="AL201" s="37"/>
      <c r="AM201" s="37"/>
    </row>
    <row r="202" spans="1:39" s="38" customFormat="1" ht="15" customHeight="1" x14ac:dyDescent="0.3">
      <c r="A202" s="1596" t="s">
        <v>306</v>
      </c>
      <c r="B202" s="1597"/>
      <c r="C202" s="163" t="str">
        <f t="shared" si="39"/>
        <v>Number</v>
      </c>
      <c r="D202" s="1031"/>
      <c r="E202" s="1031"/>
      <c r="F202" s="1031"/>
      <c r="G202" s="1031"/>
      <c r="H202" s="1031"/>
      <c r="I202" s="1045"/>
      <c r="J202" s="39"/>
      <c r="K202" s="39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7"/>
      <c r="AJ202" s="37"/>
      <c r="AK202" s="37"/>
      <c r="AL202" s="37"/>
      <c r="AM202" s="37"/>
    </row>
    <row r="203" spans="1:39" s="38" customFormat="1" ht="15" customHeight="1" x14ac:dyDescent="0.3">
      <c r="A203" s="1596" t="s">
        <v>306</v>
      </c>
      <c r="B203" s="1597"/>
      <c r="C203" s="163" t="str">
        <f t="shared" si="39"/>
        <v>Number</v>
      </c>
      <c r="D203" s="1031"/>
      <c r="E203" s="1031"/>
      <c r="F203" s="1031"/>
      <c r="G203" s="1031"/>
      <c r="H203" s="1031"/>
      <c r="I203" s="1045"/>
      <c r="J203" s="39"/>
      <c r="K203" s="39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7"/>
      <c r="AJ203" s="37"/>
      <c r="AK203" s="37"/>
      <c r="AL203" s="37"/>
      <c r="AM203" s="37"/>
    </row>
    <row r="204" spans="1:39" s="38" customFormat="1" ht="15" customHeight="1" x14ac:dyDescent="0.3">
      <c r="A204" s="1596" t="s">
        <v>306</v>
      </c>
      <c r="B204" s="1597"/>
      <c r="C204" s="134" t="str">
        <f t="shared" si="39"/>
        <v>Number</v>
      </c>
      <c r="D204" s="1031"/>
      <c r="E204" s="1031"/>
      <c r="F204" s="1031"/>
      <c r="G204" s="1031"/>
      <c r="H204" s="1031"/>
      <c r="I204" s="1045"/>
      <c r="J204" s="39"/>
      <c r="K204" s="39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7"/>
      <c r="AJ204" s="37"/>
      <c r="AK204" s="37"/>
      <c r="AL204" s="37"/>
      <c r="AM204" s="37"/>
    </row>
    <row r="205" spans="1:39" s="38" customFormat="1" ht="15" customHeight="1" x14ac:dyDescent="0.3">
      <c r="A205" s="1596" t="s">
        <v>306</v>
      </c>
      <c r="B205" s="1597"/>
      <c r="C205" s="134" t="str">
        <f t="shared" si="39"/>
        <v>Number</v>
      </c>
      <c r="D205" s="1031"/>
      <c r="E205" s="1031"/>
      <c r="F205" s="1031"/>
      <c r="G205" s="1031"/>
      <c r="H205" s="1031"/>
      <c r="I205" s="1045"/>
      <c r="J205" s="39"/>
      <c r="K205" s="39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7"/>
      <c r="AJ205" s="37"/>
      <c r="AK205" s="37"/>
      <c r="AL205" s="37"/>
      <c r="AM205" s="37"/>
    </row>
    <row r="206" spans="1:39" s="38" customFormat="1" ht="15" customHeight="1" x14ac:dyDescent="0.3">
      <c r="A206" s="1596" t="s">
        <v>306</v>
      </c>
      <c r="B206" s="1597"/>
      <c r="C206" s="134" t="str">
        <f t="shared" si="39"/>
        <v>Number</v>
      </c>
      <c r="D206" s="1031"/>
      <c r="E206" s="1031"/>
      <c r="F206" s="1031"/>
      <c r="G206" s="1031"/>
      <c r="H206" s="1031"/>
      <c r="I206" s="1045"/>
      <c r="J206" s="39"/>
      <c r="K206" s="39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7"/>
      <c r="AJ206" s="37"/>
      <c r="AK206" s="37"/>
      <c r="AL206" s="37"/>
      <c r="AM206" s="37"/>
    </row>
    <row r="207" spans="1:39" s="38" customFormat="1" ht="15" customHeight="1" x14ac:dyDescent="0.3">
      <c r="A207" s="1596" t="s">
        <v>306</v>
      </c>
      <c r="B207" s="1597"/>
      <c r="C207" s="134" t="str">
        <f t="shared" si="39"/>
        <v>Number</v>
      </c>
      <c r="D207" s="1031"/>
      <c r="E207" s="1031"/>
      <c r="F207" s="1031"/>
      <c r="G207" s="1031"/>
      <c r="H207" s="1031"/>
      <c r="I207" s="1045"/>
      <c r="J207" s="39"/>
      <c r="K207" s="39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7"/>
      <c r="AJ207" s="37"/>
      <c r="AK207" s="37"/>
      <c r="AL207" s="37"/>
      <c r="AM207" s="37"/>
    </row>
    <row r="208" spans="1:39" s="38" customFormat="1" ht="15" customHeight="1" x14ac:dyDescent="0.3">
      <c r="A208" s="1596" t="s">
        <v>306</v>
      </c>
      <c r="B208" s="1597"/>
      <c r="C208" s="134" t="str">
        <f t="shared" si="39"/>
        <v>Number</v>
      </c>
      <c r="D208" s="1031"/>
      <c r="E208" s="1031"/>
      <c r="F208" s="1031"/>
      <c r="G208" s="1031"/>
      <c r="H208" s="1031"/>
      <c r="I208" s="1045"/>
      <c r="J208" s="39"/>
      <c r="K208" s="39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7"/>
      <c r="AJ208" s="37"/>
      <c r="AK208" s="37"/>
      <c r="AL208" s="37"/>
      <c r="AM208" s="37"/>
    </row>
    <row r="209" spans="1:39" s="38" customFormat="1" ht="15" customHeight="1" x14ac:dyDescent="0.3">
      <c r="A209" s="1596" t="s">
        <v>306</v>
      </c>
      <c r="B209" s="1597"/>
      <c r="C209" s="134" t="str">
        <f t="shared" si="39"/>
        <v>Number</v>
      </c>
      <c r="D209" s="1031"/>
      <c r="E209" s="1031"/>
      <c r="F209" s="1031"/>
      <c r="G209" s="1031"/>
      <c r="H209" s="1031"/>
      <c r="I209" s="1045"/>
      <c r="J209" s="39"/>
      <c r="K209" s="39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7"/>
      <c r="AJ209" s="37"/>
      <c r="AK209" s="37"/>
      <c r="AL209" s="37"/>
      <c r="AM209" s="37"/>
    </row>
    <row r="210" spans="1:39" s="38" customFormat="1" ht="15" customHeight="1" x14ac:dyDescent="0.3">
      <c r="A210" s="1596" t="s">
        <v>306</v>
      </c>
      <c r="B210" s="1597"/>
      <c r="C210" s="134" t="str">
        <f t="shared" si="39"/>
        <v>Number</v>
      </c>
      <c r="D210" s="1031"/>
      <c r="E210" s="1031"/>
      <c r="F210" s="1031"/>
      <c r="G210" s="1031"/>
      <c r="H210" s="1031"/>
      <c r="I210" s="1045"/>
      <c r="J210" s="39"/>
      <c r="K210" s="39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7"/>
      <c r="AJ210" s="37"/>
      <c r="AK210" s="37"/>
      <c r="AL210" s="37"/>
      <c r="AM210" s="37"/>
    </row>
    <row r="211" spans="1:39" x14ac:dyDescent="0.3">
      <c r="A211" s="1596" t="s">
        <v>306</v>
      </c>
      <c r="B211" s="1597"/>
      <c r="C211" s="134" t="str">
        <f t="shared" si="39"/>
        <v>Number</v>
      </c>
      <c r="D211" s="1031"/>
      <c r="E211" s="1031"/>
      <c r="F211" s="1031"/>
      <c r="G211" s="1031"/>
      <c r="H211" s="1031"/>
      <c r="I211" s="1045"/>
    </row>
    <row r="212" spans="1:39" x14ac:dyDescent="0.3">
      <c r="A212" s="1596" t="s">
        <v>306</v>
      </c>
      <c r="B212" s="1597"/>
      <c r="C212" s="134" t="str">
        <f t="shared" si="39"/>
        <v>Number</v>
      </c>
      <c r="D212" s="1031"/>
      <c r="E212" s="1031"/>
      <c r="F212" s="1031"/>
      <c r="G212" s="1031"/>
      <c r="H212" s="1031"/>
      <c r="I212" s="1045"/>
    </row>
    <row r="213" spans="1:39" x14ac:dyDescent="0.3">
      <c r="A213" s="1596" t="s">
        <v>306</v>
      </c>
      <c r="B213" s="1597"/>
      <c r="C213" s="134" t="str">
        <f t="shared" si="39"/>
        <v>Number</v>
      </c>
      <c r="D213" s="1031"/>
      <c r="E213" s="1031"/>
      <c r="F213" s="1031"/>
      <c r="G213" s="1031"/>
      <c r="H213" s="1031"/>
      <c r="I213" s="1045"/>
    </row>
    <row r="214" spans="1:39" x14ac:dyDescent="0.3">
      <c r="A214" s="1596" t="s">
        <v>306</v>
      </c>
      <c r="B214" s="1597"/>
      <c r="C214" s="134" t="str">
        <f t="shared" si="39"/>
        <v>Number</v>
      </c>
      <c r="D214" s="1031"/>
      <c r="E214" s="1031"/>
      <c r="F214" s="1031"/>
      <c r="G214" s="1031"/>
      <c r="H214" s="1031"/>
      <c r="I214" s="1045"/>
    </row>
    <row r="215" spans="1:39" x14ac:dyDescent="0.3">
      <c r="A215" s="1596" t="s">
        <v>306</v>
      </c>
      <c r="B215" s="1597"/>
      <c r="C215" s="134" t="str">
        <f t="shared" si="39"/>
        <v>Number</v>
      </c>
      <c r="D215" s="1031"/>
      <c r="E215" s="1031"/>
      <c r="F215" s="1031"/>
      <c r="G215" s="1031"/>
      <c r="H215" s="1031"/>
      <c r="I215" s="1045"/>
    </row>
    <row r="216" spans="1:39" ht="14.5" thickBot="1" x14ac:dyDescent="0.35">
      <c r="A216" s="1600" t="s">
        <v>836</v>
      </c>
      <c r="B216" s="1601"/>
      <c r="C216" s="1028" t="str">
        <f t="shared" si="39"/>
        <v>Number</v>
      </c>
      <c r="D216" s="1049">
        <f>SUM(D200:D215)</f>
        <v>0</v>
      </c>
      <c r="E216" s="1049">
        <f t="shared" ref="E216" si="40">SUM(E200:E215)</f>
        <v>0</v>
      </c>
      <c r="F216" s="1049">
        <f t="shared" ref="F216" si="41">SUM(F200:F215)</f>
        <v>0</v>
      </c>
      <c r="G216" s="1049">
        <f t="shared" ref="G216" si="42">SUM(G200:G215)</f>
        <v>0</v>
      </c>
      <c r="H216" s="1049">
        <f t="shared" ref="H216" si="43">SUM(H200:H215)</f>
        <v>0</v>
      </c>
      <c r="I216" s="1050">
        <f t="shared" ref="I216" si="44">SUM(I200:I215)</f>
        <v>0</v>
      </c>
    </row>
    <row r="217" spans="1:39" ht="14.5" thickBot="1" x14ac:dyDescent="0.35">
      <c r="A217" s="1048" t="s">
        <v>835</v>
      </c>
      <c r="B217" s="1000"/>
      <c r="C217" s="685" t="str">
        <f t="shared" si="39"/>
        <v>Number</v>
      </c>
      <c r="D217" s="1051">
        <f>D198+D216</f>
        <v>0</v>
      </c>
      <c r="E217" s="1051">
        <f t="shared" ref="E217:I217" si="45">E198+E216</f>
        <v>0</v>
      </c>
      <c r="F217" s="1051">
        <f t="shared" si="45"/>
        <v>0</v>
      </c>
      <c r="G217" s="1051">
        <f t="shared" si="45"/>
        <v>0</v>
      </c>
      <c r="H217" s="1051">
        <f t="shared" si="45"/>
        <v>0</v>
      </c>
      <c r="I217" s="1052">
        <f t="shared" si="45"/>
        <v>0</v>
      </c>
    </row>
    <row r="218" spans="1:39" x14ac:dyDescent="0.3">
      <c r="A218" s="1024"/>
      <c r="B218" s="1024"/>
      <c r="C218" s="1024"/>
      <c r="D218" s="1025"/>
      <c r="E218" s="1025"/>
      <c r="F218" s="1025"/>
      <c r="G218" s="1025"/>
      <c r="H218" s="1025"/>
      <c r="I218" s="1025"/>
    </row>
    <row r="219" spans="1:39" x14ac:dyDescent="0.3">
      <c r="A219" s="1024"/>
      <c r="B219" s="1024"/>
      <c r="C219" s="1024"/>
      <c r="D219" s="1025"/>
      <c r="E219" s="1025"/>
      <c r="F219" s="1025"/>
      <c r="G219" s="1025"/>
      <c r="H219" s="1025"/>
      <c r="I219" s="1025"/>
    </row>
    <row r="220" spans="1:39" x14ac:dyDescent="0.3">
      <c r="A220" s="34" t="s">
        <v>12</v>
      </c>
      <c r="B220" s="36"/>
      <c r="C220" s="36"/>
      <c r="D220" s="36"/>
      <c r="E220" s="36"/>
      <c r="F220" s="36"/>
      <c r="G220" s="36"/>
      <c r="H220" s="36"/>
      <c r="I220" s="36"/>
      <c r="J220" s="36"/>
      <c r="K220" s="36"/>
    </row>
    <row r="221" spans="1:39" hidden="1" x14ac:dyDescent="0.3">
      <c r="A221" s="1024"/>
      <c r="B221" s="1024"/>
      <c r="C221" s="1024"/>
      <c r="D221" s="1025"/>
      <c r="E221" s="1025"/>
      <c r="F221" s="1025"/>
      <c r="G221" s="1025"/>
      <c r="H221" s="1025"/>
      <c r="I221" s="1025"/>
    </row>
    <row r="222" spans="1:39" hidden="1" x14ac:dyDescent="0.3">
      <c r="A222" s="1024"/>
      <c r="B222" s="1024"/>
      <c r="C222" s="1024"/>
      <c r="D222" s="1025"/>
      <c r="E222" s="1025"/>
      <c r="F222" s="1025"/>
      <c r="G222" s="1025"/>
      <c r="H222" s="1025"/>
      <c r="I222" s="1025"/>
    </row>
    <row r="223" spans="1:39" hidden="1" x14ac:dyDescent="0.3">
      <c r="A223" s="1024"/>
      <c r="B223" s="1024"/>
      <c r="C223" s="1024"/>
      <c r="D223" s="1025"/>
      <c r="E223" s="1025"/>
      <c r="F223" s="1025"/>
      <c r="G223" s="1025"/>
      <c r="H223" s="1025"/>
      <c r="I223" s="1025"/>
    </row>
    <row r="224" spans="1:39" hidden="1" x14ac:dyDescent="0.3">
      <c r="A224" s="1024"/>
      <c r="B224" s="1024"/>
      <c r="C224" s="1024"/>
      <c r="D224" s="1025"/>
      <c r="E224" s="1025"/>
      <c r="F224" s="1025"/>
      <c r="G224" s="1025"/>
      <c r="H224" s="1025"/>
      <c r="I224" s="1025"/>
    </row>
    <row r="225" spans="1:9" hidden="1" x14ac:dyDescent="0.3">
      <c r="A225" s="1024"/>
      <c r="B225" s="1024"/>
      <c r="C225" s="1024"/>
      <c r="D225" s="1025"/>
      <c r="E225" s="1025"/>
      <c r="F225" s="1025"/>
      <c r="G225" s="1025"/>
      <c r="H225" s="1025"/>
      <c r="I225" s="1025"/>
    </row>
    <row r="226" spans="1:9" hidden="1" x14ac:dyDescent="0.3">
      <c r="A226" s="1024"/>
      <c r="B226" s="1024"/>
      <c r="C226" s="1024"/>
      <c r="D226" s="1025"/>
      <c r="E226" s="1025"/>
      <c r="F226" s="1025"/>
      <c r="G226" s="1025"/>
      <c r="H226" s="1025"/>
      <c r="I226" s="1025"/>
    </row>
    <row r="227" spans="1:9" hidden="1" x14ac:dyDescent="0.3">
      <c r="A227" s="1024"/>
      <c r="B227" s="1024"/>
      <c r="C227" s="1024"/>
      <c r="D227" s="1025"/>
      <c r="E227" s="1025"/>
      <c r="F227" s="1025"/>
      <c r="G227" s="1025"/>
      <c r="H227" s="1025"/>
      <c r="I227" s="1025"/>
    </row>
    <row r="228" spans="1:9" hidden="1" x14ac:dyDescent="0.3">
      <c r="A228" s="1024"/>
      <c r="B228" s="1024"/>
      <c r="C228" s="1024"/>
      <c r="D228" s="1025"/>
      <c r="E228" s="1025"/>
      <c r="F228" s="1025"/>
      <c r="G228" s="1025"/>
      <c r="H228" s="1025"/>
      <c r="I228" s="1025"/>
    </row>
    <row r="229" spans="1:9" hidden="1" x14ac:dyDescent="0.3">
      <c r="A229" s="1024"/>
      <c r="B229" s="1024"/>
      <c r="C229" s="1024"/>
      <c r="D229" s="1025"/>
      <c r="E229" s="1025"/>
      <c r="F229" s="1025"/>
      <c r="G229" s="1025"/>
      <c r="H229" s="1025"/>
      <c r="I229" s="1025"/>
    </row>
    <row r="230" spans="1:9" hidden="1" x14ac:dyDescent="0.3">
      <c r="A230" s="1024"/>
      <c r="B230" s="1024"/>
      <c r="C230" s="1024"/>
      <c r="D230" s="1025"/>
      <c r="E230" s="1025"/>
      <c r="F230" s="1025"/>
      <c r="G230" s="1025"/>
      <c r="H230" s="1025"/>
      <c r="I230" s="1025"/>
    </row>
    <row r="231" spans="1:9" hidden="1" x14ac:dyDescent="0.3">
      <c r="A231" s="1024"/>
      <c r="B231" s="1024"/>
      <c r="C231" s="1024"/>
      <c r="D231" s="1025"/>
      <c r="E231" s="1025"/>
      <c r="F231" s="1025"/>
      <c r="G231" s="1025"/>
      <c r="H231" s="1025"/>
      <c r="I231" s="1025"/>
    </row>
    <row r="232" spans="1:9" hidden="1" x14ac:dyDescent="0.3">
      <c r="A232" s="1024"/>
      <c r="B232" s="1024"/>
      <c r="C232" s="1024"/>
      <c r="D232" s="1025"/>
      <c r="E232" s="1025"/>
      <c r="F232" s="1025"/>
      <c r="G232" s="1025"/>
      <c r="H232" s="1025"/>
      <c r="I232" s="1025"/>
    </row>
    <row r="233" spans="1:9" hidden="1" x14ac:dyDescent="0.3">
      <c r="A233" s="1024"/>
      <c r="B233" s="1024"/>
      <c r="C233" s="1024"/>
      <c r="D233" s="1025"/>
      <c r="E233" s="1025"/>
      <c r="F233" s="1025"/>
      <c r="G233" s="1025"/>
      <c r="H233" s="1025"/>
      <c r="I233" s="1025"/>
    </row>
    <row r="234" spans="1:9" hidden="1" x14ac:dyDescent="0.3">
      <c r="A234" s="1024"/>
      <c r="B234" s="1024"/>
      <c r="C234" s="1024"/>
      <c r="D234" s="1025"/>
      <c r="E234" s="1025"/>
      <c r="F234" s="1025"/>
      <c r="G234" s="1025"/>
      <c r="H234" s="1025"/>
      <c r="I234" s="1025"/>
    </row>
    <row r="235" spans="1:9" hidden="1" x14ac:dyDescent="0.3">
      <c r="A235" s="1024"/>
      <c r="B235" s="1024"/>
      <c r="C235" s="1024"/>
      <c r="D235" s="1025"/>
      <c r="E235" s="1025"/>
      <c r="F235" s="1025"/>
      <c r="G235" s="1025"/>
      <c r="H235" s="1025"/>
      <c r="I235" s="1025"/>
    </row>
    <row r="236" spans="1:9" hidden="1" x14ac:dyDescent="0.3">
      <c r="A236" s="1024"/>
      <c r="B236" s="1024"/>
      <c r="C236" s="1024"/>
      <c r="D236" s="1025"/>
      <c r="E236" s="1025"/>
      <c r="F236" s="1025"/>
      <c r="G236" s="1025"/>
      <c r="H236" s="1025"/>
      <c r="I236" s="1025"/>
    </row>
    <row r="237" spans="1:9" hidden="1" x14ac:dyDescent="0.3">
      <c r="A237" s="1024"/>
      <c r="B237" s="1024"/>
      <c r="C237" s="1024"/>
      <c r="D237" s="1025"/>
      <c r="E237" s="1025"/>
      <c r="F237" s="1025"/>
      <c r="G237" s="1025"/>
      <c r="H237" s="1025"/>
      <c r="I237" s="1025"/>
    </row>
    <row r="238" spans="1:9" hidden="1" x14ac:dyDescent="0.3">
      <c r="A238" s="1024"/>
      <c r="B238" s="1024"/>
      <c r="C238" s="1024"/>
      <c r="D238" s="1025"/>
      <c r="E238" s="1025"/>
      <c r="F238" s="1025"/>
      <c r="G238" s="1025"/>
      <c r="H238" s="1025"/>
      <c r="I238" s="1025"/>
    </row>
    <row r="239" spans="1:9" hidden="1" x14ac:dyDescent="0.3">
      <c r="A239" s="1024"/>
      <c r="B239" s="1024"/>
      <c r="C239" s="1024"/>
      <c r="D239" s="1025"/>
      <c r="E239" s="1025"/>
      <c r="F239" s="1025"/>
      <c r="G239" s="1025"/>
      <c r="H239" s="1025"/>
      <c r="I239" s="1025"/>
    </row>
    <row r="240" spans="1:9" hidden="1" x14ac:dyDescent="0.3">
      <c r="A240" s="1024"/>
      <c r="B240" s="1024"/>
      <c r="C240" s="1024"/>
      <c r="D240" s="1025"/>
      <c r="E240" s="1025"/>
      <c r="F240" s="1025"/>
      <c r="G240" s="1025"/>
      <c r="H240" s="1025"/>
      <c r="I240" s="1025"/>
    </row>
    <row r="241" spans="1:9" hidden="1" x14ac:dyDescent="0.3">
      <c r="A241" s="1024"/>
      <c r="B241" s="1024"/>
      <c r="C241" s="1024"/>
      <c r="D241" s="1025"/>
      <c r="E241" s="1025"/>
      <c r="F241" s="1025"/>
      <c r="G241" s="1025"/>
      <c r="H241" s="1025"/>
      <c r="I241" s="1025"/>
    </row>
    <row r="242" spans="1:9" hidden="1" x14ac:dyDescent="0.3">
      <c r="A242" s="1024"/>
      <c r="B242" s="1024"/>
      <c r="C242" s="1024"/>
      <c r="D242" s="1025"/>
      <c r="E242" s="1025"/>
      <c r="F242" s="1025"/>
      <c r="G242" s="1025"/>
      <c r="H242" s="1025"/>
      <c r="I242" s="1025"/>
    </row>
    <row r="244" spans="1:9" hidden="1" x14ac:dyDescent="0.3">
      <c r="A244" s="34"/>
      <c r="B244" s="36"/>
      <c r="C244" s="36"/>
      <c r="D244" s="36"/>
      <c r="E244" s="36"/>
      <c r="F244" s="36"/>
      <c r="G244" s="36"/>
      <c r="H244" s="36"/>
      <c r="I244" s="36"/>
    </row>
  </sheetData>
  <sheetProtection sheet="1" objects="1" scenarios="1"/>
  <mergeCells count="37">
    <mergeCell ref="A216:B216"/>
    <mergeCell ref="A211:B211"/>
    <mergeCell ref="A212:B212"/>
    <mergeCell ref="A213:B213"/>
    <mergeCell ref="A214:B214"/>
    <mergeCell ref="A215:B215"/>
    <mergeCell ref="A206:B206"/>
    <mergeCell ref="A207:B207"/>
    <mergeCell ref="A208:B208"/>
    <mergeCell ref="A209:B209"/>
    <mergeCell ref="A210:B21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200:B200"/>
    <mergeCell ref="A198:B198"/>
    <mergeCell ref="A189:B189"/>
    <mergeCell ref="A190:B190"/>
    <mergeCell ref="A191:B191"/>
    <mergeCell ref="A192:B192"/>
    <mergeCell ref="A193:B193"/>
    <mergeCell ref="A184:B184"/>
    <mergeCell ref="A185:B185"/>
    <mergeCell ref="A186:B186"/>
    <mergeCell ref="A187:B187"/>
    <mergeCell ref="A188:B188"/>
    <mergeCell ref="A1:K3"/>
    <mergeCell ref="A134:B134"/>
    <mergeCell ref="A174:B174"/>
    <mergeCell ref="A182:B182"/>
    <mergeCell ref="A183:B183"/>
  </mergeCells>
  <phoneticPr fontId="77" type="noConversion"/>
  <conditionalFormatting sqref="D177:I180 D182:I219 D221:I242">
    <cfRule type="expression" dxfId="110" priority="1">
      <formula>D177="Error"</formula>
    </cfRule>
  </conditionalFormatting>
  <pageMargins left="0.7" right="0.7" top="0.75" bottom="0.75" header="0.3" footer="0.3"/>
  <pageSetup paperSize="9" scale="23" orientation="portrait" r:id="rId1"/>
  <ignoredErrors>
    <ignoredError sqref="A140:A173 A100:A133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F0E98-A774-485C-A4E7-D86B84355DC4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Asset Management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392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38" t="s">
        <v>192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Asset Management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Asset Management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Asset Management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Asset Management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Asset Management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Asset Management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Asset Management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Asset Management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Asset Management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Asset Management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Asset Management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Asset Management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Asset Management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Asset Management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Asset Management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Asset Management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Asset Management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Asset Management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Asset Management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Asset Management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Asset Management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Asset Management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Asset Management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Asset Management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Asset Management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Asset Management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Asset Management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Asset Management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Asset Management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393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Asset Management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Asset Management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Asset Management</v>
      </c>
      <c r="B44" s="1306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Asset Management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Asset Management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Asset Management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Asset Management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Asset Management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109" priority="2" operator="equal">
      <formula>"Error"</formula>
    </cfRule>
  </conditionalFormatting>
  <conditionalFormatting sqref="D49:I49">
    <cfRule type="expression" dxfId="10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144F-7529-47CF-83B8-4BD2E5303CE6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Operations Management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892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193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Operations Management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Operations Management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Operations Management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Operations Management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Operations Management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Operations Management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Operations Management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Operations Management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Operations Management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Operations Management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Operations Management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Operations Management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Operations Management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Operations Management</v>
      </c>
      <c r="B22" s="193" t="s">
        <v>103</v>
      </c>
      <c r="C22" s="341" t="str">
        <f t="shared" si="1"/>
        <v>Nominal £</v>
      </c>
      <c r="D22" s="722"/>
      <c r="E22" s="554"/>
      <c r="F22" s="554"/>
      <c r="G22" s="554"/>
      <c r="H22" s="554"/>
      <c r="I22" s="555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Operations Management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Operations Management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Operations Management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Operations Management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Operations Management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Operations Management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Operations Management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Operations Management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Operations Management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Operations Management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Operations Management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Operations Management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Operations Management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Operations Management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Operations Management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893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Operations Management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Operations Management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Operations Management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Operations Management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Operations Management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Operations Management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Operations Management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Operations Management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107" priority="2" operator="equal">
      <formula>"Error"</formula>
    </cfRule>
  </conditionalFormatting>
  <conditionalFormatting sqref="D49:I49">
    <cfRule type="expression" dxfId="10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DB73B-7893-4B72-8A2E-88295AACCE4B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Emergency Call Centre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896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194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Emergency Call Centre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Emergency Call Centre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Emergency Call Centre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Emergency Call Centre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Emergency Call Centre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Emergency Call Centre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Emergency Call Centre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Emergency Call Centre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Emergency Call Centre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Emergency Call Centre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Emergency Call Centre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Emergency Call Centre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Emergency Call Centre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Emergency Call Centre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Emergency Call Centre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Emergency Call Centre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Emergency Call Centre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Emergency Call Centre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Emergency Call Centre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Emergency Call Centre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Emergency Call Centre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Emergency Call Centre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Emergency Call Centre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Emergency Call Centre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Emergency Call Centre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Emergency Call Centre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Emergency Call Centre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Emergency Call Centre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Emergency Call Centre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897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Emergency Call Centre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Emergency Call Centre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Emergency Call Centre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Emergency Call Centre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Emergency Call Centre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Emergency Call Centre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Emergency Call Centre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Emergency Call Centre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105" priority="2" operator="equal">
      <formula>"Error"</formula>
    </cfRule>
  </conditionalFormatting>
  <conditionalFormatting sqref="D49:I49">
    <cfRule type="expression" dxfId="10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AD4C6-E245-4DF8-9696-001EE478C202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Customer Management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898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195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Customer Management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Customer Management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Customer Management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Customer Management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Customer Management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Customer Management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Customer Management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Customer Management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Customer Management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Customer Management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Customer Management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Customer Management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Customer Management</v>
      </c>
      <c r="B21" s="129" t="s">
        <v>105</v>
      </c>
      <c r="C21" s="340" t="str">
        <f t="shared" si="1"/>
        <v>Nominal £</v>
      </c>
      <c r="D21" s="719"/>
      <c r="E21" s="500"/>
      <c r="F21" s="500"/>
      <c r="G21" s="500"/>
      <c r="H21" s="500"/>
      <c r="I21" s="553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Customer Management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Customer Management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Customer Management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Customer Management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Customer Management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Customer Management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Customer Management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Customer Management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Customer Management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Customer Management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Customer Management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Customer Management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Customer Management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Customer Management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Customer Management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Customer Management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899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Customer Management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Customer Management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Customer Management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Customer Management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Customer Management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Customer Management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Customer Management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Customer Management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103" priority="2" operator="equal">
      <formula>"Error"</formula>
    </cfRule>
  </conditionalFormatting>
  <conditionalFormatting sqref="D49:I49">
    <cfRule type="expression" dxfId="10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8F999-B0EA-44FD-B068-CEBCF82C44CC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System Control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900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196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System Control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System Control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System Control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System Control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System Control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System Control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System Control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System Control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System Control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System Control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System Control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System Control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System Control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System Control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System Control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System Control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System Control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System Control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System Control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System Control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System Control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System Control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System Control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System Control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System Control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System Control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System Control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System Control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System Control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901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System Control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System Control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74" t="str">
        <f t="shared" si="8"/>
        <v>System Control</v>
      </c>
      <c r="B44" s="125" t="s">
        <v>1036</v>
      </c>
      <c r="C44" s="259" t="s">
        <v>225</v>
      </c>
      <c r="D44" s="62"/>
      <c r="E44" s="62"/>
      <c r="F44" s="62"/>
      <c r="G44" s="62"/>
      <c r="H44" s="62"/>
      <c r="I44" s="75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System Control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System Control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System Control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System Control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System Control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101" priority="2" operator="equal">
      <formula>"Error"</formula>
    </cfRule>
  </conditionalFormatting>
  <conditionalFormatting sqref="D49:I49">
    <cfRule type="expression" dxfId="10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57DFB-39AF-4B8F-B3BB-D0D90AA38BB9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Emergency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902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197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Emergency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Emergency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Emergency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Emergency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Emergency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Emergency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Emergency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Emergency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Emergency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Emergency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Emergency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Emergency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Emergency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Emergency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Emergency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Emergency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Emergency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Emergency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Emergency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Emergency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Emergency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Emergency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Emergency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Emergency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Emergency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Emergency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Emergency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Emergency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Emergency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903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Emergency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Emergency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Emergency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Emergency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Emergency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Emergency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Emergency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Emergency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99" priority="2" operator="equal">
      <formula>"Error"</formula>
    </cfRule>
  </conditionalFormatting>
  <conditionalFormatting sqref="D49:I49">
    <cfRule type="expression" dxfId="9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37155-5208-4BFF-9DB1-4B5F9C7C2298}">
  <sheetPr>
    <pageSetUpPr fitToPage="1"/>
  </sheetPr>
  <dimension ref="A1:B11"/>
  <sheetViews>
    <sheetView zoomScale="80" zoomScaleNormal="80" workbookViewId="0">
      <selection activeCell="A17" sqref="A17"/>
    </sheetView>
  </sheetViews>
  <sheetFormatPr defaultRowHeight="14" x14ac:dyDescent="0.3"/>
  <cols>
    <col min="1" max="1" width="31.58203125" style="5" customWidth="1"/>
    <col min="2" max="2" width="124.25" style="5" customWidth="1"/>
  </cols>
  <sheetData>
    <row r="1" spans="1:2" x14ac:dyDescent="0.3">
      <c r="A1" s="5" t="s">
        <v>0</v>
      </c>
      <c r="B1" s="5" t="s">
        <v>1</v>
      </c>
    </row>
    <row r="10" spans="1:2" x14ac:dyDescent="0.3">
      <c r="A10" s="6"/>
    </row>
    <row r="11" spans="1:2" x14ac:dyDescent="0.3">
      <c r="A11" s="6"/>
    </row>
  </sheetData>
  <sheetProtection sheet="1" objects="1" scenarios="1"/>
  <pageMargins left="0.7" right="0.7" top="0.75" bottom="0.75" header="0.3" footer="0.3"/>
  <pageSetup paperSize="9" scale="8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819D8-A35C-4380-AEED-FDEE0BE250D5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Metering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1256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198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Metering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Metering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Metering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Metering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Metering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Metering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Metering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Metering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Metering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Metering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Metering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Metering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Metering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Metering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Metering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Metering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Metering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Metering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Metering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Metering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Metering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Metering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Metering</v>
      </c>
      <c r="B31" s="179" t="s">
        <v>111</v>
      </c>
      <c r="C31" s="343" t="str">
        <f t="shared" si="1"/>
        <v>Nominal £</v>
      </c>
      <c r="D31" s="675">
        <f>-'3.8 Metering Summary'!C54</f>
        <v>0</v>
      </c>
      <c r="E31" s="656">
        <f>-'3.8 Metering Summary'!D54</f>
        <v>0</v>
      </c>
      <c r="F31" s="656">
        <f>-'3.8 Metering Summary'!E54</f>
        <v>0</v>
      </c>
      <c r="G31" s="656">
        <f>-'3.8 Metering Summary'!F54</f>
        <v>0</v>
      </c>
      <c r="H31" s="656">
        <f>-'3.8 Metering Summary'!G54</f>
        <v>0</v>
      </c>
      <c r="I31" s="657">
        <f>-'3.8 Metering Summary'!H54</f>
        <v>0</v>
      </c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Metering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Metering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Metering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Metering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Metering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Metering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904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Metering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Metering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Metering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Metering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Metering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Metering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Metering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Metering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97" priority="2" operator="equal">
      <formula>"Error"</formula>
    </cfRule>
  </conditionalFormatting>
  <conditionalFormatting sqref="D49:I49">
    <cfRule type="expression" dxfId="9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AD8F9-CD36-4548-BB2C-43140F6058DD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6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PRE Repairs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1255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482" t="s">
        <v>1253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Public Reported Escape (PRE) Repairs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Public Reported Escape (PRE) Repairs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Public Reported Escape (PRE) Repairs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Public Reported Escape (PRE) Repairs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Public Reported Escape (PRE) Repairs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Public Reported Escape (PRE) Repairs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Public Reported Escape (PRE) Repairs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Public Reported Escape (PRE) Repairs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Public Reported Escape (PRE) Repairs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Public Reported Escape (PRE) Repairs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Public Reported Escape (PRE) Repairs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Public Reported Escape (PRE) Repairs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Public Reported Escape (PRE) Repairs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Public Reported Escape (PRE) Repairs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Public Reported Escape (PRE) Repairs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Public Reported Escape (PRE) Repairs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Public Reported Escape (PRE) Repairs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Public Reported Escape (PRE) Repairs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Public Reported Escape (PRE) Repairs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Public Reported Escape (PRE) Repairs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Public Reported Escape (PRE) Repairs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Public Reported Escape (PRE) Repairs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Public Reported Escape (PRE) Repairs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Public Reported Escape (PRE) Repairs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Public Reported Escape (PRE) Repairs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Public Reported Escape (PRE) Repairs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Public Reported Escape (PRE) Repairs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Public Reported Escape (PRE) Repairs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Public Reported Escape (PRE) Repairs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1254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Public Reported Escape (PRE) Repairs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Public Reported Escape (PRE) Repairs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Public Reported Escape (PRE) Repairs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Public Reported Escape (PRE) Repairs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Public Reported Escape (PRE) Repairs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Public Reported Escape (PRE) Repairs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Public Reported Escape (PRE) Repairs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Public Reported Escape (PRE) Repairs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95" priority="2" operator="equal">
      <formula>"Error"</formula>
    </cfRule>
  </conditionalFormatting>
  <conditionalFormatting sqref="D49:I49">
    <cfRule type="expression" dxfId="9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D3D0D-51BD-45A4-9E9E-D4DFBB2696C1}">
  <sheetPr>
    <pageSetUpPr fitToPage="1"/>
  </sheetPr>
  <dimension ref="A1:AO52"/>
  <sheetViews>
    <sheetView topLeftCell="A3"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Maintenance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905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199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Maintenance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Maintenance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Maintenance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Maintenance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Maintenance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Maintenance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Maintenance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Maintenance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Maintenance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Maintenance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Maintenance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Maintenance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Maintenance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Maintenance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Maintenance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Maintenance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Maintenance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Maintenance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Maintenance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Maintenance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Maintenance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Maintenance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Maintenance</v>
      </c>
      <c r="B31" s="179" t="s">
        <v>111</v>
      </c>
      <c r="C31" s="343" t="str">
        <f t="shared" si="1"/>
        <v>Nominal £</v>
      </c>
      <c r="D31" s="675">
        <f>'3.6 Maintenance Summary'!C82</f>
        <v>0</v>
      </c>
      <c r="E31" s="656">
        <f>'3.6 Maintenance Summary'!D82</f>
        <v>0</v>
      </c>
      <c r="F31" s="656">
        <f>'3.6 Maintenance Summary'!E82</f>
        <v>0</v>
      </c>
      <c r="G31" s="656">
        <f>'3.6 Maintenance Summary'!F82</f>
        <v>0</v>
      </c>
      <c r="H31" s="656">
        <f>'3.6 Maintenance Summary'!G82</f>
        <v>0</v>
      </c>
      <c r="I31" s="657">
        <f>'3.6 Maintenance Summary'!H82</f>
        <v>0</v>
      </c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Maintenance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Maintenance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Maintenance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Maintenance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Maintenance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Maintenance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906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Maintenance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Maintenance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Maintenance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Maintenance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Maintenance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Maintenance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Maintenance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Maintenance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93" priority="2" operator="equal">
      <formula>"Error"</formula>
    </cfRule>
  </conditionalFormatting>
  <conditionalFormatting sqref="D49:I49">
    <cfRule type="expression" dxfId="9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1990A-15DA-432C-94EF-1FB9E78D14FD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Other Direct Activites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907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908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Other Direct Activites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Other Direct Activites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Other Direct Activites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Other Direct Activites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Other Direct Activites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Other Direct Activites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Other Direct Activites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Other Direct Activites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Other Direct Activites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Other Direct Activites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Other Direct Activites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Other Direct Activites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Other Direct Activites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Other Direct Activites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Other Direct Activites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Other Direct Activites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Other Direct Activites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Other Direct Activites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Other Direct Activites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Other Direct Activites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Other Direct Activites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Other Direct Activites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Other Direct Activites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Other Direct Activites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Other Direct Activites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Other Direct Activites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Other Direct Activites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Other Direct Activites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Other Direct Activites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909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Other Direct Activites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Other Direct Activites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Other Direct Activites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Other Direct Activites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Other Direct Activites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Other Direct Activites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Other Direct Activites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Other Direct Activites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91" priority="2" operator="equal">
      <formula>"Error"</formula>
    </cfRule>
  </conditionalFormatting>
  <conditionalFormatting sqref="D49:I49">
    <cfRule type="expression" dxfId="9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37146-5F44-43CA-A003-79A3F344FA78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IT &amp; Telecoms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911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201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IT &amp; Telecoms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IT &amp; Telecoms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IT &amp; Telecoms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IT &amp; Telecoms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IT &amp; Telecoms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IT &amp; Telecoms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IT &amp; Telecoms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IT &amp; Telecoms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IT &amp; Telecoms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IT &amp; Telecoms</v>
      </c>
      <c r="B18" s="129" t="s">
        <v>112</v>
      </c>
      <c r="C18" s="340" t="str">
        <f t="shared" si="1"/>
        <v>Nominal £</v>
      </c>
      <c r="D18" s="719"/>
      <c r="E18" s="500"/>
      <c r="F18" s="500"/>
      <c r="G18" s="500"/>
      <c r="H18" s="500"/>
      <c r="I18" s="553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IT &amp; Telecoms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IT &amp; Telecoms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IT &amp; Telecoms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IT &amp; Telecoms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IT &amp; Telecoms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IT &amp; Telecoms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IT &amp; Telecoms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IT &amp; Telecoms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IT &amp; Telecoms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IT &amp; Telecoms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IT &amp; Telecoms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IT &amp; Telecoms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IT &amp; Telecoms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IT &amp; Telecoms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IT &amp; Telecoms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IT &amp; Telecoms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IT &amp; Telecoms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IT &amp; Telecoms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IT &amp; Telecoms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910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IT &amp; Telecoms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IT &amp; Telecoms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IT &amp; Telecoms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IT &amp; Telecoms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IT &amp; Telecoms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IT &amp; Telecoms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IT &amp; Telecoms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IT &amp; Telecoms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89" priority="2" operator="equal">
      <formula>"Error"</formula>
    </cfRule>
  </conditionalFormatting>
  <conditionalFormatting sqref="D49:I49">
    <cfRule type="expression" dxfId="8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D60DE-56AD-4E26-9888-55C2FC463713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Property Management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913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202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Property Management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Property Management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Property Management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Property Management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Property Management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Property Management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Property Management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Property Management</v>
      </c>
      <c r="B16" s="129" t="s">
        <v>99</v>
      </c>
      <c r="C16" s="340" t="str">
        <f t="shared" si="1"/>
        <v>Nominal £</v>
      </c>
      <c r="D16" s="719"/>
      <c r="E16" s="500"/>
      <c r="F16" s="500"/>
      <c r="G16" s="500"/>
      <c r="H16" s="500"/>
      <c r="I16" s="553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Property Management</v>
      </c>
      <c r="B17" s="129" t="s">
        <v>100</v>
      </c>
      <c r="C17" s="340" t="str">
        <f t="shared" si="1"/>
        <v>Nominal £</v>
      </c>
      <c r="D17" s="719"/>
      <c r="E17" s="500"/>
      <c r="F17" s="500"/>
      <c r="G17" s="500"/>
      <c r="H17" s="500"/>
      <c r="I17" s="553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Property Management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Property Management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Property Management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Property Management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Property Management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Property Management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Property Management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Property Management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Property Management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Property Management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Property Management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Property Management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Property Management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Property Management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Property Management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Property Management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Property Management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Property Management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Property Management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Property Management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912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Property Management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Property Management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Property Management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Property Management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Property Management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Property Management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Property Management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Property Management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87" priority="2" operator="equal">
      <formula>"Error"</formula>
    </cfRule>
  </conditionalFormatting>
  <conditionalFormatting sqref="D49:I49">
    <cfRule type="expression" dxfId="8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46AC1-868C-46F8-9732-135F12202F6C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HR &amp; Non-op Training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894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203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HR &amp; Non-operational Training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HR &amp; Non-operational Training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HR &amp; Non-operational Training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HR &amp; Non-operational Training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HR &amp; Non-operational Training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HR &amp; Non-operational Training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HR &amp; Non-operational Training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HR &amp; Non-operational Training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HR &amp; Non-operational Training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HR &amp; Non-operational Training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HR &amp; Non-operational Training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HR &amp; Non-operational Training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HR &amp; Non-operational Training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HR &amp; Non-operational Training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HR &amp; Non-operational Training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HR &amp; Non-operational Training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HR &amp; Non-operational Training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HR &amp; Non-operational Training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HR &amp; Non-operational Training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HR &amp; Non-operational Training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HR &amp; Non-operational Training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HR &amp; Non-operational Training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HR &amp; Non-operational Training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HR &amp; Non-operational Training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HR &amp; Non-operational Training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HR &amp; Non-operational Training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HR &amp; Non-operational Training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HR &amp; Non-operational Training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HR &amp; Non-operational Training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895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HR &amp; Non-operational Training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HR &amp; Non-operational Training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HR &amp; Non-operational Training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HR &amp; Non-operational Training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HR &amp; Non-operational Training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HR &amp; Non-operational Training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HR &amp; Non-operational Training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HR &amp; Non-operational Training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85" priority="2" operator="equal">
      <formula>"Error"</formula>
    </cfRule>
  </conditionalFormatting>
  <conditionalFormatting sqref="D49:I49">
    <cfRule type="expression" dxfId="8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C5A8D-57B8-4331-A77C-25553B7D7F28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5" customHeight="1" x14ac:dyDescent="0.4">
      <c r="A4" s="638" t="str">
        <f ca="1">CONCATENATE("Worksheet: ",RIGHT(CELL("filename",$A$1),LEN(CELL("filename",$A$1))-FIND("]",CELL("filename",$A$1))))</f>
        <v>Worksheet: 3.2 Audit, Finance &amp; Regulation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914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204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Audit, Finance &amp; Regulation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Audit, Finance &amp; Regulation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Audit, Finance &amp; Regulation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Audit, Finance &amp; Regulation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Audit, Finance &amp; Regulation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Audit, Finance &amp; Regulation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Audit, Finance &amp; Regulation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Audit, Finance &amp; Regulation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Audit, Finance &amp; Regulation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Audit, Finance &amp; Regulation</v>
      </c>
      <c r="B18" s="129" t="s">
        <v>112</v>
      </c>
      <c r="C18" s="340" t="str">
        <f t="shared" si="1"/>
        <v>Nominal £</v>
      </c>
      <c r="D18" s="719"/>
      <c r="E18" s="500"/>
      <c r="F18" s="500"/>
      <c r="G18" s="500"/>
      <c r="H18" s="500"/>
      <c r="I18" s="553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Audit, Finance &amp; Regulation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Audit, Finance &amp; Regulation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Audit, Finance &amp; Regulation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Audit, Finance &amp; Regulation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Audit, Finance &amp; Regulation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Audit, Finance &amp; Regulation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Audit, Finance &amp; Regulation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Audit, Finance &amp; Regulation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Audit, Finance &amp; Regulation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Audit, Finance &amp; Regulation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Audit, Finance &amp; Regulation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Audit, Finance &amp; Regulation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Audit, Finance &amp; Regulation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Audit, Finance &amp; Regulation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Audit, Finance &amp; Regulation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Audit, Finance &amp; Regulation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Audit, Finance &amp; Regulation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Audit, Finance &amp; Regulation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Audit, Finance &amp; Regulation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915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Audit, Finance &amp; Regulation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Audit, Finance &amp; Regulation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Audit, Finance &amp; Regulation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Audit, Finance &amp; Regulation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Audit, Finance &amp; Regulation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Audit, Finance &amp; Regulation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Audit, Finance &amp; Regulation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Audit, Finance &amp; Regulation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83" priority="2" operator="equal">
      <formula>"Error"</formula>
    </cfRule>
  </conditionalFormatting>
  <conditionalFormatting sqref="D49:I49">
    <cfRule type="expression" dxfId="8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58C3C-F052-4282-BE9A-1B25C66A8A91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Insurance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916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205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Insurance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Insurance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Insurance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Insurance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Insurance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Insurance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Insurance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Insurance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Insurance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Insurance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Insurance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Insurance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Insurance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Insurance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Insurance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Insurance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Insurance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Insurance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Insurance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Insurance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Insurance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Insurance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Insurance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Insurance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Insurance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Insurance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Insurance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Insurance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Insurance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917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Insurance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Insurance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Insurance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Insurance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Insurance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Insurance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Insurance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Insurance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81" priority="2" operator="equal">
      <formula>"Error"</formula>
    </cfRule>
  </conditionalFormatting>
  <conditionalFormatting sqref="D49:I49">
    <cfRule type="expression" dxfId="8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6494-05DB-4854-85C6-4603F3F3B7D7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Procurement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918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206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Procurement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Procurement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Procurement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Procurement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Procurement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Procurement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Procurement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Procurement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Procurement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Procurement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Procurement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Procurement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Procurement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Procurement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Procurement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Procurement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Procurement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Procurement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Procurement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Procurement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Procurement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Procurement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Procurement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Procurement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Procurement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Procurement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Procurement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Procurement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Procurement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919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Procurement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Procurement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Procurement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Procurement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Procurement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Procurement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Procurement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Procurement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79" priority="2" operator="equal">
      <formula>"Error"</formula>
    </cfRule>
  </conditionalFormatting>
  <conditionalFormatting sqref="D49:I49">
    <cfRule type="expression" dxfId="7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D5805-D126-45BF-96FD-F46CE601A30B}">
  <sheetPr>
    <pageSetUpPr fitToPage="1"/>
  </sheetPr>
  <dimension ref="A1:AL121"/>
  <sheetViews>
    <sheetView zoomScale="80" zoomScaleNormal="80" zoomScaleSheetLayoutView="100" workbookViewId="0">
      <selection activeCell="A4" sqref="A4"/>
    </sheetView>
  </sheetViews>
  <sheetFormatPr defaultColWidth="0" defaultRowHeight="14" zeroHeight="1" x14ac:dyDescent="0.3"/>
  <cols>
    <col min="1" max="1" width="9" customWidth="1"/>
    <col min="2" max="2" width="37.58203125" customWidth="1"/>
    <col min="3" max="3" width="32.58203125" customWidth="1"/>
    <col min="4" max="4" width="15.58203125" style="43" customWidth="1"/>
    <col min="5" max="5" width="15.58203125" customWidth="1"/>
    <col min="6" max="6" width="31.25" customWidth="1"/>
    <col min="7" max="7" width="3.58203125" customWidth="1"/>
    <col min="8" max="16384" width="8" hidden="1"/>
  </cols>
  <sheetData>
    <row r="1" spans="1:11" s="28" customFormat="1" ht="1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45"/>
      <c r="I1" s="45"/>
    </row>
    <row r="2" spans="1:11" s="28" customFormat="1" ht="15" customHeight="1" x14ac:dyDescent="0.3">
      <c r="A2" s="1493"/>
      <c r="B2" s="1493"/>
      <c r="C2" s="1493"/>
      <c r="D2" s="1493"/>
      <c r="E2" s="1493"/>
      <c r="F2" s="1493"/>
      <c r="G2" s="1493"/>
      <c r="H2" s="45"/>
      <c r="I2" s="45"/>
    </row>
    <row r="3" spans="1:11" s="29" customFormat="1" ht="15.75" customHeight="1" thickBot="1" x14ac:dyDescent="0.35">
      <c r="A3" s="1494"/>
      <c r="B3" s="1494"/>
      <c r="C3" s="1494"/>
      <c r="D3" s="1494"/>
      <c r="E3" s="1494"/>
      <c r="F3" s="1494"/>
      <c r="G3" s="1494"/>
      <c r="H3" s="46"/>
      <c r="I3" s="46"/>
    </row>
    <row r="4" spans="1:11" ht="18" x14ac:dyDescent="0.4">
      <c r="A4" s="638" t="str">
        <f ca="1">CONCATENATE("Worksheet: ",RIGHT(CELL("filename",$A$1),LEN(CELL("filename",$A$1))-FIND("]",CELL("filename",$A$1))))</f>
        <v>Worksheet: Index</v>
      </c>
      <c r="D4"/>
    </row>
    <row r="5" spans="1:11" x14ac:dyDescent="0.3">
      <c r="A5" s="27"/>
      <c r="B5" s="27"/>
      <c r="C5" s="27"/>
      <c r="D5" s="44"/>
      <c r="E5" s="44"/>
      <c r="F5" s="44"/>
      <c r="G5" s="44"/>
      <c r="H5" s="27"/>
      <c r="I5" s="27"/>
      <c r="J5" s="27"/>
      <c r="K5" s="27"/>
    </row>
    <row r="6" spans="1:11" x14ac:dyDescent="0.3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</row>
    <row r="7" spans="1:11" ht="15.5" x14ac:dyDescent="0.35">
      <c r="A7" s="366"/>
      <c r="B7" s="366" t="s">
        <v>0</v>
      </c>
      <c r="C7" s="534" t="s">
        <v>1159</v>
      </c>
      <c r="D7" s="27"/>
      <c r="E7" s="27"/>
      <c r="F7" s="27"/>
      <c r="G7" s="27"/>
      <c r="H7" s="27"/>
      <c r="I7" s="27"/>
      <c r="J7" s="27"/>
      <c r="K7" s="27"/>
    </row>
    <row r="8" spans="1:11" ht="15.5" x14ac:dyDescent="0.35">
      <c r="A8" s="366"/>
      <c r="B8" s="366"/>
      <c r="C8" s="534" t="s">
        <v>1160</v>
      </c>
      <c r="D8" s="1499" t="s">
        <v>1226</v>
      </c>
      <c r="E8" s="43"/>
      <c r="F8" s="1499" t="s">
        <v>1228</v>
      </c>
      <c r="G8" s="43"/>
      <c r="H8" s="27"/>
      <c r="I8" s="27"/>
      <c r="J8" s="27"/>
      <c r="K8" s="27"/>
    </row>
    <row r="9" spans="1:11" ht="15" customHeight="1" x14ac:dyDescent="0.35">
      <c r="A9" s="366"/>
      <c r="B9" s="366"/>
      <c r="C9" s="534" t="s">
        <v>1161</v>
      </c>
      <c r="D9" s="1500"/>
      <c r="E9" s="43"/>
      <c r="F9" s="1500"/>
      <c r="G9" s="43"/>
      <c r="H9" s="27"/>
      <c r="I9" s="27"/>
      <c r="J9" s="27"/>
      <c r="K9" s="27"/>
    </row>
    <row r="10" spans="1:11" ht="15.5" x14ac:dyDescent="0.35">
      <c r="A10" s="366"/>
      <c r="B10" s="366"/>
      <c r="C10" s="534" t="s">
        <v>1162</v>
      </c>
      <c r="D10" s="1500"/>
      <c r="E10" s="43"/>
      <c r="F10" s="1500"/>
      <c r="G10" s="43"/>
      <c r="H10" s="27"/>
      <c r="I10" s="27"/>
      <c r="J10" s="27"/>
      <c r="K10" s="27"/>
    </row>
    <row r="11" spans="1:11" ht="15.5" x14ac:dyDescent="0.35">
      <c r="A11" s="366"/>
      <c r="B11" s="366"/>
      <c r="C11" s="534" t="s">
        <v>1163</v>
      </c>
      <c r="D11" s="1500"/>
      <c r="E11" s="43"/>
      <c r="F11" s="1500"/>
      <c r="G11" s="43"/>
      <c r="H11" s="27"/>
      <c r="I11" s="27"/>
      <c r="J11" s="27"/>
      <c r="K11" s="27"/>
    </row>
    <row r="12" spans="1:11" ht="15.5" x14ac:dyDescent="0.35">
      <c r="A12" s="366"/>
      <c r="B12" s="366"/>
      <c r="C12" s="534" t="s">
        <v>1164</v>
      </c>
      <c r="D12" s="1501"/>
      <c r="E12" s="43"/>
      <c r="F12" s="1501"/>
      <c r="G12" s="43"/>
      <c r="H12" s="27"/>
      <c r="I12" s="27"/>
      <c r="J12" s="27"/>
      <c r="K12" s="27"/>
    </row>
    <row r="13" spans="1:11" ht="15.5" x14ac:dyDescent="0.35">
      <c r="A13" s="366"/>
      <c r="B13" s="366"/>
      <c r="C13" s="1361"/>
      <c r="D13" s="27"/>
      <c r="E13" s="43"/>
      <c r="F13" s="43"/>
      <c r="G13" s="43"/>
      <c r="H13" s="27"/>
      <c r="I13" s="27"/>
      <c r="J13" s="27"/>
      <c r="K13" s="27"/>
    </row>
    <row r="14" spans="1:11" ht="15.5" x14ac:dyDescent="0.35">
      <c r="A14" s="366">
        <v>1</v>
      </c>
      <c r="B14" s="366" t="s">
        <v>1155</v>
      </c>
      <c r="C14" s="534" t="s">
        <v>1165</v>
      </c>
      <c r="D14" s="1363"/>
      <c r="E14" s="43"/>
      <c r="F14" s="1364" t="s">
        <v>1227</v>
      </c>
      <c r="G14" s="43"/>
      <c r="H14" s="27"/>
      <c r="I14" s="27"/>
      <c r="J14" s="27"/>
      <c r="K14" s="27"/>
    </row>
    <row r="15" spans="1:11" ht="15.5" x14ac:dyDescent="0.35">
      <c r="A15" s="366"/>
      <c r="B15" s="366"/>
      <c r="C15" s="1361"/>
      <c r="D15" s="1188"/>
      <c r="E15" s="43"/>
      <c r="F15" s="1365" t="s">
        <v>15</v>
      </c>
      <c r="G15" s="43"/>
      <c r="H15" s="27"/>
      <c r="I15" s="27"/>
      <c r="J15" s="27"/>
      <c r="K15" s="27"/>
    </row>
    <row r="16" spans="1:11" ht="15.5" x14ac:dyDescent="0.35">
      <c r="A16" s="366">
        <v>2</v>
      </c>
      <c r="B16" s="366" t="s">
        <v>1156</v>
      </c>
      <c r="C16" s="534" t="s">
        <v>1166</v>
      </c>
      <c r="D16" s="1363"/>
      <c r="E16" s="43"/>
      <c r="F16" s="1365" t="s">
        <v>15</v>
      </c>
      <c r="G16" s="43"/>
      <c r="H16" s="27"/>
      <c r="I16" s="27"/>
      <c r="J16" s="27"/>
      <c r="K16" s="27"/>
    </row>
    <row r="17" spans="1:11" ht="15.5" x14ac:dyDescent="0.35">
      <c r="A17" s="366"/>
      <c r="B17" s="366"/>
      <c r="C17" s="534" t="s">
        <v>1167</v>
      </c>
      <c r="D17" s="1363"/>
      <c r="E17" s="43"/>
      <c r="F17" s="1365" t="s">
        <v>15</v>
      </c>
      <c r="G17" s="43"/>
      <c r="H17" s="27"/>
      <c r="I17" s="27"/>
      <c r="J17" s="27"/>
      <c r="K17" s="27"/>
    </row>
    <row r="18" spans="1:11" ht="15.5" x14ac:dyDescent="0.35">
      <c r="A18" s="366"/>
      <c r="B18" s="366"/>
      <c r="C18" s="534" t="s">
        <v>1168</v>
      </c>
      <c r="D18" s="1363"/>
      <c r="E18" s="43"/>
      <c r="F18" s="1365" t="s">
        <v>15</v>
      </c>
      <c r="G18" s="43"/>
      <c r="H18" s="27"/>
      <c r="I18" s="27"/>
      <c r="J18" s="27"/>
      <c r="K18" s="27"/>
    </row>
    <row r="19" spans="1:11" ht="15.5" x14ac:dyDescent="0.35">
      <c r="A19" s="366"/>
      <c r="B19" s="366"/>
      <c r="C19" s="1473" t="s">
        <v>1250</v>
      </c>
      <c r="D19" s="1363"/>
      <c r="E19" s="43"/>
      <c r="F19" s="1365" t="s">
        <v>15</v>
      </c>
      <c r="G19" s="43"/>
      <c r="H19" s="27"/>
      <c r="I19" s="27"/>
      <c r="J19" s="27"/>
      <c r="K19" s="27"/>
    </row>
    <row r="20" spans="1:11" ht="15.5" x14ac:dyDescent="0.35">
      <c r="A20" s="366"/>
      <c r="B20" s="366"/>
      <c r="C20" s="534" t="s">
        <v>1251</v>
      </c>
      <c r="D20" s="1363"/>
      <c r="E20" s="43"/>
      <c r="F20" s="1365" t="s">
        <v>15</v>
      </c>
      <c r="G20" s="43"/>
      <c r="H20" s="27"/>
      <c r="I20" s="27"/>
      <c r="J20" s="27"/>
      <c r="K20" s="27"/>
    </row>
    <row r="21" spans="1:11" ht="15.5" x14ac:dyDescent="0.35">
      <c r="A21" s="366"/>
      <c r="B21" s="366"/>
      <c r="C21" s="1361"/>
      <c r="D21" s="1188"/>
      <c r="E21" s="43"/>
      <c r="F21" s="1365" t="s">
        <v>15</v>
      </c>
      <c r="G21" s="43"/>
      <c r="H21" s="27"/>
      <c r="I21" s="27"/>
      <c r="J21" s="27"/>
      <c r="K21" s="27"/>
    </row>
    <row r="22" spans="1:11" ht="15.5" x14ac:dyDescent="0.35">
      <c r="A22" s="366">
        <v>3</v>
      </c>
      <c r="B22" s="366" t="s">
        <v>13</v>
      </c>
      <c r="C22" s="534" t="s">
        <v>1169</v>
      </c>
      <c r="D22" s="1363"/>
      <c r="E22" s="43"/>
      <c r="F22" s="1365" t="s">
        <v>15</v>
      </c>
      <c r="G22" s="43"/>
      <c r="H22" s="27"/>
      <c r="I22" s="27"/>
      <c r="J22" s="27"/>
      <c r="K22" s="27"/>
    </row>
    <row r="23" spans="1:11" ht="15.5" x14ac:dyDescent="0.35">
      <c r="A23" s="366"/>
      <c r="B23" s="366"/>
      <c r="C23" s="534" t="s">
        <v>1170</v>
      </c>
      <c r="D23" s="1363"/>
      <c r="E23" s="43"/>
      <c r="F23" s="1365" t="s">
        <v>15</v>
      </c>
      <c r="G23" s="43"/>
      <c r="H23" s="27"/>
      <c r="I23" s="27"/>
      <c r="J23" s="27"/>
      <c r="K23" s="27"/>
    </row>
    <row r="24" spans="1:11" ht="15.5" x14ac:dyDescent="0.35">
      <c r="A24" s="366"/>
      <c r="B24" s="366"/>
      <c r="C24" s="534" t="s">
        <v>1171</v>
      </c>
      <c r="D24" s="1363"/>
      <c r="E24" s="43"/>
      <c r="F24" s="1365" t="s">
        <v>15</v>
      </c>
      <c r="G24" s="43"/>
      <c r="H24" s="27"/>
      <c r="I24" s="27"/>
      <c r="J24" s="27"/>
      <c r="K24" s="27"/>
    </row>
    <row r="25" spans="1:11" ht="15.5" x14ac:dyDescent="0.35">
      <c r="A25" s="366"/>
      <c r="B25" s="366"/>
      <c r="C25" s="534" t="s">
        <v>1172</v>
      </c>
      <c r="D25" s="1363"/>
      <c r="E25" s="43"/>
      <c r="F25" s="1365" t="s">
        <v>15</v>
      </c>
      <c r="G25" s="43"/>
      <c r="H25" s="27"/>
      <c r="I25" s="27"/>
      <c r="J25" s="27"/>
      <c r="K25" s="27"/>
    </row>
    <row r="26" spans="1:11" ht="15.5" x14ac:dyDescent="0.35">
      <c r="A26" s="366"/>
      <c r="B26" s="366"/>
      <c r="C26" s="534" t="s">
        <v>1173</v>
      </c>
      <c r="D26" s="1363"/>
      <c r="E26" s="43"/>
      <c r="F26" s="1365" t="s">
        <v>15</v>
      </c>
      <c r="G26" s="43"/>
      <c r="H26" s="27"/>
      <c r="I26" s="27"/>
      <c r="J26" s="27"/>
      <c r="K26" s="27"/>
    </row>
    <row r="27" spans="1:11" ht="15.5" x14ac:dyDescent="0.35">
      <c r="A27" s="366"/>
      <c r="B27" s="366"/>
      <c r="C27" s="534" t="s">
        <v>1174</v>
      </c>
      <c r="D27" s="1363"/>
      <c r="E27" s="43"/>
      <c r="F27" s="1365" t="s">
        <v>15</v>
      </c>
      <c r="G27" s="43"/>
      <c r="H27" s="27"/>
      <c r="I27" s="27"/>
      <c r="J27" s="27"/>
      <c r="K27" s="27"/>
    </row>
    <row r="28" spans="1:11" ht="15.5" x14ac:dyDescent="0.35">
      <c r="A28" s="1361"/>
      <c r="B28" s="1361"/>
      <c r="C28" s="534" t="s">
        <v>1175</v>
      </c>
      <c r="D28" s="1363"/>
      <c r="E28" s="43"/>
      <c r="F28" s="1365" t="s">
        <v>15</v>
      </c>
      <c r="G28" s="43"/>
      <c r="H28" s="27"/>
      <c r="I28" s="27"/>
      <c r="J28" s="27"/>
      <c r="K28" s="27"/>
    </row>
    <row r="29" spans="1:11" ht="15.5" x14ac:dyDescent="0.35">
      <c r="A29" s="366"/>
      <c r="B29" s="366"/>
      <c r="C29" s="534" t="s">
        <v>1176</v>
      </c>
      <c r="D29" s="1363"/>
      <c r="E29" s="43"/>
      <c r="F29" s="43"/>
      <c r="G29" s="43"/>
      <c r="H29" s="27"/>
      <c r="I29" s="27"/>
      <c r="J29" s="27"/>
      <c r="K29" s="27"/>
    </row>
    <row r="30" spans="1:11" ht="15.5" x14ac:dyDescent="0.35">
      <c r="A30" s="366"/>
      <c r="B30" s="366"/>
      <c r="C30" s="534" t="s">
        <v>1177</v>
      </c>
      <c r="D30" s="1363"/>
      <c r="E30" s="43"/>
      <c r="F30" s="43"/>
      <c r="G30" s="43"/>
      <c r="H30" s="27"/>
      <c r="I30" s="27"/>
      <c r="J30" s="27"/>
      <c r="K30" s="27"/>
    </row>
    <row r="31" spans="1:11" ht="15.5" x14ac:dyDescent="0.35">
      <c r="A31" s="366"/>
      <c r="B31" s="366"/>
      <c r="C31" s="534" t="s">
        <v>1178</v>
      </c>
      <c r="D31" s="1363"/>
      <c r="E31" s="43"/>
      <c r="F31" s="43"/>
      <c r="G31" s="43"/>
      <c r="H31" s="27"/>
      <c r="I31" s="27"/>
      <c r="J31" s="27"/>
      <c r="K31" s="27"/>
    </row>
    <row r="32" spans="1:11" ht="15.5" x14ac:dyDescent="0.35">
      <c r="A32" s="366"/>
      <c r="B32" s="366"/>
      <c r="C32" s="534" t="s">
        <v>1179</v>
      </c>
      <c r="D32" s="1363"/>
      <c r="E32" s="43"/>
      <c r="F32" s="43"/>
      <c r="G32" s="43"/>
      <c r="H32" s="27"/>
      <c r="I32" s="27"/>
      <c r="J32" s="27"/>
      <c r="K32" s="27"/>
    </row>
    <row r="33" spans="1:38" ht="15.5" x14ac:dyDescent="0.35">
      <c r="A33" s="366"/>
      <c r="B33" s="366"/>
      <c r="C33" s="534" t="s">
        <v>1180</v>
      </c>
      <c r="D33" s="1363"/>
      <c r="E33" s="43"/>
      <c r="F33" s="43"/>
      <c r="G33" s="43"/>
      <c r="H33" s="27"/>
      <c r="I33" s="27"/>
      <c r="J33" s="27"/>
      <c r="K33" s="27"/>
    </row>
    <row r="34" spans="1:38" ht="15.5" x14ac:dyDescent="0.35">
      <c r="A34" s="366"/>
      <c r="B34" s="366"/>
      <c r="C34" s="534" t="s">
        <v>1181</v>
      </c>
      <c r="D34" s="1363"/>
      <c r="E34" s="43"/>
      <c r="F34" s="43"/>
      <c r="G34" s="43"/>
      <c r="H34" s="27"/>
      <c r="I34" s="27"/>
      <c r="J34" s="27"/>
      <c r="K34" s="27"/>
    </row>
    <row r="35" spans="1:38" ht="15.5" x14ac:dyDescent="0.35">
      <c r="A35" s="366"/>
      <c r="B35" s="366"/>
      <c r="C35" s="534" t="s">
        <v>1182</v>
      </c>
      <c r="D35" s="1363"/>
      <c r="E35" s="43"/>
      <c r="F35" s="43"/>
      <c r="G35" s="43"/>
      <c r="H35" s="27"/>
      <c r="I35" s="27"/>
      <c r="J35" s="27"/>
      <c r="K35" s="27"/>
    </row>
    <row r="36" spans="1:38" ht="15.5" x14ac:dyDescent="0.35">
      <c r="A36" s="366"/>
      <c r="B36" s="366"/>
      <c r="C36" s="534" t="s">
        <v>1183</v>
      </c>
      <c r="D36" s="1363"/>
      <c r="E36" s="43"/>
      <c r="F36" s="43"/>
      <c r="G36" s="43"/>
      <c r="H36" s="27"/>
      <c r="I36" s="27"/>
      <c r="J36" s="27"/>
      <c r="K36" s="27"/>
    </row>
    <row r="37" spans="1:38" ht="15.5" x14ac:dyDescent="0.35">
      <c r="A37" s="366"/>
      <c r="B37" s="366"/>
      <c r="C37" s="534" t="s">
        <v>1184</v>
      </c>
      <c r="D37" s="1363"/>
      <c r="E37" s="43"/>
      <c r="F37" s="43"/>
      <c r="G37" s="43"/>
      <c r="H37" s="27"/>
      <c r="I37" s="27"/>
      <c r="J37" s="27"/>
      <c r="K37" s="27"/>
    </row>
    <row r="38" spans="1:38" ht="15.5" x14ac:dyDescent="0.35">
      <c r="A38" s="366"/>
      <c r="B38" s="366"/>
      <c r="C38" s="534" t="s">
        <v>1185</v>
      </c>
      <c r="D38" s="1363"/>
      <c r="E38" s="43"/>
      <c r="F38" s="43"/>
      <c r="G38" s="43"/>
      <c r="H38" s="27"/>
      <c r="I38" s="27"/>
      <c r="J38" s="27"/>
      <c r="K38" s="27"/>
    </row>
    <row r="39" spans="1:38" s="17" customFormat="1" ht="15" customHeight="1" x14ac:dyDescent="0.35">
      <c r="A39" s="1360"/>
      <c r="B39" s="1360"/>
      <c r="C39" s="534" t="s">
        <v>1186</v>
      </c>
      <c r="D39" s="1363"/>
      <c r="E39" s="43"/>
      <c r="F39" s="43"/>
      <c r="G39" s="43"/>
      <c r="H39" s="42"/>
      <c r="I39" s="42"/>
      <c r="J39" s="42"/>
      <c r="K39" s="42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40"/>
      <c r="AI39" s="40"/>
      <c r="AJ39" s="40"/>
      <c r="AK39" s="40"/>
      <c r="AL39" s="40"/>
    </row>
    <row r="40" spans="1:38" ht="15.5" x14ac:dyDescent="0.35">
      <c r="A40" s="366"/>
      <c r="B40" s="366"/>
      <c r="C40" s="534" t="s">
        <v>1187</v>
      </c>
      <c r="D40" s="1363"/>
      <c r="E40" s="43"/>
      <c r="F40" s="43"/>
      <c r="G40" s="43"/>
      <c r="H40" s="27"/>
      <c r="I40" s="27"/>
      <c r="J40" s="27"/>
      <c r="K40" s="27"/>
    </row>
    <row r="41" spans="1:38" ht="15.5" x14ac:dyDescent="0.35">
      <c r="A41" s="366"/>
      <c r="B41" s="366"/>
      <c r="C41" s="534" t="s">
        <v>1188</v>
      </c>
      <c r="D41" s="1363"/>
      <c r="E41" s="43"/>
      <c r="F41" s="43"/>
      <c r="G41" s="43"/>
      <c r="H41" s="27"/>
      <c r="I41" s="27"/>
      <c r="J41" s="27"/>
      <c r="K41" s="27"/>
    </row>
    <row r="42" spans="1:38" ht="15.5" x14ac:dyDescent="0.35">
      <c r="A42" s="366"/>
      <c r="B42" s="366"/>
      <c r="C42" s="534" t="s">
        <v>1189</v>
      </c>
      <c r="D42" s="1363"/>
      <c r="E42" s="43"/>
      <c r="F42" s="43"/>
      <c r="G42" s="43"/>
      <c r="H42" s="27"/>
      <c r="I42" s="27"/>
      <c r="J42" s="27"/>
      <c r="K42" s="27"/>
    </row>
    <row r="43" spans="1:38" ht="15.5" x14ac:dyDescent="0.35">
      <c r="A43" s="1361"/>
      <c r="B43" s="1361"/>
      <c r="C43" s="534" t="s">
        <v>1190</v>
      </c>
      <c r="D43" s="1363"/>
      <c r="E43" s="43"/>
      <c r="F43" s="43"/>
      <c r="G43" s="43"/>
      <c r="H43" s="27"/>
      <c r="I43" s="27"/>
      <c r="J43" s="27"/>
      <c r="K43" s="27"/>
    </row>
    <row r="44" spans="1:38" ht="15.5" x14ac:dyDescent="0.35">
      <c r="A44" s="1361"/>
      <c r="B44" s="1361"/>
      <c r="C44" s="534" t="s">
        <v>1191</v>
      </c>
      <c r="D44" s="1363"/>
      <c r="E44" s="43"/>
      <c r="F44" s="43"/>
      <c r="G44" s="43"/>
      <c r="H44" s="27"/>
      <c r="I44" s="27"/>
      <c r="J44" s="27"/>
      <c r="K44" s="27"/>
    </row>
    <row r="45" spans="1:38" ht="15.5" x14ac:dyDescent="0.35">
      <c r="A45" s="1361"/>
      <c r="B45" s="1361"/>
      <c r="C45" s="534" t="s">
        <v>1192</v>
      </c>
      <c r="D45" s="1363"/>
      <c r="E45" s="43"/>
      <c r="F45" s="43"/>
      <c r="G45" s="43"/>
      <c r="H45" s="27"/>
      <c r="I45" s="27"/>
      <c r="J45" s="27"/>
      <c r="K45" s="27"/>
    </row>
    <row r="46" spans="1:38" ht="15.5" x14ac:dyDescent="0.35">
      <c r="A46" s="1361"/>
      <c r="B46" s="1361"/>
      <c r="C46" s="534" t="s">
        <v>1193</v>
      </c>
      <c r="D46" s="1363"/>
      <c r="E46" s="43"/>
      <c r="F46" s="43"/>
      <c r="G46" s="43"/>
      <c r="H46" s="27"/>
      <c r="I46" s="27"/>
      <c r="J46" s="27"/>
      <c r="K46" s="27"/>
    </row>
    <row r="47" spans="1:38" ht="15.5" x14ac:dyDescent="0.35">
      <c r="A47" s="1361"/>
      <c r="B47" s="1361"/>
      <c r="C47" s="534" t="s">
        <v>1194</v>
      </c>
      <c r="D47" s="1363"/>
      <c r="E47" s="43"/>
      <c r="F47" s="43"/>
      <c r="G47" s="43"/>
      <c r="H47" s="27"/>
      <c r="I47" s="27"/>
      <c r="J47" s="27"/>
      <c r="K47" s="27"/>
    </row>
    <row r="48" spans="1:38" ht="15.5" x14ac:dyDescent="0.35">
      <c r="A48" s="1361"/>
      <c r="B48" s="1361"/>
      <c r="C48" s="534" t="s">
        <v>1195</v>
      </c>
      <c r="D48" s="1363"/>
      <c r="E48" s="43"/>
      <c r="F48" s="43"/>
      <c r="G48" s="43"/>
      <c r="H48" s="27"/>
      <c r="I48" s="27"/>
      <c r="J48" s="27"/>
      <c r="K48" s="27"/>
    </row>
    <row r="49" spans="1:11" ht="15.5" x14ac:dyDescent="0.35">
      <c r="A49" s="1361"/>
      <c r="B49" s="1361"/>
      <c r="C49" s="534" t="s">
        <v>1196</v>
      </c>
      <c r="D49" s="1363"/>
      <c r="E49" s="43"/>
      <c r="F49" s="43"/>
      <c r="G49" s="43"/>
      <c r="H49" s="27"/>
      <c r="I49" s="27"/>
      <c r="J49" s="27"/>
      <c r="K49" s="27"/>
    </row>
    <row r="50" spans="1:11" ht="15.5" x14ac:dyDescent="0.35">
      <c r="A50" s="1361"/>
      <c r="B50" s="1361"/>
      <c r="C50" s="534" t="s">
        <v>1197</v>
      </c>
      <c r="D50" s="1363"/>
      <c r="E50" s="43"/>
      <c r="F50" s="43"/>
      <c r="G50" s="43"/>
      <c r="H50" s="27"/>
      <c r="I50" s="27"/>
      <c r="J50" s="27"/>
      <c r="K50" s="27"/>
    </row>
    <row r="51" spans="1:11" ht="15.5" x14ac:dyDescent="0.35">
      <c r="A51" s="1361"/>
      <c r="B51" s="1361"/>
      <c r="C51" s="534" t="s">
        <v>1198</v>
      </c>
      <c r="D51" s="1363"/>
      <c r="E51" s="43"/>
      <c r="F51" s="43"/>
      <c r="G51" s="43"/>
      <c r="H51" s="27"/>
      <c r="I51" s="27"/>
      <c r="J51" s="27"/>
      <c r="K51" s="27"/>
    </row>
    <row r="52" spans="1:11" ht="15.5" x14ac:dyDescent="0.35">
      <c r="A52" s="1361"/>
      <c r="B52" s="1361"/>
      <c r="C52" s="534" t="s">
        <v>1199</v>
      </c>
      <c r="D52" s="1363"/>
      <c r="E52" s="43"/>
      <c r="F52" s="43"/>
      <c r="G52" s="43"/>
      <c r="H52" s="27"/>
      <c r="I52" s="27"/>
      <c r="J52" s="27"/>
      <c r="K52" s="27"/>
    </row>
    <row r="53" spans="1:11" ht="15.5" x14ac:dyDescent="0.35">
      <c r="A53" s="1361"/>
      <c r="B53" s="1361"/>
      <c r="C53" s="534" t="s">
        <v>1200</v>
      </c>
      <c r="D53" s="1363"/>
      <c r="E53" s="43"/>
      <c r="F53" s="43"/>
      <c r="G53" s="43"/>
      <c r="H53" s="27"/>
      <c r="I53" s="27"/>
      <c r="J53" s="27"/>
      <c r="K53" s="27"/>
    </row>
    <row r="54" spans="1:11" ht="15.5" x14ac:dyDescent="0.35">
      <c r="A54" s="1361"/>
      <c r="B54" s="1361"/>
      <c r="C54" s="534" t="s">
        <v>1201</v>
      </c>
      <c r="D54" s="1363"/>
      <c r="E54" s="43"/>
      <c r="F54" s="43"/>
      <c r="G54" s="43"/>
      <c r="H54" s="27"/>
      <c r="I54" s="27"/>
      <c r="J54" s="27"/>
      <c r="K54" s="27"/>
    </row>
    <row r="55" spans="1:11" ht="15.5" x14ac:dyDescent="0.35">
      <c r="A55" s="1361"/>
      <c r="B55" s="1361"/>
      <c r="C55" s="534" t="s">
        <v>1202</v>
      </c>
      <c r="D55" s="1363"/>
      <c r="E55" s="43"/>
      <c r="F55" s="43"/>
      <c r="G55" s="43"/>
      <c r="H55" s="27"/>
      <c r="I55" s="27"/>
      <c r="J55" s="27"/>
      <c r="K55" s="27"/>
    </row>
    <row r="56" spans="1:11" ht="15.5" x14ac:dyDescent="0.35">
      <c r="A56" s="1361"/>
      <c r="B56" s="1361"/>
      <c r="C56" s="534" t="s">
        <v>1203</v>
      </c>
      <c r="D56" s="1363"/>
      <c r="E56" s="43"/>
      <c r="F56" s="43"/>
      <c r="G56" s="43"/>
      <c r="H56" s="27"/>
      <c r="I56" s="27"/>
      <c r="J56" s="27"/>
      <c r="K56" s="27"/>
    </row>
    <row r="57" spans="1:11" ht="15.5" x14ac:dyDescent="0.35">
      <c r="A57" s="1361"/>
      <c r="B57" s="1361"/>
      <c r="C57" s="534" t="s">
        <v>1204</v>
      </c>
      <c r="D57" s="1363"/>
      <c r="E57" s="43"/>
      <c r="F57" s="43"/>
      <c r="G57" s="43"/>
      <c r="H57" s="27"/>
      <c r="I57" s="27"/>
      <c r="J57" s="27"/>
      <c r="K57" s="27"/>
    </row>
    <row r="58" spans="1:11" ht="15.5" x14ac:dyDescent="0.35">
      <c r="A58" s="1361"/>
      <c r="B58" s="1361"/>
      <c r="C58" s="534" t="s">
        <v>1205</v>
      </c>
      <c r="D58" s="1363"/>
      <c r="E58" s="43"/>
      <c r="F58" s="43"/>
      <c r="G58" s="43"/>
      <c r="H58" s="27"/>
      <c r="I58" s="27"/>
      <c r="J58" s="27"/>
      <c r="K58" s="27"/>
    </row>
    <row r="59" spans="1:11" ht="15.5" x14ac:dyDescent="0.35">
      <c r="A59" s="1361"/>
      <c r="B59" s="1361"/>
      <c r="C59" s="534" t="s">
        <v>1206</v>
      </c>
      <c r="D59" s="1363"/>
      <c r="E59" s="43"/>
      <c r="F59" s="43"/>
      <c r="G59" s="43"/>
      <c r="H59" s="27"/>
      <c r="I59" s="27"/>
      <c r="J59" s="27"/>
      <c r="K59" s="27"/>
    </row>
    <row r="60" spans="1:11" ht="15.5" x14ac:dyDescent="0.35">
      <c r="A60" s="1361"/>
      <c r="B60" s="1361"/>
      <c r="C60" s="534" t="s">
        <v>1207</v>
      </c>
      <c r="D60" s="1363"/>
      <c r="E60" s="43"/>
      <c r="F60" s="43"/>
      <c r="G60" s="43"/>
      <c r="H60" s="27"/>
      <c r="I60" s="27"/>
      <c r="J60" s="27"/>
      <c r="K60" s="27"/>
    </row>
    <row r="61" spans="1:11" ht="15.5" x14ac:dyDescent="0.35">
      <c r="A61" s="1361"/>
      <c r="B61" s="1361"/>
      <c r="C61" s="534" t="s">
        <v>1208</v>
      </c>
      <c r="D61" s="1363"/>
      <c r="E61" s="43"/>
      <c r="F61" s="43"/>
      <c r="G61" s="43"/>
      <c r="H61" s="27"/>
      <c r="I61" s="27"/>
      <c r="J61" s="27"/>
      <c r="K61" s="27"/>
    </row>
    <row r="62" spans="1:11" ht="15.5" x14ac:dyDescent="0.35">
      <c r="A62" s="1361"/>
      <c r="B62" s="1361"/>
      <c r="C62" s="534" t="s">
        <v>1209</v>
      </c>
      <c r="D62" s="1363"/>
      <c r="E62" s="43"/>
      <c r="F62" s="43"/>
      <c r="G62" s="43"/>
      <c r="H62" s="27"/>
      <c r="I62" s="27"/>
      <c r="J62" s="27"/>
      <c r="K62" s="27"/>
    </row>
    <row r="63" spans="1:11" ht="15.5" x14ac:dyDescent="0.35">
      <c r="A63" s="1361"/>
      <c r="B63" s="1361"/>
      <c r="C63" s="534" t="s">
        <v>1210</v>
      </c>
      <c r="D63" s="1363"/>
      <c r="E63" s="43"/>
      <c r="F63" s="43"/>
      <c r="G63" s="43"/>
      <c r="H63" s="27"/>
      <c r="I63" s="27"/>
      <c r="J63" s="27"/>
      <c r="K63" s="27"/>
    </row>
    <row r="64" spans="1:11" ht="15.5" x14ac:dyDescent="0.35">
      <c r="A64" s="1361"/>
      <c r="B64" s="1361"/>
      <c r="C64" s="534" t="s">
        <v>1211</v>
      </c>
      <c r="D64" s="1363"/>
      <c r="E64" s="43"/>
      <c r="F64" s="43"/>
      <c r="G64" s="43"/>
      <c r="H64" s="27"/>
      <c r="I64" s="27"/>
      <c r="J64" s="27"/>
      <c r="K64" s="27"/>
    </row>
    <row r="65" spans="1:11" ht="15.5" x14ac:dyDescent="0.35">
      <c r="A65" s="1361"/>
      <c r="B65" s="1361"/>
      <c r="C65" s="1361"/>
      <c r="D65" s="1188"/>
      <c r="E65" s="43"/>
      <c r="F65" s="43"/>
      <c r="G65" s="43"/>
      <c r="H65" s="27"/>
      <c r="I65" s="27"/>
      <c r="J65" s="27"/>
      <c r="K65" s="27"/>
    </row>
    <row r="66" spans="1:11" ht="15.5" x14ac:dyDescent="0.35">
      <c r="A66" s="366">
        <v>4</v>
      </c>
      <c r="B66" s="366" t="s">
        <v>14</v>
      </c>
      <c r="C66" s="534" t="s">
        <v>1212</v>
      </c>
      <c r="D66" s="1363"/>
      <c r="E66" s="43"/>
      <c r="F66" s="43"/>
      <c r="G66" s="43"/>
      <c r="H66" s="27"/>
      <c r="I66" s="27"/>
      <c r="J66" s="27"/>
      <c r="K66" s="27"/>
    </row>
    <row r="67" spans="1:11" ht="15.5" x14ac:dyDescent="0.35">
      <c r="A67" s="366"/>
      <c r="B67" s="366"/>
      <c r="C67" s="534" t="s">
        <v>1213</v>
      </c>
      <c r="D67" s="1363"/>
      <c r="E67" s="43"/>
      <c r="F67" s="43"/>
      <c r="G67" s="43"/>
      <c r="H67" s="27"/>
      <c r="I67" s="27"/>
      <c r="J67" s="27"/>
      <c r="K67" s="27"/>
    </row>
    <row r="68" spans="1:11" ht="15.5" x14ac:dyDescent="0.35">
      <c r="A68" s="366"/>
      <c r="B68" s="366"/>
      <c r="C68" s="534" t="s">
        <v>1214</v>
      </c>
      <c r="D68" s="1363"/>
      <c r="E68" s="43"/>
      <c r="F68" s="43"/>
      <c r="G68" s="43"/>
      <c r="H68" s="27"/>
      <c r="I68" s="27"/>
      <c r="J68" s="27"/>
      <c r="K68" s="27"/>
    </row>
    <row r="69" spans="1:11" ht="15.5" x14ac:dyDescent="0.35">
      <c r="A69" s="366"/>
      <c r="B69" s="366"/>
      <c r="C69" s="534" t="s">
        <v>1215</v>
      </c>
      <c r="D69" s="1363"/>
      <c r="E69" s="43"/>
      <c r="F69" s="43"/>
      <c r="G69" s="43"/>
      <c r="H69" s="27"/>
      <c r="I69" s="27"/>
      <c r="J69" s="27"/>
      <c r="K69" s="27"/>
    </row>
    <row r="70" spans="1:11" ht="15.5" x14ac:dyDescent="0.35">
      <c r="A70" s="366"/>
      <c r="B70" s="366"/>
      <c r="C70" s="534" t="s">
        <v>1216</v>
      </c>
      <c r="D70" s="1363"/>
      <c r="E70" s="43"/>
      <c r="F70" s="43"/>
      <c r="G70" s="43"/>
      <c r="H70" s="27"/>
      <c r="I70" s="27"/>
      <c r="J70" s="27"/>
      <c r="K70" s="27"/>
    </row>
    <row r="71" spans="1:11" ht="15.5" x14ac:dyDescent="0.35">
      <c r="A71" s="366"/>
      <c r="B71" s="366"/>
      <c r="C71" s="534" t="s">
        <v>1217</v>
      </c>
      <c r="D71" s="1363"/>
      <c r="E71" s="43"/>
      <c r="F71" s="43"/>
      <c r="G71" s="43"/>
      <c r="H71" s="27"/>
      <c r="I71" s="27"/>
      <c r="J71" s="27"/>
      <c r="K71" s="27"/>
    </row>
    <row r="72" spans="1:11" ht="15.5" x14ac:dyDescent="0.35">
      <c r="A72" s="366"/>
      <c r="B72" s="366"/>
      <c r="C72" s="534" t="s">
        <v>1218</v>
      </c>
      <c r="D72" s="1363"/>
      <c r="E72" s="43"/>
      <c r="F72" s="43"/>
      <c r="G72" s="43"/>
      <c r="H72" s="27"/>
      <c r="I72" s="27"/>
      <c r="J72" s="27"/>
      <c r="K72" s="27"/>
    </row>
    <row r="73" spans="1:11" ht="15.5" x14ac:dyDescent="0.35">
      <c r="A73" s="366"/>
      <c r="B73" s="366"/>
      <c r="C73" s="534" t="s">
        <v>1219</v>
      </c>
      <c r="D73" s="1363"/>
      <c r="E73" s="43"/>
      <c r="F73" s="43"/>
      <c r="G73" s="43"/>
      <c r="H73" s="27"/>
      <c r="I73" s="27"/>
      <c r="J73" s="27"/>
      <c r="K73" s="27"/>
    </row>
    <row r="74" spans="1:11" ht="15.5" x14ac:dyDescent="0.35">
      <c r="A74" s="366"/>
      <c r="B74" s="366"/>
      <c r="C74" s="534" t="s">
        <v>1279</v>
      </c>
      <c r="D74" s="1363"/>
      <c r="E74" s="43"/>
      <c r="F74" s="43"/>
      <c r="G74" s="43"/>
      <c r="H74" s="27"/>
      <c r="I74" s="27"/>
      <c r="J74" s="27"/>
      <c r="K74" s="27"/>
    </row>
    <row r="75" spans="1:11" ht="15.5" x14ac:dyDescent="0.35">
      <c r="A75" s="366"/>
      <c r="B75" s="366"/>
      <c r="C75" s="534" t="s">
        <v>1280</v>
      </c>
      <c r="D75" s="1363"/>
      <c r="E75" s="43"/>
      <c r="F75" s="43"/>
      <c r="G75" s="43"/>
      <c r="H75" s="27"/>
      <c r="I75" s="27"/>
      <c r="J75" s="27"/>
      <c r="K75" s="27"/>
    </row>
    <row r="76" spans="1:11" ht="15.5" x14ac:dyDescent="0.35">
      <c r="A76" s="366"/>
      <c r="B76" s="366"/>
      <c r="C76" s="1486" t="s">
        <v>1281</v>
      </c>
      <c r="D76" s="1363"/>
      <c r="E76" s="43"/>
      <c r="F76" s="43"/>
      <c r="G76" s="43"/>
      <c r="H76" s="27"/>
      <c r="I76" s="27"/>
      <c r="J76" s="27"/>
      <c r="K76" s="27"/>
    </row>
    <row r="77" spans="1:11" ht="15.5" x14ac:dyDescent="0.35">
      <c r="A77" s="366"/>
      <c r="B77" s="366"/>
      <c r="C77" s="534" t="s">
        <v>1282</v>
      </c>
      <c r="D77" s="1363"/>
      <c r="E77" s="43"/>
      <c r="F77" s="43"/>
      <c r="G77" s="43"/>
      <c r="H77" s="27"/>
      <c r="I77" s="27"/>
      <c r="J77" s="27"/>
      <c r="K77" s="27"/>
    </row>
    <row r="78" spans="1:11" ht="15.5" x14ac:dyDescent="0.35">
      <c r="A78" s="366"/>
      <c r="B78" s="366"/>
      <c r="C78" s="534" t="s">
        <v>1283</v>
      </c>
      <c r="D78" s="1363"/>
      <c r="E78" s="43"/>
      <c r="F78" s="43"/>
      <c r="G78" s="43"/>
      <c r="H78" s="27"/>
      <c r="I78" s="27"/>
      <c r="J78" s="27"/>
      <c r="K78" s="27"/>
    </row>
    <row r="79" spans="1:11" ht="15.5" x14ac:dyDescent="0.35">
      <c r="A79" s="366"/>
      <c r="B79" s="366"/>
      <c r="C79" s="534" t="s">
        <v>1284</v>
      </c>
      <c r="D79" s="1363"/>
      <c r="E79" s="43"/>
      <c r="F79" s="43"/>
      <c r="G79" s="43"/>
      <c r="H79" s="27"/>
      <c r="I79" s="27"/>
      <c r="J79" s="27"/>
      <c r="K79" s="27"/>
    </row>
    <row r="80" spans="1:11" ht="15.5" x14ac:dyDescent="0.35">
      <c r="A80" s="366"/>
      <c r="B80" s="366"/>
      <c r="C80" s="534" t="s">
        <v>1285</v>
      </c>
      <c r="D80" s="1363"/>
      <c r="E80" s="43"/>
      <c r="F80" s="43"/>
      <c r="G80" s="43"/>
      <c r="H80" s="27"/>
      <c r="I80" s="27"/>
      <c r="J80" s="27"/>
      <c r="K80" s="27"/>
    </row>
    <row r="81" spans="1:38" ht="15.5" x14ac:dyDescent="0.35">
      <c r="A81" s="366"/>
      <c r="B81" s="366"/>
      <c r="C81" s="534" t="s">
        <v>1286</v>
      </c>
      <c r="D81" s="1363"/>
      <c r="E81" s="43"/>
      <c r="F81" s="43"/>
      <c r="G81" s="43"/>
      <c r="H81" s="27"/>
      <c r="I81" s="27"/>
      <c r="J81" s="27"/>
      <c r="K81" s="27"/>
    </row>
    <row r="82" spans="1:38" ht="15.5" x14ac:dyDescent="0.35">
      <c r="A82" s="366"/>
      <c r="B82" s="366"/>
      <c r="C82" s="534" t="s">
        <v>1287</v>
      </c>
      <c r="D82" s="1363"/>
      <c r="E82" s="43"/>
      <c r="F82" s="43"/>
      <c r="G82" s="43"/>
      <c r="H82" s="27"/>
      <c r="I82" s="27"/>
      <c r="J82" s="27"/>
      <c r="K82" s="27"/>
    </row>
    <row r="83" spans="1:38" ht="15.5" x14ac:dyDescent="0.35">
      <c r="A83" s="366"/>
      <c r="B83" s="366"/>
      <c r="C83" s="534" t="s">
        <v>1288</v>
      </c>
      <c r="D83" s="1363"/>
      <c r="E83" s="43"/>
      <c r="F83" s="43"/>
      <c r="G83" s="43"/>
      <c r="H83" s="27"/>
      <c r="I83" s="27"/>
      <c r="J83" s="27"/>
      <c r="K83" s="27"/>
    </row>
    <row r="84" spans="1:38" ht="15.5" x14ac:dyDescent="0.35">
      <c r="A84" s="366"/>
      <c r="B84" s="366"/>
      <c r="C84" s="534" t="s">
        <v>1289</v>
      </c>
      <c r="D84" s="1363"/>
      <c r="E84" s="43"/>
      <c r="F84" s="43"/>
      <c r="G84" s="43"/>
      <c r="H84" s="27"/>
      <c r="I84" s="27"/>
      <c r="J84" s="27"/>
      <c r="K84" s="27"/>
    </row>
    <row r="85" spans="1:38" ht="15.5" x14ac:dyDescent="0.35">
      <c r="A85" s="366"/>
      <c r="B85" s="366"/>
      <c r="C85" s="534" t="s">
        <v>1290</v>
      </c>
      <c r="D85" s="1363"/>
      <c r="E85" s="43"/>
      <c r="F85" s="43"/>
      <c r="G85" s="43"/>
      <c r="H85" s="27"/>
      <c r="I85" s="27"/>
      <c r="J85" s="27"/>
      <c r="K85" s="27"/>
    </row>
    <row r="86" spans="1:38" ht="15.5" x14ac:dyDescent="0.35">
      <c r="A86" s="366"/>
      <c r="B86" s="366"/>
      <c r="C86" s="1361"/>
      <c r="D86" s="1188"/>
      <c r="E86" s="43"/>
      <c r="F86" s="43"/>
      <c r="G86" s="43"/>
      <c r="H86" s="27"/>
      <c r="I86" s="27"/>
      <c r="J86" s="27"/>
      <c r="K86" s="27"/>
    </row>
    <row r="87" spans="1:38" ht="15.5" x14ac:dyDescent="0.35">
      <c r="A87" s="366">
        <v>5</v>
      </c>
      <c r="B87" s="366" t="s">
        <v>1157</v>
      </c>
      <c r="C87" s="534" t="s">
        <v>1220</v>
      </c>
      <c r="D87" s="1363"/>
      <c r="E87" s="43"/>
      <c r="F87" s="43"/>
      <c r="G87" s="43"/>
      <c r="H87" s="27"/>
      <c r="I87" s="27"/>
      <c r="J87" s="27"/>
      <c r="K87" s="27"/>
    </row>
    <row r="88" spans="1:38" ht="15.5" x14ac:dyDescent="0.35">
      <c r="A88" s="366"/>
      <c r="B88" s="366"/>
      <c r="C88" s="534" t="s">
        <v>1221</v>
      </c>
      <c r="D88" s="1363"/>
      <c r="E88" s="43"/>
      <c r="F88" s="43"/>
      <c r="G88" s="43"/>
    </row>
    <row r="89" spans="1:38" ht="15.5" x14ac:dyDescent="0.35">
      <c r="A89" s="366"/>
      <c r="B89" s="366"/>
      <c r="C89" s="534" t="s">
        <v>1222</v>
      </c>
      <c r="D89" s="1363"/>
      <c r="E89" s="43"/>
      <c r="F89" s="43"/>
      <c r="G89" s="43"/>
    </row>
    <row r="90" spans="1:38" s="38" customFormat="1" ht="15" customHeight="1" x14ac:dyDescent="0.35">
      <c r="A90" s="366"/>
      <c r="B90" s="366"/>
      <c r="C90" s="1362"/>
      <c r="D90" s="1188"/>
      <c r="E90" s="43"/>
      <c r="F90" s="43"/>
      <c r="G90" s="43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7"/>
      <c r="AI90" s="37"/>
      <c r="AJ90" s="37"/>
      <c r="AK90" s="37"/>
      <c r="AL90" s="37"/>
    </row>
    <row r="91" spans="1:38" ht="15.5" x14ac:dyDescent="0.35">
      <c r="A91" s="366">
        <v>6</v>
      </c>
      <c r="B91" s="366" t="s">
        <v>1158</v>
      </c>
      <c r="C91" s="534" t="s">
        <v>1223</v>
      </c>
      <c r="D91" s="1363"/>
      <c r="E91" s="43"/>
      <c r="F91" s="43"/>
      <c r="G91" s="43"/>
    </row>
    <row r="92" spans="1:38" ht="15.5" x14ac:dyDescent="0.35">
      <c r="A92" s="366"/>
      <c r="B92" s="366"/>
      <c r="C92" s="534" t="s">
        <v>1224</v>
      </c>
      <c r="D92" s="1363"/>
      <c r="E92" s="43"/>
      <c r="F92" s="43"/>
      <c r="G92" s="43"/>
    </row>
    <row r="93" spans="1:38" ht="15.5" x14ac:dyDescent="0.35">
      <c r="A93" s="366"/>
      <c r="B93" s="366"/>
      <c r="C93" s="534" t="s">
        <v>1225</v>
      </c>
      <c r="D93" s="1363"/>
      <c r="E93" s="43"/>
      <c r="F93" s="43"/>
      <c r="G93" s="43"/>
    </row>
    <row r="94" spans="1:38" x14ac:dyDescent="0.3">
      <c r="A94" s="27"/>
      <c r="B94" s="27"/>
      <c r="E94" s="43"/>
      <c r="F94" s="43"/>
      <c r="G94" s="43"/>
    </row>
    <row r="95" spans="1:38" x14ac:dyDescent="0.3">
      <c r="A95" s="27"/>
      <c r="B95" s="27"/>
      <c r="E95" s="43"/>
      <c r="F95" s="43"/>
      <c r="G95" s="43"/>
    </row>
    <row r="96" spans="1:38" ht="18" x14ac:dyDescent="0.4">
      <c r="A96" s="34" t="s">
        <v>12</v>
      </c>
      <c r="B96" s="35"/>
      <c r="C96" s="35"/>
      <c r="D96" s="35"/>
      <c r="E96" s="35"/>
      <c r="F96" s="35"/>
      <c r="G96" s="35"/>
    </row>
    <row r="97" spans="1:7" hidden="1" x14ac:dyDescent="0.3">
      <c r="A97" s="27"/>
      <c r="B97" s="27"/>
      <c r="E97" s="43"/>
      <c r="F97" s="43"/>
      <c r="G97" s="43"/>
    </row>
    <row r="98" spans="1:7" hidden="1" x14ac:dyDescent="0.3">
      <c r="A98" s="27"/>
      <c r="B98" s="27"/>
      <c r="E98" s="43"/>
      <c r="F98" s="43"/>
      <c r="G98" s="43"/>
    </row>
    <row r="99" spans="1:7" hidden="1" x14ac:dyDescent="0.3">
      <c r="A99" s="27"/>
      <c r="B99" s="27"/>
      <c r="E99" s="43"/>
      <c r="F99" s="43"/>
      <c r="G99" s="43"/>
    </row>
    <row r="100" spans="1:7" hidden="1" x14ac:dyDescent="0.3">
      <c r="A100" s="27"/>
      <c r="B100" s="27"/>
      <c r="E100" s="43"/>
      <c r="F100" s="43"/>
      <c r="G100" s="43"/>
    </row>
    <row r="101" spans="1:7" hidden="1" x14ac:dyDescent="0.3">
      <c r="A101" s="27"/>
      <c r="B101" s="27"/>
      <c r="E101" s="43"/>
      <c r="F101" s="43"/>
      <c r="G101" s="43"/>
    </row>
    <row r="102" spans="1:7" hidden="1" x14ac:dyDescent="0.3">
      <c r="A102" s="27"/>
      <c r="B102" s="27"/>
      <c r="E102" s="43"/>
      <c r="F102" s="43"/>
      <c r="G102" s="43"/>
    </row>
    <row r="103" spans="1:7" hidden="1" x14ac:dyDescent="0.3">
      <c r="A103" s="27"/>
      <c r="B103" s="27"/>
      <c r="E103" s="43"/>
      <c r="F103" s="43"/>
      <c r="G103" s="43"/>
    </row>
    <row r="104" spans="1:7" hidden="1" x14ac:dyDescent="0.3">
      <c r="A104" s="27"/>
      <c r="B104" s="27"/>
      <c r="E104" s="43"/>
      <c r="F104" s="43"/>
      <c r="G104" s="43"/>
    </row>
    <row r="105" spans="1:7" hidden="1" x14ac:dyDescent="0.3">
      <c r="A105" s="27"/>
      <c r="B105" s="27"/>
      <c r="E105" s="43"/>
      <c r="F105" s="43"/>
      <c r="G105" s="43"/>
    </row>
    <row r="106" spans="1:7" hidden="1" x14ac:dyDescent="0.3">
      <c r="A106" s="27"/>
      <c r="B106" s="27"/>
      <c r="E106" s="43"/>
      <c r="F106" s="43"/>
      <c r="G106" s="43"/>
    </row>
    <row r="107" spans="1:7" hidden="1" x14ac:dyDescent="0.3">
      <c r="A107" s="27"/>
      <c r="B107" s="27"/>
      <c r="E107" s="43"/>
      <c r="F107" s="43"/>
      <c r="G107" s="43"/>
    </row>
    <row r="108" spans="1:7" hidden="1" x14ac:dyDescent="0.3">
      <c r="A108" s="27"/>
      <c r="B108" s="27"/>
      <c r="E108" s="43"/>
      <c r="F108" s="43"/>
      <c r="G108" s="43"/>
    </row>
    <row r="109" spans="1:7" hidden="1" x14ac:dyDescent="0.3">
      <c r="A109" s="27"/>
      <c r="B109" s="27"/>
      <c r="E109" s="43"/>
      <c r="F109" s="43"/>
      <c r="G109" s="43"/>
    </row>
    <row r="110" spans="1:7" hidden="1" x14ac:dyDescent="0.3">
      <c r="A110" s="27"/>
      <c r="B110" s="27"/>
      <c r="E110" s="43"/>
      <c r="F110" s="43"/>
      <c r="G110" s="43"/>
    </row>
    <row r="111" spans="1:7" hidden="1" x14ac:dyDescent="0.3">
      <c r="E111" s="43"/>
      <c r="F111" s="43"/>
      <c r="G111" s="43"/>
    </row>
    <row r="112" spans="1:7" hidden="1" x14ac:dyDescent="0.3">
      <c r="E112" s="43"/>
      <c r="F112" s="43"/>
      <c r="G112" s="43"/>
    </row>
    <row r="113" spans="1:7" ht="18" hidden="1" x14ac:dyDescent="0.4">
      <c r="A113" s="539"/>
      <c r="B113" s="540"/>
      <c r="E113" s="43"/>
      <c r="F113" s="43"/>
      <c r="G113" s="43"/>
    </row>
    <row r="114" spans="1:7" hidden="1" x14ac:dyDescent="0.3">
      <c r="E114" s="43"/>
      <c r="F114" s="43"/>
      <c r="G114" s="43"/>
    </row>
    <row r="115" spans="1:7" hidden="1" x14ac:dyDescent="0.3">
      <c r="E115" s="43"/>
      <c r="F115" s="43"/>
      <c r="G115" s="43"/>
    </row>
    <row r="116" spans="1:7" hidden="1" x14ac:dyDescent="0.3">
      <c r="E116" s="43"/>
      <c r="F116" s="43"/>
      <c r="G116" s="43"/>
    </row>
    <row r="117" spans="1:7" hidden="1" x14ac:dyDescent="0.3">
      <c r="E117" s="43"/>
      <c r="F117" s="43"/>
      <c r="G117" s="43"/>
    </row>
    <row r="118" spans="1:7" hidden="1" x14ac:dyDescent="0.3">
      <c r="E118" s="43"/>
      <c r="F118" s="43"/>
      <c r="G118" s="43"/>
    </row>
    <row r="119" spans="1:7" hidden="1" x14ac:dyDescent="0.3">
      <c r="E119" s="43"/>
      <c r="F119" s="43"/>
      <c r="G119" s="43"/>
    </row>
    <row r="120" spans="1:7" hidden="1" x14ac:dyDescent="0.3">
      <c r="E120" s="43"/>
      <c r="F120" s="43"/>
      <c r="G120" s="43"/>
    </row>
    <row r="121" spans="1:7" hidden="1" x14ac:dyDescent="0.3">
      <c r="E121" s="43"/>
      <c r="F121" s="43"/>
      <c r="G121" s="43"/>
    </row>
  </sheetData>
  <sheetProtection sheet="1" objects="1" scenarios="1"/>
  <mergeCells count="3">
    <mergeCell ref="A1:G3"/>
    <mergeCell ref="D8:D12"/>
    <mergeCell ref="F8:F12"/>
  </mergeCells>
  <dataValidations count="1">
    <dataValidation type="list" allowBlank="1" showInputMessage="1" showErrorMessage="1" sqref="D22:D64 D66:D85 D87:D89 D91:D93 D14 D16:D20" xr:uid="{2A8E56CE-06C9-4A90-B8EF-DABA62E51BA6}">
      <formula1>"-,X"</formula1>
    </dataValidation>
  </dataValidations>
  <hyperlinks>
    <hyperlink ref="C7" location="Cover!A1" display="Cover" xr:uid="{5FF28B80-AA42-44CC-9E8E-710AEE5B3259}"/>
    <hyperlink ref="C8" location="CORRECTIONS!A1" display="CORRECTIONS" xr:uid="{BC36D1CA-9745-4ED3-AA0E-4E5BF267D851}"/>
    <hyperlink ref="C9" location="Index!A1" display="Index" xr:uid="{8DC1BB8E-2742-491D-8414-93A42AA0DC4B}"/>
    <hyperlink ref="C10" location="'List of Tables'!A1" display="List of Tables" xr:uid="{E326A881-75DB-455A-84BD-63EE50CA99AD}"/>
    <hyperlink ref="C11" location="'Changes Log'!A1" display="Changes Log" xr:uid="{1DDD809B-CE9C-49F5-B3E1-4A56FA2CE069}"/>
    <hyperlink ref="C12" location="'Universal Data'!A1" display="Universal Data" xr:uid="{DBF8CF94-B7E3-41BF-B07C-3BC7ED031A14}"/>
    <hyperlink ref="C14" location="'1.1 Reconcile to Reg. Accounts'!A1" display="1.1 Reconcile to Reg. Accounts" xr:uid="{F0FAB2EE-B718-4954-8779-C8FB19D0DD6D}"/>
    <hyperlink ref="C16" location="'2.1 Cost Summary'!A1" display="2.1 Cost Summary" xr:uid="{E7ABA234-1D25-4485-87CB-4E01635913F3}"/>
    <hyperlink ref="C17" location="'2.2 Workload Summary'!A1" display="2.2 Workload Summary" xr:uid="{B059407A-8330-4CF2-A37A-9E414E51BBA1}"/>
    <hyperlink ref="C18" location="'2.3 Total Volumes'!A1" display="2.3 Total Volumes" xr:uid="{95909226-1A05-4EED-B9CB-6E287D4B06B5}"/>
    <hyperlink ref="C22" location="'3.1 Opex Summary'!A1" display="3.1 Opex Summary" xr:uid="{D3647BDE-1193-40E4-94BA-556E6BC25EC3}"/>
    <hyperlink ref="C23" location="'3.2 Asset Management'!A1" display="3.2 Asset Management" xr:uid="{D0BDFE8A-2DED-44CD-8EAD-7E03DD0A83E3}"/>
    <hyperlink ref="C24" location="'3.2 Operations Management'!A1" display="3.2 Operations Management" xr:uid="{22015803-B97F-4A08-AEB0-1637C733BF96}"/>
    <hyperlink ref="C25" location="'3.2 Emergency Call Centre'!A1" display="3.2 Emergency Call Centre" xr:uid="{50CDAFBF-92A0-4723-A3FF-B568A50690F4}"/>
    <hyperlink ref="C26" location="'3.2 Operations Management'!A1" display="3.2 Customer Management" xr:uid="{72CD9CBE-783B-4C69-8EC2-A084E8A9FA1E}"/>
    <hyperlink ref="C27" location="'3.2 System Control'!A1" display="3.2 System Control" xr:uid="{9F02DDA3-BCE1-4B97-9C99-760D62FC84FC}"/>
    <hyperlink ref="C28" location="'3.2 Emergency'!A1" display="3.2 Emergency" xr:uid="{610EF33A-5E32-4FEA-98EC-6A517DBF0EBB}"/>
    <hyperlink ref="C29" location="'3.2 Metering'!A1" display="3.2 Metering" xr:uid="{A746250E-3852-45EA-9181-7A756289E039}"/>
    <hyperlink ref="C30" location="'3.2 PRE Repairs'!A1" display="3.2 PRE Repairs" xr:uid="{0FBB6069-BFCC-482C-ACEA-E62500E65928}"/>
    <hyperlink ref="C31" location="'3.2 Maintenance'!A1" display="3.2 Maintenance" xr:uid="{2333695A-C139-4EAB-8E2C-5C76E681231F}"/>
    <hyperlink ref="C32" location="'3.2 Other Direct Activites'!A1" display="3.2 Other Direct Activites" xr:uid="{6BA09DEE-3452-4239-901B-4301FD9673BB}"/>
    <hyperlink ref="C33" location="'3.2 IT &amp; Telecoms'!A1" display="3.2 IT &amp; Telecoms" xr:uid="{F1E6FE2E-26B2-4A5A-9BF0-0B25C8DF4208}"/>
    <hyperlink ref="C34" location="'3.2 Property Management'!A1" display="3.2 Property Management" xr:uid="{ED5A881F-1292-49FE-90C1-E41AC922381A}"/>
    <hyperlink ref="C35" location="'3.2 HR &amp; Non-op Training'!A1" display="3.2 HR &amp; Non-op Training" xr:uid="{D5F05D3C-FEF4-4435-9059-39BB739D8BDE}"/>
    <hyperlink ref="C36" location="'3.2 Audit, Finance &amp; Regulation'!A1" display="3.2 Audit, Finance &amp; Regulation" xr:uid="{68E50AD6-39F2-443B-9703-77A293A3B0F6}"/>
    <hyperlink ref="C37" location="'3.2 Insurance'!A1" display="3.2 Insurance" xr:uid="{ABFA0B0D-461D-4710-AD21-5F27636DA78C}"/>
    <hyperlink ref="C38" location="'3.2 Procurement'!A1" display="3.2 Procurement" xr:uid="{45DF654A-A278-4094-84B2-77A16E14C695}"/>
    <hyperlink ref="C39" location="'3.2 CEO &amp; Group Management'!A1" display="3.2 CEO &amp; Group Management" xr:uid="{6C3CE9BE-508B-43B3-8F61-EE2E383E14E8}"/>
    <hyperlink ref="C40" location="'3.2 Stores &amp; Logistics'!A1" display="3.2 Stores &amp; Logistics" xr:uid="{BBF3AA5E-DEB3-4BCE-80AE-EE988A2B2B94}"/>
    <hyperlink ref="C41" location="'3.2 AMD Owner Occupied'!A1" display="3.2 AMD Owner Occupied" xr:uid="{4F833933-0559-4EC8-A953-6EE9EBCF6AFD}"/>
    <hyperlink ref="C42" location="'3.2 AMD (Non-OO)'!A1" display="3.2 AMD (Non-OO)" xr:uid="{41B9315B-39C6-4B10-8041-AD245BCC4A58}"/>
    <hyperlink ref="C43" location="'3.2 Trainees &amp; Apprentices'!A1" display="3.2 Trainees &amp; Apprentices" xr:uid="{0DB2380F-6E78-409E-9012-EE9A17BB4CDB}"/>
    <hyperlink ref="C44" location="'3.2 Non-Controllable Costs'!A1" display="3.2 Non-Controllable Costs" xr:uid="{04C7B222-05B4-475A-B68D-0BE71AD1F67F}"/>
    <hyperlink ref="C45" location="'3.2 Supplier of Last Resort'!A1" display="3.2 Supplier of Last Resort" xr:uid="{81788CBB-4DE3-4173-BDF8-2171779AE1C6}"/>
    <hyperlink ref="C46" location="'3.2 Energy Strategy'!A1" display="3.2 Energy Strategy" xr:uid="{E67E3140-9547-4DFA-B40B-4FBDF7970065}"/>
    <hyperlink ref="C47" location="'3.2 Non Price Control Activity'!A1" display="3.2 Non Price Control Activity" xr:uid="{00770624-E48F-4700-9D1F-F569ECE029CA}"/>
    <hyperlink ref="C48" location="'3.3 Business Support'!A1" display="3.3 Business Support" xr:uid="{1F922B8B-9A87-49C0-A46E-F88AF21DADC3}"/>
    <hyperlink ref="C49" location="'3.4 Int and Ext Contractors'!A1" display="3.4 Int and Ext Contractors" xr:uid="{A284A038-D8DE-4A0D-BEDD-57BEC469241A}"/>
    <hyperlink ref="C50" location="'3.5 Group Transactions'!A1" display="3.5 Group Transactions" xr:uid="{F74ED620-C022-4E7D-B0AE-BD4FE95FED38}"/>
    <hyperlink ref="C51" location="'3.6 Maintenance Summary'!A1" display="3.6 Maintenance Summary" xr:uid="{F7F4CE44-D885-422D-B5F4-8CA6E41C4884}"/>
    <hyperlink ref="C52" location="'3.7 Maintenance 2023'!A1" display="3.7 Maintenance 2023" xr:uid="{973150F2-72EF-4305-9C70-94305897F72A}"/>
    <hyperlink ref="C53" location="'3.7 Maintenance 2024'!A1" display="3.7 Maintenance 2024" xr:uid="{E952B361-14F2-4ACE-8850-D99FE374565B}"/>
    <hyperlink ref="C54" location="'3.7 Maintenance 2025'!A1" display="3.7 Maintenance 2025" xr:uid="{E5CF5B4F-A813-4551-B7D3-7F2565DF8F2F}"/>
    <hyperlink ref="C55" location="'3.7 Maintenance 2026'!A1" display="3.7 Maintenance 2026" xr:uid="{42BC2804-F620-4356-988C-F9585053BC12}"/>
    <hyperlink ref="C56" location="'3.7 Maintenance 2027'!A1" display="3.7 Maintenance 2027" xr:uid="{40991A43-87D0-4535-BAD1-9B31A7E47A64}"/>
    <hyperlink ref="C57" location="'3.7 Maintenance 2028'!A1" display="3.7 Maintenance 2028" xr:uid="{9F4D4F57-84FD-4F54-ADCA-542DAA29291C}"/>
    <hyperlink ref="C58" location="'3.8 Metering Summary'!A1" display="3.8 Metering Summary" xr:uid="{ED5E0970-14C3-48C7-B836-5744739C0EE0}"/>
    <hyperlink ref="C59" location="'3.9 Metering 2023'!A1" display="3.9 Metering 2023" xr:uid="{0E1352EA-1DB9-4710-9BB4-F78EC023EEA3}"/>
    <hyperlink ref="C60" location="'3.9 Metering 2024'!A1" display="3.9 Metering 2024" xr:uid="{7120D650-F02C-4292-BA86-236641EF83C3}"/>
    <hyperlink ref="C61" location="'3.9 Metering 2025'!A1" display="3.9 Metering 2025" xr:uid="{7A856FB1-3611-40D4-8924-3EDAFC634E36}"/>
    <hyperlink ref="C62" location="'3.9 Metering 2026'!A1" display="3.9 Metering 2026" xr:uid="{43939DEF-8ACA-4D85-8279-34A835DECCEC}"/>
    <hyperlink ref="C63" location="'3.9 Metering 2027'!A1" display="3.9 Metering 2027" xr:uid="{383AFC9E-1E95-47CF-B760-9AD8AC6360C9}"/>
    <hyperlink ref="C64" location="'3.9 Metering 2028'!A1" display="3.9 Metering 2028" xr:uid="{C72E464F-9731-4ABB-860A-977F1A72F9CC}"/>
    <hyperlink ref="C66" location="'4.1 Capex Summary'!A1" display="4.1 Capex Summary" xr:uid="{7508B414-D01F-4141-83FF-BC6B6A72D862}"/>
    <hyperlink ref="C67" location="'4.2 Capex Analysis'!A1" display="4.2 Capex Analysis" xr:uid="{E2E9EB52-E12C-49EA-A87A-8AE842ED4B6B}"/>
    <hyperlink ref="C68" location="'4.3 Project List Summaries 2023'!A1" display="4.3 Project List Summaries 2023" xr:uid="{98957E9A-E62B-4806-BAD2-3343810C92A0}"/>
    <hyperlink ref="C69" location="'4.3 Project List Summaries 2024'!A1" display="4.3 Project List Summaries 2024" xr:uid="{2C090FA7-7E8A-4B07-A226-1B5752712D2F}"/>
    <hyperlink ref="C70" location="'4.3 Project List Summaries 2025'!A1" display="4.3 Project List Summaries 2025" xr:uid="{9D8A9EE6-0FC2-471E-BE7C-41A9180E5E21}"/>
    <hyperlink ref="C71" location="'4.3 Project List Summaries 2026'!A1" display="4.3 Project List Summaries 2026" xr:uid="{A3057396-B688-42B3-9529-67EC7A084611}"/>
    <hyperlink ref="C72" location="'4.3 Project List Summaries 2027'!A1" display="4.3 Project List Summaries 2027" xr:uid="{E4E8D2B4-3B6F-41D1-96EC-5DF7707F5FDE}"/>
    <hyperlink ref="C73" location="'4.3 Project List Summaries 2028'!A1" display="4.3 Project List Summaries 2028" xr:uid="{A4F9E1EF-DA72-4B38-A490-23181862FE18}"/>
    <hyperlink ref="C74" location="'4.4 District Governors Detail'!A1" display="4.4 District Governors Detail" xr:uid="{61F42139-5C4F-419A-BB7A-CFD3096F9781}"/>
    <hyperlink ref="C75" location="'4.5 District Governors Summary'!A1" display="4.5 District Governors Summary" xr:uid="{827B9E1A-F7BF-46A0-A33D-48487298A804}"/>
    <hyperlink ref="C77" location="'4.7 Capex Workload Summary'!A1" display="4.7 Capex Workload Summary" xr:uid="{A2295683-FE82-429E-AA82-754375DC857D}"/>
    <hyperlink ref="C78" location="'4.8 Capex Workload 2023'!A1" display="4.8 Capex Workload 2023" xr:uid="{E18CDFF2-2BE1-4B74-95DB-7C096973C10E}"/>
    <hyperlink ref="C79" location="'4.8 Capex Workload 2024'!A1" display="4.8 Capex Workload 2024" xr:uid="{9ED9C0F7-9938-4A34-B2B4-1E7E542878DA}"/>
    <hyperlink ref="C80" location="'4.8 Capex Workload 2025'!A1" display="4.8 Capex Workload 2025" xr:uid="{F668D793-C38A-4317-B16A-A2F1869440C3}"/>
    <hyperlink ref="C81" location="'4.8 Capex Workload 2026'!A1" display="4.8 Capex Workload 2026" xr:uid="{DE303F83-17E3-4390-BAC4-FCDF08746DB4}"/>
    <hyperlink ref="C82" location="'4.8 Capex Workload 2027'!A1" display="4.8 Capex Workload 2027" xr:uid="{DE23D08B-E4EA-491B-BA3C-2EDAF851F63E}"/>
    <hyperlink ref="C83" location="'4.8 Capex Workload 2028'!A1" display="4.8 Capex Workload 2028" xr:uid="{A2124DFA-F731-4167-8F48-2B9C07EA8894}"/>
    <hyperlink ref="C84" location="'4.9 Connections Profile'!A1" display="4.9 Connections Profile" xr:uid="{D216A4E6-3C7D-487A-B3FF-34588CA240F2}"/>
    <hyperlink ref="C85" location="'4.10 Network Development'!A1" display="4.10 Network Development" xr:uid="{071EC303-2A7D-46AC-89C1-32F8B356C5C8}"/>
    <hyperlink ref="C87" location="'5.1 Network Assets'!A1" display="5.1 Network Assets" xr:uid="{3C4113C5-68DC-4235-AA55-F2447F30BACC}"/>
    <hyperlink ref="C88" location="'5.2 Metering Assets'!A1" display="5.2 Metering Assets" xr:uid="{8AF3DB96-EAD7-4729-AE96-9FFF527C05A5}"/>
    <hyperlink ref="C89" location="'5.3 MEAV'!A1" display="5.3 MEAV" xr:uid="{11B38F58-E4C1-49A8-B770-79502C3A7243}"/>
    <hyperlink ref="C91" location="'6.1 PREs Reports &amp; Repairs'!A1" display="6.1 PREs Reports &amp; Repairs" xr:uid="{7056AFFA-B6B4-4EE2-8114-45AAC934A97B}"/>
    <hyperlink ref="C92" location="'6.2 Environmental Impact'!A1" display="6.2 Environmental Impact" xr:uid="{EB44515A-B2A9-41BB-A296-BDF614BA06D5}"/>
    <hyperlink ref="C93" location="'6.3 Business Carbon Footprint'!A1" display="6.3 Business Carbon Footprint" xr:uid="{CAB1E0A9-D318-4E06-BD67-F5B0F98FED05}"/>
    <hyperlink ref="C19" location="'2.4 Opex Cost Summary'!A1" display="'2.4 Opex Cost Summary'!A1" xr:uid="{BF0E482F-1127-4D1D-ADED-63489A1A8CA7}"/>
    <hyperlink ref="C20" location="'2.5 Capex Cost Summary'!A1" display="2.5 Capex Cost Summary" xr:uid="{22E3FC75-15A6-4D92-A96D-C583524A7CAA}"/>
    <hyperlink ref="C76" location="'4.6 Other Capex'!A1" display="4.6 Other Capex" xr:uid="{C6829E62-6915-49F4-833A-33DC5B588B55}"/>
  </hyperlinks>
  <pageMargins left="0.7" right="0.7" top="0.75" bottom="0.75" header="0.3" footer="0.3"/>
  <pageSetup paperSize="9" scale="5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52442-60F3-4CA4-88F4-D82B6D6349E8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CEO &amp; Group Management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920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207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CEO &amp; Group Management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CEO &amp; Group Management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CEO &amp; Group Management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CEO &amp; Group Management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CEO &amp; Group Management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CEO &amp; Group Management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CEO &amp; Group Management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CEO &amp; Group Management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CEO &amp; Group Management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CEO &amp; Group Management</v>
      </c>
      <c r="B18" s="129" t="s">
        <v>112</v>
      </c>
      <c r="C18" s="340" t="str">
        <f t="shared" si="1"/>
        <v>Nominal £</v>
      </c>
      <c r="D18" s="719"/>
      <c r="E18" s="500"/>
      <c r="F18" s="500"/>
      <c r="G18" s="500"/>
      <c r="H18" s="500"/>
      <c r="I18" s="553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CEO &amp; Group Management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CEO &amp; Group Management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CEO &amp; Group Management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CEO &amp; Group Management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CEO &amp; Group Management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CEO &amp; Group Management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CEO &amp; Group Management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CEO &amp; Group Management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CEO &amp; Group Management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CEO &amp; Group Management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CEO &amp; Group Management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CEO &amp; Group Management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CEO &amp; Group Management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CEO &amp; Group Management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CEO &amp; Group Management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CEO &amp; Group Management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CEO &amp; Group Management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CEO &amp; Group Management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CEO &amp; Group Management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921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CEO &amp; Group Management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CEO &amp; Group Management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CEO &amp; Group Management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CEO &amp; Group Management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CEO &amp; Group Management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CEO &amp; Group Management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CEO &amp; Group Management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CEO &amp; Group Management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77" priority="2" operator="equal">
      <formula>"Error"</formula>
    </cfRule>
  </conditionalFormatting>
  <conditionalFormatting sqref="D49:I49">
    <cfRule type="expression" dxfId="7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EA68-A19D-44FD-8039-2FCACEBE9434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Stores &amp; Logistics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923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208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Stores &amp; Logistics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Stores &amp; Logistics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Stores &amp; Logistics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Stores &amp; Logistics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Stores &amp; Logistics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Stores &amp; Logistics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Stores &amp; Logistics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Stores &amp; Logistics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Stores &amp; Logistics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Stores &amp; Logistics</v>
      </c>
      <c r="B18" s="129" t="s">
        <v>112</v>
      </c>
      <c r="C18" s="340" t="str">
        <f t="shared" si="1"/>
        <v>Nominal £</v>
      </c>
      <c r="D18" s="719"/>
      <c r="E18" s="500"/>
      <c r="F18" s="500"/>
      <c r="G18" s="500"/>
      <c r="H18" s="500"/>
      <c r="I18" s="553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Stores &amp; Logistics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Stores &amp; Logistics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Stores &amp; Logistics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Stores &amp; Logistics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Stores &amp; Logistics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Stores &amp; Logistics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Stores &amp; Logistics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Stores &amp; Logistics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Stores &amp; Logistics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Stores &amp; Logistics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Stores &amp; Logistics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Stores &amp; Logistics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Stores &amp; Logistics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Stores &amp; Logistics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Stores &amp; Logistics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Stores &amp; Logistics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Stores &amp; Logistics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Stores &amp; Logistics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Stores &amp; Logistics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922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Stores &amp; Logistics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Stores &amp; Logistics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Stores &amp; Logistics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Stores &amp; Logistics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Stores &amp; Logistics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Stores &amp; Logistics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Stores &amp; Logistics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Stores &amp; Logistics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75" priority="2" operator="equal">
      <formula>"Error"</formula>
    </cfRule>
  </conditionalFormatting>
  <conditionalFormatting sqref="D49:I49">
    <cfRule type="expression" dxfId="7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F1B88-51AC-475C-9F88-65CAC88DCA70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48.0820312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AMD Owner Occupied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924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209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Advertising &amp; Market Development - Owner Occupied (OO)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Advertising &amp; Market Development - Owner Occupied (OO)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Advertising &amp; Market Development - Owner Occupied (OO)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Advertising &amp; Market Development - Owner Occupied (OO)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Advertising &amp; Market Development - Owner Occupied (OO)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Advertising &amp; Market Development - Owner Occupied (OO)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Advertising &amp; Market Development - Owner Occupied (OO)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Advertising &amp; Market Development - Owner Occupied (OO)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Advertising &amp; Market Development - Owner Occupied (OO)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Advertising &amp; Market Development - Owner Occupied (OO)</v>
      </c>
      <c r="B18" s="129" t="s">
        <v>112</v>
      </c>
      <c r="C18" s="340" t="str">
        <f t="shared" si="1"/>
        <v>Nominal £</v>
      </c>
      <c r="D18" s="719"/>
      <c r="E18" s="500"/>
      <c r="F18" s="500"/>
      <c r="G18" s="500"/>
      <c r="H18" s="500"/>
      <c r="I18" s="553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Advertising &amp; Market Development - Owner Occupied (OO)</v>
      </c>
      <c r="B19" s="129" t="s">
        <v>101</v>
      </c>
      <c r="C19" s="340" t="str">
        <f t="shared" si="1"/>
        <v>Nominal £</v>
      </c>
      <c r="D19" s="719"/>
      <c r="E19" s="500"/>
      <c r="F19" s="500"/>
      <c r="G19" s="500"/>
      <c r="H19" s="500"/>
      <c r="I19" s="553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Advertising &amp; Market Development - Owner Occupied (OO)</v>
      </c>
      <c r="B20" s="129" t="s">
        <v>102</v>
      </c>
      <c r="C20" s="340" t="str">
        <f t="shared" si="1"/>
        <v>Nominal £</v>
      </c>
      <c r="D20" s="719"/>
      <c r="E20" s="500"/>
      <c r="F20" s="500"/>
      <c r="G20" s="500"/>
      <c r="H20" s="500"/>
      <c r="I20" s="553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Advertising &amp; Market Development - Owner Occupied (OO)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Advertising &amp; Market Development - Owner Occupied (OO)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Advertising &amp; Market Development - Owner Occupied (OO)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Advertising &amp; Market Development - Owner Occupied (OO)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Advertising &amp; Market Development - Owner Occupied (OO)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Advertising &amp; Market Development - Owner Occupied (OO)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Advertising &amp; Market Development - Owner Occupied (OO)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Advertising &amp; Market Development - Owner Occupied (OO)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Advertising &amp; Market Development - Owner Occupied (OO)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Advertising &amp; Market Development - Owner Occupied (OO)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Advertising &amp; Market Development - Owner Occupied (OO)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Advertising &amp; Market Development - Owner Occupied (OO)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Advertising &amp; Market Development - Owner Occupied (OO)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Advertising &amp; Market Development - Owner Occupied (OO)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Advertising &amp; Market Development - Owner Occupied (OO)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Advertising &amp; Market Development - Owner Occupied (OO)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Advertising &amp; Market Development - Owner Occupied (OO)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925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Advertising &amp; Market Development - Owner Occupied (OO)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Advertising &amp; Market Development - Owner Occupied (OO)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Advertising &amp; Market Development - Owner Occupied (OO)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Advertising &amp; Market Development - Owner Occupied (OO)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Advertising &amp; Market Development - Owner Occupied (OO)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Advertising &amp; Market Development - Owner Occupied (OO)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Advertising &amp; Market Development - Owner Occupied (OO)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Advertising &amp; Market Development - Owner Occupied (OO)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73" priority="2" operator="equal">
      <formula>"Error"</formula>
    </cfRule>
  </conditionalFormatting>
  <conditionalFormatting sqref="D49:I49">
    <cfRule type="expression" dxfId="7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912E5-DC87-452A-9CF3-2F688A38158E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7.7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AMD (Non-OO)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926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210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Advertising &amp; Market Development (Non-OO)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Advertising &amp; Market Development (Non-OO)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Advertising &amp; Market Development (Non-OO)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Advertising &amp; Market Development (Non-OO)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Advertising &amp; Market Development (Non-OO)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Advertising &amp; Market Development (Non-OO)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Advertising &amp; Market Development (Non-OO)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Advertising &amp; Market Development (Non-OO)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Advertising &amp; Market Development (Non-OO)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Advertising &amp; Market Development (Non-OO)</v>
      </c>
      <c r="B18" s="129" t="s">
        <v>112</v>
      </c>
      <c r="C18" s="340" t="str">
        <f t="shared" si="1"/>
        <v>Nominal £</v>
      </c>
      <c r="D18" s="719"/>
      <c r="E18" s="500"/>
      <c r="F18" s="500"/>
      <c r="G18" s="500"/>
      <c r="H18" s="500"/>
      <c r="I18" s="553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Advertising &amp; Market Development (Non-OO)</v>
      </c>
      <c r="B19" s="129" t="s">
        <v>101</v>
      </c>
      <c r="C19" s="340" t="str">
        <f t="shared" si="1"/>
        <v>Nominal £</v>
      </c>
      <c r="D19" s="719"/>
      <c r="E19" s="500"/>
      <c r="F19" s="500"/>
      <c r="G19" s="500"/>
      <c r="H19" s="500"/>
      <c r="I19" s="553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Advertising &amp; Market Development (Non-OO)</v>
      </c>
      <c r="B20" s="129" t="s">
        <v>102</v>
      </c>
      <c r="C20" s="340" t="str">
        <f t="shared" si="1"/>
        <v>Nominal £</v>
      </c>
      <c r="D20" s="719"/>
      <c r="E20" s="500"/>
      <c r="F20" s="500"/>
      <c r="G20" s="500"/>
      <c r="H20" s="500"/>
      <c r="I20" s="553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Advertising &amp; Market Development (Non-OO)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Advertising &amp; Market Development (Non-OO)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Advertising &amp; Market Development (Non-OO)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Advertising &amp; Market Development (Non-OO)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Advertising &amp; Market Development (Non-OO)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Advertising &amp; Market Development (Non-OO)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Advertising &amp; Market Development (Non-OO)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Advertising &amp; Market Development (Non-OO)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Advertising &amp; Market Development (Non-OO)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Advertising &amp; Market Development (Non-OO)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Advertising &amp; Market Development (Non-OO)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Advertising &amp; Market Development (Non-OO)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Advertising &amp; Market Development (Non-OO)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Advertising &amp; Market Development (Non-OO)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Advertising &amp; Market Development (Non-OO)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Advertising &amp; Market Development (Non-OO)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Advertising &amp; Market Development (Non-OO)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927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Advertising &amp; Market Development (Non-OO)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Advertising &amp; Market Development (Non-OO)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Advertising &amp; Market Development (Non-OO)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Advertising &amp; Market Development (Non-OO)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Advertising &amp; Market Development (Non-OO)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Advertising &amp; Market Development (Non-OO)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Advertising &amp; Market Development (Non-OO)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Advertising &amp; Market Development (Non-OO)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71" priority="2" operator="equal">
      <formula>"Error"</formula>
    </cfRule>
  </conditionalFormatting>
  <conditionalFormatting sqref="D49:I49">
    <cfRule type="expression" dxfId="7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F1810-2055-42FE-A6A3-82D9FB10B1CD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Trainees &amp; Apprentices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928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211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Trainees &amp; Apprentices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Trainees &amp; Apprentices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Trainees &amp; Apprentices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Trainees &amp; Apprentices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Trainees &amp; Apprentices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Trainees &amp; Apprentices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Trainees &amp; Apprentices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Trainees &amp; Apprentices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Trainees &amp; Apprentices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Trainees &amp; Apprentices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Trainees &amp; Apprentices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Trainees &amp; Apprentices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Trainees &amp; Apprentices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Trainees &amp; Apprentices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Trainees &amp; Apprentices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Trainees &amp; Apprentices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Trainees &amp; Apprentices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Trainees &amp; Apprentices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Trainees &amp; Apprentices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Trainees &amp; Apprentices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Trainees &amp; Apprentices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Trainees &amp; Apprentices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Trainees &amp; Apprentices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Trainees &amp; Apprentices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Trainees &amp; Apprentices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Trainees &amp; Apprentices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Trainees &amp; Apprentices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Trainees &amp; Apprentices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Trainees &amp; Apprentices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929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Trainees &amp; Apprentices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Trainees &amp; Apprentices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Trainees &amp; Apprentices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Trainees &amp; Apprentices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Trainees &amp; Apprentices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Trainees &amp; Apprentices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Trainees &amp; Apprentices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Trainees &amp; Apprentices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69" priority="2" operator="equal">
      <formula>"Error"</formula>
    </cfRule>
  </conditionalFormatting>
  <conditionalFormatting sqref="D49:I49">
    <cfRule type="expression" dxfId="68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5976D-43B2-4376-AE8A-99C69BE826BB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Non-Controllable Costs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930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652</v>
      </c>
      <c r="B8" s="128" t="s">
        <v>92</v>
      </c>
      <c r="C8" s="339" t="s">
        <v>374</v>
      </c>
      <c r="D8" s="509"/>
      <c r="E8" s="741"/>
      <c r="F8" s="741"/>
      <c r="G8" s="741"/>
      <c r="H8" s="741"/>
      <c r="I8" s="502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Non-Controllable Costs</v>
      </c>
      <c r="B9" s="129" t="s">
        <v>93</v>
      </c>
      <c r="C9" s="340" t="str">
        <f>$C$8</f>
        <v>Nominal £</v>
      </c>
      <c r="D9" s="505"/>
      <c r="E9" s="755"/>
      <c r="F9" s="755"/>
      <c r="G9" s="755"/>
      <c r="H9" s="755"/>
      <c r="I9" s="504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Non-Controllable Costs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Non-Controllable Costs</v>
      </c>
      <c r="B11" s="129" t="s">
        <v>95</v>
      </c>
      <c r="C11" s="340" t="str">
        <f t="shared" si="1"/>
        <v>Nominal £</v>
      </c>
      <c r="D11" s="505"/>
      <c r="E11" s="755"/>
      <c r="F11" s="755"/>
      <c r="G11" s="755"/>
      <c r="H11" s="755"/>
      <c r="I11" s="504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Non-Controllable Costs</v>
      </c>
      <c r="B12" s="129" t="s">
        <v>96</v>
      </c>
      <c r="C12" s="340" t="str">
        <f t="shared" si="1"/>
        <v>Nominal £</v>
      </c>
      <c r="D12" s="505"/>
      <c r="E12" s="755"/>
      <c r="F12" s="755"/>
      <c r="G12" s="755"/>
      <c r="H12" s="755"/>
      <c r="I12" s="504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Non-Controllable Costs</v>
      </c>
      <c r="B13" s="129" t="s">
        <v>97</v>
      </c>
      <c r="C13" s="340" t="str">
        <f t="shared" si="1"/>
        <v>Nominal £</v>
      </c>
      <c r="D13" s="505"/>
      <c r="E13" s="755"/>
      <c r="F13" s="755"/>
      <c r="G13" s="755"/>
      <c r="H13" s="755"/>
      <c r="I13" s="504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Non-Controllable Costs</v>
      </c>
      <c r="B14" s="129" t="s">
        <v>104</v>
      </c>
      <c r="C14" s="340" t="str">
        <f t="shared" si="1"/>
        <v>Nominal £</v>
      </c>
      <c r="D14" s="505"/>
      <c r="E14" s="755"/>
      <c r="F14" s="755"/>
      <c r="G14" s="755"/>
      <c r="H14" s="755"/>
      <c r="I14" s="504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Non-Controllable Costs</v>
      </c>
      <c r="B15" s="129" t="s">
        <v>98</v>
      </c>
      <c r="C15" s="340" t="str">
        <f t="shared" si="1"/>
        <v>Nominal £</v>
      </c>
      <c r="D15" s="505"/>
      <c r="E15" s="755"/>
      <c r="F15" s="755"/>
      <c r="G15" s="755"/>
      <c r="H15" s="755"/>
      <c r="I15" s="504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Non-Controllable Costs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Non-Controllable Costs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Non-Controllable Costs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Non-Controllable Costs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Non-Controllable Costs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Non-Controllable Costs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Non-Controllable Costs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Non-Controllable Costs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Non-Controllable Costs</v>
      </c>
      <c r="B24" s="1156" t="s">
        <v>944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Non-Controllable Costs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Non-Controllable Costs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Non-Controllable Costs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Non-Controllable Costs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Non-Controllable Costs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Non-Controllable Costs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Non-Controllable Costs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Non-Controllable Costs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Non-Controllable Costs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Non-Controllable Costs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Non-Controllable Costs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Non-Controllable Costs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Non-Controllable Costs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931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Non-Controllable Costs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Non-Controllable Costs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Non-Controllable Costs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Non-Controllable Costs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Non-Controllable Costs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Non-Controllable Costs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Non-Controllable Costs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Non-Controllable Costs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67" priority="2" operator="equal">
      <formula>"Error"</formula>
    </cfRule>
  </conditionalFormatting>
  <conditionalFormatting sqref="D49:I49">
    <cfRule type="expression" dxfId="66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E6076-5650-4FE2-B4BD-F9C43481B9B6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Supplier of Last Resort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932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652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Non-Controllable Costs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Non-Controllable Costs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Non-Controllable Costs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Non-Controllable Costs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Non-Controllable Costs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Non-Controllable Costs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Non-Controllable Costs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Non-Controllable Costs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Non-Controllable Costs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Non-Controllable Costs</v>
      </c>
      <c r="B18" s="129" t="s">
        <v>112</v>
      </c>
      <c r="C18" s="340" t="str">
        <f t="shared" si="1"/>
        <v>Nominal £</v>
      </c>
      <c r="D18" s="719"/>
      <c r="E18" s="500"/>
      <c r="F18" s="500"/>
      <c r="G18" s="500"/>
      <c r="H18" s="500"/>
      <c r="I18" s="553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Non-Controllable Costs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Non-Controllable Costs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Non-Controllable Costs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Non-Controllable Costs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Non-Controllable Costs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Non-Controllable Costs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Non-Controllable Costs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Non-Controllable Costs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Non-Controllable Costs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Non-Controllable Costs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Non-Controllable Costs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Non-Controllable Costs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Non-Controllable Costs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Non-Controllable Costs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Non-Controllable Costs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Non-Controllable Costs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Non-Controllable Costs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Non-Controllable Costs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Non-Controllable Costs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933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Non-Controllable Costs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Non-Controllable Costs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Non-Controllable Costs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Non-Controllable Costs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Non-Controllable Costs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Non-Controllable Costs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Non-Controllable Costs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Non-Controllable Costs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65" priority="2" operator="equal">
      <formula>"Error"</formula>
    </cfRule>
  </conditionalFormatting>
  <conditionalFormatting sqref="D49:I49">
    <cfRule type="expression" dxfId="64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CF0AD-00A9-4883-905A-0D1D83936E0A}">
  <sheetPr>
    <pageSetUpPr fitToPage="1"/>
  </sheetPr>
  <dimension ref="A1:AO5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Energy Strategy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934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313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Energy Strategy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Energy Strategy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Energy Strategy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Energy Strategy</v>
      </c>
      <c r="B12" s="129" t="s">
        <v>96</v>
      </c>
      <c r="C12" s="340" t="str">
        <f t="shared" si="1"/>
        <v>Nominal £</v>
      </c>
      <c r="D12" s="719"/>
      <c r="E12" s="500"/>
      <c r="F12" s="500"/>
      <c r="G12" s="500"/>
      <c r="H12" s="500"/>
      <c r="I12" s="553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Energy Strategy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Energy Strategy</v>
      </c>
      <c r="B14" s="129" t="s">
        <v>104</v>
      </c>
      <c r="C14" s="340" t="str">
        <f t="shared" si="1"/>
        <v>Nominal £</v>
      </c>
      <c r="D14" s="719"/>
      <c r="E14" s="500"/>
      <c r="F14" s="500"/>
      <c r="G14" s="500"/>
      <c r="H14" s="500"/>
      <c r="I14" s="553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Energy Strategy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Energy Strategy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Energy Strategy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Energy Strategy</v>
      </c>
      <c r="B18" s="129" t="s">
        <v>112</v>
      </c>
      <c r="C18" s="340" t="str">
        <f t="shared" si="1"/>
        <v>Nominal £</v>
      </c>
      <c r="D18" s="719"/>
      <c r="E18" s="500"/>
      <c r="F18" s="500"/>
      <c r="G18" s="500"/>
      <c r="H18" s="500"/>
      <c r="I18" s="553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Energy Strategy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Energy Strategy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Energy Strategy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Energy Strategy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Energy Strategy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Energy Strategy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Energy Strategy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Energy Strategy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Energy Strategy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Energy Strategy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Energy Strategy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Energy Strategy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Energy Strategy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Energy Strategy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Energy Strategy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Energy Strategy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Energy Strategy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Energy Strategy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Energy Strategy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935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Energy Strategy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Energy Strategy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Energy Strategy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Energy Strategy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Energy Strategy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Energy Strategy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Energy Strategy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Energy Strategy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63" priority="2" operator="equal">
      <formula>"Error"</formula>
    </cfRule>
  </conditionalFormatting>
  <conditionalFormatting sqref="D49:I49">
    <cfRule type="expression" dxfId="62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2AF1-00D9-4EB7-A264-EF8F82F3EA8A}">
  <sheetPr>
    <pageSetUpPr fitToPage="1"/>
  </sheetPr>
  <dimension ref="A1:AO52"/>
  <sheetViews>
    <sheetView topLeftCell="A4"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5.5" customWidth="1"/>
    <col min="2" max="2" width="77.58203125" customWidth="1"/>
    <col min="3" max="9" width="14.58203125" customWidth="1"/>
    <col min="10" max="10" width="16.75" customWidth="1"/>
    <col min="11" max="11" width="9" hidden="1" customWidth="1"/>
    <col min="12" max="41" width="0" hidden="1" customWidth="1"/>
    <col min="42" max="16384" width="8" hidden="1"/>
  </cols>
  <sheetData>
    <row r="1" spans="1:21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ht="14.2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3.2 Non Price Control Activity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x14ac:dyDescent="0.3">
      <c r="A5" s="123"/>
      <c r="B5" s="123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 customHeight="1" thickBot="1" x14ac:dyDescent="0.4">
      <c r="A6" s="365" t="s">
        <v>937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 customHeight="1" thickBot="1" x14ac:dyDescent="0.35">
      <c r="A7" s="482"/>
      <c r="B7" s="482"/>
      <c r="C7" s="462" t="s">
        <v>386</v>
      </c>
      <c r="D7" s="1041">
        <v>2023</v>
      </c>
      <c r="E7" s="1042">
        <v>2024</v>
      </c>
      <c r="F7" s="1042">
        <v>2025</v>
      </c>
      <c r="G7" s="1042">
        <v>2026</v>
      </c>
      <c r="H7" s="1042">
        <v>2027</v>
      </c>
      <c r="I7" s="1043">
        <v>2028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 customHeight="1" x14ac:dyDescent="0.3">
      <c r="A8" s="1122" t="s">
        <v>936</v>
      </c>
      <c r="B8" s="128" t="s">
        <v>92</v>
      </c>
      <c r="C8" s="339" t="s">
        <v>374</v>
      </c>
      <c r="D8" s="518"/>
      <c r="E8" s="519"/>
      <c r="F8" s="519"/>
      <c r="G8" s="519"/>
      <c r="H8" s="519"/>
      <c r="I8" s="520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 customHeight="1" x14ac:dyDescent="0.3">
      <c r="A9" s="139" t="str">
        <f>$A$8</f>
        <v>Non Price Control Activities</v>
      </c>
      <c r="B9" s="129" t="s">
        <v>93</v>
      </c>
      <c r="C9" s="340" t="str">
        <f>$C$8</f>
        <v>Nominal £</v>
      </c>
      <c r="D9" s="719"/>
      <c r="E9" s="500"/>
      <c r="F9" s="500"/>
      <c r="G9" s="500"/>
      <c r="H9" s="500"/>
      <c r="I9" s="553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 customHeight="1" x14ac:dyDescent="0.3">
      <c r="A10" s="139" t="str">
        <f t="shared" ref="A10:A37" si="0">$A$8</f>
        <v>Non Price Control Activities</v>
      </c>
      <c r="B10" s="129" t="s">
        <v>94</v>
      </c>
      <c r="C10" s="340" t="str">
        <f t="shared" ref="C10:C37" si="1">$C$8</f>
        <v>Nominal £</v>
      </c>
      <c r="D10" s="673">
        <f>SUMIF('3.4 Int and Ext Contractors'!$B9:$B41,$A10,'3.4 Int and Ext Contractors'!E9:E41)</f>
        <v>0</v>
      </c>
      <c r="E10" s="662">
        <f>SUMIF('3.4 Int and Ext Contractors'!$B9:$B41,$A10,'3.4 Int and Ext Contractors'!F9:F41)</f>
        <v>0</v>
      </c>
      <c r="F10" s="662">
        <f>SUMIF('3.4 Int and Ext Contractors'!$B9:$B41,$A10,'3.4 Int and Ext Contractors'!G9:G41)</f>
        <v>0</v>
      </c>
      <c r="G10" s="662">
        <f>SUMIF('3.4 Int and Ext Contractors'!$B9:$B41,$A10,'3.4 Int and Ext Contractors'!H9:H41)</f>
        <v>0</v>
      </c>
      <c r="H10" s="662">
        <f>SUMIF('3.4 Int and Ext Contractors'!$B9:$B41,$A10,'3.4 Int and Ext Contractors'!I9:I41)</f>
        <v>0</v>
      </c>
      <c r="I10" s="663">
        <f>SUMIF('3.4 Int and Ext Contractors'!$B9:$B41,$A10,'3.4 Int and Ext Contractors'!J9:J41)</f>
        <v>0</v>
      </c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 customHeight="1" x14ac:dyDescent="0.3">
      <c r="A11" s="139" t="str">
        <f t="shared" si="0"/>
        <v>Non Price Control Activities</v>
      </c>
      <c r="B11" s="129" t="s">
        <v>95</v>
      </c>
      <c r="C11" s="340" t="str">
        <f t="shared" si="1"/>
        <v>Nominal £</v>
      </c>
      <c r="D11" s="719"/>
      <c r="E11" s="500"/>
      <c r="F11" s="500"/>
      <c r="G11" s="500"/>
      <c r="H11" s="500"/>
      <c r="I11" s="553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 customHeight="1" x14ac:dyDescent="0.3">
      <c r="A12" s="139" t="str">
        <f t="shared" si="0"/>
        <v>Non Price Control Activities</v>
      </c>
      <c r="B12" s="129" t="s">
        <v>96</v>
      </c>
      <c r="C12" s="340" t="str">
        <f t="shared" si="1"/>
        <v>Nominal £</v>
      </c>
      <c r="D12" s="505"/>
      <c r="E12" s="755"/>
      <c r="F12" s="755"/>
      <c r="G12" s="755"/>
      <c r="H12" s="755"/>
      <c r="I12" s="504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 customHeight="1" x14ac:dyDescent="0.3">
      <c r="A13" s="139" t="str">
        <f t="shared" si="0"/>
        <v>Non Price Control Activities</v>
      </c>
      <c r="B13" s="129" t="s">
        <v>97</v>
      </c>
      <c r="C13" s="340" t="str">
        <f t="shared" si="1"/>
        <v>Nominal £</v>
      </c>
      <c r="D13" s="719"/>
      <c r="E13" s="500"/>
      <c r="F13" s="500"/>
      <c r="G13" s="500"/>
      <c r="H13" s="500"/>
      <c r="I13" s="553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 customHeight="1" x14ac:dyDescent="0.3">
      <c r="A14" s="139" t="str">
        <f t="shared" si="0"/>
        <v>Non Price Control Activities</v>
      </c>
      <c r="B14" s="129" t="s">
        <v>104</v>
      </c>
      <c r="C14" s="340" t="str">
        <f t="shared" si="1"/>
        <v>Nominal £</v>
      </c>
      <c r="D14" s="505"/>
      <c r="E14" s="755"/>
      <c r="F14" s="755"/>
      <c r="G14" s="755"/>
      <c r="H14" s="755"/>
      <c r="I14" s="504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 customHeight="1" x14ac:dyDescent="0.3">
      <c r="A15" s="139" t="str">
        <f t="shared" si="0"/>
        <v>Non Price Control Activities</v>
      </c>
      <c r="B15" s="129" t="s">
        <v>98</v>
      </c>
      <c r="C15" s="340" t="str">
        <f t="shared" si="1"/>
        <v>Nominal £</v>
      </c>
      <c r="D15" s="719"/>
      <c r="E15" s="500"/>
      <c r="F15" s="500"/>
      <c r="G15" s="500"/>
      <c r="H15" s="500"/>
      <c r="I15" s="553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 customHeight="1" x14ac:dyDescent="0.3">
      <c r="A16" s="139" t="str">
        <f t="shared" si="0"/>
        <v>Non Price Control Activities</v>
      </c>
      <c r="B16" s="129" t="s">
        <v>99</v>
      </c>
      <c r="C16" s="340" t="str">
        <f t="shared" si="1"/>
        <v>Nominal £</v>
      </c>
      <c r="D16" s="505"/>
      <c r="E16" s="755"/>
      <c r="F16" s="755"/>
      <c r="G16" s="755"/>
      <c r="H16" s="755"/>
      <c r="I16" s="504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 customHeight="1" x14ac:dyDescent="0.3">
      <c r="A17" s="139" t="str">
        <f t="shared" si="0"/>
        <v>Non Price Control Activities</v>
      </c>
      <c r="B17" s="129" t="s">
        <v>100</v>
      </c>
      <c r="C17" s="340" t="str">
        <f t="shared" si="1"/>
        <v>Nominal £</v>
      </c>
      <c r="D17" s="505"/>
      <c r="E17" s="755"/>
      <c r="F17" s="755"/>
      <c r="G17" s="755"/>
      <c r="H17" s="755"/>
      <c r="I17" s="504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1:21" ht="15" customHeight="1" x14ac:dyDescent="0.3">
      <c r="A18" s="139" t="str">
        <f t="shared" si="0"/>
        <v>Non Price Control Activities</v>
      </c>
      <c r="B18" s="129" t="s">
        <v>112</v>
      </c>
      <c r="C18" s="340" t="str">
        <f t="shared" si="1"/>
        <v>Nominal £</v>
      </c>
      <c r="D18" s="505"/>
      <c r="E18" s="755"/>
      <c r="F18" s="755"/>
      <c r="G18" s="755"/>
      <c r="H18" s="755"/>
      <c r="I18" s="504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</row>
    <row r="19" spans="1:21" ht="15" customHeight="1" x14ac:dyDescent="0.3">
      <c r="A19" s="139" t="str">
        <f t="shared" si="0"/>
        <v>Non Price Control Activities</v>
      </c>
      <c r="B19" s="129" t="s">
        <v>101</v>
      </c>
      <c r="C19" s="340" t="str">
        <f t="shared" si="1"/>
        <v>Nominal £</v>
      </c>
      <c r="D19" s="505"/>
      <c r="E19" s="755"/>
      <c r="F19" s="755"/>
      <c r="G19" s="755"/>
      <c r="H19" s="755"/>
      <c r="I19" s="504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 ht="15" customHeight="1" x14ac:dyDescent="0.3">
      <c r="A20" s="139" t="str">
        <f t="shared" si="0"/>
        <v>Non Price Control Activities</v>
      </c>
      <c r="B20" s="129" t="s">
        <v>102</v>
      </c>
      <c r="C20" s="340" t="str">
        <f t="shared" si="1"/>
        <v>Nominal £</v>
      </c>
      <c r="D20" s="505"/>
      <c r="E20" s="755"/>
      <c r="F20" s="755"/>
      <c r="G20" s="755"/>
      <c r="H20" s="755"/>
      <c r="I20" s="504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 ht="15" customHeight="1" x14ac:dyDescent="0.3">
      <c r="A21" s="139" t="str">
        <f t="shared" si="0"/>
        <v>Non Price Control Activities</v>
      </c>
      <c r="B21" s="129" t="s">
        <v>105</v>
      </c>
      <c r="C21" s="340" t="str">
        <f t="shared" si="1"/>
        <v>Nominal £</v>
      </c>
      <c r="D21" s="505"/>
      <c r="E21" s="755"/>
      <c r="F21" s="755"/>
      <c r="G21" s="755"/>
      <c r="H21" s="755"/>
      <c r="I21" s="5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 ht="15" customHeight="1" thickBot="1" x14ac:dyDescent="0.35">
      <c r="A22" s="140" t="str">
        <f t="shared" si="0"/>
        <v>Non Price Control Activities</v>
      </c>
      <c r="B22" s="193" t="s">
        <v>103</v>
      </c>
      <c r="C22" s="341" t="str">
        <f t="shared" si="1"/>
        <v>Nominal £</v>
      </c>
      <c r="D22" s="510"/>
      <c r="E22" s="757"/>
      <c r="F22" s="757"/>
      <c r="G22" s="757"/>
      <c r="H22" s="757"/>
      <c r="I22" s="73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 ht="15" customHeight="1" x14ac:dyDescent="0.3">
      <c r="A23" s="177" t="str">
        <f t="shared" si="0"/>
        <v>Non Price Control Activities</v>
      </c>
      <c r="B23" s="132" t="s">
        <v>106</v>
      </c>
      <c r="C23" s="342" t="str">
        <f t="shared" si="1"/>
        <v>Nominal £</v>
      </c>
      <c r="D23" s="679">
        <f>SUM(D24:D29)</f>
        <v>0</v>
      </c>
      <c r="E23" s="680">
        <f t="shared" ref="E23:I23" si="2">SUM(E24:E29)</f>
        <v>0</v>
      </c>
      <c r="F23" s="680">
        <f t="shared" si="2"/>
        <v>0</v>
      </c>
      <c r="G23" s="680">
        <f t="shared" si="2"/>
        <v>0</v>
      </c>
      <c r="H23" s="680">
        <f t="shared" si="2"/>
        <v>0</v>
      </c>
      <c r="I23" s="671">
        <f t="shared" si="2"/>
        <v>0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5" customHeight="1" x14ac:dyDescent="0.3">
      <c r="A24" s="139" t="str">
        <f t="shared" si="0"/>
        <v>Non Price Control Activities</v>
      </c>
      <c r="B24" s="124" t="s">
        <v>15</v>
      </c>
      <c r="C24" s="340" t="str">
        <f t="shared" si="1"/>
        <v>Nominal £</v>
      </c>
      <c r="D24" s="719"/>
      <c r="E24" s="500"/>
      <c r="F24" s="500"/>
      <c r="G24" s="500"/>
      <c r="H24" s="500"/>
      <c r="I24" s="553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5" customHeight="1" x14ac:dyDescent="0.3">
      <c r="A25" s="139" t="str">
        <f t="shared" si="0"/>
        <v>Non Price Control Activities</v>
      </c>
      <c r="B25" s="124" t="s">
        <v>15</v>
      </c>
      <c r="C25" s="340" t="str">
        <f t="shared" si="1"/>
        <v>Nominal £</v>
      </c>
      <c r="D25" s="719"/>
      <c r="E25" s="500"/>
      <c r="F25" s="500"/>
      <c r="G25" s="500"/>
      <c r="H25" s="500"/>
      <c r="I25" s="553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5" customHeight="1" x14ac:dyDescent="0.3">
      <c r="A26" s="139" t="str">
        <f t="shared" si="0"/>
        <v>Non Price Control Activities</v>
      </c>
      <c r="B26" s="124" t="s">
        <v>15</v>
      </c>
      <c r="C26" s="340" t="str">
        <f t="shared" si="1"/>
        <v>Nominal £</v>
      </c>
      <c r="D26" s="719"/>
      <c r="E26" s="500"/>
      <c r="F26" s="500"/>
      <c r="G26" s="500"/>
      <c r="H26" s="500"/>
      <c r="I26" s="553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15" customHeight="1" x14ac:dyDescent="0.3">
      <c r="A27" s="139" t="str">
        <f t="shared" si="0"/>
        <v>Non Price Control Activities</v>
      </c>
      <c r="B27" s="124" t="s">
        <v>15</v>
      </c>
      <c r="C27" s="340" t="str">
        <f t="shared" si="1"/>
        <v>Nominal £</v>
      </c>
      <c r="D27" s="719"/>
      <c r="E27" s="500"/>
      <c r="F27" s="500"/>
      <c r="G27" s="500"/>
      <c r="H27" s="500"/>
      <c r="I27" s="553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 ht="15" customHeight="1" x14ac:dyDescent="0.3">
      <c r="A28" s="139" t="str">
        <f t="shared" si="0"/>
        <v>Non Price Control Activities</v>
      </c>
      <c r="B28" s="124" t="s">
        <v>15</v>
      </c>
      <c r="C28" s="340" t="str">
        <f t="shared" si="1"/>
        <v>Nominal £</v>
      </c>
      <c r="D28" s="719"/>
      <c r="E28" s="500"/>
      <c r="F28" s="500"/>
      <c r="G28" s="500"/>
      <c r="H28" s="500"/>
      <c r="I28" s="553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 ht="15" customHeight="1" thickBot="1" x14ac:dyDescent="0.35">
      <c r="A29" s="140" t="str">
        <f t="shared" si="0"/>
        <v>Non Price Control Activities</v>
      </c>
      <c r="B29" s="131" t="s">
        <v>15</v>
      </c>
      <c r="C29" s="341" t="str">
        <f t="shared" si="1"/>
        <v>Nominal £</v>
      </c>
      <c r="D29" s="722"/>
      <c r="E29" s="554"/>
      <c r="F29" s="554"/>
      <c r="G29" s="554"/>
      <c r="H29" s="554"/>
      <c r="I29" s="555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 ht="15" customHeight="1" thickBot="1" x14ac:dyDescent="0.35">
      <c r="A30" s="178" t="str">
        <f t="shared" si="0"/>
        <v>Non Price Control Activities</v>
      </c>
      <c r="B30" s="179" t="s">
        <v>113</v>
      </c>
      <c r="C30" s="343" t="str">
        <f t="shared" si="1"/>
        <v>Nominal £</v>
      </c>
      <c r="D30" s="675">
        <f>SUM(D8:D23)</f>
        <v>0</v>
      </c>
      <c r="E30" s="656">
        <f>SUM(E8:E23)</f>
        <v>0</v>
      </c>
      <c r="F30" s="656">
        <f t="shared" ref="F30:I30" si="3">SUM(F8:F23)</f>
        <v>0</v>
      </c>
      <c r="G30" s="656">
        <f t="shared" si="3"/>
        <v>0</v>
      </c>
      <c r="H30" s="656">
        <f t="shared" si="3"/>
        <v>0</v>
      </c>
      <c r="I30" s="657">
        <f t="shared" si="3"/>
        <v>0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 ht="15" customHeight="1" thickBot="1" x14ac:dyDescent="0.35">
      <c r="A31" s="178" t="str">
        <f t="shared" si="0"/>
        <v>Non Price Control Activities</v>
      </c>
      <c r="B31" s="179" t="s">
        <v>111</v>
      </c>
      <c r="C31" s="343" t="str">
        <f t="shared" si="1"/>
        <v>Nominal £</v>
      </c>
      <c r="D31" s="858"/>
      <c r="E31" s="859"/>
      <c r="F31" s="859"/>
      <c r="G31" s="859"/>
      <c r="H31" s="859"/>
      <c r="I31" s="8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 ht="15" customHeight="1" thickBot="1" x14ac:dyDescent="0.35">
      <c r="A32" s="176" t="str">
        <f t="shared" si="0"/>
        <v>Non Price Control Activities</v>
      </c>
      <c r="B32" s="63" t="s">
        <v>114</v>
      </c>
      <c r="C32" s="344" t="str">
        <f t="shared" si="1"/>
        <v>Nominal £</v>
      </c>
      <c r="D32" s="861">
        <f>SUM(D30:D31)</f>
        <v>0</v>
      </c>
      <c r="E32" s="801">
        <f t="shared" ref="E32:I32" si="4">SUM(E30:E31)</f>
        <v>0</v>
      </c>
      <c r="F32" s="801">
        <f t="shared" si="4"/>
        <v>0</v>
      </c>
      <c r="G32" s="801">
        <f t="shared" si="4"/>
        <v>0</v>
      </c>
      <c r="H32" s="801">
        <f t="shared" si="4"/>
        <v>0</v>
      </c>
      <c r="I32" s="802">
        <f t="shared" si="4"/>
        <v>0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 ht="15" customHeight="1" x14ac:dyDescent="0.3">
      <c r="A33" s="177" t="str">
        <f t="shared" si="0"/>
        <v>Non Price Control Activities</v>
      </c>
      <c r="B33" s="132" t="s">
        <v>115</v>
      </c>
      <c r="C33" s="342" t="str">
        <f t="shared" si="1"/>
        <v>Nominal £</v>
      </c>
      <c r="D33" s="723"/>
      <c r="E33" s="795"/>
      <c r="F33" s="795"/>
      <c r="G33" s="795"/>
      <c r="H33" s="795"/>
      <c r="I33" s="79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spans="1:21" ht="15" customHeight="1" thickBot="1" x14ac:dyDescent="0.35">
      <c r="A34" s="140" t="str">
        <f t="shared" si="0"/>
        <v>Non Price Control Activities</v>
      </c>
      <c r="B34" s="130" t="s">
        <v>107</v>
      </c>
      <c r="C34" s="341" t="str">
        <f t="shared" si="1"/>
        <v>Nominal £</v>
      </c>
      <c r="D34" s="722"/>
      <c r="E34" s="554"/>
      <c r="F34" s="554"/>
      <c r="G34" s="554"/>
      <c r="H34" s="554"/>
      <c r="I34" s="555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</row>
    <row r="35" spans="1:21" ht="15" customHeight="1" thickBot="1" x14ac:dyDescent="0.35">
      <c r="A35" s="176" t="str">
        <f t="shared" si="0"/>
        <v>Non Price Control Activities</v>
      </c>
      <c r="B35" s="67" t="s">
        <v>108</v>
      </c>
      <c r="C35" s="345" t="str">
        <f t="shared" si="1"/>
        <v>Nominal £</v>
      </c>
      <c r="D35" s="861">
        <f>SUM(D33:D34)</f>
        <v>0</v>
      </c>
      <c r="E35" s="801">
        <f t="shared" ref="E35:I35" si="5">SUM(E33:E34)</f>
        <v>0</v>
      </c>
      <c r="F35" s="801">
        <f t="shared" si="5"/>
        <v>0</v>
      </c>
      <c r="G35" s="801">
        <f t="shared" si="5"/>
        <v>0</v>
      </c>
      <c r="H35" s="801">
        <f t="shared" si="5"/>
        <v>0</v>
      </c>
      <c r="I35" s="802">
        <f t="shared" si="5"/>
        <v>0</v>
      </c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 ht="15" customHeight="1" thickBot="1" x14ac:dyDescent="0.35">
      <c r="A36" s="176" t="str">
        <f t="shared" si="0"/>
        <v>Non Price Control Activities</v>
      </c>
      <c r="B36" s="67" t="s">
        <v>109</v>
      </c>
      <c r="C36" s="345" t="str">
        <f t="shared" si="1"/>
        <v>Nominal £</v>
      </c>
      <c r="D36" s="677">
        <f>D30-D35</f>
        <v>0</v>
      </c>
      <c r="E36" s="664">
        <f t="shared" ref="E36:I36" si="6">E30-E35</f>
        <v>0</v>
      </c>
      <c r="F36" s="664">
        <f t="shared" si="6"/>
        <v>0</v>
      </c>
      <c r="G36" s="664">
        <f t="shared" si="6"/>
        <v>0</v>
      </c>
      <c r="H36" s="664">
        <f t="shared" si="6"/>
        <v>0</v>
      </c>
      <c r="I36" s="665">
        <f t="shared" si="6"/>
        <v>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 ht="15" customHeight="1" thickBot="1" x14ac:dyDescent="0.35">
      <c r="A37" s="176" t="str">
        <f t="shared" si="0"/>
        <v>Non Price Control Activities</v>
      </c>
      <c r="B37" s="67" t="s">
        <v>110</v>
      </c>
      <c r="C37" s="345" t="str">
        <f t="shared" si="1"/>
        <v>Nominal £</v>
      </c>
      <c r="D37" s="861">
        <f>D32-D35</f>
        <v>0</v>
      </c>
      <c r="E37" s="801">
        <f t="shared" ref="E37:I37" si="7">E32-E35</f>
        <v>0</v>
      </c>
      <c r="F37" s="801">
        <f t="shared" si="7"/>
        <v>0</v>
      </c>
      <c r="G37" s="801">
        <f t="shared" si="7"/>
        <v>0</v>
      </c>
      <c r="H37" s="801">
        <f t="shared" si="7"/>
        <v>0</v>
      </c>
      <c r="I37" s="802">
        <f t="shared" si="7"/>
        <v>0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 ht="15" customHeight="1" x14ac:dyDescent="0.3">
      <c r="A38" s="52"/>
      <c r="B38" s="52"/>
      <c r="C38" s="52"/>
      <c r="D38" s="91"/>
      <c r="E38" s="91"/>
      <c r="F38" s="91"/>
      <c r="G38" s="91"/>
      <c r="H38" s="91"/>
      <c r="I38" s="9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 ht="15" customHeight="1" x14ac:dyDescent="0.3">
      <c r="A39" s="88"/>
      <c r="B39" s="88"/>
      <c r="C39" s="88"/>
      <c r="D39" s="89"/>
      <c r="E39" s="9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ht="15" customHeight="1" thickBot="1" x14ac:dyDescent="0.4">
      <c r="A40" s="365" t="s">
        <v>938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 ht="15" customHeight="1" thickBot="1" x14ac:dyDescent="0.35">
      <c r="A41" s="482"/>
      <c r="B41" s="482"/>
      <c r="C41" s="462" t="s">
        <v>299</v>
      </c>
      <c r="D41" s="1041">
        <v>2023</v>
      </c>
      <c r="E41" s="1042">
        <v>2024</v>
      </c>
      <c r="F41" s="1042">
        <v>2025</v>
      </c>
      <c r="G41" s="1042">
        <v>2026</v>
      </c>
      <c r="H41" s="1042">
        <v>2027</v>
      </c>
      <c r="I41" s="1043">
        <v>2028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 ht="15" customHeight="1" thickBot="1" x14ac:dyDescent="0.35">
      <c r="A42" s="182" t="str">
        <f t="shared" ref="A42:A49" si="8">$A$8</f>
        <v>Non Price Control Activities</v>
      </c>
      <c r="B42" s="204" t="s">
        <v>307</v>
      </c>
      <c r="C42" s="258" t="s">
        <v>225</v>
      </c>
      <c r="D42" s="66">
        <f t="shared" ref="D42:I42" si="9">SUM(D43:D44)</f>
        <v>0</v>
      </c>
      <c r="E42" s="66">
        <f t="shared" si="9"/>
        <v>0</v>
      </c>
      <c r="F42" s="66">
        <f t="shared" si="9"/>
        <v>0</v>
      </c>
      <c r="G42" s="66">
        <f t="shared" si="9"/>
        <v>0</v>
      </c>
      <c r="H42" s="66">
        <f t="shared" si="9"/>
        <v>0</v>
      </c>
      <c r="I42" s="80">
        <f t="shared" si="9"/>
        <v>0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spans="1:21" ht="15" customHeight="1" x14ac:dyDescent="0.3">
      <c r="A43" s="175" t="str">
        <f t="shared" si="8"/>
        <v>Non Price Control Activities</v>
      </c>
      <c r="B43" s="126" t="s">
        <v>116</v>
      </c>
      <c r="C43" s="198" t="s">
        <v>225</v>
      </c>
      <c r="D43" s="127"/>
      <c r="E43" s="127"/>
      <c r="F43" s="127"/>
      <c r="G43" s="127"/>
      <c r="H43" s="127"/>
      <c r="I43" s="189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</row>
    <row r="44" spans="1:21" ht="15" customHeight="1" thickBot="1" x14ac:dyDescent="0.35">
      <c r="A44" s="185" t="str">
        <f t="shared" si="8"/>
        <v>Non Price Control Activities</v>
      </c>
      <c r="B44" s="1121" t="s">
        <v>1036</v>
      </c>
      <c r="C44" s="173" t="s">
        <v>225</v>
      </c>
      <c r="D44" s="65"/>
      <c r="E44" s="65"/>
      <c r="F44" s="65"/>
      <c r="G44" s="65"/>
      <c r="H44" s="65"/>
      <c r="I44" s="77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 ht="15" customHeight="1" thickBot="1" x14ac:dyDescent="0.35">
      <c r="A45" s="182" t="str">
        <f t="shared" si="8"/>
        <v>Non Price Control Activities</v>
      </c>
      <c r="B45" s="181" t="s">
        <v>117</v>
      </c>
      <c r="C45" s="258" t="s">
        <v>225</v>
      </c>
      <c r="D45" s="183"/>
      <c r="E45" s="183"/>
      <c r="F45" s="183"/>
      <c r="G45" s="183"/>
      <c r="H45" s="183"/>
      <c r="I45" s="19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 ht="15" customHeight="1" thickBot="1" x14ac:dyDescent="0.35">
      <c r="A46" s="182" t="str">
        <f t="shared" si="8"/>
        <v>Non Price Control Activities</v>
      </c>
      <c r="B46" s="184" t="s">
        <v>118</v>
      </c>
      <c r="C46" s="258" t="s">
        <v>225</v>
      </c>
      <c r="D46" s="66">
        <f t="shared" ref="D46:I46" si="10">D42+D45</f>
        <v>0</v>
      </c>
      <c r="E46" s="66">
        <f t="shared" si="10"/>
        <v>0</v>
      </c>
      <c r="F46" s="66">
        <f t="shared" si="10"/>
        <v>0</v>
      </c>
      <c r="G46" s="66">
        <f t="shared" si="10"/>
        <v>0</v>
      </c>
      <c r="H46" s="66">
        <f t="shared" si="10"/>
        <v>0</v>
      </c>
      <c r="I46" s="80">
        <f t="shared" si="10"/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 ht="15" customHeight="1" thickBot="1" x14ac:dyDescent="0.35">
      <c r="A47" s="182" t="str">
        <f t="shared" si="8"/>
        <v>Non Price Control Activities</v>
      </c>
      <c r="B47" s="181" t="s">
        <v>119</v>
      </c>
      <c r="C47" s="258" t="s">
        <v>225</v>
      </c>
      <c r="D47" s="183"/>
      <c r="E47" s="183"/>
      <c r="F47" s="183"/>
      <c r="G47" s="183"/>
      <c r="H47" s="183"/>
      <c r="I47" s="19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ht="15" customHeight="1" thickBot="1" x14ac:dyDescent="0.35">
      <c r="A48" s="187" t="str">
        <f t="shared" si="8"/>
        <v>Non Price Control Activities</v>
      </c>
      <c r="B48" s="186" t="s">
        <v>120</v>
      </c>
      <c r="C48" s="180" t="s">
        <v>225</v>
      </c>
      <c r="D48" s="188">
        <f>D46-D47</f>
        <v>0</v>
      </c>
      <c r="E48" s="188">
        <f>E46-E47</f>
        <v>0</v>
      </c>
      <c r="F48" s="188">
        <f t="shared" ref="F48:I48" si="11">F46-F47</f>
        <v>0</v>
      </c>
      <c r="G48" s="188">
        <f t="shared" si="11"/>
        <v>0</v>
      </c>
      <c r="H48" s="188">
        <f t="shared" si="11"/>
        <v>0</v>
      </c>
      <c r="I48" s="191">
        <f t="shared" si="11"/>
        <v>0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38" ht="15" customHeight="1" thickBot="1" x14ac:dyDescent="0.35">
      <c r="A49" s="187" t="str">
        <f t="shared" si="8"/>
        <v>Non Price Control Activities</v>
      </c>
      <c r="B49" s="192" t="s">
        <v>121</v>
      </c>
      <c r="C49" s="180" t="s">
        <v>225</v>
      </c>
      <c r="D49" s="350" t="str">
        <f>IF(D48&gt;=0,"OK","Error")</f>
        <v>OK</v>
      </c>
      <c r="E49" s="346" t="str">
        <f t="shared" ref="E49:I49" si="12">IF(E48&gt;=0,"OK","Error")</f>
        <v>OK</v>
      </c>
      <c r="F49" s="346" t="str">
        <f t="shared" si="12"/>
        <v>OK</v>
      </c>
      <c r="G49" s="346" t="str">
        <f t="shared" si="12"/>
        <v>OK</v>
      </c>
      <c r="H49" s="346" t="str">
        <f t="shared" si="12"/>
        <v>OK</v>
      </c>
      <c r="I49" s="347" t="str">
        <f t="shared" si="12"/>
        <v>OK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38" ht="15" customHeight="1" x14ac:dyDescent="0.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38" s="38" customFormat="1" ht="15" customHeight="1" x14ac:dyDescent="0.3">
      <c r="A51" s="34" t="s">
        <v>12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7"/>
      <c r="AI51" s="37"/>
      <c r="AJ51" s="37"/>
      <c r="AK51" s="37"/>
      <c r="AL51" s="37"/>
    </row>
    <row r="52" spans="1:38" hidden="1" x14ac:dyDescent="0.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</sheetData>
  <sheetProtection sheet="1" objects="1" scenarios="1"/>
  <mergeCells count="1">
    <mergeCell ref="A1:J3"/>
  </mergeCells>
  <conditionalFormatting sqref="C49">
    <cfRule type="cellIs" dxfId="61" priority="2" operator="equal">
      <formula>"Error"</formula>
    </cfRule>
  </conditionalFormatting>
  <conditionalFormatting sqref="D49:I49">
    <cfRule type="expression" dxfId="60" priority="1">
      <formula>D49="Error"</formula>
    </cfRule>
  </conditionalFormatting>
  <pageMargins left="0.7" right="0.7" top="0.75" bottom="0.75" header="0.3" footer="0.3"/>
  <pageSetup paperSize="9"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21601-2CFD-468F-A909-C69BC0A99F64}">
  <sheetPr>
    <pageSetUpPr fitToPage="1"/>
  </sheetPr>
  <dimension ref="A1:AM11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1.83203125" customWidth="1"/>
    <col min="2" max="2" width="40.58203125" customWidth="1"/>
    <col min="3" max="3" width="39.25" customWidth="1"/>
    <col min="4" max="4" width="41.33203125" customWidth="1"/>
    <col min="5" max="5" width="9" customWidth="1"/>
    <col min="6" max="11" width="11.58203125" customWidth="1"/>
    <col min="12" max="12" width="9" customWidth="1"/>
    <col min="13" max="39" width="0" hidden="1" customWidth="1"/>
    <col min="40" max="16384" width="9" hidden="1"/>
  </cols>
  <sheetData>
    <row r="1" spans="1:11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11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11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11" ht="18" x14ac:dyDescent="0.4">
      <c r="A4" s="638" t="str">
        <f ca="1">CONCATENATE("Worksheet: ",RIGHT(CELL("filename",$A$1),LEN(CELL("filename",$A$1))-FIND("]",CELL("filename",$A$1))))</f>
        <v>Worksheet: 3.3 Business Support</v>
      </c>
    </row>
    <row r="5" spans="1:11" x14ac:dyDescent="0.3"/>
    <row r="6" spans="1:11" ht="16" thickBot="1" x14ac:dyDescent="0.4">
      <c r="A6" s="955" t="s">
        <v>1086</v>
      </c>
    </row>
    <row r="7" spans="1:11" ht="30" customHeight="1" x14ac:dyDescent="0.3">
      <c r="A7" s="937" t="s">
        <v>720</v>
      </c>
      <c r="B7" s="938" t="s">
        <v>721</v>
      </c>
      <c r="C7" s="938" t="s">
        <v>722</v>
      </c>
      <c r="D7" s="938" t="s">
        <v>723</v>
      </c>
      <c r="E7" s="551" t="s">
        <v>702</v>
      </c>
      <c r="F7" s="168">
        <v>2023</v>
      </c>
      <c r="G7" s="168">
        <v>2024</v>
      </c>
      <c r="H7" s="168">
        <v>2025</v>
      </c>
      <c r="I7" s="168">
        <v>2026</v>
      </c>
      <c r="J7" s="168">
        <v>2027</v>
      </c>
      <c r="K7" s="169">
        <v>2028</v>
      </c>
    </row>
    <row r="8" spans="1:11" ht="15" customHeight="1" x14ac:dyDescent="0.3">
      <c r="A8" s="939" t="s">
        <v>724</v>
      </c>
      <c r="B8" s="915" t="s">
        <v>725</v>
      </c>
      <c r="C8" s="915"/>
      <c r="D8" s="916"/>
      <c r="E8" s="936" t="s">
        <v>374</v>
      </c>
      <c r="F8" s="789"/>
      <c r="G8" s="789"/>
      <c r="H8" s="789"/>
      <c r="I8" s="789"/>
      <c r="J8" s="789"/>
      <c r="K8" s="940"/>
    </row>
    <row r="9" spans="1:11" ht="15" customHeight="1" x14ac:dyDescent="0.3">
      <c r="A9" s="941"/>
      <c r="B9" s="915" t="s">
        <v>726</v>
      </c>
      <c r="C9" s="915"/>
      <c r="D9" s="918"/>
      <c r="E9" s="935" t="str">
        <f>$E$8</f>
        <v>Nominal £</v>
      </c>
      <c r="F9" s="789"/>
      <c r="G9" s="789"/>
      <c r="H9" s="789"/>
      <c r="I9" s="789"/>
      <c r="J9" s="789"/>
      <c r="K9" s="940"/>
    </row>
    <row r="10" spans="1:11" ht="15" customHeight="1" x14ac:dyDescent="0.3">
      <c r="A10" s="941"/>
      <c r="B10" s="915" t="s">
        <v>727</v>
      </c>
      <c r="C10" s="915"/>
      <c r="D10" s="918"/>
      <c r="E10" s="917" t="str">
        <f t="shared" ref="E10:E18" si="0">$E$8</f>
        <v>Nominal £</v>
      </c>
      <c r="F10" s="789"/>
      <c r="G10" s="789"/>
      <c r="H10" s="789"/>
      <c r="I10" s="789"/>
      <c r="J10" s="789"/>
      <c r="K10" s="940"/>
    </row>
    <row r="11" spans="1:11" ht="15" customHeight="1" x14ac:dyDescent="0.3">
      <c r="A11" s="941"/>
      <c r="B11" s="915" t="s">
        <v>728</v>
      </c>
      <c r="C11" s="915"/>
      <c r="D11" s="918"/>
      <c r="E11" s="917" t="str">
        <f t="shared" si="0"/>
        <v>Nominal £</v>
      </c>
      <c r="F11" s="789"/>
      <c r="G11" s="789"/>
      <c r="H11" s="789"/>
      <c r="I11" s="789"/>
      <c r="J11" s="789"/>
      <c r="K11" s="940"/>
    </row>
    <row r="12" spans="1:11" ht="15" customHeight="1" x14ac:dyDescent="0.3">
      <c r="A12" s="941"/>
      <c r="B12" s="915" t="s">
        <v>729</v>
      </c>
      <c r="C12" s="915"/>
      <c r="D12" s="918"/>
      <c r="E12" s="917" t="str">
        <f t="shared" si="0"/>
        <v>Nominal £</v>
      </c>
      <c r="F12" s="789"/>
      <c r="G12" s="789"/>
      <c r="H12" s="789"/>
      <c r="I12" s="789"/>
      <c r="J12" s="789"/>
      <c r="K12" s="940"/>
    </row>
    <row r="13" spans="1:11" ht="15" customHeight="1" x14ac:dyDescent="0.3">
      <c r="A13" s="941"/>
      <c r="B13" s="915" t="s">
        <v>730</v>
      </c>
      <c r="C13" s="915"/>
      <c r="D13" s="918"/>
      <c r="E13" s="917" t="str">
        <f t="shared" si="0"/>
        <v>Nominal £</v>
      </c>
      <c r="F13" s="789"/>
      <c r="G13" s="789"/>
      <c r="H13" s="789"/>
      <c r="I13" s="789"/>
      <c r="J13" s="789"/>
      <c r="K13" s="940"/>
    </row>
    <row r="14" spans="1:11" ht="15" customHeight="1" x14ac:dyDescent="0.3">
      <c r="A14" s="941"/>
      <c r="B14" s="915" t="s">
        <v>731</v>
      </c>
      <c r="C14" s="902"/>
      <c r="D14" s="902"/>
      <c r="E14" s="917" t="str">
        <f t="shared" si="0"/>
        <v>Nominal £</v>
      </c>
      <c r="F14" s="789"/>
      <c r="G14" s="789"/>
      <c r="H14" s="789"/>
      <c r="I14" s="789"/>
      <c r="J14" s="789"/>
      <c r="K14" s="940"/>
    </row>
    <row r="15" spans="1:11" ht="15" customHeight="1" x14ac:dyDescent="0.3">
      <c r="A15" s="941"/>
      <c r="B15" s="915" t="s">
        <v>732</v>
      </c>
      <c r="C15" s="915"/>
      <c r="D15" s="918"/>
      <c r="E15" s="917" t="str">
        <f t="shared" si="0"/>
        <v>Nominal £</v>
      </c>
      <c r="F15" s="789"/>
      <c r="G15" s="789"/>
      <c r="H15" s="789"/>
      <c r="I15" s="789"/>
      <c r="J15" s="789"/>
      <c r="K15" s="940"/>
    </row>
    <row r="16" spans="1:11" ht="15" customHeight="1" x14ac:dyDescent="0.3">
      <c r="A16" s="941"/>
      <c r="B16" s="919" t="s">
        <v>733</v>
      </c>
      <c r="C16" s="919"/>
      <c r="D16" s="918"/>
      <c r="E16" s="917" t="str">
        <f t="shared" si="0"/>
        <v>Nominal £</v>
      </c>
      <c r="F16" s="789"/>
      <c r="G16" s="789"/>
      <c r="H16" s="789"/>
      <c r="I16" s="789"/>
      <c r="J16" s="789"/>
      <c r="K16" s="940"/>
    </row>
    <row r="17" spans="1:12" ht="15" customHeight="1" x14ac:dyDescent="0.3">
      <c r="A17" s="941"/>
      <c r="B17" s="920" t="s">
        <v>734</v>
      </c>
      <c r="C17" s="919"/>
      <c r="D17" s="918"/>
      <c r="E17" s="917" t="str">
        <f t="shared" si="0"/>
        <v>Nominal £</v>
      </c>
      <c r="F17" s="789"/>
      <c r="G17" s="789"/>
      <c r="H17" s="789"/>
      <c r="I17" s="789"/>
      <c r="J17" s="789"/>
      <c r="K17" s="940"/>
    </row>
    <row r="18" spans="1:12" ht="15" customHeight="1" x14ac:dyDescent="0.3">
      <c r="A18" s="942"/>
      <c r="B18" s="903" t="s">
        <v>29</v>
      </c>
      <c r="C18" s="904"/>
      <c r="D18" s="918"/>
      <c r="E18" s="917" t="str">
        <f t="shared" si="0"/>
        <v>Nominal £</v>
      </c>
      <c r="F18" s="892">
        <f>SUM(F8:F17)</f>
        <v>0</v>
      </c>
      <c r="G18" s="892">
        <f t="shared" ref="G18:K18" si="1">SUM(G8:G17)</f>
        <v>0</v>
      </c>
      <c r="H18" s="892">
        <f t="shared" si="1"/>
        <v>0</v>
      </c>
      <c r="I18" s="892">
        <f t="shared" si="1"/>
        <v>0</v>
      </c>
      <c r="J18" s="892">
        <f t="shared" si="1"/>
        <v>0</v>
      </c>
      <c r="K18" s="896">
        <f t="shared" si="1"/>
        <v>0</v>
      </c>
    </row>
    <row r="19" spans="1:12" ht="15" customHeight="1" thickBot="1" x14ac:dyDescent="0.35">
      <c r="A19" s="1606" t="s">
        <v>948</v>
      </c>
      <c r="B19" s="1605"/>
      <c r="C19" s="1605"/>
      <c r="D19" s="1607"/>
      <c r="E19" s="945"/>
      <c r="F19" s="949" t="str">
        <f>IF(ROUND(F18,0)=ROUND('3.2 IT &amp; Telecoms'!D30,0),"OK","ERROR")</f>
        <v>OK</v>
      </c>
      <c r="G19" s="949" t="str">
        <f>IF(ROUND(G18,0)=ROUND('3.2 IT &amp; Telecoms'!E30,0),"OK","ERROR")</f>
        <v>OK</v>
      </c>
      <c r="H19" s="949" t="str">
        <f>IF(ROUND(H18,0)=ROUND('3.2 IT &amp; Telecoms'!F30,0),"OK","ERROR")</f>
        <v>OK</v>
      </c>
      <c r="I19" s="949" t="str">
        <f>IF(ROUND(I18,0)=ROUND('3.2 IT &amp; Telecoms'!G30,0),"OK","ERROR")</f>
        <v>OK</v>
      </c>
      <c r="J19" s="949" t="str">
        <f>IF(ROUND(J18,0)=ROUND('3.2 IT &amp; Telecoms'!H30,0),"OK","ERROR")</f>
        <v>OK</v>
      </c>
      <c r="K19" s="950" t="str">
        <f>IF(ROUND(K18,0)=ROUND('3.2 IT &amp; Telecoms'!I30,0),"OK","ERROR")</f>
        <v>OK</v>
      </c>
    </row>
    <row r="20" spans="1:12" ht="15" customHeight="1" x14ac:dyDescent="0.3">
      <c r="A20" s="900"/>
      <c r="B20" s="900"/>
      <c r="C20" s="900"/>
      <c r="D20" s="900"/>
      <c r="E20" s="900"/>
      <c r="F20" s="900"/>
      <c r="G20" s="900"/>
      <c r="H20" s="900"/>
      <c r="I20" s="900"/>
      <c r="J20" s="531"/>
    </row>
    <row r="21" spans="1:12" ht="15" customHeight="1" x14ac:dyDescent="0.3">
      <c r="A21" s="900"/>
      <c r="B21" s="900"/>
      <c r="C21" s="900"/>
      <c r="D21" s="900"/>
      <c r="E21" s="900"/>
      <c r="F21" s="900"/>
      <c r="G21" s="900"/>
      <c r="H21" s="900"/>
      <c r="I21" s="900"/>
      <c r="J21" s="900"/>
      <c r="K21" s="900"/>
      <c r="L21" s="900"/>
    </row>
    <row r="22" spans="1:12" ht="15" customHeight="1" thickBot="1" x14ac:dyDescent="0.4">
      <c r="A22" s="955" t="s">
        <v>1087</v>
      </c>
      <c r="B22" s="907"/>
      <c r="C22" s="907"/>
      <c r="D22" s="907"/>
      <c r="E22" s="907"/>
      <c r="F22" s="907"/>
      <c r="G22" s="900"/>
      <c r="H22" s="900"/>
      <c r="I22" s="900"/>
      <c r="J22" s="900"/>
      <c r="K22" s="900"/>
      <c r="L22" s="900"/>
    </row>
    <row r="23" spans="1:12" ht="30" customHeight="1" x14ac:dyDescent="0.3">
      <c r="A23" s="937" t="s">
        <v>720</v>
      </c>
      <c r="B23" s="938" t="s">
        <v>721</v>
      </c>
      <c r="C23" s="938" t="s">
        <v>722</v>
      </c>
      <c r="D23" s="938" t="s">
        <v>723</v>
      </c>
      <c r="E23" s="551" t="s">
        <v>702</v>
      </c>
      <c r="F23" s="168">
        <v>2023</v>
      </c>
      <c r="G23" s="168">
        <v>2024</v>
      </c>
      <c r="H23" s="168">
        <v>2025</v>
      </c>
      <c r="I23" s="168">
        <v>2026</v>
      </c>
      <c r="J23" s="168">
        <v>2027</v>
      </c>
      <c r="K23" s="169">
        <v>2028</v>
      </c>
      <c r="L23" s="900"/>
    </row>
    <row r="24" spans="1:12" ht="15" customHeight="1" x14ac:dyDescent="0.3">
      <c r="A24" s="939" t="s">
        <v>738</v>
      </c>
      <c r="B24" s="921" t="s">
        <v>739</v>
      </c>
      <c r="C24" s="922"/>
      <c r="D24" s="933" t="s">
        <v>735</v>
      </c>
      <c r="E24" s="917" t="s">
        <v>225</v>
      </c>
      <c r="F24" s="500"/>
      <c r="G24" s="500"/>
      <c r="H24" s="500"/>
      <c r="I24" s="500"/>
      <c r="J24" s="500"/>
      <c r="K24" s="553"/>
      <c r="L24" s="900"/>
    </row>
    <row r="25" spans="1:12" ht="15" customHeight="1" x14ac:dyDescent="0.3">
      <c r="A25" s="953"/>
      <c r="B25" s="921" t="s">
        <v>739</v>
      </c>
      <c r="C25" s="922"/>
      <c r="D25" s="933" t="s">
        <v>736</v>
      </c>
      <c r="E25" s="917" t="s">
        <v>225</v>
      </c>
      <c r="F25" s="500"/>
      <c r="G25" s="500"/>
      <c r="H25" s="500"/>
      <c r="I25" s="500"/>
      <c r="J25" s="500"/>
      <c r="K25" s="553"/>
      <c r="L25" s="900"/>
    </row>
    <row r="26" spans="1:12" ht="15" customHeight="1" x14ac:dyDescent="0.3">
      <c r="A26" s="953"/>
      <c r="B26" s="921" t="s">
        <v>739</v>
      </c>
      <c r="C26" s="922"/>
      <c r="D26" s="934" t="s">
        <v>737</v>
      </c>
      <c r="E26" s="917" t="s">
        <v>225</v>
      </c>
      <c r="F26" s="500"/>
      <c r="G26" s="500"/>
      <c r="H26" s="500"/>
      <c r="I26" s="500"/>
      <c r="J26" s="500"/>
      <c r="K26" s="553"/>
      <c r="L26" s="900"/>
    </row>
    <row r="27" spans="1:12" ht="15" customHeight="1" x14ac:dyDescent="0.3">
      <c r="A27" s="953"/>
      <c r="B27" s="899" t="s">
        <v>29</v>
      </c>
      <c r="C27" s="922"/>
      <c r="D27" s="899"/>
      <c r="E27" s="917" t="s">
        <v>225</v>
      </c>
      <c r="F27" s="892">
        <f>SUM(F24:F26)</f>
        <v>0</v>
      </c>
      <c r="G27" s="892">
        <f t="shared" ref="G27:K27" si="2">SUM(G24:G26)</f>
        <v>0</v>
      </c>
      <c r="H27" s="892">
        <f t="shared" si="2"/>
        <v>0</v>
      </c>
      <c r="I27" s="892">
        <f t="shared" si="2"/>
        <v>0</v>
      </c>
      <c r="J27" s="892">
        <f t="shared" si="2"/>
        <v>0</v>
      </c>
      <c r="K27" s="896">
        <f t="shared" si="2"/>
        <v>0</v>
      </c>
      <c r="L27" s="900"/>
    </row>
    <row r="28" spans="1:12" ht="15" customHeight="1" x14ac:dyDescent="0.3">
      <c r="A28" s="939" t="s">
        <v>738</v>
      </c>
      <c r="B28" s="923" t="s">
        <v>740</v>
      </c>
      <c r="C28" s="922" t="s">
        <v>741</v>
      </c>
      <c r="D28" s="933" t="s">
        <v>735</v>
      </c>
      <c r="E28" s="917" t="s">
        <v>742</v>
      </c>
      <c r="F28" s="500"/>
      <c r="G28" s="500"/>
      <c r="H28" s="500"/>
      <c r="I28" s="500"/>
      <c r="J28" s="500"/>
      <c r="K28" s="553"/>
      <c r="L28" s="900"/>
    </row>
    <row r="29" spans="1:12" ht="15" customHeight="1" x14ac:dyDescent="0.3">
      <c r="A29" s="947"/>
      <c r="B29" s="923" t="s">
        <v>740</v>
      </c>
      <c r="C29" s="922" t="s">
        <v>741</v>
      </c>
      <c r="D29" s="933" t="s">
        <v>736</v>
      </c>
      <c r="E29" s="917" t="s">
        <v>742</v>
      </c>
      <c r="F29" s="500"/>
      <c r="G29" s="500"/>
      <c r="H29" s="500"/>
      <c r="I29" s="500"/>
      <c r="J29" s="500"/>
      <c r="K29" s="553"/>
      <c r="L29" s="900"/>
    </row>
    <row r="30" spans="1:12" ht="15" customHeight="1" x14ac:dyDescent="0.3">
      <c r="A30" s="947"/>
      <c r="B30" s="923" t="s">
        <v>740</v>
      </c>
      <c r="C30" s="922" t="s">
        <v>741</v>
      </c>
      <c r="D30" s="934" t="s">
        <v>737</v>
      </c>
      <c r="E30" s="917" t="s">
        <v>742</v>
      </c>
      <c r="F30" s="500"/>
      <c r="G30" s="500"/>
      <c r="H30" s="500"/>
      <c r="I30" s="500"/>
      <c r="J30" s="500"/>
      <c r="K30" s="553"/>
      <c r="L30" s="900"/>
    </row>
    <row r="31" spans="1:12" ht="15" customHeight="1" x14ac:dyDescent="0.3">
      <c r="A31" s="947"/>
      <c r="B31" s="899" t="s">
        <v>29</v>
      </c>
      <c r="C31" s="922"/>
      <c r="D31" s="899"/>
      <c r="E31" s="917" t="s">
        <v>742</v>
      </c>
      <c r="F31" s="892">
        <f>SUM(F28:F30)</f>
        <v>0</v>
      </c>
      <c r="G31" s="892">
        <f t="shared" ref="G31:K31" si="3">SUM(G28:G30)</f>
        <v>0</v>
      </c>
      <c r="H31" s="892">
        <f t="shared" si="3"/>
        <v>0</v>
      </c>
      <c r="I31" s="892">
        <f t="shared" si="3"/>
        <v>0</v>
      </c>
      <c r="J31" s="892">
        <f t="shared" si="3"/>
        <v>0</v>
      </c>
      <c r="K31" s="896">
        <f t="shared" si="3"/>
        <v>0</v>
      </c>
      <c r="L31" s="900"/>
    </row>
    <row r="32" spans="1:12" ht="15" customHeight="1" x14ac:dyDescent="0.3">
      <c r="A32" s="939" t="s">
        <v>738</v>
      </c>
      <c r="B32" s="923" t="s">
        <v>740</v>
      </c>
      <c r="C32" s="922" t="s">
        <v>743</v>
      </c>
      <c r="D32" s="933" t="s">
        <v>735</v>
      </c>
      <c r="E32" s="917" t="s">
        <v>742</v>
      </c>
      <c r="F32" s="500"/>
      <c r="G32" s="500"/>
      <c r="H32" s="500"/>
      <c r="I32" s="500"/>
      <c r="J32" s="500"/>
      <c r="K32" s="553"/>
      <c r="L32" s="900"/>
    </row>
    <row r="33" spans="1:39" ht="15" customHeight="1" x14ac:dyDescent="0.3">
      <c r="A33" s="947"/>
      <c r="B33" s="923" t="s">
        <v>740</v>
      </c>
      <c r="C33" s="922" t="s">
        <v>743</v>
      </c>
      <c r="D33" s="933" t="s">
        <v>736</v>
      </c>
      <c r="E33" s="917" t="s">
        <v>742</v>
      </c>
      <c r="F33" s="500"/>
      <c r="G33" s="500"/>
      <c r="H33" s="500"/>
      <c r="I33" s="500"/>
      <c r="J33" s="500"/>
      <c r="K33" s="553"/>
      <c r="L33" s="900"/>
    </row>
    <row r="34" spans="1:39" ht="15" customHeight="1" x14ac:dyDescent="0.3">
      <c r="A34" s="947"/>
      <c r="B34" s="923" t="s">
        <v>740</v>
      </c>
      <c r="C34" s="922" t="s">
        <v>743</v>
      </c>
      <c r="D34" s="934" t="s">
        <v>737</v>
      </c>
      <c r="E34" s="917" t="s">
        <v>742</v>
      </c>
      <c r="F34" s="500"/>
      <c r="G34" s="500"/>
      <c r="H34" s="500"/>
      <c r="I34" s="500"/>
      <c r="J34" s="500"/>
      <c r="K34" s="553"/>
      <c r="L34" s="900"/>
    </row>
    <row r="35" spans="1:39" ht="15" customHeight="1" x14ac:dyDescent="0.3">
      <c r="A35" s="954"/>
      <c r="B35" s="899" t="s">
        <v>29</v>
      </c>
      <c r="C35" s="922"/>
      <c r="D35" s="899"/>
      <c r="E35" s="917" t="s">
        <v>742</v>
      </c>
      <c r="F35" s="892">
        <f>SUM(F32:F34)</f>
        <v>0</v>
      </c>
      <c r="G35" s="892">
        <f t="shared" ref="G35:K35" si="4">SUM(G32:G34)</f>
        <v>0</v>
      </c>
      <c r="H35" s="892">
        <f t="shared" si="4"/>
        <v>0</v>
      </c>
      <c r="I35" s="892">
        <f t="shared" si="4"/>
        <v>0</v>
      </c>
      <c r="J35" s="892">
        <f t="shared" si="4"/>
        <v>0</v>
      </c>
      <c r="K35" s="896">
        <f t="shared" si="4"/>
        <v>0</v>
      </c>
      <c r="L35" s="900"/>
    </row>
    <row r="36" spans="1:39" ht="15" customHeight="1" x14ac:dyDescent="0.3">
      <c r="A36" s="939" t="s">
        <v>744</v>
      </c>
      <c r="B36" s="924" t="s">
        <v>745</v>
      </c>
      <c r="C36" s="922"/>
      <c r="D36" s="922"/>
      <c r="E36" s="925" t="str">
        <f t="shared" ref="E36:E47" si="5">$E$8</f>
        <v>Nominal £</v>
      </c>
      <c r="F36" s="789"/>
      <c r="G36" s="789"/>
      <c r="H36" s="789"/>
      <c r="I36" s="789"/>
      <c r="J36" s="789"/>
      <c r="K36" s="940"/>
      <c r="L36" s="900"/>
    </row>
    <row r="37" spans="1:39" ht="15" customHeight="1" x14ac:dyDescent="0.3">
      <c r="A37" s="953"/>
      <c r="B37" s="924" t="s">
        <v>746</v>
      </c>
      <c r="C37" s="922"/>
      <c r="D37" s="922"/>
      <c r="E37" s="917" t="str">
        <f t="shared" si="5"/>
        <v>Nominal £</v>
      </c>
      <c r="F37" s="789"/>
      <c r="G37" s="789"/>
      <c r="H37" s="789"/>
      <c r="I37" s="789"/>
      <c r="J37" s="789"/>
      <c r="K37" s="940"/>
      <c r="L37" s="900"/>
    </row>
    <row r="38" spans="1:39" ht="15" customHeight="1" x14ac:dyDescent="0.3">
      <c r="A38" s="953"/>
      <c r="B38" s="924" t="s">
        <v>747</v>
      </c>
      <c r="C38" s="922"/>
      <c r="D38" s="922"/>
      <c r="E38" s="917" t="str">
        <f t="shared" si="5"/>
        <v>Nominal £</v>
      </c>
      <c r="F38" s="789"/>
      <c r="G38" s="789"/>
      <c r="H38" s="789"/>
      <c r="I38" s="789"/>
      <c r="J38" s="789"/>
      <c r="K38" s="940"/>
    </row>
    <row r="39" spans="1:39" ht="15" customHeight="1" x14ac:dyDescent="0.3">
      <c r="A39" s="953"/>
      <c r="B39" s="924" t="s">
        <v>748</v>
      </c>
      <c r="C39" s="922"/>
      <c r="D39" s="922"/>
      <c r="E39" s="917" t="str">
        <f t="shared" si="5"/>
        <v>Nominal £</v>
      </c>
      <c r="F39" s="789"/>
      <c r="G39" s="789"/>
      <c r="H39" s="789"/>
      <c r="I39" s="789"/>
      <c r="J39" s="789"/>
      <c r="K39" s="940"/>
    </row>
    <row r="40" spans="1:39" ht="15" customHeight="1" x14ac:dyDescent="0.3">
      <c r="A40" s="952"/>
      <c r="B40" s="922" t="s">
        <v>749</v>
      </c>
      <c r="C40" s="922"/>
      <c r="D40" s="922"/>
      <c r="E40" s="917" t="str">
        <f t="shared" si="5"/>
        <v>Nominal £</v>
      </c>
      <c r="F40" s="789"/>
      <c r="G40" s="789"/>
      <c r="H40" s="789"/>
      <c r="I40" s="789"/>
      <c r="J40" s="789"/>
      <c r="K40" s="940"/>
    </row>
    <row r="41" spans="1:39" ht="15" customHeight="1" x14ac:dyDescent="0.3">
      <c r="A41" s="952"/>
      <c r="B41" s="922" t="s">
        <v>750</v>
      </c>
      <c r="C41" s="922"/>
      <c r="D41" s="922"/>
      <c r="E41" s="917" t="str">
        <f t="shared" si="5"/>
        <v>Nominal £</v>
      </c>
      <c r="F41" s="789"/>
      <c r="G41" s="789"/>
      <c r="H41" s="789"/>
      <c r="I41" s="789"/>
      <c r="J41" s="789"/>
      <c r="K41" s="940"/>
    </row>
    <row r="42" spans="1:39" ht="15" customHeight="1" x14ac:dyDescent="0.3">
      <c r="A42" s="952"/>
      <c r="B42" s="922" t="s">
        <v>680</v>
      </c>
      <c r="C42" s="922"/>
      <c r="D42" s="922"/>
      <c r="E42" s="917" t="str">
        <f t="shared" si="5"/>
        <v>Nominal £</v>
      </c>
      <c r="F42" s="789"/>
      <c r="G42" s="789"/>
      <c r="H42" s="789"/>
      <c r="I42" s="789"/>
      <c r="J42" s="789"/>
      <c r="K42" s="940"/>
    </row>
    <row r="43" spans="1:39" ht="15" customHeight="1" x14ac:dyDescent="0.3">
      <c r="A43" s="952"/>
      <c r="B43" s="922" t="s">
        <v>751</v>
      </c>
      <c r="C43" s="922"/>
      <c r="D43" s="922"/>
      <c r="E43" s="917" t="str">
        <f t="shared" si="5"/>
        <v>Nominal £</v>
      </c>
      <c r="F43" s="789"/>
      <c r="G43" s="789"/>
      <c r="H43" s="789"/>
      <c r="I43" s="789"/>
      <c r="J43" s="789"/>
      <c r="K43" s="940"/>
    </row>
    <row r="44" spans="1:39" ht="15" customHeight="1" x14ac:dyDescent="0.3">
      <c r="A44" s="952"/>
      <c r="B44" s="922" t="s">
        <v>752</v>
      </c>
      <c r="C44" s="922"/>
      <c r="D44" s="922"/>
      <c r="E44" s="917" t="str">
        <f t="shared" si="5"/>
        <v>Nominal £</v>
      </c>
      <c r="F44" s="789"/>
      <c r="G44" s="789"/>
      <c r="H44" s="789"/>
      <c r="I44" s="789"/>
      <c r="J44" s="789"/>
      <c r="K44" s="940"/>
    </row>
    <row r="45" spans="1:39" ht="15" customHeight="1" x14ac:dyDescent="0.3">
      <c r="A45" s="952"/>
      <c r="B45" s="922" t="s">
        <v>100</v>
      </c>
      <c r="C45" s="922"/>
      <c r="D45" s="922"/>
      <c r="E45" s="917" t="str">
        <f t="shared" si="5"/>
        <v>Nominal £</v>
      </c>
      <c r="F45" s="789"/>
      <c r="G45" s="789"/>
      <c r="H45" s="789"/>
      <c r="I45" s="789"/>
      <c r="J45" s="789"/>
      <c r="K45" s="940"/>
    </row>
    <row r="46" spans="1:39" s="17" customFormat="1" ht="15" customHeight="1" x14ac:dyDescent="0.3">
      <c r="A46" s="952"/>
      <c r="B46" s="926" t="s">
        <v>734</v>
      </c>
      <c r="C46" s="922"/>
      <c r="D46" s="922"/>
      <c r="E46" s="917" t="str">
        <f t="shared" si="5"/>
        <v>Nominal £</v>
      </c>
      <c r="F46" s="789"/>
      <c r="G46" s="789"/>
      <c r="H46" s="789"/>
      <c r="I46" s="789"/>
      <c r="J46" s="789"/>
      <c r="K46" s="9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40"/>
      <c r="AJ46" s="40"/>
      <c r="AK46" s="40"/>
      <c r="AL46" s="40"/>
      <c r="AM46" s="40"/>
    </row>
    <row r="47" spans="1:39" ht="15" customHeight="1" x14ac:dyDescent="0.3">
      <c r="A47" s="948"/>
      <c r="B47" s="913" t="s">
        <v>29</v>
      </c>
      <c r="C47" s="922"/>
      <c r="D47" s="922"/>
      <c r="E47" s="917" t="str">
        <f t="shared" si="5"/>
        <v>Nominal £</v>
      </c>
      <c r="F47" s="892">
        <f>SUM(F36:F46)</f>
        <v>0</v>
      </c>
      <c r="G47" s="892">
        <f t="shared" ref="G47:K47" si="6">SUM(G36:G46)</f>
        <v>0</v>
      </c>
      <c r="H47" s="892">
        <f t="shared" si="6"/>
        <v>0</v>
      </c>
      <c r="I47" s="892">
        <f t="shared" si="6"/>
        <v>0</v>
      </c>
      <c r="J47" s="892">
        <f t="shared" si="6"/>
        <v>0</v>
      </c>
      <c r="K47" s="896">
        <f t="shared" si="6"/>
        <v>0</v>
      </c>
    </row>
    <row r="48" spans="1:39" ht="15" customHeight="1" thickBot="1" x14ac:dyDescent="0.35">
      <c r="A48" s="1606" t="s">
        <v>949</v>
      </c>
      <c r="B48" s="1605"/>
      <c r="C48" s="1605"/>
      <c r="D48" s="1607"/>
      <c r="E48" s="945"/>
      <c r="F48" s="949" t="str">
        <f>IF(ROUND(F47,0)=ROUND('3.2 Property Management'!D30,0),"OK","ERROR")</f>
        <v>OK</v>
      </c>
      <c r="G48" s="949" t="str">
        <f>IF(ROUND(G47,0)=ROUND('3.2 Property Management'!E30,0),"OK","ERROR")</f>
        <v>OK</v>
      </c>
      <c r="H48" s="949" t="str">
        <f>IF(ROUND(H47,0)=ROUND('3.2 Property Management'!F30,0),"OK","ERROR")</f>
        <v>OK</v>
      </c>
      <c r="I48" s="949" t="str">
        <f>IF(ROUND(I47,0)=ROUND('3.2 Property Management'!G30,0),"OK","ERROR")</f>
        <v>OK</v>
      </c>
      <c r="J48" s="949" t="str">
        <f>IF(ROUND(J47,0)=ROUND('3.2 Property Management'!H30,0),"OK","ERROR")</f>
        <v>OK</v>
      </c>
      <c r="K48" s="950" t="str">
        <f>IF(ROUND(K47,0)=ROUND('3.2 Property Management'!I30,0),"OK","ERROR")</f>
        <v>OK</v>
      </c>
    </row>
    <row r="49" spans="1:11" ht="15" customHeight="1" x14ac:dyDescent="0.3">
      <c r="A49" s="907"/>
      <c r="B49" s="907"/>
      <c r="C49" s="907"/>
      <c r="D49" s="907"/>
      <c r="E49" s="907"/>
      <c r="F49" s="907"/>
      <c r="G49" s="907"/>
      <c r="H49" s="907"/>
      <c r="I49" s="907"/>
      <c r="J49" s="531"/>
    </row>
    <row r="50" spans="1:11" ht="15" customHeight="1" x14ac:dyDescent="0.3">
      <c r="A50" s="907"/>
      <c r="B50" s="907"/>
      <c r="C50" s="907"/>
      <c r="D50" s="907"/>
      <c r="E50" s="907"/>
      <c r="F50" s="907"/>
      <c r="G50" s="907"/>
      <c r="H50" s="907"/>
      <c r="I50" s="907"/>
      <c r="J50" s="531"/>
    </row>
    <row r="51" spans="1:11" ht="15" customHeight="1" thickBot="1" x14ac:dyDescent="0.4">
      <c r="A51" s="955" t="s">
        <v>1088</v>
      </c>
      <c r="B51" s="907"/>
      <c r="C51" s="907"/>
      <c r="D51" s="907"/>
      <c r="E51" s="907"/>
      <c r="F51" s="907"/>
      <c r="G51" s="907"/>
      <c r="H51" s="907"/>
      <c r="I51" s="907"/>
      <c r="J51" s="531"/>
    </row>
    <row r="52" spans="1:11" ht="30" customHeight="1" x14ac:dyDescent="0.3">
      <c r="A52" s="937" t="s">
        <v>720</v>
      </c>
      <c r="B52" s="938" t="s">
        <v>721</v>
      </c>
      <c r="C52" s="938" t="s">
        <v>722</v>
      </c>
      <c r="D52" s="938" t="s">
        <v>723</v>
      </c>
      <c r="E52" s="551" t="s">
        <v>702</v>
      </c>
      <c r="F52" s="168">
        <v>2023</v>
      </c>
      <c r="G52" s="168">
        <v>2024</v>
      </c>
      <c r="H52" s="168">
        <v>2025</v>
      </c>
      <c r="I52" s="168">
        <v>2026</v>
      </c>
      <c r="J52" s="168">
        <v>2027</v>
      </c>
      <c r="K52" s="169">
        <v>2028</v>
      </c>
    </row>
    <row r="53" spans="1:11" ht="15" customHeight="1" x14ac:dyDescent="0.3">
      <c r="A53" s="951" t="s">
        <v>753</v>
      </c>
      <c r="B53" s="928" t="s">
        <v>754</v>
      </c>
      <c r="C53" s="910" t="s">
        <v>755</v>
      </c>
      <c r="D53" s="929" t="s">
        <v>756</v>
      </c>
      <c r="E53" s="917" t="str">
        <f t="shared" ref="E53:E83" si="7">$E$8</f>
        <v>Nominal £</v>
      </c>
      <c r="F53" s="789"/>
      <c r="G53" s="789"/>
      <c r="H53" s="789"/>
      <c r="I53" s="789"/>
      <c r="J53" s="789"/>
      <c r="K53" s="940"/>
    </row>
    <row r="54" spans="1:11" ht="15" customHeight="1" x14ac:dyDescent="0.3">
      <c r="A54" s="941"/>
      <c r="B54" s="901"/>
      <c r="C54" s="911"/>
      <c r="D54" s="929" t="s">
        <v>757</v>
      </c>
      <c r="E54" s="917" t="str">
        <f t="shared" si="7"/>
        <v>Nominal £</v>
      </c>
      <c r="F54" s="789"/>
      <c r="G54" s="789"/>
      <c r="H54" s="789"/>
      <c r="I54" s="789"/>
      <c r="J54" s="789"/>
      <c r="K54" s="940"/>
    </row>
    <row r="55" spans="1:11" ht="15" customHeight="1" x14ac:dyDescent="0.3">
      <c r="A55" s="941"/>
      <c r="B55" s="901"/>
      <c r="C55" s="911"/>
      <c r="D55" s="929" t="s">
        <v>758</v>
      </c>
      <c r="E55" s="917" t="str">
        <f t="shared" si="7"/>
        <v>Nominal £</v>
      </c>
      <c r="F55" s="789"/>
      <c r="G55" s="789"/>
      <c r="H55" s="789"/>
      <c r="I55" s="789"/>
      <c r="J55" s="789"/>
      <c r="K55" s="940"/>
    </row>
    <row r="56" spans="1:11" ht="15" customHeight="1" x14ac:dyDescent="0.3">
      <c r="A56" s="941"/>
      <c r="B56" s="901"/>
      <c r="C56" s="911"/>
      <c r="D56" s="929" t="s">
        <v>759</v>
      </c>
      <c r="E56" s="917" t="str">
        <f t="shared" si="7"/>
        <v>Nominal £</v>
      </c>
      <c r="F56" s="789"/>
      <c r="G56" s="789"/>
      <c r="H56" s="789"/>
      <c r="I56" s="789"/>
      <c r="J56" s="789"/>
      <c r="K56" s="940"/>
    </row>
    <row r="57" spans="1:11" ht="15" customHeight="1" x14ac:dyDescent="0.3">
      <c r="A57" s="941"/>
      <c r="B57" s="901"/>
      <c r="C57" s="911"/>
      <c r="D57" s="929" t="s">
        <v>760</v>
      </c>
      <c r="E57" s="917" t="str">
        <f t="shared" si="7"/>
        <v>Nominal £</v>
      </c>
      <c r="F57" s="789"/>
      <c r="G57" s="789"/>
      <c r="H57" s="789"/>
      <c r="I57" s="789"/>
      <c r="J57" s="789"/>
      <c r="K57" s="940"/>
    </row>
    <row r="58" spans="1:11" ht="15" customHeight="1" x14ac:dyDescent="0.3">
      <c r="A58" s="941"/>
      <c r="B58" s="901"/>
      <c r="C58" s="911"/>
      <c r="D58" s="929" t="s">
        <v>761</v>
      </c>
      <c r="E58" s="917" t="str">
        <f t="shared" si="7"/>
        <v>Nominal £</v>
      </c>
      <c r="F58" s="789"/>
      <c r="G58" s="789"/>
      <c r="H58" s="789"/>
      <c r="I58" s="789"/>
      <c r="J58" s="789"/>
      <c r="K58" s="940"/>
    </row>
    <row r="59" spans="1:11" ht="15" customHeight="1" x14ac:dyDescent="0.3">
      <c r="A59" s="941"/>
      <c r="B59" s="901"/>
      <c r="C59" s="911"/>
      <c r="D59" s="929" t="s">
        <v>762</v>
      </c>
      <c r="E59" s="917" t="str">
        <f t="shared" si="7"/>
        <v>Nominal £</v>
      </c>
      <c r="F59" s="789"/>
      <c r="G59" s="789"/>
      <c r="H59" s="789"/>
      <c r="I59" s="789"/>
      <c r="J59" s="789"/>
      <c r="K59" s="940"/>
    </row>
    <row r="60" spans="1:11" ht="15" customHeight="1" x14ac:dyDescent="0.3">
      <c r="A60" s="941"/>
      <c r="B60" s="901"/>
      <c r="C60" s="911"/>
      <c r="D60" s="929" t="s">
        <v>763</v>
      </c>
      <c r="E60" s="917" t="str">
        <f t="shared" si="7"/>
        <v>Nominal £</v>
      </c>
      <c r="F60" s="789"/>
      <c r="G60" s="789"/>
      <c r="H60" s="789"/>
      <c r="I60" s="789"/>
      <c r="J60" s="789"/>
      <c r="K60" s="940"/>
    </row>
    <row r="61" spans="1:11" ht="15" customHeight="1" x14ac:dyDescent="0.3">
      <c r="A61" s="941"/>
      <c r="B61" s="901"/>
      <c r="C61" s="911"/>
      <c r="D61" s="929" t="s">
        <v>764</v>
      </c>
      <c r="E61" s="917" t="str">
        <f t="shared" si="7"/>
        <v>Nominal £</v>
      </c>
      <c r="F61" s="789"/>
      <c r="G61" s="789"/>
      <c r="H61" s="789"/>
      <c r="I61" s="789"/>
      <c r="J61" s="789"/>
      <c r="K61" s="940"/>
    </row>
    <row r="62" spans="1:11" ht="15" customHeight="1" x14ac:dyDescent="0.3">
      <c r="A62" s="941"/>
      <c r="B62" s="901"/>
      <c r="C62" s="911"/>
      <c r="D62" s="929" t="s">
        <v>765</v>
      </c>
      <c r="E62" s="917" t="str">
        <f t="shared" si="7"/>
        <v>Nominal £</v>
      </c>
      <c r="F62" s="789"/>
      <c r="G62" s="789"/>
      <c r="H62" s="789"/>
      <c r="I62" s="789"/>
      <c r="J62" s="789"/>
      <c r="K62" s="940"/>
    </row>
    <row r="63" spans="1:11" ht="15" customHeight="1" x14ac:dyDescent="0.3">
      <c r="A63" s="941"/>
      <c r="B63" s="901"/>
      <c r="C63" s="911"/>
      <c r="D63" s="929" t="s">
        <v>766</v>
      </c>
      <c r="E63" s="917" t="str">
        <f t="shared" si="7"/>
        <v>Nominal £</v>
      </c>
      <c r="F63" s="789"/>
      <c r="G63" s="789"/>
      <c r="H63" s="789"/>
      <c r="I63" s="789"/>
      <c r="J63" s="789"/>
      <c r="K63" s="940"/>
    </row>
    <row r="64" spans="1:11" ht="15" customHeight="1" x14ac:dyDescent="0.3">
      <c r="A64" s="941"/>
      <c r="B64" s="901"/>
      <c r="C64" s="911"/>
      <c r="D64" s="930" t="s">
        <v>734</v>
      </c>
      <c r="E64" s="917" t="str">
        <f t="shared" si="7"/>
        <v>Nominal £</v>
      </c>
      <c r="F64" s="789"/>
      <c r="G64" s="789"/>
      <c r="H64" s="789"/>
      <c r="I64" s="789"/>
      <c r="J64" s="789"/>
      <c r="K64" s="940"/>
    </row>
    <row r="65" spans="1:11" ht="15" customHeight="1" x14ac:dyDescent="0.3">
      <c r="A65" s="941"/>
      <c r="B65" s="901"/>
      <c r="C65" s="910" t="s">
        <v>767</v>
      </c>
      <c r="D65" s="930" t="s">
        <v>768</v>
      </c>
      <c r="E65" s="917" t="str">
        <f t="shared" si="7"/>
        <v>Nominal £</v>
      </c>
      <c r="F65" s="789"/>
      <c r="G65" s="789"/>
      <c r="H65" s="789"/>
      <c r="I65" s="789"/>
      <c r="J65" s="789"/>
      <c r="K65" s="940"/>
    </row>
    <row r="66" spans="1:11" ht="15" customHeight="1" x14ac:dyDescent="0.3">
      <c r="A66" s="941"/>
      <c r="B66" s="901"/>
      <c r="C66" s="911"/>
      <c r="D66" s="930" t="s">
        <v>769</v>
      </c>
      <c r="E66" s="925" t="str">
        <f t="shared" si="7"/>
        <v>Nominal £</v>
      </c>
      <c r="F66" s="789"/>
      <c r="G66" s="789"/>
      <c r="H66" s="789"/>
      <c r="I66" s="789"/>
      <c r="J66" s="789"/>
      <c r="K66" s="940"/>
    </row>
    <row r="67" spans="1:11" ht="15" customHeight="1" x14ac:dyDescent="0.3">
      <c r="A67" s="941"/>
      <c r="B67" s="901"/>
      <c r="C67" s="911"/>
      <c r="D67" s="930" t="s">
        <v>770</v>
      </c>
      <c r="E67" s="917" t="str">
        <f t="shared" si="7"/>
        <v>Nominal £</v>
      </c>
      <c r="F67" s="789"/>
      <c r="G67" s="789"/>
      <c r="H67" s="789"/>
      <c r="I67" s="789"/>
      <c r="J67" s="789"/>
      <c r="K67" s="940"/>
    </row>
    <row r="68" spans="1:11" ht="15" customHeight="1" x14ac:dyDescent="0.3">
      <c r="A68" s="941"/>
      <c r="B68" s="901"/>
      <c r="C68" s="911"/>
      <c r="D68" s="930" t="s">
        <v>771</v>
      </c>
      <c r="E68" s="917" t="str">
        <f t="shared" si="7"/>
        <v>Nominal £</v>
      </c>
      <c r="F68" s="789"/>
      <c r="G68" s="789"/>
      <c r="H68" s="789"/>
      <c r="I68" s="789"/>
      <c r="J68" s="789"/>
      <c r="K68" s="940"/>
    </row>
    <row r="69" spans="1:11" ht="15" customHeight="1" x14ac:dyDescent="0.3">
      <c r="A69" s="941"/>
      <c r="B69" s="901"/>
      <c r="C69" s="911"/>
      <c r="D69" s="930" t="s">
        <v>734</v>
      </c>
      <c r="E69" s="917" t="str">
        <f t="shared" si="7"/>
        <v>Nominal £</v>
      </c>
      <c r="F69" s="789"/>
      <c r="G69" s="789"/>
      <c r="H69" s="789"/>
      <c r="I69" s="789"/>
      <c r="J69" s="789"/>
      <c r="K69" s="940"/>
    </row>
    <row r="70" spans="1:11" ht="15" customHeight="1" x14ac:dyDescent="0.3">
      <c r="A70" s="941"/>
      <c r="B70" s="901"/>
      <c r="C70" s="910" t="s">
        <v>772</v>
      </c>
      <c r="D70" s="930" t="s">
        <v>773</v>
      </c>
      <c r="E70" s="917" t="str">
        <f t="shared" si="7"/>
        <v>Nominal £</v>
      </c>
      <c r="F70" s="789"/>
      <c r="G70" s="789"/>
      <c r="H70" s="789"/>
      <c r="I70" s="789"/>
      <c r="J70" s="789"/>
      <c r="K70" s="940"/>
    </row>
    <row r="71" spans="1:11" ht="15" customHeight="1" x14ac:dyDescent="0.3">
      <c r="A71" s="941"/>
      <c r="B71" s="901"/>
      <c r="C71" s="911"/>
      <c r="D71" s="930" t="s">
        <v>774</v>
      </c>
      <c r="E71" s="917" t="str">
        <f t="shared" si="7"/>
        <v>Nominal £</v>
      </c>
      <c r="F71" s="789"/>
      <c r="G71" s="789"/>
      <c r="H71" s="789"/>
      <c r="I71" s="789"/>
      <c r="J71" s="789"/>
      <c r="K71" s="940"/>
    </row>
    <row r="72" spans="1:11" ht="15" customHeight="1" x14ac:dyDescent="0.3">
      <c r="A72" s="941"/>
      <c r="B72" s="901"/>
      <c r="C72" s="911"/>
      <c r="D72" s="930" t="s">
        <v>775</v>
      </c>
      <c r="E72" s="917" t="str">
        <f t="shared" si="7"/>
        <v>Nominal £</v>
      </c>
      <c r="F72" s="789"/>
      <c r="G72" s="789"/>
      <c r="H72" s="789"/>
      <c r="I72" s="789"/>
      <c r="J72" s="789"/>
      <c r="K72" s="940"/>
    </row>
    <row r="73" spans="1:11" ht="15" customHeight="1" x14ac:dyDescent="0.3">
      <c r="A73" s="941"/>
      <c r="B73" s="901"/>
      <c r="C73" s="911"/>
      <c r="D73" s="931" t="s">
        <v>776</v>
      </c>
      <c r="E73" s="917" t="str">
        <f t="shared" si="7"/>
        <v>Nominal £</v>
      </c>
      <c r="F73" s="789"/>
      <c r="G73" s="789"/>
      <c r="H73" s="789"/>
      <c r="I73" s="789"/>
      <c r="J73" s="789"/>
      <c r="K73" s="940"/>
    </row>
    <row r="74" spans="1:11" ht="15" customHeight="1" x14ac:dyDescent="0.3">
      <c r="A74" s="941"/>
      <c r="B74" s="901"/>
      <c r="C74" s="911"/>
      <c r="D74" s="930" t="s">
        <v>777</v>
      </c>
      <c r="E74" s="917" t="str">
        <f t="shared" si="7"/>
        <v>Nominal £</v>
      </c>
      <c r="F74" s="789"/>
      <c r="G74" s="789"/>
      <c r="H74" s="789"/>
      <c r="I74" s="789"/>
      <c r="J74" s="789"/>
      <c r="K74" s="940"/>
    </row>
    <row r="75" spans="1:11" ht="15" customHeight="1" x14ac:dyDescent="0.3">
      <c r="A75" s="941"/>
      <c r="B75" s="901"/>
      <c r="C75" s="911"/>
      <c r="D75" s="930" t="s">
        <v>778</v>
      </c>
      <c r="E75" s="917" t="str">
        <f t="shared" si="7"/>
        <v>Nominal £</v>
      </c>
      <c r="F75" s="789"/>
      <c r="G75" s="789"/>
      <c r="H75" s="789"/>
      <c r="I75" s="789"/>
      <c r="J75" s="789"/>
      <c r="K75" s="940"/>
    </row>
    <row r="76" spans="1:11" ht="15" customHeight="1" x14ac:dyDescent="0.3">
      <c r="A76" s="941"/>
      <c r="B76" s="901"/>
      <c r="C76" s="911"/>
      <c r="D76" s="930" t="s">
        <v>779</v>
      </c>
      <c r="E76" s="917" t="str">
        <f t="shared" si="7"/>
        <v>Nominal £</v>
      </c>
      <c r="F76" s="789"/>
      <c r="G76" s="789"/>
      <c r="H76" s="789"/>
      <c r="I76" s="789"/>
      <c r="J76" s="789"/>
      <c r="K76" s="940"/>
    </row>
    <row r="77" spans="1:11" ht="15" customHeight="1" x14ac:dyDescent="0.3">
      <c r="A77" s="941"/>
      <c r="B77" s="901"/>
      <c r="C77" s="911"/>
      <c r="D77" s="930" t="s">
        <v>780</v>
      </c>
      <c r="E77" s="925" t="str">
        <f t="shared" si="7"/>
        <v>Nominal £</v>
      </c>
      <c r="F77" s="789"/>
      <c r="G77" s="789"/>
      <c r="H77" s="789"/>
      <c r="I77" s="789"/>
      <c r="J77" s="789"/>
      <c r="K77" s="940"/>
    </row>
    <row r="78" spans="1:11" ht="15" customHeight="1" x14ac:dyDescent="0.3">
      <c r="A78" s="941"/>
      <c r="B78" s="901"/>
      <c r="C78" s="911"/>
      <c r="D78" s="930" t="s">
        <v>734</v>
      </c>
      <c r="E78" s="917" t="str">
        <f t="shared" si="7"/>
        <v>Nominal £</v>
      </c>
      <c r="F78" s="789"/>
      <c r="G78" s="789"/>
      <c r="H78" s="789"/>
      <c r="I78" s="789"/>
      <c r="J78" s="789"/>
      <c r="K78" s="940"/>
    </row>
    <row r="79" spans="1:11" ht="15" customHeight="1" x14ac:dyDescent="0.3">
      <c r="A79" s="941"/>
      <c r="B79" s="901"/>
      <c r="C79" s="929" t="s">
        <v>781</v>
      </c>
      <c r="D79" s="929"/>
      <c r="E79" s="917" t="str">
        <f t="shared" si="7"/>
        <v>Nominal £</v>
      </c>
      <c r="F79" s="789"/>
      <c r="G79" s="789"/>
      <c r="H79" s="789"/>
      <c r="I79" s="789"/>
      <c r="J79" s="789"/>
      <c r="K79" s="940"/>
    </row>
    <row r="80" spans="1:11" ht="15" customHeight="1" x14ac:dyDescent="0.3">
      <c r="A80" s="941"/>
      <c r="B80" s="901"/>
      <c r="C80" s="929" t="s">
        <v>782</v>
      </c>
      <c r="D80" s="929"/>
      <c r="E80" s="917" t="str">
        <f t="shared" si="7"/>
        <v>Nominal £</v>
      </c>
      <c r="F80" s="789"/>
      <c r="G80" s="789"/>
      <c r="H80" s="789"/>
      <c r="I80" s="789"/>
      <c r="J80" s="789"/>
      <c r="K80" s="940"/>
    </row>
    <row r="81" spans="1:15" ht="15" customHeight="1" x14ac:dyDescent="0.3">
      <c r="A81" s="952"/>
      <c r="B81" s="927"/>
      <c r="C81" s="913" t="s">
        <v>29</v>
      </c>
      <c r="D81" s="922"/>
      <c r="E81" s="917" t="str">
        <f t="shared" si="7"/>
        <v>Nominal £</v>
      </c>
      <c r="F81" s="892">
        <f>SUM(F53:F80)</f>
        <v>0</v>
      </c>
      <c r="G81" s="892">
        <f t="shared" ref="G81:K81" si="8">SUM(G53:G80)</f>
        <v>0</v>
      </c>
      <c r="H81" s="892">
        <f t="shared" si="8"/>
        <v>0</v>
      </c>
      <c r="I81" s="892">
        <f t="shared" si="8"/>
        <v>0</v>
      </c>
      <c r="J81" s="892">
        <f t="shared" si="8"/>
        <v>0</v>
      </c>
      <c r="K81" s="896">
        <f t="shared" si="8"/>
        <v>0</v>
      </c>
    </row>
    <row r="82" spans="1:15" ht="15" customHeight="1" x14ac:dyDescent="0.3">
      <c r="A82" s="952"/>
      <c r="B82" s="922" t="s">
        <v>783</v>
      </c>
      <c r="C82" s="912"/>
      <c r="D82" s="922"/>
      <c r="E82" s="917" t="str">
        <f t="shared" si="7"/>
        <v>Nominal £</v>
      </c>
      <c r="F82" s="500"/>
      <c r="G82" s="500"/>
      <c r="H82" s="500"/>
      <c r="I82" s="500"/>
      <c r="J82" s="500"/>
      <c r="K82" s="553"/>
    </row>
    <row r="83" spans="1:15" ht="15" customHeight="1" x14ac:dyDescent="0.3">
      <c r="A83" s="948"/>
      <c r="B83" s="913" t="s">
        <v>29</v>
      </c>
      <c r="C83" s="912"/>
      <c r="D83" s="913"/>
      <c r="E83" s="917" t="str">
        <f t="shared" si="7"/>
        <v>Nominal £</v>
      </c>
      <c r="F83" s="892">
        <f>SUM(F81:F82)</f>
        <v>0</v>
      </c>
      <c r="G83" s="892">
        <f t="shared" ref="G83:K83" si="9">SUM(G81:G82)</f>
        <v>0</v>
      </c>
      <c r="H83" s="892">
        <f t="shared" si="9"/>
        <v>0</v>
      </c>
      <c r="I83" s="892">
        <f t="shared" si="9"/>
        <v>0</v>
      </c>
      <c r="J83" s="892">
        <f t="shared" si="9"/>
        <v>0</v>
      </c>
      <c r="K83" s="896">
        <f t="shared" si="9"/>
        <v>0</v>
      </c>
    </row>
    <row r="84" spans="1:15" ht="15" customHeight="1" thickBot="1" x14ac:dyDescent="0.35">
      <c r="A84" s="1606" t="s">
        <v>950</v>
      </c>
      <c r="B84" s="1605"/>
      <c r="C84" s="1605"/>
      <c r="D84" s="1607"/>
      <c r="E84" s="945"/>
      <c r="F84" s="949" t="str">
        <f>IF(ROUND(F83,0)=ROUND('3.2 Insurance'!D30,0),"OK","ERROR")</f>
        <v>OK</v>
      </c>
      <c r="G84" s="949" t="str">
        <f>IF(ROUND(G83,0)=ROUND('3.2 Insurance'!E30,0),"OK","ERROR")</f>
        <v>OK</v>
      </c>
      <c r="H84" s="949" t="str">
        <f>IF(ROUND(H83,0)=ROUND('3.2 Insurance'!F30,0),"OK","ERROR")</f>
        <v>OK</v>
      </c>
      <c r="I84" s="949" t="str">
        <f>IF(ROUND(I83,0)=ROUND('3.2 Insurance'!G30,0),"OK","ERROR")</f>
        <v>OK</v>
      </c>
      <c r="J84" s="949" t="str">
        <f>IF(ROUND(J83,0)=ROUND('3.2 Insurance'!H30,0),"OK","ERROR")</f>
        <v>OK</v>
      </c>
      <c r="K84" s="950" t="str">
        <f>IF(ROUND(K83,0)=ROUND('3.2 Insurance'!I30,0),"OK","ERROR")</f>
        <v>OK</v>
      </c>
    </row>
    <row r="85" spans="1:15" ht="15" customHeight="1" x14ac:dyDescent="0.3">
      <c r="A85" s="932"/>
      <c r="B85" s="932"/>
      <c r="C85" s="932"/>
      <c r="D85" s="932"/>
      <c r="E85" s="932"/>
      <c r="F85" s="932"/>
      <c r="G85" s="932"/>
      <c r="H85" s="932"/>
      <c r="I85" s="932"/>
      <c r="J85" s="531"/>
    </row>
    <row r="86" spans="1:15" ht="15" customHeight="1" x14ac:dyDescent="0.3">
      <c r="A86" s="907"/>
      <c r="B86" s="907"/>
      <c r="C86" s="907"/>
      <c r="D86" s="907"/>
      <c r="E86" s="907"/>
      <c r="F86" s="907"/>
      <c r="G86" s="907"/>
      <c r="H86" s="907"/>
      <c r="I86" s="907"/>
      <c r="J86" s="531"/>
      <c r="O86" t="s">
        <v>799</v>
      </c>
    </row>
    <row r="87" spans="1:15" ht="15" customHeight="1" thickBot="1" x14ac:dyDescent="0.4">
      <c r="A87" s="955" t="s">
        <v>1089</v>
      </c>
      <c r="B87" s="907"/>
      <c r="C87" s="907"/>
      <c r="D87" s="907"/>
      <c r="E87" s="907"/>
      <c r="F87" s="907"/>
      <c r="G87" s="907"/>
      <c r="H87" s="907"/>
      <c r="I87" s="907"/>
      <c r="J87" s="531"/>
    </row>
    <row r="88" spans="1:15" ht="15" customHeight="1" x14ac:dyDescent="0.3">
      <c r="A88" s="937" t="s">
        <v>720</v>
      </c>
      <c r="B88" s="938" t="s">
        <v>721</v>
      </c>
      <c r="C88" s="938" t="s">
        <v>722</v>
      </c>
      <c r="D88" s="938" t="s">
        <v>723</v>
      </c>
      <c r="E88" s="551" t="s">
        <v>702</v>
      </c>
      <c r="F88" s="168">
        <v>2023</v>
      </c>
      <c r="G88" s="168">
        <v>2024</v>
      </c>
      <c r="H88" s="168">
        <v>2025</v>
      </c>
      <c r="I88" s="168">
        <v>2026</v>
      </c>
      <c r="J88" s="168">
        <v>2027</v>
      </c>
      <c r="K88" s="169">
        <v>2028</v>
      </c>
    </row>
    <row r="89" spans="1:15" ht="15" customHeight="1" x14ac:dyDescent="0.3">
      <c r="A89" s="946" t="s">
        <v>784</v>
      </c>
      <c r="B89" s="915" t="s">
        <v>785</v>
      </c>
      <c r="C89" s="918" t="s">
        <v>786</v>
      </c>
      <c r="D89" s="922"/>
      <c r="E89" s="917" t="str">
        <f t="shared" ref="E89:E97" si="10">$E$8</f>
        <v>Nominal £</v>
      </c>
      <c r="F89" s="789"/>
      <c r="G89" s="789"/>
      <c r="H89" s="789"/>
      <c r="I89" s="789"/>
      <c r="J89" s="789"/>
      <c r="K89" s="940"/>
    </row>
    <row r="90" spans="1:15" ht="15" customHeight="1" x14ac:dyDescent="0.3">
      <c r="A90" s="947"/>
      <c r="B90" s="906"/>
      <c r="C90" s="918" t="s">
        <v>787</v>
      </c>
      <c r="D90" s="922"/>
      <c r="E90" s="917" t="str">
        <f t="shared" si="10"/>
        <v>Nominal £</v>
      </c>
      <c r="F90" s="789"/>
      <c r="G90" s="789"/>
      <c r="H90" s="789"/>
      <c r="I90" s="789"/>
      <c r="J90" s="789"/>
      <c r="K90" s="940"/>
    </row>
    <row r="91" spans="1:15" ht="15" customHeight="1" x14ac:dyDescent="0.3">
      <c r="A91" s="947"/>
      <c r="B91" s="906"/>
      <c r="C91" s="918" t="s">
        <v>788</v>
      </c>
      <c r="D91" s="922"/>
      <c r="E91" s="917" t="str">
        <f t="shared" si="10"/>
        <v>Nominal £</v>
      </c>
      <c r="F91" s="789"/>
      <c r="G91" s="789"/>
      <c r="H91" s="789"/>
      <c r="I91" s="789"/>
      <c r="J91" s="789"/>
      <c r="K91" s="940"/>
    </row>
    <row r="92" spans="1:15" ht="15" customHeight="1" x14ac:dyDescent="0.3">
      <c r="A92" s="947"/>
      <c r="B92" s="906"/>
      <c r="C92" s="918" t="s">
        <v>789</v>
      </c>
      <c r="D92" s="922"/>
      <c r="E92" s="917" t="str">
        <f t="shared" si="10"/>
        <v>Nominal £</v>
      </c>
      <c r="F92" s="789"/>
      <c r="G92" s="789"/>
      <c r="H92" s="789"/>
      <c r="I92" s="789"/>
      <c r="J92" s="789"/>
      <c r="K92" s="940"/>
    </row>
    <row r="93" spans="1:15" ht="15" customHeight="1" x14ac:dyDescent="0.3">
      <c r="A93" s="947"/>
      <c r="B93" s="906"/>
      <c r="C93" s="918" t="s">
        <v>790</v>
      </c>
      <c r="D93" s="922"/>
      <c r="E93" s="917" t="str">
        <f t="shared" si="10"/>
        <v>Nominal £</v>
      </c>
      <c r="F93" s="789"/>
      <c r="G93" s="789"/>
      <c r="H93" s="789"/>
      <c r="I93" s="789"/>
      <c r="J93" s="789"/>
      <c r="K93" s="940"/>
    </row>
    <row r="94" spans="1:15" ht="15" customHeight="1" x14ac:dyDescent="0.3">
      <c r="A94" s="947"/>
      <c r="B94" s="906"/>
      <c r="C94" s="918" t="s">
        <v>791</v>
      </c>
      <c r="D94" s="922"/>
      <c r="E94" s="917" t="str">
        <f t="shared" si="10"/>
        <v>Nominal £</v>
      </c>
      <c r="F94" s="789"/>
      <c r="G94" s="789"/>
      <c r="H94" s="789"/>
      <c r="I94" s="789"/>
      <c r="J94" s="789"/>
      <c r="K94" s="940"/>
    </row>
    <row r="95" spans="1:15" ht="15" customHeight="1" x14ac:dyDescent="0.3">
      <c r="A95" s="947"/>
      <c r="B95" s="906"/>
      <c r="C95" s="918" t="s">
        <v>792</v>
      </c>
      <c r="D95" s="922"/>
      <c r="E95" s="917" t="str">
        <f t="shared" si="10"/>
        <v>Nominal £</v>
      </c>
      <c r="F95" s="789"/>
      <c r="G95" s="789"/>
      <c r="H95" s="789"/>
      <c r="I95" s="789"/>
      <c r="J95" s="789"/>
      <c r="K95" s="940"/>
    </row>
    <row r="96" spans="1:15" ht="15" customHeight="1" x14ac:dyDescent="0.3">
      <c r="A96" s="947"/>
      <c r="B96" s="906"/>
      <c r="C96" s="918" t="s">
        <v>734</v>
      </c>
      <c r="D96" s="922"/>
      <c r="E96" s="917" t="str">
        <f t="shared" si="10"/>
        <v>Nominal £</v>
      </c>
      <c r="F96" s="789"/>
      <c r="G96" s="789"/>
      <c r="H96" s="789"/>
      <c r="I96" s="789"/>
      <c r="J96" s="789"/>
      <c r="K96" s="940"/>
    </row>
    <row r="97" spans="1:11" ht="15" customHeight="1" x14ac:dyDescent="0.3">
      <c r="A97" s="948"/>
      <c r="B97" s="908"/>
      <c r="C97" s="913" t="s">
        <v>29</v>
      </c>
      <c r="D97" s="922"/>
      <c r="E97" s="917" t="str">
        <f t="shared" si="10"/>
        <v>Nominal £</v>
      </c>
      <c r="F97" s="892">
        <f>SUM(F89:F96)</f>
        <v>0</v>
      </c>
      <c r="G97" s="892">
        <f t="shared" ref="G97:K97" si="11">SUM(G89:G96)</f>
        <v>0</v>
      </c>
      <c r="H97" s="892">
        <f t="shared" si="11"/>
        <v>0</v>
      </c>
      <c r="I97" s="892">
        <f t="shared" si="11"/>
        <v>0</v>
      </c>
      <c r="J97" s="892">
        <f t="shared" si="11"/>
        <v>0</v>
      </c>
      <c r="K97" s="896">
        <f t="shared" si="11"/>
        <v>0</v>
      </c>
    </row>
    <row r="98" spans="1:11" ht="15" customHeight="1" thickBot="1" x14ac:dyDescent="0.35">
      <c r="A98" s="1606" t="s">
        <v>951</v>
      </c>
      <c r="B98" s="1605"/>
      <c r="C98" s="1605"/>
      <c r="D98" s="1607"/>
      <c r="E98" s="945"/>
      <c r="F98" s="949" t="str">
        <f>IF(ROUND(F97,0)=ROUND('3.2 CEO &amp; Group Management'!D30,0),"OK","ERROR")</f>
        <v>OK</v>
      </c>
      <c r="G98" s="949" t="str">
        <f>IF(ROUND(G97,0)=ROUND('3.2 CEO &amp; Group Management'!E30,0),"OK","ERROR")</f>
        <v>OK</v>
      </c>
      <c r="H98" s="949" t="str">
        <f>IF(ROUND(H97,0)=ROUND('3.2 CEO &amp; Group Management'!F30,0),"OK","ERROR")</f>
        <v>OK</v>
      </c>
      <c r="I98" s="949" t="str">
        <f>IF(ROUND(I97,0)=ROUND('3.2 CEO &amp; Group Management'!G30,0),"OK","ERROR")</f>
        <v>OK</v>
      </c>
      <c r="J98" s="949" t="str">
        <f>IF(ROUND(J97,0)=ROUND('3.2 CEO &amp; Group Management'!H30,0),"OK","ERROR")</f>
        <v>OK</v>
      </c>
      <c r="K98" s="950" t="str">
        <f>IF(ROUND(K97,0)=ROUND('3.2 CEO &amp; Group Management'!I30,0),"OK","ERROR")</f>
        <v>OK</v>
      </c>
    </row>
    <row r="99" spans="1:11" ht="15" customHeight="1" x14ac:dyDescent="0.3">
      <c r="A99" s="900"/>
      <c r="B99" s="900"/>
      <c r="C99" s="900"/>
      <c r="D99" s="900"/>
      <c r="E99" s="900"/>
      <c r="F99" s="907"/>
      <c r="G99" s="909"/>
      <c r="H99" s="909"/>
      <c r="I99" s="909"/>
      <c r="J99" s="531"/>
    </row>
    <row r="100" spans="1:11" ht="15" customHeight="1" x14ac:dyDescent="0.3">
      <c r="A100" s="907"/>
      <c r="B100" s="907"/>
      <c r="C100" s="907"/>
      <c r="D100" s="907"/>
      <c r="E100" s="907"/>
      <c r="F100" s="907"/>
      <c r="G100" s="909"/>
      <c r="H100" s="909"/>
      <c r="I100" s="909"/>
      <c r="J100" s="531"/>
    </row>
    <row r="101" spans="1:11" ht="15" customHeight="1" thickBot="1" x14ac:dyDescent="0.4">
      <c r="A101" s="955" t="s">
        <v>1090</v>
      </c>
      <c r="B101" s="907"/>
      <c r="C101" s="907"/>
      <c r="D101" s="907"/>
      <c r="E101" s="907"/>
      <c r="F101" s="907"/>
      <c r="G101" s="907"/>
      <c r="H101" s="907"/>
      <c r="I101" s="907"/>
      <c r="J101" s="531"/>
    </row>
    <row r="102" spans="1:11" ht="15" customHeight="1" x14ac:dyDescent="0.3">
      <c r="A102" s="937" t="s">
        <v>720</v>
      </c>
      <c r="B102" s="938" t="s">
        <v>721</v>
      </c>
      <c r="C102" s="938" t="s">
        <v>722</v>
      </c>
      <c r="D102" s="938" t="s">
        <v>723</v>
      </c>
      <c r="E102" s="551" t="s">
        <v>702</v>
      </c>
      <c r="F102" s="168">
        <v>2023</v>
      </c>
      <c r="G102" s="168">
        <v>2024</v>
      </c>
      <c r="H102" s="168">
        <v>2025</v>
      </c>
      <c r="I102" s="168">
        <v>2026</v>
      </c>
      <c r="J102" s="168">
        <v>2027</v>
      </c>
      <c r="K102" s="169">
        <v>2028</v>
      </c>
    </row>
    <row r="103" spans="1:11" ht="15" customHeight="1" x14ac:dyDescent="0.3">
      <c r="A103" s="939" t="s">
        <v>793</v>
      </c>
      <c r="B103" s="915" t="s">
        <v>794</v>
      </c>
      <c r="C103" s="915"/>
      <c r="D103" s="916"/>
      <c r="E103" s="917" t="str">
        <f t="shared" ref="E103:E109" si="12">$E$8</f>
        <v>Nominal £</v>
      </c>
      <c r="F103" s="789"/>
      <c r="G103" s="789"/>
      <c r="H103" s="789"/>
      <c r="I103" s="789"/>
      <c r="J103" s="789"/>
      <c r="K103" s="940"/>
    </row>
    <row r="104" spans="1:11" ht="15" customHeight="1" x14ac:dyDescent="0.3">
      <c r="A104" s="941"/>
      <c r="B104" s="915" t="s">
        <v>795</v>
      </c>
      <c r="C104" s="915"/>
      <c r="D104" s="918"/>
      <c r="E104" s="917" t="str">
        <f t="shared" si="12"/>
        <v>Nominal £</v>
      </c>
      <c r="F104" s="789"/>
      <c r="G104" s="789"/>
      <c r="H104" s="789"/>
      <c r="I104" s="789"/>
      <c r="J104" s="789"/>
      <c r="K104" s="940"/>
    </row>
    <row r="105" spans="1:11" ht="15" customHeight="1" x14ac:dyDescent="0.3">
      <c r="A105" s="941"/>
      <c r="B105" s="915" t="s">
        <v>796</v>
      </c>
      <c r="C105" s="915"/>
      <c r="D105" s="918"/>
      <c r="E105" s="917" t="str">
        <f t="shared" si="12"/>
        <v>Nominal £</v>
      </c>
      <c r="F105" s="789"/>
      <c r="G105" s="789"/>
      <c r="H105" s="789"/>
      <c r="I105" s="789"/>
      <c r="J105" s="789"/>
      <c r="K105" s="940"/>
    </row>
    <row r="106" spans="1:11" ht="15" customHeight="1" x14ac:dyDescent="0.3">
      <c r="A106" s="941"/>
      <c r="B106" s="915" t="s">
        <v>797</v>
      </c>
      <c r="C106" s="915"/>
      <c r="D106" s="918"/>
      <c r="E106" s="917" t="str">
        <f t="shared" si="12"/>
        <v>Nominal £</v>
      </c>
      <c r="F106" s="789"/>
      <c r="G106" s="789"/>
      <c r="H106" s="789"/>
      <c r="I106" s="789"/>
      <c r="J106" s="789"/>
      <c r="K106" s="940"/>
    </row>
    <row r="107" spans="1:11" ht="15" customHeight="1" x14ac:dyDescent="0.3">
      <c r="A107" s="941"/>
      <c r="B107" s="915" t="s">
        <v>798</v>
      </c>
      <c r="C107" s="915"/>
      <c r="D107" s="918"/>
      <c r="E107" s="917" t="str">
        <f t="shared" si="12"/>
        <v>Nominal £</v>
      </c>
      <c r="F107" s="789"/>
      <c r="G107" s="789"/>
      <c r="H107" s="789"/>
      <c r="I107" s="789"/>
      <c r="J107" s="789"/>
      <c r="K107" s="940"/>
    </row>
    <row r="108" spans="1:11" ht="15" customHeight="1" x14ac:dyDescent="0.3">
      <c r="A108" s="941"/>
      <c r="B108" s="919" t="s">
        <v>734</v>
      </c>
      <c r="C108" s="919"/>
      <c r="D108" s="918"/>
      <c r="E108" s="917" t="str">
        <f t="shared" si="12"/>
        <v>Nominal £</v>
      </c>
      <c r="F108" s="789"/>
      <c r="G108" s="789"/>
      <c r="H108" s="789"/>
      <c r="I108" s="789"/>
      <c r="J108" s="789"/>
      <c r="K108" s="940"/>
    </row>
    <row r="109" spans="1:11" ht="15" customHeight="1" x14ac:dyDescent="0.3">
      <c r="A109" s="1176"/>
      <c r="B109" s="1177" t="s">
        <v>29</v>
      </c>
      <c r="C109" s="1178"/>
      <c r="D109" s="1179"/>
      <c r="E109" s="1180" t="str">
        <f t="shared" si="12"/>
        <v>Nominal £</v>
      </c>
      <c r="F109" s="892">
        <f>SUM(F103:F108)</f>
        <v>0</v>
      </c>
      <c r="G109" s="892">
        <f t="shared" ref="G109:K109" si="13">SUM(G103:G108)</f>
        <v>0</v>
      </c>
      <c r="H109" s="892">
        <f t="shared" si="13"/>
        <v>0</v>
      </c>
      <c r="I109" s="892">
        <f t="shared" si="13"/>
        <v>0</v>
      </c>
      <c r="J109" s="892">
        <f t="shared" si="13"/>
        <v>0</v>
      </c>
      <c r="K109" s="896">
        <f t="shared" si="13"/>
        <v>0</v>
      </c>
    </row>
    <row r="110" spans="1:11" ht="15" customHeight="1" x14ac:dyDescent="0.3">
      <c r="A110" s="1602" t="s">
        <v>952</v>
      </c>
      <c r="B110" s="1603"/>
      <c r="C110" s="1603"/>
      <c r="D110" s="1603"/>
      <c r="E110" s="1181"/>
      <c r="F110" s="874" t="str">
        <f>IF(ROUND(F109,0)=ROUND(SUM('3.2 Asset Management:3.2 Non Price Control Activity'!D15),0),"OK","ERROR")</f>
        <v>OK</v>
      </c>
      <c r="G110" s="905" t="str">
        <f>IF(ROUND(G109,0)=ROUND(SUM('3.2 Asset Management:3.2 Non Price Control Activity'!E15),0),"OK","ERROR")</f>
        <v>OK</v>
      </c>
      <c r="H110" s="905" t="str">
        <f>IF(ROUND(H109,0)=ROUND(SUM('3.2 Asset Management:3.2 Non Price Control Activity'!F15),0),"OK","ERROR")</f>
        <v>OK</v>
      </c>
      <c r="I110" s="905" t="str">
        <f>IF(ROUND(I109,0)=ROUND(SUM('3.2 Asset Management:3.2 Non Price Control Activity'!G15),0),"OK","ERROR")</f>
        <v>OK</v>
      </c>
      <c r="J110" s="905" t="str">
        <f>IF(ROUND(J109,0)=ROUND(SUM('3.2 Asset Management:3.2 Non Price Control Activity'!H15),0),"OK","ERROR")</f>
        <v>OK</v>
      </c>
      <c r="K110" s="943" t="str">
        <f>IF(ROUND(K109,0)=ROUND(SUM('3.2 Asset Management:3.2 Non Price Control Activity'!I15),0),"OK","ERROR")</f>
        <v>OK</v>
      </c>
    </row>
    <row r="111" spans="1:11" ht="15" customHeight="1" x14ac:dyDescent="0.3">
      <c r="A111" s="1182" t="s">
        <v>1091</v>
      </c>
      <c r="B111" s="1183"/>
      <c r="C111" s="1183"/>
      <c r="D111" s="1183"/>
      <c r="E111" s="1184"/>
      <c r="F111" s="914" t="str">
        <f>IF('3.2 Audit, Finance &amp; Regulation'!D15&gt;='3.3 Business Support'!F105,"OK","Error")</f>
        <v>OK</v>
      </c>
      <c r="G111" s="914" t="str">
        <f>IF('3.2 Audit, Finance &amp; Regulation'!E15&gt;='3.3 Business Support'!G105,"OK","Error")</f>
        <v>OK</v>
      </c>
      <c r="H111" s="914" t="str">
        <f>IF('3.2 Audit, Finance &amp; Regulation'!F15&gt;='3.3 Business Support'!H105,"OK","Error")</f>
        <v>OK</v>
      </c>
      <c r="I111" s="914" t="str">
        <f>IF('3.2 Audit, Finance &amp; Regulation'!G15&gt;='3.3 Business Support'!I105,"OK","Error")</f>
        <v>OK</v>
      </c>
      <c r="J111" s="914" t="str">
        <f>IF('3.2 Audit, Finance &amp; Regulation'!H15&gt;='3.3 Business Support'!J105,"OK","Error")</f>
        <v>OK</v>
      </c>
      <c r="K111" s="944" t="str">
        <f>IF('3.2 Audit, Finance &amp; Regulation'!I15&gt;='3.3 Business Support'!K105,"OK","Error")</f>
        <v>OK</v>
      </c>
    </row>
    <row r="112" spans="1:11" ht="15" customHeight="1" thickBot="1" x14ac:dyDescent="0.35">
      <c r="A112" s="1604" t="s">
        <v>1092</v>
      </c>
      <c r="B112" s="1605"/>
      <c r="C112" s="1605"/>
      <c r="D112" s="1605"/>
      <c r="E112" s="1185"/>
      <c r="F112" s="866" t="str">
        <f>IF('3.2 CEO &amp; Group Management'!D15&gt;='3.3 Business Support'!F107,"OK","Error")</f>
        <v>OK</v>
      </c>
      <c r="G112" s="867" t="str">
        <f>IF('3.2 CEO &amp; Group Management'!E15&gt;='3.3 Business Support'!G107,"OK","Error")</f>
        <v>OK</v>
      </c>
      <c r="H112" s="867" t="str">
        <f>IF('3.2 CEO &amp; Group Management'!F15&gt;='3.3 Business Support'!H107,"OK","Error")</f>
        <v>OK</v>
      </c>
      <c r="I112" s="867" t="str">
        <f>IF('3.2 CEO &amp; Group Management'!G15&gt;='3.3 Business Support'!I107,"OK","Error")</f>
        <v>OK</v>
      </c>
      <c r="J112" s="867" t="str">
        <f>IF('3.2 CEO &amp; Group Management'!H15&gt;='3.3 Business Support'!J107,"OK","Error")</f>
        <v>OK</v>
      </c>
      <c r="K112" s="868" t="str">
        <f>IF('3.2 CEO &amp; Group Management'!I15&gt;='3.3 Business Support'!K107,"OK","Error")</f>
        <v>OK</v>
      </c>
    </row>
    <row r="113" spans="1:13" x14ac:dyDescent="0.3"/>
    <row r="114" spans="1:13" x14ac:dyDescent="0.3"/>
    <row r="115" spans="1:13" ht="18" x14ac:dyDescent="0.4">
      <c r="A115" s="34" t="s">
        <v>12</v>
      </c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</row>
  </sheetData>
  <sheetProtection sheet="1" objects="1" scenarios="1"/>
  <mergeCells count="7">
    <mergeCell ref="A110:D110"/>
    <mergeCell ref="A112:D112"/>
    <mergeCell ref="A1:J3"/>
    <mergeCell ref="A19:D19"/>
    <mergeCell ref="A48:D48"/>
    <mergeCell ref="A84:D84"/>
    <mergeCell ref="A98:D98"/>
  </mergeCells>
  <conditionalFormatting sqref="F19:K19">
    <cfRule type="expression" dxfId="59" priority="5">
      <formula>F19="Error"</formula>
    </cfRule>
  </conditionalFormatting>
  <conditionalFormatting sqref="F48:K48">
    <cfRule type="expression" dxfId="58" priority="4">
      <formula>F48="Error"</formula>
    </cfRule>
  </conditionalFormatting>
  <conditionalFormatting sqref="F84:K84">
    <cfRule type="expression" dxfId="57" priority="3">
      <formula>F84="Error"</formula>
    </cfRule>
  </conditionalFormatting>
  <conditionalFormatting sqref="F98:K98">
    <cfRule type="expression" dxfId="56" priority="2">
      <formula>F98="Error"</formula>
    </cfRule>
  </conditionalFormatting>
  <conditionalFormatting sqref="F110:K112">
    <cfRule type="expression" dxfId="55" priority="1">
      <formula>F110="Error"</formula>
    </cfRule>
  </conditionalFormatting>
  <pageMargins left="0.7" right="0.7" top="0.75" bottom="0.75" header="0.3" footer="0.3"/>
  <pageSetup paperSize="9" scale="2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F2818-B2B0-414E-9702-129EF94CA09F}">
  <sheetPr>
    <pageSetUpPr fitToPage="1"/>
  </sheetPr>
  <dimension ref="A1:AM410"/>
  <sheetViews>
    <sheetView zoomScaleNormal="100" zoomScaleSheetLayoutView="100" workbookViewId="0">
      <selection activeCell="B20" sqref="B20"/>
    </sheetView>
  </sheetViews>
  <sheetFormatPr defaultColWidth="0" defaultRowHeight="14" zeroHeight="1" x14ac:dyDescent="0.3"/>
  <cols>
    <col min="1" max="1" width="9" customWidth="1"/>
    <col min="2" max="2" width="82.83203125" customWidth="1"/>
    <col min="3" max="3" width="9" customWidth="1"/>
    <col min="4" max="4" width="55.75" hidden="1" customWidth="1"/>
    <col min="5" max="6" width="9" hidden="1" customWidth="1"/>
    <col min="7" max="7" width="11.25" hidden="1" customWidth="1"/>
    <col min="8" max="11" width="9" hidden="1" customWidth="1"/>
    <col min="12" max="39" width="0" hidden="1" customWidth="1"/>
    <col min="40" max="16384" width="9" hidden="1"/>
  </cols>
  <sheetData>
    <row r="1" spans="1:10" s="28" customFormat="1" ht="14.2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45"/>
      <c r="D1" s="45"/>
      <c r="E1" s="45"/>
      <c r="F1" s="45"/>
      <c r="G1" s="45"/>
      <c r="H1" s="45"/>
      <c r="I1" s="45"/>
      <c r="J1" s="45"/>
    </row>
    <row r="2" spans="1:10" s="28" customFormat="1" ht="14.25" customHeight="1" x14ac:dyDescent="0.3">
      <c r="A2" s="1493"/>
      <c r="B2" s="1493"/>
      <c r="C2" s="45"/>
      <c r="D2" s="45"/>
      <c r="E2" s="45"/>
      <c r="F2" s="45"/>
      <c r="G2" s="45"/>
      <c r="H2" s="45"/>
      <c r="I2" s="45"/>
      <c r="J2" s="45"/>
    </row>
    <row r="3" spans="1:10" s="29" customFormat="1" ht="15" customHeight="1" thickBot="1" x14ac:dyDescent="0.35">
      <c r="A3" s="1494"/>
      <c r="B3" s="1494"/>
      <c r="C3" s="46"/>
      <c r="D3" s="46"/>
      <c r="E3" s="46"/>
      <c r="F3" s="46"/>
      <c r="G3" s="46"/>
      <c r="H3" s="46"/>
      <c r="I3" s="46"/>
      <c r="J3" s="46"/>
    </row>
    <row r="4" spans="1:10" ht="18" x14ac:dyDescent="0.4">
      <c r="A4" s="638" t="str">
        <f ca="1">CONCATENATE("Worksheet: ",RIGHT(CELL("filename",$A$1),LEN(CELL("filename",$A$1))-FIND("]",CELL("filename",$A$1))))</f>
        <v>Worksheet: List of Tables</v>
      </c>
    </row>
    <row r="5" spans="1:10" x14ac:dyDescent="0.3"/>
    <row r="6" spans="1:10" x14ac:dyDescent="0.3">
      <c r="A6" s="1022" t="str">
        <f ca="1">'Universal Data'!A4</f>
        <v>Worksheet: Universal Data</v>
      </c>
      <c r="B6" s="531"/>
    </row>
    <row r="7" spans="1:10" x14ac:dyDescent="0.3">
      <c r="A7" s="1022"/>
      <c r="B7" s="531" t="str">
        <f>'Universal Data'!A7</f>
        <v>Table: A Historic RPI Index</v>
      </c>
    </row>
    <row r="8" spans="1:10" x14ac:dyDescent="0.3">
      <c r="A8" s="1022"/>
      <c r="B8" s="531" t="str">
        <f>'Universal Data'!A15</f>
        <v>Table: B CPIH Index</v>
      </c>
    </row>
    <row r="9" spans="1:10" x14ac:dyDescent="0.3">
      <c r="A9" s="1022" t="str">
        <f ca="1">'1.1 Reconcile to Reg. Accounts'!A4</f>
        <v>Worksheet: 1.1 Reconcile to Reg. Accounts</v>
      </c>
      <c r="B9" s="531"/>
    </row>
    <row r="10" spans="1:10" x14ac:dyDescent="0.3">
      <c r="A10" s="1022"/>
      <c r="B10" s="531" t="str">
        <f>'1.1 Reconcile to Reg. Accounts'!A6</f>
        <v>Table: 1.1a Reconcile to Regulatory Accounts</v>
      </c>
    </row>
    <row r="11" spans="1:10" x14ac:dyDescent="0.3">
      <c r="A11" s="1022" t="str">
        <f ca="1">'2.1 Cost Summary'!A4</f>
        <v>Worksheet: 2.1 Cost Summary</v>
      </c>
      <c r="B11" s="531"/>
    </row>
    <row r="12" spans="1:10" x14ac:dyDescent="0.3">
      <c r="A12" s="1022"/>
      <c r="B12" s="531" t="str">
        <f>'2.1 Cost Summary'!A7</f>
        <v>Table: 2.1a Annual RRP Submission in nominal Prices</v>
      </c>
    </row>
    <row r="13" spans="1:10" x14ac:dyDescent="0.3">
      <c r="A13" s="1022"/>
      <c r="B13" s="531" t="str">
        <f>'2.1 Cost Summary'!A23</f>
        <v>Table: 2.1b Actuals Adjusted to Price Base</v>
      </c>
    </row>
    <row r="14" spans="1:10" x14ac:dyDescent="0.3">
      <c r="A14" s="1022"/>
      <c r="B14" s="531" t="str">
        <f>'2.1 Cost Summary'!A40</f>
        <v>Table: 2.1c GD23 Final Determination (including adjustments) in price control base prices post frontier shift</v>
      </c>
    </row>
    <row r="15" spans="1:10" x14ac:dyDescent="0.3">
      <c r="A15" s="1022"/>
      <c r="B15" s="531" t="str">
        <f>'2.1 Cost Summary'!A56</f>
        <v>Table: 2.1d Variance from Final Determination</v>
      </c>
    </row>
    <row r="16" spans="1:10" x14ac:dyDescent="0.3">
      <c r="A16" s="1022"/>
      <c r="B16" s="531" t="str">
        <f>'2.1 Cost Summary'!A72</f>
        <v>Table: 2.1e % Variance from Final Determination</v>
      </c>
    </row>
    <row r="17" spans="1:2" x14ac:dyDescent="0.3">
      <c r="A17" s="1022" t="str">
        <f ca="1">'2.2 Workload Summary'!A4</f>
        <v>Worksheet: 2.2 Workload Summary</v>
      </c>
      <c r="B17" s="531"/>
    </row>
    <row r="18" spans="1:2" x14ac:dyDescent="0.3">
      <c r="A18" s="1022"/>
      <c r="B18" s="531" t="str">
        <f>'2.2 Workload Summary'!A7</f>
        <v>Table: 2.2a Current Year RRP Workload Submission</v>
      </c>
    </row>
    <row r="19" spans="1:2" x14ac:dyDescent="0.3">
      <c r="A19" s="1022"/>
      <c r="B19" s="531" t="str">
        <f>'2.2 Workload Summary'!A60</f>
        <v>Table: 2.2b Final Determination Workload</v>
      </c>
    </row>
    <row r="20" spans="1:2" x14ac:dyDescent="0.3">
      <c r="A20" s="1022"/>
      <c r="B20" s="531" t="str">
        <f>'2.2 Workload Summary'!A113</f>
        <v>Table: 2.2c Workload Adjustments during Price Control</v>
      </c>
    </row>
    <row r="21" spans="1:2" x14ac:dyDescent="0.3">
      <c r="A21" s="1022"/>
      <c r="B21" s="531" t="str">
        <f>'2.2 Workload Summary'!A166</f>
        <v>Table: 2.2d Final Determination Workload including Adjustments</v>
      </c>
    </row>
    <row r="22" spans="1:2" x14ac:dyDescent="0.3">
      <c r="A22" s="1022"/>
      <c r="B22" s="531" t="str">
        <f>'2.2 Workload Summary'!A219</f>
        <v>Table: 2.2e Workload Variance from Final Determination including Adjustments</v>
      </c>
    </row>
    <row r="23" spans="1:2" x14ac:dyDescent="0.3">
      <c r="A23" s="1022"/>
      <c r="B23" s="531" t="str">
        <f>'2.2 Workload Summary'!A272</f>
        <v>Table: 2.2f Workload % Variance from Final Determination including Adjustments</v>
      </c>
    </row>
    <row r="24" spans="1:2" x14ac:dyDescent="0.3">
      <c r="A24" s="1022" t="str">
        <f ca="1">'2.3 Total Volumes'!A4</f>
        <v>Worksheet: 2.3 Total Volumes</v>
      </c>
      <c r="B24" s="531"/>
    </row>
    <row r="25" spans="1:2" x14ac:dyDescent="0.3">
      <c r="A25" s="1022"/>
      <c r="B25" s="531" t="str">
        <f>'2.3 Total Volumes'!A8</f>
        <v>Table: 2.3a Total Volume Actuals and Forecasts (in kWh)</v>
      </c>
    </row>
    <row r="26" spans="1:2" x14ac:dyDescent="0.3">
      <c r="A26" s="1022"/>
      <c r="B26" s="531" t="str">
        <f>'2.3 Total Volumes'!A28</f>
        <v>Table: 2.3b Total Volume Actuals and Forecasts (in Therms)</v>
      </c>
    </row>
    <row r="27" spans="1:2" x14ac:dyDescent="0.3">
      <c r="A27" s="1022"/>
      <c r="B27" s="531" t="str">
        <f>'2.3 Total Volumes'!A48</f>
        <v>Table: 2.3c Final Determination Volumes</v>
      </c>
    </row>
    <row r="28" spans="1:2" x14ac:dyDescent="0.3">
      <c r="A28" s="1022"/>
      <c r="B28" s="531" t="str">
        <f>'2.3 Total Volumes'!A68</f>
        <v>Table: 2.3d Volumes Adjustments during Price Control</v>
      </c>
    </row>
    <row r="29" spans="1:2" x14ac:dyDescent="0.3">
      <c r="A29" s="1022"/>
      <c r="B29" s="531" t="str">
        <f>'2.3 Total Volumes'!A88</f>
        <v>Table: 2.3e Final Determination Volumes including Adjustments</v>
      </c>
    </row>
    <row r="30" spans="1:2" x14ac:dyDescent="0.3">
      <c r="A30" s="1022"/>
      <c r="B30" s="531" t="str">
        <f>'2.3 Total Volumes'!A108</f>
        <v>Table: 2.3f Variance from Final Determination including Adjustments</v>
      </c>
    </row>
    <row r="31" spans="1:2" x14ac:dyDescent="0.3">
      <c r="A31" s="1022"/>
      <c r="B31" s="531" t="str">
        <f>'2.3 Total Volumes'!A127</f>
        <v>Table: 2.3g Cumulative Net Number of Customers by Tenure -  Brought Forward</v>
      </c>
    </row>
    <row r="32" spans="1:2" x14ac:dyDescent="0.3">
      <c r="A32" s="1022"/>
      <c r="B32" s="531" t="str">
        <f>'2.3 Total Volumes'!A148</f>
        <v>Table: 2.3h Cumulative Net Number of Customers by Tenure - Year End</v>
      </c>
    </row>
    <row r="33" spans="1:2" x14ac:dyDescent="0.3">
      <c r="A33" s="1022"/>
      <c r="B33" s="531" t="str">
        <f>'2.3 Total Volumes'!A169</f>
        <v>Table: 2.3i Average Volume p.a. by Tenure</v>
      </c>
    </row>
    <row r="34" spans="1:2" x14ac:dyDescent="0.3">
      <c r="A34" s="1022" t="str">
        <f ca="1">'2.4 Opex Cost Summary'!A4</f>
        <v>Worksheet: 2.4 Opex Cost Summary</v>
      </c>
      <c r="B34" s="531"/>
    </row>
    <row r="35" spans="1:2" x14ac:dyDescent="0.3">
      <c r="A35" s="1022"/>
      <c r="B35" s="531" t="str">
        <f>'2.4 Opex Cost Summary'!A6</f>
        <v>Table: 2.4a Opex Summary by Activity Adjusted to Price Base</v>
      </c>
    </row>
    <row r="36" spans="1:2" x14ac:dyDescent="0.3">
      <c r="A36" s="1022"/>
      <c r="B36" s="531" t="str">
        <f>'2.4 Opex Cost Summary'!A39</f>
        <v>Table: 2.4b GD23 Final Determination in price control base prices post frontier shift</v>
      </c>
    </row>
    <row r="37" spans="1:2" x14ac:dyDescent="0.3">
      <c r="A37" s="1022"/>
      <c r="B37" s="531" t="str">
        <f>'2.4 Opex Cost Summary'!A71</f>
        <v>Table: 2.4c Adjustments during price control in price control base prices post frontier shift</v>
      </c>
    </row>
    <row r="38" spans="1:2" x14ac:dyDescent="0.3">
      <c r="A38" s="1022"/>
      <c r="B38" s="531" t="str">
        <f>'2.4 Opex Cost Summary'!A103</f>
        <v>Table: 2.4d GD23 Final Determination (including adjustments) in price control base prices post frontier shift</v>
      </c>
    </row>
    <row r="39" spans="1:2" x14ac:dyDescent="0.3">
      <c r="A39" s="1022"/>
      <c r="B39" s="531" t="str">
        <f>'2.4 Opex Cost Summary'!A135</f>
        <v>Table: 2.4e Variance from Final Determination (including adjustments)</v>
      </c>
    </row>
    <row r="40" spans="1:2" x14ac:dyDescent="0.3">
      <c r="A40" s="1022"/>
      <c r="B40" s="531" t="str">
        <f>'2.4 Opex Cost Summary'!A167</f>
        <v>Table: 2.4f % Variance from Final Determination (including adjustments)</v>
      </c>
    </row>
    <row r="41" spans="1:2" x14ac:dyDescent="0.3">
      <c r="A41" s="1022" t="str">
        <f ca="1">'2.5 Capex Cost Summary'!A4</f>
        <v>Worksheet: 2.5 Capex Cost Summary</v>
      </c>
      <c r="B41" s="531"/>
    </row>
    <row r="42" spans="1:2" x14ac:dyDescent="0.3">
      <c r="A42" s="1022"/>
      <c r="B42" s="531" t="str">
        <f>'2.5 Capex Cost Summary'!A6</f>
        <v>Table 2.5a Capital Net Expenditure Summary Adjusted to Price Base</v>
      </c>
    </row>
    <row r="43" spans="1:2" x14ac:dyDescent="0.3">
      <c r="A43" s="1022"/>
      <c r="B43" s="531" t="str">
        <f>'2.5 Capex Cost Summary'!A46</f>
        <v>Table 2.5b GD23 Final Determination in price control base prices post frontier shift</v>
      </c>
    </row>
    <row r="44" spans="1:2" x14ac:dyDescent="0.3">
      <c r="A44" s="1022"/>
      <c r="B44" s="531" t="str">
        <f>'2.5 Capex Cost Summary'!A85</f>
        <v>Table 2.5c Adjustments during price control in price control base prices post frontier shift</v>
      </c>
    </row>
    <row r="45" spans="1:2" x14ac:dyDescent="0.3">
      <c r="A45" s="1022"/>
      <c r="B45" s="531" t="str">
        <f>'2.5 Capex Cost Summary'!A124</f>
        <v>Table 2.5d GD23 Final Determination (including adjustments) in price control base prices post frontier shift</v>
      </c>
    </row>
    <row r="46" spans="1:2" x14ac:dyDescent="0.3">
      <c r="A46" s="1022"/>
      <c r="B46" s="531" t="str">
        <f>'2.5 Capex Cost Summary'!A164</f>
        <v>Table: 2.5e Variance from Final Determination</v>
      </c>
    </row>
    <row r="47" spans="1:2" x14ac:dyDescent="0.3">
      <c r="A47" s="1022"/>
      <c r="B47" s="531" t="str">
        <f>'2.5 Capex Cost Summary'!A203</f>
        <v>Table: 2.5f % Variance from Final Determination</v>
      </c>
    </row>
    <row r="48" spans="1:2" x14ac:dyDescent="0.3">
      <c r="A48" s="1022" t="str">
        <f ca="1">'3.1 Opex Summary'!A4</f>
        <v>Worksheet: 3.1 Opex Summary</v>
      </c>
      <c r="B48" s="531"/>
    </row>
    <row r="49" spans="1:39" s="17" customFormat="1" ht="15" customHeight="1" x14ac:dyDescent="0.3">
      <c r="A49" s="539"/>
      <c r="B49" s="42" t="str">
        <f>'3.1 Opex Summary'!A7</f>
        <v>Table: 3.1a Opex Summary by Activity</v>
      </c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40"/>
      <c r="AJ49" s="40"/>
      <c r="AK49" s="40"/>
      <c r="AL49" s="40"/>
      <c r="AM49" s="40"/>
    </row>
    <row r="50" spans="1:39" x14ac:dyDescent="0.3">
      <c r="A50" s="1022"/>
      <c r="B50" s="531" t="str">
        <f>'3.1 Opex Summary'!A38</f>
        <v>Table: 3.1b Opex Summary by Cost Type</v>
      </c>
    </row>
    <row r="51" spans="1:39" x14ac:dyDescent="0.3">
      <c r="A51" s="1022"/>
      <c r="B51" s="531" t="str">
        <f>'3.1 Opex Summary'!A66</f>
        <v>Table: 3.1c Staff and Agency - FTE Head Count by Activity</v>
      </c>
    </row>
    <row r="52" spans="1:39" x14ac:dyDescent="0.3">
      <c r="A52" s="1022"/>
      <c r="B52" s="531" t="str">
        <f>'3.1 Opex Summary'!A97</f>
        <v>Table: 3.1d Staff FTE Head Count by Standard Occupational Classification (SOC) Code</v>
      </c>
    </row>
    <row r="53" spans="1:39" x14ac:dyDescent="0.3">
      <c r="A53" s="1022"/>
      <c r="B53" s="531" t="str">
        <f>'3.1 Opex Summary'!A137</f>
        <v>Table: 3.1e Agency FTE Head Count by Standard Occupational Classification (SOC) Code</v>
      </c>
    </row>
    <row r="54" spans="1:39" x14ac:dyDescent="0.3">
      <c r="A54" s="1022"/>
      <c r="B54" s="531" t="str">
        <f>'3.1 Opex Summary'!A180</f>
        <v>Table: 3.1f Contractor Head Count (FTE)</v>
      </c>
    </row>
    <row r="55" spans="1:39" x14ac:dyDescent="0.3">
      <c r="A55" s="1022" t="str">
        <f ca="1">'3.2 Asset Management'!A4</f>
        <v>Worksheet: 3.2 Asset Management</v>
      </c>
      <c r="B55" s="531"/>
    </row>
    <row r="56" spans="1:39" x14ac:dyDescent="0.3">
      <c r="A56" s="1022"/>
      <c r="B56" s="531" t="str">
        <f>'3.2 Asset Management'!A6</f>
        <v>Table: 3.2a Asset Management Costs</v>
      </c>
    </row>
    <row r="57" spans="1:39" x14ac:dyDescent="0.3">
      <c r="A57" s="1022"/>
      <c r="B57" s="531" t="str">
        <f>'3.2 Asset Management'!A40</f>
        <v>Table: 3.2b Asset Management FTE Head Count</v>
      </c>
    </row>
    <row r="58" spans="1:39" x14ac:dyDescent="0.3">
      <c r="A58" s="1022" t="str">
        <f ca="1">'3.2 Operations Management'!A4</f>
        <v>Worksheet: 3.2 Operations Management</v>
      </c>
      <c r="B58" s="531"/>
    </row>
    <row r="59" spans="1:39" x14ac:dyDescent="0.3">
      <c r="A59" s="1022"/>
      <c r="B59" s="531" t="str">
        <f>'3.2 Operations Management'!A6</f>
        <v>Table: 3.2a Operations Management Costs</v>
      </c>
    </row>
    <row r="60" spans="1:39" x14ac:dyDescent="0.3">
      <c r="A60" s="1022"/>
      <c r="B60" s="531" t="str">
        <f>'3.2 Operations Management'!A40</f>
        <v>Table: 3.2b Operations Management FTE Head Count</v>
      </c>
    </row>
    <row r="61" spans="1:39" x14ac:dyDescent="0.3">
      <c r="A61" s="1022" t="str">
        <f ca="1">'3.2 Emergency Call Centre'!A4</f>
        <v>Worksheet: 3.2 Emergency Call Centre</v>
      </c>
      <c r="B61" s="531"/>
    </row>
    <row r="62" spans="1:39" x14ac:dyDescent="0.3">
      <c r="A62" s="1022"/>
      <c r="B62" s="531" t="str">
        <f>'3.2 Emergency Call Centre'!A6</f>
        <v>Table: 3.2a Emergency Call Centre Costs</v>
      </c>
    </row>
    <row r="63" spans="1:39" x14ac:dyDescent="0.3">
      <c r="A63" s="1022"/>
      <c r="B63" s="531" t="str">
        <f>'3.2 Emergency Call Centre'!A40</f>
        <v>Table: 3.2b Emergency Call Centre FTE Head Count</v>
      </c>
    </row>
    <row r="64" spans="1:39" x14ac:dyDescent="0.3">
      <c r="A64" s="1022" t="str">
        <f ca="1">'3.2 Customer Management'!A4</f>
        <v>Worksheet: 3.2 Customer Management</v>
      </c>
      <c r="B64" s="531"/>
    </row>
    <row r="65" spans="1:2" x14ac:dyDescent="0.3">
      <c r="A65" s="1022"/>
      <c r="B65" s="531" t="str">
        <f>'3.2 Customer Management'!A6</f>
        <v>Table: 3.2a Customer Management Costs</v>
      </c>
    </row>
    <row r="66" spans="1:2" x14ac:dyDescent="0.3">
      <c r="A66" s="1022"/>
      <c r="B66" s="531" t="str">
        <f>'3.2 Customer Management'!A40</f>
        <v>Table: 3.2b Customer Management FTE Head Count</v>
      </c>
    </row>
    <row r="67" spans="1:2" x14ac:dyDescent="0.3">
      <c r="A67" s="1022" t="str">
        <f ca="1">'3.2 System Control'!A4</f>
        <v>Worksheet: 3.2 System Control</v>
      </c>
      <c r="B67" s="531"/>
    </row>
    <row r="68" spans="1:2" x14ac:dyDescent="0.3">
      <c r="A68" s="1022"/>
      <c r="B68" s="531" t="str">
        <f>'3.2 System Control'!A6</f>
        <v>Table: 3.2a System Control Costs</v>
      </c>
    </row>
    <row r="69" spans="1:2" x14ac:dyDescent="0.3">
      <c r="A69" s="1022"/>
      <c r="B69" s="531" t="str">
        <f>'3.2 System Control'!A40</f>
        <v>Table: 3.2b System Control FTE Head Count</v>
      </c>
    </row>
    <row r="70" spans="1:2" x14ac:dyDescent="0.3">
      <c r="A70" s="1022" t="str">
        <f ca="1">'3.2 Emergency'!A4</f>
        <v>Worksheet: 3.2 Emergency</v>
      </c>
      <c r="B70" s="531"/>
    </row>
    <row r="71" spans="1:2" x14ac:dyDescent="0.3">
      <c r="A71" s="1022"/>
      <c r="B71" s="531" t="str">
        <f>'3.2 Emergency'!A6</f>
        <v>Table: 3.2a Emergency Costs</v>
      </c>
    </row>
    <row r="72" spans="1:2" x14ac:dyDescent="0.3">
      <c r="A72" s="1022"/>
      <c r="B72" s="531" t="str">
        <f>'3.2 Emergency'!A40</f>
        <v>Table: 3.2b Emergency FTE Head Count</v>
      </c>
    </row>
    <row r="73" spans="1:2" x14ac:dyDescent="0.3">
      <c r="A73" s="1022" t="str">
        <f ca="1">'3.2 Metering'!A4</f>
        <v>Worksheet: 3.2 Metering</v>
      </c>
      <c r="B73" s="531"/>
    </row>
    <row r="74" spans="1:2" x14ac:dyDescent="0.3">
      <c r="A74" s="1022"/>
      <c r="B74" s="531" t="str">
        <f>'3.2 Metering'!A6</f>
        <v>Table: 3.2a Metering Costs</v>
      </c>
    </row>
    <row r="75" spans="1:2" x14ac:dyDescent="0.3">
      <c r="A75" s="1022"/>
      <c r="B75" s="531" t="str">
        <f>'3.2 Metering'!A40</f>
        <v>Table: 3.2b Metering FTE Head Count</v>
      </c>
    </row>
    <row r="76" spans="1:2" x14ac:dyDescent="0.3">
      <c r="A76" s="1022" t="str">
        <f ca="1">'3.2 PRE Repairs'!A4</f>
        <v>Worksheet: 3.2 PRE Repairs</v>
      </c>
      <c r="B76" s="531"/>
    </row>
    <row r="77" spans="1:2" x14ac:dyDescent="0.3">
      <c r="A77" s="1022"/>
      <c r="B77" s="531" t="str">
        <f>'3.2 PRE Repairs'!A6</f>
        <v>Table: 3.2a Public Reported Escape (PRE) Repairs Costs</v>
      </c>
    </row>
    <row r="78" spans="1:2" x14ac:dyDescent="0.3">
      <c r="A78" s="1022"/>
      <c r="B78" s="531" t="str">
        <f>'3.2 PRE Repairs'!A40</f>
        <v>Table: 3.2b Public Reported gas Escape (PRE) Repairs FTE Head Count</v>
      </c>
    </row>
    <row r="79" spans="1:2" x14ac:dyDescent="0.3">
      <c r="A79" s="1022" t="str">
        <f ca="1">'3.2 Maintenance'!A4</f>
        <v>Worksheet: 3.2 Maintenance</v>
      </c>
      <c r="B79" s="531"/>
    </row>
    <row r="80" spans="1:2" x14ac:dyDescent="0.3">
      <c r="A80" s="1022"/>
      <c r="B80" s="531" t="str">
        <f>'3.2 Maintenance'!A6</f>
        <v>Table: 3.2a Maintenance Costs</v>
      </c>
    </row>
    <row r="81" spans="1:2" x14ac:dyDescent="0.3">
      <c r="A81" s="1022"/>
      <c r="B81" s="531" t="str">
        <f>'3.2 Maintenance'!A40</f>
        <v>Table: 3.2b Maintenance FTE Head Count</v>
      </c>
    </row>
    <row r="82" spans="1:2" x14ac:dyDescent="0.3">
      <c r="A82" s="1022" t="str">
        <f ca="1">'3.2 Other Direct Activites'!A4</f>
        <v>Worksheet: 3.2 Other Direct Activites</v>
      </c>
      <c r="B82" s="531"/>
    </row>
    <row r="83" spans="1:2" x14ac:dyDescent="0.3">
      <c r="A83" s="1022"/>
      <c r="B83" s="531" t="str">
        <f>'3.2 Other Direct Activites'!A6</f>
        <v>Table: 3.2a Other Direct Activites Costs</v>
      </c>
    </row>
    <row r="84" spans="1:2" x14ac:dyDescent="0.3">
      <c r="A84" s="1022"/>
      <c r="B84" s="531" t="str">
        <f>'3.2 Other Direct Activites'!A40</f>
        <v>Table: 3.2b Other Direct Activites FTE Head Count</v>
      </c>
    </row>
    <row r="85" spans="1:2" x14ac:dyDescent="0.3">
      <c r="A85" s="1022" t="str">
        <f ca="1">'3.2 IT &amp; Telecoms'!A4</f>
        <v>Worksheet: 3.2 IT &amp; Telecoms</v>
      </c>
      <c r="B85" s="531"/>
    </row>
    <row r="86" spans="1:2" x14ac:dyDescent="0.3">
      <c r="A86" s="1022"/>
      <c r="B86" s="531" t="str">
        <f>'3.2 IT &amp; Telecoms'!A6</f>
        <v>Table: 3.2a IT &amp; Telecoms Costs</v>
      </c>
    </row>
    <row r="87" spans="1:2" x14ac:dyDescent="0.3">
      <c r="A87" s="1022"/>
      <c r="B87" s="531" t="str">
        <f>'3.2 IT &amp; Telecoms'!A40</f>
        <v>Table: 3.2b IT &amp; Telecoms FTE Head Count</v>
      </c>
    </row>
    <row r="88" spans="1:2" x14ac:dyDescent="0.3">
      <c r="A88" s="1022" t="str">
        <f ca="1">'3.2 Property Management'!A4</f>
        <v>Worksheet: 3.2 Property Management</v>
      </c>
      <c r="B88" s="531"/>
    </row>
    <row r="89" spans="1:2" x14ac:dyDescent="0.3">
      <c r="A89" s="1022"/>
      <c r="B89" s="531" t="str">
        <f>'3.2 Property Management'!A6</f>
        <v>Table: 3.2a Property Management Costs</v>
      </c>
    </row>
    <row r="90" spans="1:2" x14ac:dyDescent="0.3">
      <c r="A90" s="1022"/>
      <c r="B90" s="531" t="str">
        <f>'3.2 Property Management'!A40</f>
        <v>Table: 3.2b Property Management FTE Head Count</v>
      </c>
    </row>
    <row r="91" spans="1:2" x14ac:dyDescent="0.3">
      <c r="A91" s="1022" t="str">
        <f ca="1">'3.2 HR &amp; Non-op Training'!A4</f>
        <v>Worksheet: 3.2 HR &amp; Non-op Training</v>
      </c>
      <c r="B91" s="531"/>
    </row>
    <row r="92" spans="1:2" x14ac:dyDescent="0.3">
      <c r="A92" s="1022"/>
      <c r="B92" s="531" t="str">
        <f>'3.2 HR &amp; Non-op Training'!A6</f>
        <v>Table: 3.2a HR &amp; Non-operational Training Costs</v>
      </c>
    </row>
    <row r="93" spans="1:2" x14ac:dyDescent="0.3">
      <c r="A93" s="1022"/>
      <c r="B93" s="531" t="str">
        <f>'3.2 HR &amp; Non-op Training'!A40</f>
        <v>Table: 3.2b HR &amp; Non-operational Training FTE Head Count</v>
      </c>
    </row>
    <row r="94" spans="1:2" x14ac:dyDescent="0.3">
      <c r="A94" s="1022" t="str">
        <f ca="1">'3.2 Audit, Finance &amp; Regulation'!A4</f>
        <v>Worksheet: 3.2 Audit, Finance &amp; Regulation</v>
      </c>
      <c r="B94" s="531"/>
    </row>
    <row r="95" spans="1:2" x14ac:dyDescent="0.3">
      <c r="A95" s="1022"/>
      <c r="B95" s="531" t="str">
        <f>'3.2 Audit, Finance &amp; Regulation'!A6</f>
        <v>Table: 3.2a Audit, Finance &amp; Regulation Costs</v>
      </c>
    </row>
    <row r="96" spans="1:2" x14ac:dyDescent="0.3">
      <c r="A96" s="1022"/>
      <c r="B96" s="531" t="str">
        <f>'3.2 Audit, Finance &amp; Regulation'!A40</f>
        <v>Table: 3.2b Audit, Finance &amp; Regulation FTE Head Count</v>
      </c>
    </row>
    <row r="97" spans="1:2" x14ac:dyDescent="0.3">
      <c r="A97" s="1022" t="str">
        <f ca="1">'3.2 Insurance'!A4</f>
        <v>Worksheet: 3.2 Insurance</v>
      </c>
      <c r="B97" s="531"/>
    </row>
    <row r="98" spans="1:2" x14ac:dyDescent="0.3">
      <c r="A98" s="1022"/>
      <c r="B98" s="531" t="str">
        <f>'3.2 Insurance'!A6</f>
        <v>Table: 3.2a Insurance Costs</v>
      </c>
    </row>
    <row r="99" spans="1:2" x14ac:dyDescent="0.3">
      <c r="A99" s="1022"/>
      <c r="B99" s="531" t="str">
        <f>'3.2 Insurance'!A40</f>
        <v>Table: 3.2b Insurance FTE Head Count</v>
      </c>
    </row>
    <row r="100" spans="1:2" x14ac:dyDescent="0.3">
      <c r="A100" s="1022" t="str">
        <f ca="1">'3.2 Procurement'!A4</f>
        <v>Worksheet: 3.2 Procurement</v>
      </c>
      <c r="B100" s="531"/>
    </row>
    <row r="101" spans="1:2" x14ac:dyDescent="0.3">
      <c r="A101" s="1022"/>
      <c r="B101" s="531" t="str">
        <f>'3.2 Procurement'!A6</f>
        <v>Table: 3.2a Procurement Costs</v>
      </c>
    </row>
    <row r="102" spans="1:2" x14ac:dyDescent="0.3">
      <c r="A102" s="1022"/>
      <c r="B102" s="531" t="str">
        <f>'3.2 Procurement'!A40</f>
        <v>Table: 3.2b Procurement FTE Head Count</v>
      </c>
    </row>
    <row r="103" spans="1:2" x14ac:dyDescent="0.3">
      <c r="A103" s="1022" t="str">
        <f ca="1">'3.2 CEO &amp; Group Management'!A4</f>
        <v>Worksheet: 3.2 CEO &amp; Group Management</v>
      </c>
      <c r="B103" s="531"/>
    </row>
    <row r="104" spans="1:2" x14ac:dyDescent="0.3">
      <c r="A104" s="1022"/>
      <c r="B104" s="531" t="str">
        <f>'3.2 CEO &amp; Group Management'!A6</f>
        <v>Table: 3.2a CEO &amp; Group Management Costs</v>
      </c>
    </row>
    <row r="105" spans="1:2" x14ac:dyDescent="0.3">
      <c r="A105" s="1022"/>
      <c r="B105" s="531" t="str">
        <f>'3.2 CEO &amp; Group Management'!A40</f>
        <v>Table: 3.2b CEO &amp; Group Management FTE Head Count</v>
      </c>
    </row>
    <row r="106" spans="1:2" x14ac:dyDescent="0.3">
      <c r="A106" s="1022" t="str">
        <f ca="1">'3.2 Stores &amp; Logistics'!A4</f>
        <v>Worksheet: 3.2 Stores &amp; Logistics</v>
      </c>
      <c r="B106" s="531"/>
    </row>
    <row r="107" spans="1:2" x14ac:dyDescent="0.3">
      <c r="A107" s="1022"/>
      <c r="B107" s="531" t="str">
        <f>'3.2 Stores &amp; Logistics'!A6</f>
        <v>Table: 3.2a Stores &amp; Logistics Costs</v>
      </c>
    </row>
    <row r="108" spans="1:2" x14ac:dyDescent="0.3">
      <c r="A108" s="1022"/>
      <c r="B108" s="531" t="str">
        <f>'3.2 Stores &amp; Logistics'!A40</f>
        <v>Table: 3.2b Stores &amp; Logistics FTE Head Count</v>
      </c>
    </row>
    <row r="109" spans="1:2" x14ac:dyDescent="0.3">
      <c r="A109" s="1022" t="str">
        <f ca="1">'3.2 AMD Owner Occupied'!A4</f>
        <v>Worksheet: 3.2 AMD Owner Occupied</v>
      </c>
      <c r="B109" s="531"/>
    </row>
    <row r="110" spans="1:2" x14ac:dyDescent="0.3">
      <c r="A110" s="1022"/>
      <c r="B110" s="531" t="str">
        <f>'3.2 AMD Owner Occupied'!A6</f>
        <v>Table: 3.2a Advertising &amp; Market Development - Owner Occupied (OO) Costs</v>
      </c>
    </row>
    <row r="111" spans="1:2" x14ac:dyDescent="0.3">
      <c r="A111" s="1022"/>
      <c r="B111" s="531" t="str">
        <f>'3.2 AMD Owner Occupied'!A40</f>
        <v>Table: 3.2b Advertising &amp; Market Development - Owner Occupied (OO) FTE Head Count</v>
      </c>
    </row>
    <row r="112" spans="1:2" x14ac:dyDescent="0.3">
      <c r="A112" s="1022" t="str">
        <f ca="1">'3.2 AMD (Non-OO)'!A4</f>
        <v>Worksheet: 3.2 AMD (Non-OO)</v>
      </c>
      <c r="B112" s="531"/>
    </row>
    <row r="113" spans="1:2" x14ac:dyDescent="0.3">
      <c r="A113" s="1022"/>
      <c r="B113" s="531" t="str">
        <f>'3.2 AMD (Non-OO)'!A6</f>
        <v>Table: 3.2a Advertising &amp; Market Development (Non-OO) Costs</v>
      </c>
    </row>
    <row r="114" spans="1:2" x14ac:dyDescent="0.3">
      <c r="A114" s="1022"/>
      <c r="B114" s="531" t="str">
        <f>'3.2 AMD (Non-OO)'!A40</f>
        <v>Table: 3.2b Advertising &amp; Market Development (Non-OO) FTE Head Count</v>
      </c>
    </row>
    <row r="115" spans="1:2" x14ac:dyDescent="0.3">
      <c r="A115" s="1022" t="str">
        <f ca="1">'3.2 Trainees &amp; Apprentices'!A4</f>
        <v>Worksheet: 3.2 Trainees &amp; Apprentices</v>
      </c>
      <c r="B115" s="531"/>
    </row>
    <row r="116" spans="1:2" x14ac:dyDescent="0.3">
      <c r="A116" s="1022"/>
      <c r="B116" s="531" t="str">
        <f>'3.2 Trainees &amp; Apprentices'!A6</f>
        <v>Table: 3.2a Trainees &amp; Apprentices Costs</v>
      </c>
    </row>
    <row r="117" spans="1:2" x14ac:dyDescent="0.3">
      <c r="A117" s="1022"/>
      <c r="B117" s="531" t="str">
        <f>'3.2 Trainees &amp; Apprentices'!A40</f>
        <v>Table: 3.2b Trainees &amp; Apprentices FTE Head Count</v>
      </c>
    </row>
    <row r="118" spans="1:2" x14ac:dyDescent="0.3">
      <c r="A118" s="1022" t="str">
        <f ca="1">'3.2 Non-Controllable Costs'!A4</f>
        <v>Worksheet: 3.2 Non-Controllable Costs</v>
      </c>
      <c r="B118" s="531"/>
    </row>
    <row r="119" spans="1:2" x14ac:dyDescent="0.3">
      <c r="A119" s="1022"/>
      <c r="B119" s="531" t="str">
        <f>'3.2 Non-Controllable Costs'!A6</f>
        <v>Table: 3.2a Non-Controllable Costs</v>
      </c>
    </row>
    <row r="120" spans="1:2" x14ac:dyDescent="0.3">
      <c r="A120" s="1022"/>
      <c r="B120" s="531" t="str">
        <f>'3.2 Non-Controllable Costs'!A40</f>
        <v>Table: 3.2b Non-Controllable Costs FTE Head Count</v>
      </c>
    </row>
    <row r="121" spans="1:2" x14ac:dyDescent="0.3">
      <c r="A121" s="1022" t="str">
        <f ca="1">'3.2 Supplier of Last Resort'!A4</f>
        <v>Worksheet: 3.2 Supplier of Last Resort</v>
      </c>
      <c r="B121" s="531"/>
    </row>
    <row r="122" spans="1:2" x14ac:dyDescent="0.3">
      <c r="A122" s="1022"/>
      <c r="B122" s="531" t="str">
        <f>'3.2 Supplier of Last Resort'!A6</f>
        <v>Table: 3.2a Supplier of Last Resort Costs</v>
      </c>
    </row>
    <row r="123" spans="1:2" x14ac:dyDescent="0.3">
      <c r="A123" s="1022"/>
      <c r="B123" s="531" t="str">
        <f>'3.2 Supplier of Last Resort'!A40</f>
        <v>Table: 3.2b Supplier of Last Resort FTE Head Count</v>
      </c>
    </row>
    <row r="124" spans="1:2" x14ac:dyDescent="0.3">
      <c r="A124" s="1022" t="str">
        <f ca="1">'3.2 Energy Strategy'!A4</f>
        <v>Worksheet: 3.2 Energy Strategy</v>
      </c>
      <c r="B124" s="531"/>
    </row>
    <row r="125" spans="1:2" x14ac:dyDescent="0.3">
      <c r="A125" s="1022"/>
      <c r="B125" s="531" t="str">
        <f>'3.2 Energy Strategy'!A6</f>
        <v>Table: 3.2a Energy Strategy Costs</v>
      </c>
    </row>
    <row r="126" spans="1:2" x14ac:dyDescent="0.3">
      <c r="A126" s="1022"/>
      <c r="B126" s="531" t="str">
        <f>'3.2 Energy Strategy'!A40</f>
        <v>Table: 3.2b Energy Strategy FTE Head Count</v>
      </c>
    </row>
    <row r="127" spans="1:2" x14ac:dyDescent="0.3">
      <c r="A127" s="1022" t="str">
        <f ca="1">'3.2 Non Price Control Activity'!A4</f>
        <v>Worksheet: 3.2 Non Price Control Activity</v>
      </c>
      <c r="B127" s="531"/>
    </row>
    <row r="128" spans="1:2" x14ac:dyDescent="0.3">
      <c r="A128" s="1022"/>
      <c r="B128" s="531" t="str">
        <f>'3.2 Non Price Control Activity'!A6</f>
        <v>Table: 3.2a Non Price Control Activities Costs</v>
      </c>
    </row>
    <row r="129" spans="1:2" x14ac:dyDescent="0.3">
      <c r="A129" s="1022"/>
      <c r="B129" s="531" t="str">
        <f>'3.2 Non Price Control Activity'!A40</f>
        <v>Table: 3.2b Non Price Control Activities FTE Head Count</v>
      </c>
    </row>
    <row r="130" spans="1:2" x14ac:dyDescent="0.3">
      <c r="A130" s="1022" t="str">
        <f ca="1">'3.3 Business Support'!A4</f>
        <v>Worksheet: 3.3 Business Support</v>
      </c>
      <c r="B130" s="531"/>
    </row>
    <row r="131" spans="1:2" x14ac:dyDescent="0.3">
      <c r="A131" s="1022"/>
      <c r="B131" s="531" t="str">
        <f>'3.3 Business Support'!A6</f>
        <v>Table: 3.3a IT &amp; Telecoms</v>
      </c>
    </row>
    <row r="132" spans="1:2" x14ac:dyDescent="0.3">
      <c r="A132" s="1022"/>
      <c r="B132" s="531" t="str">
        <f>'3.3 Business Support'!A22</f>
        <v>Table: 3.3b Property Management</v>
      </c>
    </row>
    <row r="133" spans="1:2" x14ac:dyDescent="0.3">
      <c r="A133" s="1022"/>
      <c r="B133" s="531" t="str">
        <f>'3.3 Business Support'!A51</f>
        <v>Table: 3.3c Insurance</v>
      </c>
    </row>
    <row r="134" spans="1:2" x14ac:dyDescent="0.3">
      <c r="A134" s="1022"/>
      <c r="B134" s="531" t="str">
        <f>'3.3 Business Support'!A87</f>
        <v>Table: 3.3d CEO and Group Management</v>
      </c>
    </row>
    <row r="135" spans="1:2" x14ac:dyDescent="0.3">
      <c r="A135" s="1022"/>
      <c r="B135" s="531" t="str">
        <f>'3.3 Business Support'!A101</f>
        <v>Table: 3.3e Professional and Legal Fees</v>
      </c>
    </row>
    <row r="136" spans="1:2" x14ac:dyDescent="0.3">
      <c r="A136" s="1022" t="str">
        <f ca="1">'3.4 Int and Ext Contractors'!A4</f>
        <v>Worksheet: 3.4 Int and Ext Contractors</v>
      </c>
      <c r="B136" s="531"/>
    </row>
    <row r="137" spans="1:2" x14ac:dyDescent="0.3">
      <c r="A137" s="1022"/>
      <c r="B137" s="531" t="str">
        <f>'3.4 Int and Ext Contractors'!A7</f>
        <v>Table: 3.4a Transactions with Contractors and Related Parties</v>
      </c>
    </row>
    <row r="138" spans="1:2" x14ac:dyDescent="0.3">
      <c r="A138" s="1022" t="str">
        <f ca="1">'3.5 Group Transactions'!A4</f>
        <v>Worksheet: 3.5 Group Transactions</v>
      </c>
      <c r="B138" s="531"/>
    </row>
    <row r="139" spans="1:2" x14ac:dyDescent="0.3">
      <c r="A139" s="1022"/>
      <c r="B139" s="531" t="str">
        <f>'3.5 Group Transactions'!A7</f>
        <v>Table: 3.5a Group Transactions</v>
      </c>
    </row>
    <row r="140" spans="1:2" x14ac:dyDescent="0.3">
      <c r="A140" s="1022" t="str">
        <f ca="1">'3.6 Maintenance Summary'!A4</f>
        <v>Worksheet: 3.6 Maintenance Summary</v>
      </c>
      <c r="B140" s="531"/>
    </row>
    <row r="141" spans="1:2" x14ac:dyDescent="0.3">
      <c r="A141" s="1022"/>
      <c r="B141" s="531" t="str">
        <f>'3.6 Maintenance Summary'!A6</f>
        <v>Table: 3.6a Maintenance Activity Summary</v>
      </c>
    </row>
    <row r="142" spans="1:2" x14ac:dyDescent="0.3">
      <c r="A142" s="1022"/>
      <c r="B142" s="531" t="str">
        <f>'3.6 Maintenance Summary'!A29</f>
        <v>Table: 3.6b Maintenance Costs Summary</v>
      </c>
    </row>
    <row r="143" spans="1:2" x14ac:dyDescent="0.3">
      <c r="A143" s="1022" t="str">
        <f ca="1">'3.7 Maintenance 2023'!A4</f>
        <v>Worksheet: 3.7 Maintenance 2023</v>
      </c>
      <c r="B143" s="531"/>
    </row>
    <row r="144" spans="1:2" x14ac:dyDescent="0.3">
      <c r="A144" s="1022"/>
      <c r="B144" s="531" t="str">
        <f>'3.7 Maintenance 2023'!A6</f>
        <v>Table: 3.7a Maintenance Summary 2023</v>
      </c>
    </row>
    <row r="145" spans="1:2" x14ac:dyDescent="0.3">
      <c r="A145" s="1022"/>
      <c r="B145" s="531" t="str">
        <f>'3.7 Maintenance 2023'!A19</f>
        <v>Table: 3.7b Maintenance Detailed 2023</v>
      </c>
    </row>
    <row r="146" spans="1:2" x14ac:dyDescent="0.3">
      <c r="A146" s="1022" t="str">
        <f ca="1">'3.7 Maintenance 2024'!A4</f>
        <v>Worksheet: 3.7 Maintenance 2024</v>
      </c>
      <c r="B146" s="531"/>
    </row>
    <row r="147" spans="1:2" x14ac:dyDescent="0.3">
      <c r="A147" s="1022"/>
      <c r="B147" s="531" t="str">
        <f>'3.7 Maintenance 2024'!A6</f>
        <v>Table: 3.7a Maintenance Summary 2024</v>
      </c>
    </row>
    <row r="148" spans="1:2" x14ac:dyDescent="0.3">
      <c r="A148" s="1022"/>
      <c r="B148" s="531" t="str">
        <f>'3.7 Maintenance 2024'!A19</f>
        <v>Table: 3.7b Maintenance Detailed 2024</v>
      </c>
    </row>
    <row r="149" spans="1:2" x14ac:dyDescent="0.3">
      <c r="A149" s="1022" t="str">
        <f ca="1">'3.7 Maintenance 2025'!A4</f>
        <v>Worksheet: 3.7 Maintenance 2025</v>
      </c>
      <c r="B149" s="531"/>
    </row>
    <row r="150" spans="1:2" x14ac:dyDescent="0.3">
      <c r="A150" s="1022"/>
      <c r="B150" s="531" t="str">
        <f>'3.7 Maintenance 2025'!A6</f>
        <v>Table: 3.7a Maintenance Summary 2025</v>
      </c>
    </row>
    <row r="151" spans="1:2" x14ac:dyDescent="0.3">
      <c r="A151" s="1022"/>
      <c r="B151" s="531" t="str">
        <f>'3.7 Maintenance 2025'!A19</f>
        <v>Table: 3.7b Maintenance Detailed 2025</v>
      </c>
    </row>
    <row r="152" spans="1:2" x14ac:dyDescent="0.3">
      <c r="A152" s="1022" t="str">
        <f ca="1">'3.7 Maintenance 2026'!A4</f>
        <v>Worksheet: 3.7 Maintenance 2026</v>
      </c>
      <c r="B152" s="531"/>
    </row>
    <row r="153" spans="1:2" x14ac:dyDescent="0.3">
      <c r="A153" s="1022"/>
      <c r="B153" s="531" t="str">
        <f>'3.7 Maintenance 2026'!A6</f>
        <v>Table: 3.7a Maintenance Summary 2026</v>
      </c>
    </row>
    <row r="154" spans="1:2" x14ac:dyDescent="0.3">
      <c r="A154" s="1022"/>
      <c r="B154" s="531" t="str">
        <f>'3.7 Maintenance 2026'!A19</f>
        <v>Table: 3.7b Maintenance Detailed 2026</v>
      </c>
    </row>
    <row r="155" spans="1:2" x14ac:dyDescent="0.3">
      <c r="A155" s="1022" t="str">
        <f ca="1">'3.7 Maintenance 2027'!A4</f>
        <v>Worksheet: 3.7 Maintenance 2027</v>
      </c>
      <c r="B155" s="531"/>
    </row>
    <row r="156" spans="1:2" x14ac:dyDescent="0.3">
      <c r="A156" s="1022"/>
      <c r="B156" s="531" t="str">
        <f>'3.7 Maintenance 2027'!A6</f>
        <v>Table: 3.7a Maintenance Summary 2027</v>
      </c>
    </row>
    <row r="157" spans="1:2" x14ac:dyDescent="0.3">
      <c r="A157" s="1022"/>
      <c r="B157" s="531" t="str">
        <f>'3.7 Maintenance 2027'!A19</f>
        <v>Table: 3.7b Maintenance Detailed 2027</v>
      </c>
    </row>
    <row r="158" spans="1:2" x14ac:dyDescent="0.3">
      <c r="A158" s="1022" t="str">
        <f ca="1">'3.7 Maintenance 2028'!A4</f>
        <v>Worksheet: 3.7 Maintenance 2028</v>
      </c>
      <c r="B158" s="531"/>
    </row>
    <row r="159" spans="1:2" x14ac:dyDescent="0.3">
      <c r="A159" s="1022"/>
      <c r="B159" s="531" t="str">
        <f>'3.7 Maintenance 2028'!A6</f>
        <v>Table: 3.7a Maintenance Summary 2028</v>
      </c>
    </row>
    <row r="160" spans="1:2" x14ac:dyDescent="0.3">
      <c r="A160" s="1022"/>
      <c r="B160" s="531" t="str">
        <f>'3.7 Maintenance 2028'!A19</f>
        <v>Table: 3.7b Maintenance Detailed 2028</v>
      </c>
    </row>
    <row r="161" spans="1:2" x14ac:dyDescent="0.3">
      <c r="A161" s="1022" t="str">
        <f ca="1">'3.8 Metering Summary'!A4</f>
        <v>Worksheet: 3.8 Metering Summary</v>
      </c>
      <c r="B161" s="531"/>
    </row>
    <row r="162" spans="1:2" x14ac:dyDescent="0.3">
      <c r="A162" s="1022"/>
      <c r="B162" s="531" t="str">
        <f>'3.8 Metering Summary'!A6</f>
        <v>Table: 3.8a Metering Activity Summary</v>
      </c>
    </row>
    <row r="163" spans="1:2" x14ac:dyDescent="0.3">
      <c r="A163" s="1022"/>
      <c r="B163" s="531" t="str">
        <f>'3.8 Metering Summary'!A21</f>
        <v>Table: 3.8b Metering Costs Summary</v>
      </c>
    </row>
    <row r="164" spans="1:2" x14ac:dyDescent="0.3">
      <c r="A164" s="1022" t="str">
        <f ca="1">'3.9 Metering 2023'!A4</f>
        <v>Worksheet: 3.9 Metering 2023</v>
      </c>
      <c r="B164" s="531"/>
    </row>
    <row r="165" spans="1:2" x14ac:dyDescent="0.3">
      <c r="A165" s="1022"/>
      <c r="B165" s="531" t="str">
        <f>'3.9 Metering 2023'!A6</f>
        <v>Table: 3.9a Metering Summary 2023</v>
      </c>
    </row>
    <row r="166" spans="1:2" x14ac:dyDescent="0.3">
      <c r="A166" s="1022"/>
      <c r="B166" s="531" t="str">
        <f>'3.9 Metering 2023'!A15</f>
        <v>Table: 3.9b Metering Detailed 2023</v>
      </c>
    </row>
    <row r="167" spans="1:2" x14ac:dyDescent="0.3">
      <c r="A167" s="1022" t="str">
        <f ca="1">'3.9 Metering 2024'!A4</f>
        <v>Worksheet: 3.9 Metering 2024</v>
      </c>
      <c r="B167" s="531"/>
    </row>
    <row r="168" spans="1:2" x14ac:dyDescent="0.3">
      <c r="A168" s="1022"/>
      <c r="B168" s="531" t="str">
        <f>'3.9 Metering 2024'!A6</f>
        <v>Table: 3.9a Metering Summary 2024</v>
      </c>
    </row>
    <row r="169" spans="1:2" x14ac:dyDescent="0.3">
      <c r="A169" s="1022"/>
      <c r="B169" s="531" t="str">
        <f>'3.9 Metering 2024'!A15</f>
        <v>Table: 3.9b Metering Detailed 2024</v>
      </c>
    </row>
    <row r="170" spans="1:2" x14ac:dyDescent="0.3">
      <c r="A170" s="1022" t="str">
        <f ca="1">'3.9 Metering 2025'!A4</f>
        <v>Worksheet: 3.9 Metering 2025</v>
      </c>
      <c r="B170" s="531"/>
    </row>
    <row r="171" spans="1:2" x14ac:dyDescent="0.3">
      <c r="A171" s="1022"/>
      <c r="B171" s="531" t="str">
        <f>'3.9 Metering 2025'!A6</f>
        <v>Table: 3.9a Metering Summary 2025</v>
      </c>
    </row>
    <row r="172" spans="1:2" x14ac:dyDescent="0.3">
      <c r="A172" s="1022"/>
      <c r="B172" s="531" t="str">
        <f>'3.9 Metering 2025'!A15</f>
        <v>Table: 3.9b Metering Detailed 2025</v>
      </c>
    </row>
    <row r="173" spans="1:2" x14ac:dyDescent="0.3">
      <c r="A173" s="1022" t="str">
        <f ca="1">'3.9 Metering 2026'!A4</f>
        <v>Worksheet: 3.9 Metering 2026</v>
      </c>
      <c r="B173" s="531"/>
    </row>
    <row r="174" spans="1:2" x14ac:dyDescent="0.3">
      <c r="A174" s="1022"/>
      <c r="B174" s="531" t="str">
        <f>'3.9 Metering 2026'!A6</f>
        <v>Table: 3.9a Metering Summary 2026</v>
      </c>
    </row>
    <row r="175" spans="1:2" x14ac:dyDescent="0.3">
      <c r="A175" s="1022"/>
      <c r="B175" s="531" t="str">
        <f>'3.9 Metering 2026'!A15</f>
        <v>Table: 3.9b Metering Detailed 2026</v>
      </c>
    </row>
    <row r="176" spans="1:2" x14ac:dyDescent="0.3">
      <c r="A176" s="1022" t="str">
        <f ca="1">'3.9 Metering 2027'!A4</f>
        <v>Worksheet: 3.9 Metering 2027</v>
      </c>
      <c r="B176" s="531"/>
    </row>
    <row r="177" spans="1:2" x14ac:dyDescent="0.3">
      <c r="A177" s="1022"/>
      <c r="B177" s="531" t="str">
        <f>'3.9 Metering 2027'!A6</f>
        <v>Table: 3.9a Metering Summary 2027</v>
      </c>
    </row>
    <row r="178" spans="1:2" x14ac:dyDescent="0.3">
      <c r="A178" s="1022"/>
      <c r="B178" s="531" t="str">
        <f>'3.9 Metering 2027'!A15</f>
        <v>Table: 3.9b Metering Detailed 2027</v>
      </c>
    </row>
    <row r="179" spans="1:2" x14ac:dyDescent="0.3">
      <c r="A179" s="1022" t="str">
        <f>'3.9 Metering 2028'!A6</f>
        <v>Table: 3.9a Metering Summary 2028</v>
      </c>
      <c r="B179" s="531"/>
    </row>
    <row r="180" spans="1:2" x14ac:dyDescent="0.3">
      <c r="A180" s="1022"/>
      <c r="B180" s="531" t="str">
        <f>'3.9 Metering 2028'!A6</f>
        <v>Table: 3.9a Metering Summary 2028</v>
      </c>
    </row>
    <row r="181" spans="1:2" x14ac:dyDescent="0.3">
      <c r="A181" s="1022"/>
      <c r="B181" s="531" t="str">
        <f>'3.9 Metering 2028'!A15</f>
        <v>Table: 3.9b Metering Detailed 2028</v>
      </c>
    </row>
    <row r="182" spans="1:2" x14ac:dyDescent="0.3">
      <c r="A182" s="1022" t="str">
        <f ca="1">'4.1 Capex Summary'!A4</f>
        <v>Worksheet: 4.1 Capex Summary</v>
      </c>
      <c r="B182" s="531"/>
    </row>
    <row r="183" spans="1:2" x14ac:dyDescent="0.3">
      <c r="A183" s="1022"/>
      <c r="B183" s="531" t="str">
        <f>'4.1 Capex Summary'!A6</f>
        <v>Table 4.1a Capital Net Expenditure Summary</v>
      </c>
    </row>
    <row r="184" spans="1:2" x14ac:dyDescent="0.3">
      <c r="A184" s="1022"/>
      <c r="B184" s="531" t="str">
        <f>'4.1 Capex Summary'!A45</f>
        <v>Table 4.1b Capital Gross Expenditure Summary</v>
      </c>
    </row>
    <row r="185" spans="1:2" x14ac:dyDescent="0.3">
      <c r="A185" s="1022"/>
      <c r="B185" s="531" t="str">
        <f>'4.1 Capex Summary'!A84</f>
        <v>Table 4.1c Contractor Costs Capital Expenditure Summary</v>
      </c>
    </row>
    <row r="186" spans="1:2" x14ac:dyDescent="0.3">
      <c r="A186" s="1022"/>
      <c r="B186" s="531" t="str">
        <f>'4.1 Capex Summary'!A123</f>
        <v>Table 4.1d Capitalised Opex Expenditure Summary</v>
      </c>
    </row>
    <row r="187" spans="1:2" x14ac:dyDescent="0.3">
      <c r="A187" s="1022"/>
      <c r="B187" s="531" t="str">
        <f>'4.1 Capex Summary'!A162</f>
        <v>Table 4.1e Capital Contributions Summary</v>
      </c>
    </row>
    <row r="188" spans="1:2" x14ac:dyDescent="0.3">
      <c r="A188" s="1022"/>
      <c r="B188" s="531" t="str">
        <f>'4.1 Capex Summary'!A201</f>
        <v>Table 4.1f Traffic Management Act Capital Expenditure Summary</v>
      </c>
    </row>
    <row r="189" spans="1:2" x14ac:dyDescent="0.3">
      <c r="A189" s="1022" t="str">
        <f ca="1">'4.2 Capex Analysis'!A4</f>
        <v>Worksheet: 4.2 Capex Analysis</v>
      </c>
      <c r="B189" s="531"/>
    </row>
    <row r="190" spans="1:2" x14ac:dyDescent="0.3">
      <c r="A190" s="1022"/>
      <c r="B190" s="531" t="str">
        <f>'4.2 Capex Analysis'!A6</f>
        <v>4.2a Capital Gross Expenditure</v>
      </c>
    </row>
    <row r="191" spans="1:2" x14ac:dyDescent="0.3">
      <c r="A191" s="1022"/>
      <c r="B191" s="531" t="str">
        <f>'4.2 Capex Analysis'!A14</f>
        <v>Table: 4.2b Opex Input Factor Weighting</v>
      </c>
    </row>
    <row r="192" spans="1:2" x14ac:dyDescent="0.3">
      <c r="A192" s="1022"/>
      <c r="B192" s="531" t="str">
        <f>'4.2 Capex Analysis'!A47</f>
        <v>Table: 4.2c Capex Input Factor Weighting</v>
      </c>
    </row>
    <row r="193" spans="1:2" x14ac:dyDescent="0.3">
      <c r="A193" s="1022"/>
      <c r="B193" s="531" t="str">
        <f>'4.2 Capex Analysis'!A80</f>
        <v>Table: 4.2d Contract Cost Percentage Split</v>
      </c>
    </row>
    <row r="194" spans="1:2" x14ac:dyDescent="0.3">
      <c r="A194" s="1022"/>
      <c r="B194" s="531" t="str">
        <f>'4.2 Capex Analysis'!A95</f>
        <v>Table: 4.2e Capitalised Overheads Percentage Split</v>
      </c>
    </row>
    <row r="195" spans="1:2" x14ac:dyDescent="0.3">
      <c r="A195" s="1022"/>
      <c r="B195" s="531" t="str">
        <f>'4.2 Capex Analysis'!A110</f>
        <v>Table: 4.2f Total Gross Capital Expenditure Analysis</v>
      </c>
    </row>
    <row r="196" spans="1:2" x14ac:dyDescent="0.3">
      <c r="A196" s="1022" t="str">
        <f ca="1">'4.3 Project List Summaries 2023'!$A$4</f>
        <v>Worksheet: 4.3 Project List Summaries 2023</v>
      </c>
      <c r="B196" s="531"/>
    </row>
    <row r="197" spans="1:2" x14ac:dyDescent="0.3">
      <c r="A197" s="1022"/>
      <c r="B197" s="531" t="str">
        <f>'4.3 Project List Summaries 2023'!$A$6</f>
        <v>Table: 4.3a Summary by Cost Driver 2023</v>
      </c>
    </row>
    <row r="198" spans="1:2" x14ac:dyDescent="0.3">
      <c r="A198" s="1022"/>
      <c r="B198" s="531" t="str">
        <f>'4.3 Project List Summaries 2023'!$L$24</f>
        <v>Table: 4.3b Summary New Build and Other Mains 2023</v>
      </c>
    </row>
    <row r="199" spans="1:2" x14ac:dyDescent="0.3">
      <c r="A199" s="1022"/>
      <c r="B199" s="531" t="str">
        <f>'4.3 Project List Summaries 2023'!$T$32</f>
        <v>Table: 4.3c Summary by Pressure Tier/Material 2023</v>
      </c>
    </row>
    <row r="200" spans="1:2" x14ac:dyDescent="0.3">
      <c r="A200" s="1022"/>
      <c r="B200" s="531" t="str">
        <f>'4.3 Project List Summaries 2023'!$A$44</f>
        <v>Table: 4.3d Individually Funded or Nominated Output Projects 2023</v>
      </c>
    </row>
    <row r="201" spans="1:2" x14ac:dyDescent="0.3">
      <c r="A201" s="1022" t="str">
        <f ca="1">'4.3 Project List Summaries 2024'!$A$4</f>
        <v>Worksheet: 4.3 Project List Summaries 2024</v>
      </c>
      <c r="B201" s="531"/>
    </row>
    <row r="202" spans="1:2" x14ac:dyDescent="0.3">
      <c r="A202" s="1022"/>
      <c r="B202" s="531" t="str">
        <f>'4.3 Project List Summaries 2024'!$A$6</f>
        <v>Table: 4.3a Summary by Cost Driver 2024</v>
      </c>
    </row>
    <row r="203" spans="1:2" x14ac:dyDescent="0.3">
      <c r="A203" s="1022"/>
      <c r="B203" s="531" t="str">
        <f>'4.3 Project List Summaries 2024'!$L$24</f>
        <v>Table: 4.3b Summary New Build and Other Mains 2024</v>
      </c>
    </row>
    <row r="204" spans="1:2" x14ac:dyDescent="0.3">
      <c r="A204" s="1022"/>
      <c r="B204" s="531" t="str">
        <f>'4.3 Project List Summaries 2024'!$T$32</f>
        <v>Table: 4.3c Summary by Pressure Tier/Material 2024</v>
      </c>
    </row>
    <row r="205" spans="1:2" x14ac:dyDescent="0.3">
      <c r="A205" s="1022"/>
      <c r="B205" s="531" t="str">
        <f>'4.3 Project List Summaries 2024'!$A$44</f>
        <v>Table: 4.3d Individually Funded or Nominated Output Projects 2024</v>
      </c>
    </row>
    <row r="206" spans="1:2" x14ac:dyDescent="0.3">
      <c r="A206" s="1022" t="str">
        <f ca="1">'4.3 Project List Summaries 2025'!$A$4</f>
        <v>Worksheet: 4.3 Project List Summaries 2025</v>
      </c>
      <c r="B206" s="531"/>
    </row>
    <row r="207" spans="1:2" x14ac:dyDescent="0.3">
      <c r="A207" s="1022"/>
      <c r="B207" s="531" t="str">
        <f>'4.3 Project List Summaries 2025'!$A$6</f>
        <v>Table: 4.3a Summary by Cost Driver 2025</v>
      </c>
    </row>
    <row r="208" spans="1:2" x14ac:dyDescent="0.3">
      <c r="A208" s="1022"/>
      <c r="B208" s="531" t="str">
        <f>'4.3 Project List Summaries 2025'!$L$24</f>
        <v>Table: 4.3b Summary New Build and Other Mains 2025</v>
      </c>
    </row>
    <row r="209" spans="1:2" x14ac:dyDescent="0.3">
      <c r="A209" s="1022"/>
      <c r="B209" s="531" t="str">
        <f>'4.3 Project List Summaries 2025'!$T$32</f>
        <v>Table: 4.3c Summary by Pressure Tier/Material 2025</v>
      </c>
    </row>
    <row r="210" spans="1:2" x14ac:dyDescent="0.3">
      <c r="A210" s="1022"/>
      <c r="B210" s="531" t="str">
        <f>'4.3 Project List Summaries 2025'!$A$44</f>
        <v>Table: 4.3d Individually Funded or Nominated Output Projects 2025</v>
      </c>
    </row>
    <row r="211" spans="1:2" x14ac:dyDescent="0.3">
      <c r="A211" s="1022" t="str">
        <f ca="1">'4.3 Project List Summaries 2026'!$A$4</f>
        <v>Worksheet: 4.3 Project List Summaries 2026</v>
      </c>
      <c r="B211" s="531"/>
    </row>
    <row r="212" spans="1:2" x14ac:dyDescent="0.3">
      <c r="A212" s="1022"/>
      <c r="B212" s="531" t="str">
        <f>'4.3 Project List Summaries 2026'!$A$6</f>
        <v>Table: 4.3a Summary by Cost Driver 2026</v>
      </c>
    </row>
    <row r="213" spans="1:2" x14ac:dyDescent="0.3">
      <c r="A213" s="1022"/>
      <c r="B213" s="531" t="str">
        <f>'4.3 Project List Summaries 2026'!$L$24</f>
        <v>Table: 4.3b Summary New Build and Other Mains 2026</v>
      </c>
    </row>
    <row r="214" spans="1:2" x14ac:dyDescent="0.3">
      <c r="A214" s="1022"/>
      <c r="B214" s="531" t="str">
        <f>'4.3 Project List Summaries 2026'!$T$32</f>
        <v>Table: 4.3c Summary by Pressure Tier/Material 2026</v>
      </c>
    </row>
    <row r="215" spans="1:2" x14ac:dyDescent="0.3">
      <c r="A215" s="1022"/>
      <c r="B215" s="531" t="str">
        <f>'4.3 Project List Summaries 2026'!$A$44</f>
        <v>Table: 4.3d Individually Funded or Nominated Output Projects 2026</v>
      </c>
    </row>
    <row r="216" spans="1:2" x14ac:dyDescent="0.3">
      <c r="A216" s="1022" t="str">
        <f ca="1">'4.3 Project List Summaries 2027'!$A$4</f>
        <v>Worksheet: 4.3 Project List Summaries 2027</v>
      </c>
      <c r="B216" s="531"/>
    </row>
    <row r="217" spans="1:2" x14ac:dyDescent="0.3">
      <c r="A217" s="1022"/>
      <c r="B217" s="531" t="str">
        <f>'4.3 Project List Summaries 2027'!$A$6</f>
        <v>Table: 4.3a Summary by Cost Driver 2027</v>
      </c>
    </row>
    <row r="218" spans="1:2" x14ac:dyDescent="0.3">
      <c r="A218" s="1022"/>
      <c r="B218" s="531" t="str">
        <f>'4.3 Project List Summaries 2027'!$L$24</f>
        <v>Table: 4.3b Summary New Build and Other Mains 2027</v>
      </c>
    </row>
    <row r="219" spans="1:2" x14ac:dyDescent="0.3">
      <c r="A219" s="1022"/>
      <c r="B219" s="531" t="str">
        <f>'4.3 Project List Summaries 2027'!$T$32</f>
        <v>Table: 4.3c Summary by Pressure Tier/Material 2027</v>
      </c>
    </row>
    <row r="220" spans="1:2" x14ac:dyDescent="0.3">
      <c r="A220" s="1022"/>
      <c r="B220" s="531" t="str">
        <f>'4.3 Project List Summaries 2027'!$A$44</f>
        <v>Table: 4.3d Individually Funded or Nominated Output Projects 2027</v>
      </c>
    </row>
    <row r="221" spans="1:2" x14ac:dyDescent="0.3">
      <c r="A221" s="1022" t="str">
        <f ca="1">'4.3 Project List Summaries 2028'!$A$4</f>
        <v>Worksheet: 4.3 Project List Summaries 2028</v>
      </c>
      <c r="B221" s="531"/>
    </row>
    <row r="222" spans="1:2" x14ac:dyDescent="0.3">
      <c r="A222" s="1022"/>
      <c r="B222" s="531" t="str">
        <f>'4.3 Project List Summaries 2028'!$A$6</f>
        <v>Table: 4.3a Summary by Cost Driver 2028</v>
      </c>
    </row>
    <row r="223" spans="1:2" x14ac:dyDescent="0.3">
      <c r="A223" s="1022"/>
      <c r="B223" s="531" t="str">
        <f>'4.3 Project List Summaries 2028'!$L$24</f>
        <v>Table: 4.3b Summary New Build and Other Mains 2028</v>
      </c>
    </row>
    <row r="224" spans="1:2" x14ac:dyDescent="0.3">
      <c r="A224" s="1022"/>
      <c r="B224" s="531" t="str">
        <f>'4.3 Project List Summaries 2028'!$T$32</f>
        <v>Table: 4.3c Summary by Pressure Tier/Material 2028</v>
      </c>
    </row>
    <row r="225" spans="1:2" x14ac:dyDescent="0.3">
      <c r="A225" s="1022"/>
      <c r="B225" s="531" t="str">
        <f>'4.3 Project List Summaries 2028'!$A$44</f>
        <v>Table: 4.3d Individually Funded or Nominated Output Projects 2028</v>
      </c>
    </row>
    <row r="226" spans="1:2" x14ac:dyDescent="0.3">
      <c r="A226" s="1022" t="str">
        <f ca="1">'4.4 District Governors Detail'!A4</f>
        <v>Worksheet: 4.4 District Governors Detail</v>
      </c>
      <c r="B226" s="531"/>
    </row>
    <row r="227" spans="1:2" x14ac:dyDescent="0.3">
      <c r="A227" s="1022"/>
      <c r="B227" s="531" t="str">
        <f>'4.4 District Governors Detail'!A6</f>
        <v>Table: 4.4a Detailed District Governor Installation</v>
      </c>
    </row>
    <row r="228" spans="1:2" x14ac:dyDescent="0.3">
      <c r="A228" s="1022" t="str">
        <f ca="1">'4.5 District Governors Summary'!A4</f>
        <v>Worksheet: 4.5 District Governors Summary</v>
      </c>
      <c r="B228" s="531"/>
    </row>
    <row r="229" spans="1:2" x14ac:dyDescent="0.3">
      <c r="A229" s="1022"/>
      <c r="B229" s="531" t="str">
        <f>'4.5 District Governors Summary'!A6</f>
        <v>Table: 4.5a District Governor Summary by Cost Driver</v>
      </c>
    </row>
    <row r="230" spans="1:2" x14ac:dyDescent="0.3">
      <c r="A230" s="1022" t="str">
        <f ca="1">'4.6 Other Capex'!A4</f>
        <v>Worksheet: 4.6 Other Capex</v>
      </c>
      <c r="B230" s="531"/>
    </row>
    <row r="231" spans="1:2" x14ac:dyDescent="0.3">
      <c r="A231" s="1022"/>
      <c r="B231" s="531" t="str">
        <f>'4.6 Other Capex'!A6</f>
        <v>Table: 4.6a Total Other Capital Expenditure</v>
      </c>
    </row>
    <row r="232" spans="1:2" x14ac:dyDescent="0.3">
      <c r="A232" s="1022"/>
      <c r="B232" s="531" t="str">
        <f>'4.6 Other Capex'!A64</f>
        <v>Table: 4.6b Other Aggregated Capital Expenditure (Projects &lt;= £100k)</v>
      </c>
    </row>
    <row r="233" spans="1:2" x14ac:dyDescent="0.3">
      <c r="A233" s="1022"/>
      <c r="B233" s="531" t="str">
        <f>'4.6 Other Capex'!A117</f>
        <v>Table: 4.6c Projects &gt;£100k Capital Expenditure (excluding vehicles and wheeled plant)</v>
      </c>
    </row>
    <row r="234" spans="1:2" x14ac:dyDescent="0.3">
      <c r="A234" s="1022"/>
      <c r="B234" s="531" t="str">
        <f>'4.6 Other Capex'!A186</f>
        <v>Table: 4.6d Vehicles &amp; Wheeled Plant - above and below £100k Capital Expenditure and Opex</v>
      </c>
    </row>
    <row r="235" spans="1:2" x14ac:dyDescent="0.3">
      <c r="A235" s="1022" t="str">
        <f ca="1">'4.7 Capex Workload Summary'!A4</f>
        <v>Worksheet: 4.7 Capex Workload Summary</v>
      </c>
      <c r="B235" s="531"/>
    </row>
    <row r="236" spans="1:2" x14ac:dyDescent="0.3">
      <c r="A236" s="1022"/>
      <c r="B236" s="531" t="str">
        <f>'4.7 Capex Workload Summary'!A6</f>
        <v>Table: 4.7a Capex including Basket of Works Workload Summary</v>
      </c>
    </row>
    <row r="237" spans="1:2" x14ac:dyDescent="0.3">
      <c r="A237" s="1022" t="str">
        <f ca="1">'4.8 Capex Workload 2023'!A4</f>
        <v>Worksheet: 4.8 Capex Workload 2023</v>
      </c>
      <c r="B237" s="531"/>
    </row>
    <row r="238" spans="1:2" x14ac:dyDescent="0.3">
      <c r="A238" s="1022"/>
      <c r="B238" s="531" t="str">
        <f>'4.8 Capex Workload 2023'!A6</f>
        <v>Table: 4.8a Capex including Basket of Works Workload Summary 2023</v>
      </c>
    </row>
    <row r="239" spans="1:2" x14ac:dyDescent="0.3">
      <c r="A239" s="1022" t="str">
        <f ca="1">'4.8 Capex Workload 2024'!A4</f>
        <v>Worksheet: 4.8 Capex Workload 2024</v>
      </c>
      <c r="B239" s="531"/>
    </row>
    <row r="240" spans="1:2" x14ac:dyDescent="0.3">
      <c r="A240" s="1022"/>
      <c r="B240" s="531" t="str">
        <f>'4.8 Capex Workload 2024'!A6</f>
        <v>Table: 4.8a Capex including Basket of Works Workload Summary 2024</v>
      </c>
    </row>
    <row r="241" spans="1:2" x14ac:dyDescent="0.3">
      <c r="A241" s="1022" t="str">
        <f ca="1">'4.8 Capex Workload 2025'!A4</f>
        <v>Worksheet: 4.8 Capex Workload 2025</v>
      </c>
      <c r="B241" s="531"/>
    </row>
    <row r="242" spans="1:2" x14ac:dyDescent="0.3">
      <c r="A242" s="1022"/>
      <c r="B242" s="531" t="str">
        <f>'4.8 Capex Workload 2025'!A6</f>
        <v>Table: 4.8a Capex including Basket of Works Workload Summary 2025</v>
      </c>
    </row>
    <row r="243" spans="1:2" x14ac:dyDescent="0.3">
      <c r="A243" s="1022" t="str">
        <f ca="1">'4.8 Capex Workload 2026'!A4</f>
        <v>Worksheet: 4.8 Capex Workload 2026</v>
      </c>
      <c r="B243" s="531"/>
    </row>
    <row r="244" spans="1:2" x14ac:dyDescent="0.3">
      <c r="A244" s="1022"/>
      <c r="B244" s="531" t="str">
        <f>'4.8 Capex Workload 2026'!A6</f>
        <v>Table: 4.8a Capex including Basket of Works Workload Summary 2026</v>
      </c>
    </row>
    <row r="245" spans="1:2" x14ac:dyDescent="0.3">
      <c r="A245" s="1022" t="str">
        <f ca="1">'4.8 Capex Workload 2027'!A4</f>
        <v>Worksheet: 4.8 Capex Workload 2027</v>
      </c>
      <c r="B245" s="531"/>
    </row>
    <row r="246" spans="1:2" x14ac:dyDescent="0.3">
      <c r="A246" s="1022"/>
      <c r="B246" s="531" t="str">
        <f>'4.8 Capex Workload 2027'!A6</f>
        <v>Table: 4.8a Capex including Basket of Works Workload Summary 2027</v>
      </c>
    </row>
    <row r="247" spans="1:2" x14ac:dyDescent="0.3">
      <c r="A247" s="1022" t="str">
        <f ca="1">'4.8 Capex Workload 2028'!A4</f>
        <v>Worksheet: 4.8 Capex Workload 2028</v>
      </c>
      <c r="B247" s="531"/>
    </row>
    <row r="248" spans="1:2" x14ac:dyDescent="0.3">
      <c r="A248" s="1022"/>
      <c r="B248" s="531" t="str">
        <f>'4.8 Capex Workload 2028'!A6</f>
        <v>Table: 4.8a Capex including Basket of Works Workload Summary 2028</v>
      </c>
    </row>
    <row r="249" spans="1:2" x14ac:dyDescent="0.3">
      <c r="A249" s="1022" t="str">
        <f ca="1">'4.9 Connections Profile'!A4</f>
        <v>Worksheet: 4.9 Connections Profile</v>
      </c>
      <c r="B249" s="531"/>
    </row>
    <row r="250" spans="1:2" x14ac:dyDescent="0.3">
      <c r="A250" s="1022"/>
      <c r="B250" s="531" t="str">
        <f>'4.9 Connections Profile'!A7</f>
        <v>Table: 4.9a Connections and Properties Passed Profile - New Build</v>
      </c>
    </row>
    <row r="251" spans="1:2" x14ac:dyDescent="0.3">
      <c r="A251" s="1022"/>
      <c r="B251" s="531" t="str">
        <f>'4.9 Connections Profile'!A48</f>
        <v>Table: 4.9b Connections and Properties Passed Profile - Owner Occupied</v>
      </c>
    </row>
    <row r="252" spans="1:2" x14ac:dyDescent="0.3">
      <c r="A252" s="1022"/>
      <c r="B252" s="531" t="str">
        <f>'4.9 Connections Profile'!A89</f>
        <v>Table: 4.9c Connections and Properties Passed Profile - NIHE</v>
      </c>
    </row>
    <row r="253" spans="1:2" x14ac:dyDescent="0.3">
      <c r="A253" s="1022"/>
      <c r="B253" s="531" t="str">
        <f>'4.9 Connections Profile'!A130</f>
        <v>Table: 4.9d Connections and Properties Passed Profile - I&amp;C</v>
      </c>
    </row>
    <row r="254" spans="1:2" x14ac:dyDescent="0.3">
      <c r="A254" s="1022" t="str">
        <f ca="1">'4.10 Network Development'!A4</f>
        <v>Worksheet: 4.10 Network Development</v>
      </c>
      <c r="B254" s="531"/>
    </row>
    <row r="255" spans="1:2" x14ac:dyDescent="0.3">
      <c r="A255" s="1022"/>
      <c r="B255" s="531" t="str">
        <f>'4.10 Network Development'!A6</f>
        <v>Table: 4.10a Total Network Development</v>
      </c>
    </row>
    <row r="256" spans="1:2" x14ac:dyDescent="0.3">
      <c r="A256" s="1022"/>
      <c r="B256" s="531" t="str">
        <f>'4.10 Network Development'!A21</f>
        <v>Table: 4.10b Network Development in year</v>
      </c>
    </row>
    <row r="257" spans="1:2" x14ac:dyDescent="0.3">
      <c r="A257" s="1022" t="str">
        <f ca="1">'5.1 Network Assets'!A4</f>
        <v>Worksheet: 5.1 Network Assets</v>
      </c>
      <c r="B257" s="531"/>
    </row>
    <row r="258" spans="1:2" x14ac:dyDescent="0.3">
      <c r="A258" s="1022"/>
      <c r="B258" s="531" t="str">
        <f>'5.1 Network Assets'!A6</f>
        <v>Table: 5.1a Distribution Mains Population</v>
      </c>
    </row>
    <row r="259" spans="1:2" x14ac:dyDescent="0.3">
      <c r="A259" s="1022"/>
      <c r="B259" s="531" t="str">
        <f>'5.1 Network Assets'!A694</f>
        <v>Table: 5.1b Governors</v>
      </c>
    </row>
    <row r="260" spans="1:2" x14ac:dyDescent="0.3">
      <c r="A260" s="1022"/>
      <c r="B260" s="531" t="str">
        <f>'5.1 Network Assets'!A723</f>
        <v>Table: 5.1c Services Domestic</v>
      </c>
    </row>
    <row r="261" spans="1:2" x14ac:dyDescent="0.3">
      <c r="A261" s="1022"/>
      <c r="B261" s="531" t="str">
        <f>'5.1 Network Assets'!A758</f>
        <v xml:space="preserve">Table: 5.1d Services I&amp;C </v>
      </c>
    </row>
    <row r="262" spans="1:2" x14ac:dyDescent="0.3">
      <c r="A262" s="1022"/>
      <c r="B262" s="531" t="str">
        <f>'5.1 Network Assets'!A793</f>
        <v>Table: 5.1e Risers (Asset Populations)</v>
      </c>
    </row>
    <row r="263" spans="1:2" x14ac:dyDescent="0.3">
      <c r="A263" s="1022" t="str">
        <f ca="1">'5.2 Metering Assets'!A4</f>
        <v>Worksheet: 5.2 Metering Assets</v>
      </c>
      <c r="B263" s="531"/>
    </row>
    <row r="264" spans="1:2" x14ac:dyDescent="0.3">
      <c r="A264" s="1022"/>
      <c r="B264" s="531" t="str">
        <f>'5.2 Metering Assets'!A6</f>
        <v>Table: 5.2a Meter Population Detailed</v>
      </c>
    </row>
    <row r="265" spans="1:2" x14ac:dyDescent="0.3">
      <c r="A265" s="1022"/>
      <c r="B265" s="531" t="str">
        <f>'5.2 Metering Assets'!A119</f>
        <v>Table: 5.2b Meter Population Summary</v>
      </c>
    </row>
    <row r="266" spans="1:2" x14ac:dyDescent="0.3">
      <c r="A266" s="1022" t="str">
        <f ca="1">'5.3 MEAV'!A4</f>
        <v>Worksheet: 5.3 MEAV</v>
      </c>
      <c r="B266" s="531"/>
    </row>
    <row r="267" spans="1:2" x14ac:dyDescent="0.3">
      <c r="A267" s="1022"/>
      <c r="B267" s="531" t="str">
        <f>'5.3 MEAV'!A6</f>
        <v>Table: 5.3a  Distribution Mains MEAV</v>
      </c>
    </row>
    <row r="268" spans="1:2" x14ac:dyDescent="0.3">
      <c r="A268" s="1022"/>
      <c r="B268" s="531" t="str">
        <f>'5.3 MEAV'!A25</f>
        <v>Table: 5.3b Governors MEAV</v>
      </c>
    </row>
    <row r="269" spans="1:2" x14ac:dyDescent="0.3">
      <c r="A269" s="1022"/>
      <c r="B269" s="531" t="str">
        <f>'5.3 MEAV'!A31</f>
        <v>Table: 5.3c Number of Services (excl. Risers) MEAV</v>
      </c>
    </row>
    <row r="270" spans="1:2" x14ac:dyDescent="0.3">
      <c r="A270" s="1022"/>
      <c r="B270" s="531" t="str">
        <f>'5.3 MEAV'!A40</f>
        <v>Table: 5.3d Number of Riser Assets MEAV</v>
      </c>
    </row>
    <row r="271" spans="1:2" x14ac:dyDescent="0.3">
      <c r="A271" s="1022"/>
      <c r="B271" s="531" t="str">
        <f>'5.3 MEAV'!A47</f>
        <v>Table: 5.3e Meters MEAV</v>
      </c>
    </row>
    <row r="272" spans="1:2" x14ac:dyDescent="0.3">
      <c r="A272" s="1022"/>
      <c r="B272" s="531" t="str">
        <f>'5.3 MEAV'!A69</f>
        <v>Table: 5.3f Meter Governors MEAV</v>
      </c>
    </row>
    <row r="273" spans="1:3" x14ac:dyDescent="0.3">
      <c r="A273" s="1022" t="str">
        <f ca="1">'6.1 PREs Reports &amp; Repairs'!A4</f>
        <v>Worksheet: 6.1 PREs Reports &amp; Repairs</v>
      </c>
      <c r="B273" s="531"/>
    </row>
    <row r="274" spans="1:3" x14ac:dyDescent="0.3">
      <c r="A274" s="1022"/>
      <c r="B274" s="531" t="str">
        <f>'6.1 PREs Reports &amp; Repairs'!A7</f>
        <v>Table: 6.1a Call Analysis</v>
      </c>
    </row>
    <row r="275" spans="1:3" x14ac:dyDescent="0.3">
      <c r="A275" s="1022"/>
      <c r="B275" s="531" t="str">
        <f>'6.1 PREs Reports &amp; Repairs'!A19</f>
        <v>Table: 6.1b Job Analysis as Passed from Emergency Call Centre</v>
      </c>
    </row>
    <row r="276" spans="1:3" x14ac:dyDescent="0.3">
      <c r="A276" s="1022" t="str">
        <f ca="1">'6.2 Environmental Impact'!A4</f>
        <v>Worksheet: 6.2 Environmental Impact</v>
      </c>
      <c r="B276" s="531"/>
    </row>
    <row r="277" spans="1:3" x14ac:dyDescent="0.3">
      <c r="A277" s="1022"/>
      <c r="B277" s="531" t="str">
        <f>'6.2 Environmental Impact'!A6</f>
        <v>Table: 6.2a Alternative Fuel Assumptions (Long-Term Average)</v>
      </c>
    </row>
    <row r="278" spans="1:3" x14ac:dyDescent="0.3">
      <c r="A278" s="1022"/>
      <c r="B278" s="531" t="str">
        <f>'6.2 Environmental Impact'!A50</f>
        <v>Table: 6.2b Emission Conversion Factors</v>
      </c>
    </row>
    <row r="279" spans="1:3" x14ac:dyDescent="0.3">
      <c r="A279" s="1022"/>
      <c r="B279" s="531" t="str">
        <f>'6.2 Environmental Impact'!A63</f>
        <v>Table 6.2c Shrinkage</v>
      </c>
    </row>
    <row r="280" spans="1:3" x14ac:dyDescent="0.3">
      <c r="A280" s="1022" t="str">
        <f ca="1">'6.3 Business Carbon Footprint'!A4</f>
        <v>Worksheet: 6.3 Business Carbon Footprint</v>
      </c>
      <c r="B280" s="531"/>
    </row>
    <row r="281" spans="1:3" x14ac:dyDescent="0.3">
      <c r="A281" s="1022"/>
      <c r="B281" s="531" t="str">
        <f>'6.3 Business Carbon Footprint'!A6</f>
        <v>Table: 6.3a Business Carbon Footprint</v>
      </c>
    </row>
    <row r="282" spans="1:3" x14ac:dyDescent="0.3">
      <c r="B282" s="531"/>
    </row>
    <row r="283" spans="1:3" x14ac:dyDescent="0.3">
      <c r="B283" s="531"/>
    </row>
    <row r="284" spans="1:3" ht="18" x14ac:dyDescent="0.4">
      <c r="A284" s="34" t="s">
        <v>12</v>
      </c>
      <c r="B284" s="35"/>
      <c r="C284" s="35"/>
    </row>
    <row r="285" spans="1:3" hidden="1" x14ac:dyDescent="0.3">
      <c r="B285" s="531"/>
    </row>
    <row r="286" spans="1:3" hidden="1" x14ac:dyDescent="0.3">
      <c r="B286" s="531"/>
    </row>
    <row r="287" spans="1:3" hidden="1" x14ac:dyDescent="0.3">
      <c r="B287" s="531"/>
    </row>
    <row r="288" spans="1:3" hidden="1" x14ac:dyDescent="0.3">
      <c r="B288" s="531"/>
    </row>
    <row r="289" spans="2:2" hidden="1" x14ac:dyDescent="0.3">
      <c r="B289" s="531"/>
    </row>
    <row r="290" spans="2:2" hidden="1" x14ac:dyDescent="0.3">
      <c r="B290" s="531"/>
    </row>
    <row r="291" spans="2:2" hidden="1" x14ac:dyDescent="0.3">
      <c r="B291" s="531"/>
    </row>
    <row r="292" spans="2:2" hidden="1" x14ac:dyDescent="0.3">
      <c r="B292" s="531"/>
    </row>
    <row r="293" spans="2:2" hidden="1" x14ac:dyDescent="0.3">
      <c r="B293" s="531"/>
    </row>
    <row r="294" spans="2:2" hidden="1" x14ac:dyDescent="0.3">
      <c r="B294" s="531"/>
    </row>
    <row r="295" spans="2:2" hidden="1" x14ac:dyDescent="0.3">
      <c r="B295" s="531"/>
    </row>
    <row r="296" spans="2:2" hidden="1" x14ac:dyDescent="0.3">
      <c r="B296" s="531"/>
    </row>
    <row r="297" spans="2:2" hidden="1" x14ac:dyDescent="0.3">
      <c r="B297" s="531"/>
    </row>
    <row r="298" spans="2:2" hidden="1" x14ac:dyDescent="0.3">
      <c r="B298" s="531"/>
    </row>
    <row r="299" spans="2:2" hidden="1" x14ac:dyDescent="0.3">
      <c r="B299" s="531"/>
    </row>
    <row r="300" spans="2:2" hidden="1" x14ac:dyDescent="0.3">
      <c r="B300" s="531"/>
    </row>
    <row r="301" spans="2:2" hidden="1" x14ac:dyDescent="0.3">
      <c r="B301" s="531"/>
    </row>
    <row r="302" spans="2:2" hidden="1" x14ac:dyDescent="0.3">
      <c r="B302" s="531"/>
    </row>
    <row r="303" spans="2:2" hidden="1" x14ac:dyDescent="0.3">
      <c r="B303" s="531"/>
    </row>
    <row r="304" spans="2:2" hidden="1" x14ac:dyDescent="0.3">
      <c r="B304" s="531"/>
    </row>
    <row r="305" spans="2:2" hidden="1" x14ac:dyDescent="0.3">
      <c r="B305" s="531"/>
    </row>
    <row r="306" spans="2:2" hidden="1" x14ac:dyDescent="0.3">
      <c r="B306" s="531"/>
    </row>
    <row r="307" spans="2:2" hidden="1" x14ac:dyDescent="0.3">
      <c r="B307" s="531"/>
    </row>
    <row r="308" spans="2:2" hidden="1" x14ac:dyDescent="0.3">
      <c r="B308" s="531"/>
    </row>
    <row r="309" spans="2:2" hidden="1" x14ac:dyDescent="0.3">
      <c r="B309" s="531"/>
    </row>
    <row r="310" spans="2:2" hidden="1" x14ac:dyDescent="0.3">
      <c r="B310" s="531"/>
    </row>
    <row r="311" spans="2:2" hidden="1" x14ac:dyDescent="0.3">
      <c r="B311" s="531"/>
    </row>
    <row r="312" spans="2:2" hidden="1" x14ac:dyDescent="0.3">
      <c r="B312" s="531"/>
    </row>
    <row r="313" spans="2:2" hidden="1" x14ac:dyDescent="0.3">
      <c r="B313" s="531"/>
    </row>
    <row r="314" spans="2:2" hidden="1" x14ac:dyDescent="0.3">
      <c r="B314" s="531"/>
    </row>
    <row r="315" spans="2:2" hidden="1" x14ac:dyDescent="0.3">
      <c r="B315" s="531"/>
    </row>
    <row r="316" spans="2:2" hidden="1" x14ac:dyDescent="0.3">
      <c r="B316" s="531"/>
    </row>
    <row r="317" spans="2:2" hidden="1" x14ac:dyDescent="0.3">
      <c r="B317" s="531"/>
    </row>
    <row r="318" spans="2:2" hidden="1" x14ac:dyDescent="0.3">
      <c r="B318" s="531"/>
    </row>
    <row r="319" spans="2:2" hidden="1" x14ac:dyDescent="0.3">
      <c r="B319" s="531"/>
    </row>
    <row r="320" spans="2:2" hidden="1" x14ac:dyDescent="0.3">
      <c r="B320" s="531"/>
    </row>
    <row r="321" spans="2:2" hidden="1" x14ac:dyDescent="0.3">
      <c r="B321" s="531"/>
    </row>
    <row r="322" spans="2:2" hidden="1" x14ac:dyDescent="0.3">
      <c r="B322" s="531"/>
    </row>
    <row r="323" spans="2:2" hidden="1" x14ac:dyDescent="0.3">
      <c r="B323" s="531"/>
    </row>
    <row r="324" spans="2:2" hidden="1" x14ac:dyDescent="0.3">
      <c r="B324" s="531"/>
    </row>
    <row r="325" spans="2:2" hidden="1" x14ac:dyDescent="0.3">
      <c r="B325" s="531"/>
    </row>
    <row r="326" spans="2:2" hidden="1" x14ac:dyDescent="0.3">
      <c r="B326" s="531"/>
    </row>
    <row r="327" spans="2:2" hidden="1" x14ac:dyDescent="0.3">
      <c r="B327" s="531"/>
    </row>
    <row r="328" spans="2:2" hidden="1" x14ac:dyDescent="0.3">
      <c r="B328" s="531"/>
    </row>
    <row r="329" spans="2:2" hidden="1" x14ac:dyDescent="0.3">
      <c r="B329" s="531"/>
    </row>
    <row r="330" spans="2:2" hidden="1" x14ac:dyDescent="0.3">
      <c r="B330" s="531"/>
    </row>
    <row r="331" spans="2:2" hidden="1" x14ac:dyDescent="0.3">
      <c r="B331" s="531"/>
    </row>
    <row r="332" spans="2:2" hidden="1" x14ac:dyDescent="0.3">
      <c r="B332" s="531"/>
    </row>
    <row r="333" spans="2:2" hidden="1" x14ac:dyDescent="0.3">
      <c r="B333" s="531"/>
    </row>
    <row r="334" spans="2:2" hidden="1" x14ac:dyDescent="0.3">
      <c r="B334" s="531"/>
    </row>
    <row r="335" spans="2:2" hidden="1" x14ac:dyDescent="0.3">
      <c r="B335" s="531"/>
    </row>
    <row r="336" spans="2:2" hidden="1" x14ac:dyDescent="0.3">
      <c r="B336" s="531"/>
    </row>
    <row r="337" spans="2:2" hidden="1" x14ac:dyDescent="0.3">
      <c r="B337" s="531"/>
    </row>
    <row r="338" spans="2:2" hidden="1" x14ac:dyDescent="0.3">
      <c r="B338" s="531"/>
    </row>
    <row r="339" spans="2:2" hidden="1" x14ac:dyDescent="0.3">
      <c r="B339" s="531"/>
    </row>
    <row r="340" spans="2:2" hidden="1" x14ac:dyDescent="0.3">
      <c r="B340" s="531"/>
    </row>
    <row r="341" spans="2:2" hidden="1" x14ac:dyDescent="0.3">
      <c r="B341" s="531"/>
    </row>
    <row r="342" spans="2:2" hidden="1" x14ac:dyDescent="0.3">
      <c r="B342" s="531"/>
    </row>
    <row r="343" spans="2:2" hidden="1" x14ac:dyDescent="0.3">
      <c r="B343" s="531"/>
    </row>
    <row r="344" spans="2:2" hidden="1" x14ac:dyDescent="0.3">
      <c r="B344" s="531"/>
    </row>
    <row r="345" spans="2:2" hidden="1" x14ac:dyDescent="0.3">
      <c r="B345" s="531"/>
    </row>
    <row r="346" spans="2:2" hidden="1" x14ac:dyDescent="0.3">
      <c r="B346" s="531"/>
    </row>
    <row r="347" spans="2:2" hidden="1" x14ac:dyDescent="0.3">
      <c r="B347" s="531"/>
    </row>
    <row r="348" spans="2:2" hidden="1" x14ac:dyDescent="0.3">
      <c r="B348" s="531"/>
    </row>
    <row r="349" spans="2:2" hidden="1" x14ac:dyDescent="0.3">
      <c r="B349" s="531"/>
    </row>
    <row r="350" spans="2:2" hidden="1" x14ac:dyDescent="0.3">
      <c r="B350" s="531"/>
    </row>
    <row r="351" spans="2:2" hidden="1" x14ac:dyDescent="0.3">
      <c r="B351" s="531"/>
    </row>
    <row r="352" spans="2:2" hidden="1" x14ac:dyDescent="0.3">
      <c r="B352" s="531"/>
    </row>
    <row r="353" spans="2:2" hidden="1" x14ac:dyDescent="0.3">
      <c r="B353" s="531"/>
    </row>
    <row r="354" spans="2:2" hidden="1" x14ac:dyDescent="0.3">
      <c r="B354" s="531"/>
    </row>
    <row r="355" spans="2:2" hidden="1" x14ac:dyDescent="0.3">
      <c r="B355" s="531"/>
    </row>
    <row r="356" spans="2:2" hidden="1" x14ac:dyDescent="0.3">
      <c r="B356" s="531"/>
    </row>
    <row r="357" spans="2:2" hidden="1" x14ac:dyDescent="0.3">
      <c r="B357" s="531"/>
    </row>
    <row r="358" spans="2:2" hidden="1" x14ac:dyDescent="0.3">
      <c r="B358" s="531"/>
    </row>
    <row r="359" spans="2:2" hidden="1" x14ac:dyDescent="0.3">
      <c r="B359" s="531"/>
    </row>
    <row r="360" spans="2:2" hidden="1" x14ac:dyDescent="0.3">
      <c r="B360" s="531"/>
    </row>
    <row r="361" spans="2:2" hidden="1" x14ac:dyDescent="0.3">
      <c r="B361" s="531"/>
    </row>
    <row r="362" spans="2:2" hidden="1" x14ac:dyDescent="0.3">
      <c r="B362" s="531"/>
    </row>
    <row r="363" spans="2:2" hidden="1" x14ac:dyDescent="0.3">
      <c r="B363" s="531"/>
    </row>
    <row r="364" spans="2:2" hidden="1" x14ac:dyDescent="0.3">
      <c r="B364" s="531"/>
    </row>
    <row r="365" spans="2:2" hidden="1" x14ac:dyDescent="0.3">
      <c r="B365" s="531"/>
    </row>
    <row r="366" spans="2:2" hidden="1" x14ac:dyDescent="0.3">
      <c r="B366" s="531"/>
    </row>
    <row r="367" spans="2:2" hidden="1" x14ac:dyDescent="0.3">
      <c r="B367" s="531"/>
    </row>
    <row r="368" spans="2:2" hidden="1" x14ac:dyDescent="0.3">
      <c r="B368" s="531"/>
    </row>
    <row r="369" spans="2:2" hidden="1" x14ac:dyDescent="0.3">
      <c r="B369" s="531"/>
    </row>
    <row r="370" spans="2:2" hidden="1" x14ac:dyDescent="0.3">
      <c r="B370" s="531"/>
    </row>
    <row r="371" spans="2:2" hidden="1" x14ac:dyDescent="0.3">
      <c r="B371" s="531"/>
    </row>
    <row r="372" spans="2:2" hidden="1" x14ac:dyDescent="0.3">
      <c r="B372" s="531"/>
    </row>
    <row r="373" spans="2:2" hidden="1" x14ac:dyDescent="0.3">
      <c r="B373" s="531"/>
    </row>
    <row r="374" spans="2:2" hidden="1" x14ac:dyDescent="0.3">
      <c r="B374" s="531"/>
    </row>
    <row r="375" spans="2:2" hidden="1" x14ac:dyDescent="0.3">
      <c r="B375" s="531"/>
    </row>
    <row r="376" spans="2:2" hidden="1" x14ac:dyDescent="0.3">
      <c r="B376" s="531"/>
    </row>
    <row r="377" spans="2:2" hidden="1" x14ac:dyDescent="0.3">
      <c r="B377" s="531"/>
    </row>
    <row r="378" spans="2:2" hidden="1" x14ac:dyDescent="0.3">
      <c r="B378" s="531"/>
    </row>
    <row r="379" spans="2:2" hidden="1" x14ac:dyDescent="0.3">
      <c r="B379" s="531"/>
    </row>
    <row r="380" spans="2:2" hidden="1" x14ac:dyDescent="0.3">
      <c r="B380" s="531"/>
    </row>
    <row r="381" spans="2:2" hidden="1" x14ac:dyDescent="0.3">
      <c r="B381" s="531"/>
    </row>
    <row r="382" spans="2:2" hidden="1" x14ac:dyDescent="0.3">
      <c r="B382" s="531"/>
    </row>
    <row r="383" spans="2:2" hidden="1" x14ac:dyDescent="0.3">
      <c r="B383" s="531"/>
    </row>
    <row r="384" spans="2:2" hidden="1" x14ac:dyDescent="0.3">
      <c r="B384" s="531"/>
    </row>
    <row r="385" spans="2:2" hidden="1" x14ac:dyDescent="0.3">
      <c r="B385" s="531"/>
    </row>
    <row r="386" spans="2:2" hidden="1" x14ac:dyDescent="0.3">
      <c r="B386" s="531"/>
    </row>
    <row r="387" spans="2:2" hidden="1" x14ac:dyDescent="0.3">
      <c r="B387" s="531"/>
    </row>
    <row r="388" spans="2:2" hidden="1" x14ac:dyDescent="0.3">
      <c r="B388" s="531"/>
    </row>
    <row r="389" spans="2:2" hidden="1" x14ac:dyDescent="0.3">
      <c r="B389" s="531"/>
    </row>
    <row r="390" spans="2:2" hidden="1" x14ac:dyDescent="0.3">
      <c r="B390" s="531"/>
    </row>
    <row r="391" spans="2:2" hidden="1" x14ac:dyDescent="0.3">
      <c r="B391" s="531"/>
    </row>
    <row r="392" spans="2:2" hidden="1" x14ac:dyDescent="0.3">
      <c r="B392" s="531"/>
    </row>
    <row r="393" spans="2:2" hidden="1" x14ac:dyDescent="0.3">
      <c r="B393" s="531"/>
    </row>
    <row r="394" spans="2:2" hidden="1" x14ac:dyDescent="0.3">
      <c r="B394" s="531"/>
    </row>
    <row r="395" spans="2:2" hidden="1" x14ac:dyDescent="0.3">
      <c r="B395" s="531"/>
    </row>
    <row r="396" spans="2:2" hidden="1" x14ac:dyDescent="0.3">
      <c r="B396" s="531"/>
    </row>
    <row r="397" spans="2:2" hidden="1" x14ac:dyDescent="0.3">
      <c r="B397" s="531"/>
    </row>
    <row r="398" spans="2:2" hidden="1" x14ac:dyDescent="0.3">
      <c r="B398" s="531"/>
    </row>
    <row r="399" spans="2:2" hidden="1" x14ac:dyDescent="0.3">
      <c r="B399" s="531"/>
    </row>
    <row r="400" spans="2:2" hidden="1" x14ac:dyDescent="0.3">
      <c r="B400" s="531"/>
    </row>
    <row r="401" spans="2:2" hidden="1" x14ac:dyDescent="0.3">
      <c r="B401" s="531"/>
    </row>
    <row r="402" spans="2:2" hidden="1" x14ac:dyDescent="0.3">
      <c r="B402" s="531"/>
    </row>
    <row r="403" spans="2:2" hidden="1" x14ac:dyDescent="0.3">
      <c r="B403" s="531"/>
    </row>
    <row r="404" spans="2:2" hidden="1" x14ac:dyDescent="0.3">
      <c r="B404" s="531"/>
    </row>
    <row r="405" spans="2:2" hidden="1" x14ac:dyDescent="0.3">
      <c r="B405" s="531"/>
    </row>
    <row r="406" spans="2:2" hidden="1" x14ac:dyDescent="0.3">
      <c r="B406" s="531"/>
    </row>
    <row r="407" spans="2:2" hidden="1" x14ac:dyDescent="0.3">
      <c r="B407" s="531"/>
    </row>
    <row r="408" spans="2:2" x14ac:dyDescent="0.3"/>
    <row r="409" spans="2:2" x14ac:dyDescent="0.3"/>
    <row r="410" spans="2:2" x14ac:dyDescent="0.3"/>
  </sheetData>
  <sheetProtection sheet="1" objects="1" scenarios="1"/>
  <mergeCells count="1">
    <mergeCell ref="A1:B3"/>
  </mergeCells>
  <pageMargins left="0.7" right="0.7" top="0.75" bottom="0.75" header="0.3" footer="0.3"/>
  <pageSetup paperSize="9" scale="2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EB37-B5D4-41D7-8780-B36B354F5ECB}">
  <sheetPr>
    <pageSetUpPr fitToPage="1"/>
  </sheetPr>
  <dimension ref="A1:AL80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20.83203125" customWidth="1"/>
    <col min="2" max="2" width="56.58203125" customWidth="1"/>
    <col min="3" max="3" width="29.5" customWidth="1"/>
    <col min="4" max="4" width="9" customWidth="1"/>
    <col min="5" max="11" width="14.58203125" customWidth="1"/>
    <col min="12" max="38" width="0" hidden="1" customWidth="1"/>
    <col min="39" max="16384" width="9" hidden="1"/>
  </cols>
  <sheetData>
    <row r="1" spans="1:10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</row>
    <row r="2" spans="1:10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</row>
    <row r="3" spans="1:10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</row>
    <row r="4" spans="1:10" ht="18" x14ac:dyDescent="0.4">
      <c r="A4" s="638" t="str">
        <f ca="1">CONCATENATE("Worksheet: ",RIGHT(CELL("filename",$A$1),LEN(CELL("filename",$A$1))-FIND("]",CELL("filename",$A$1))))</f>
        <v>Worksheet: 3.4 Int and Ext Contractors</v>
      </c>
    </row>
    <row r="5" spans="1:10" x14ac:dyDescent="0.3"/>
    <row r="6" spans="1:10" x14ac:dyDescent="0.3"/>
    <row r="7" spans="1:10" ht="16" thickBot="1" x14ac:dyDescent="0.4">
      <c r="A7" s="1159" t="s">
        <v>1093</v>
      </c>
      <c r="B7" s="14"/>
    </row>
    <row r="8" spans="1:10" ht="30" customHeight="1" thickBot="1" x14ac:dyDescent="0.35">
      <c r="A8" s="1158"/>
      <c r="B8" s="207" t="s">
        <v>314</v>
      </c>
      <c r="C8" s="199" t="s">
        <v>304</v>
      </c>
      <c r="D8" s="551" t="s">
        <v>702</v>
      </c>
      <c r="E8" s="168">
        <v>2023</v>
      </c>
      <c r="F8" s="168">
        <v>2024</v>
      </c>
      <c r="G8" s="168">
        <v>2025</v>
      </c>
      <c r="H8" s="168">
        <v>2026</v>
      </c>
      <c r="I8" s="168">
        <v>2027</v>
      </c>
      <c r="J8" s="169">
        <v>2028</v>
      </c>
    </row>
    <row r="9" spans="1:10" x14ac:dyDescent="0.3">
      <c r="A9" s="200" t="s">
        <v>298</v>
      </c>
      <c r="B9" s="1124"/>
      <c r="C9" s="164" t="s">
        <v>303</v>
      </c>
      <c r="D9" s="552" t="s">
        <v>374</v>
      </c>
      <c r="E9" s="519"/>
      <c r="F9" s="519"/>
      <c r="G9" s="519"/>
      <c r="H9" s="519"/>
      <c r="I9" s="519"/>
      <c r="J9" s="520"/>
    </row>
    <row r="10" spans="1:10" x14ac:dyDescent="0.3">
      <c r="A10" s="201" t="s">
        <v>298</v>
      </c>
      <c r="B10" s="686"/>
      <c r="C10" s="166" t="s">
        <v>303</v>
      </c>
      <c r="D10" s="134" t="str">
        <f>$D$9</f>
        <v>Nominal £</v>
      </c>
      <c r="E10" s="500"/>
      <c r="F10" s="500"/>
      <c r="G10" s="500"/>
      <c r="H10" s="500"/>
      <c r="I10" s="500"/>
      <c r="J10" s="553"/>
    </row>
    <row r="11" spans="1:10" x14ac:dyDescent="0.3">
      <c r="A11" s="201" t="s">
        <v>298</v>
      </c>
      <c r="B11" s="686"/>
      <c r="C11" s="166" t="s">
        <v>303</v>
      </c>
      <c r="D11" s="163" t="str">
        <f t="shared" ref="D11:D24" si="0">$D$9</f>
        <v>Nominal £</v>
      </c>
      <c r="E11" s="500"/>
      <c r="F11" s="500"/>
      <c r="G11" s="500"/>
      <c r="H11" s="500"/>
      <c r="I11" s="500"/>
      <c r="J11" s="553"/>
    </row>
    <row r="12" spans="1:10" x14ac:dyDescent="0.3">
      <c r="A12" s="201" t="s">
        <v>298</v>
      </c>
      <c r="B12" s="686"/>
      <c r="C12" s="166" t="s">
        <v>303</v>
      </c>
      <c r="D12" s="163" t="str">
        <f t="shared" si="0"/>
        <v>Nominal £</v>
      </c>
      <c r="E12" s="500"/>
      <c r="F12" s="500"/>
      <c r="G12" s="500"/>
      <c r="H12" s="500"/>
      <c r="I12" s="500"/>
      <c r="J12" s="553"/>
    </row>
    <row r="13" spans="1:10" x14ac:dyDescent="0.3">
      <c r="A13" s="201" t="s">
        <v>298</v>
      </c>
      <c r="B13" s="686"/>
      <c r="C13" s="166" t="s">
        <v>303</v>
      </c>
      <c r="D13" s="134" t="str">
        <f t="shared" si="0"/>
        <v>Nominal £</v>
      </c>
      <c r="E13" s="500"/>
      <c r="F13" s="500"/>
      <c r="G13" s="500"/>
      <c r="H13" s="500"/>
      <c r="I13" s="500"/>
      <c r="J13" s="553"/>
    </row>
    <row r="14" spans="1:10" x14ac:dyDescent="0.3">
      <c r="A14" s="201" t="s">
        <v>298</v>
      </c>
      <c r="B14" s="686"/>
      <c r="C14" s="166" t="s">
        <v>303</v>
      </c>
      <c r="D14" s="134" t="str">
        <f t="shared" si="0"/>
        <v>Nominal £</v>
      </c>
      <c r="E14" s="500"/>
      <c r="F14" s="500"/>
      <c r="G14" s="500"/>
      <c r="H14" s="500"/>
      <c r="I14" s="500"/>
      <c r="J14" s="553"/>
    </row>
    <row r="15" spans="1:10" x14ac:dyDescent="0.3">
      <c r="A15" s="201" t="s">
        <v>298</v>
      </c>
      <c r="B15" s="686"/>
      <c r="C15" s="166" t="s">
        <v>303</v>
      </c>
      <c r="D15" s="134" t="str">
        <f t="shared" si="0"/>
        <v>Nominal £</v>
      </c>
      <c r="E15" s="500"/>
      <c r="F15" s="500"/>
      <c r="G15" s="500"/>
      <c r="H15" s="500"/>
      <c r="I15" s="500"/>
      <c r="J15" s="553"/>
    </row>
    <row r="16" spans="1:10" x14ac:dyDescent="0.3">
      <c r="A16" s="201" t="s">
        <v>298</v>
      </c>
      <c r="B16" s="686"/>
      <c r="C16" s="166" t="s">
        <v>303</v>
      </c>
      <c r="D16" s="134" t="str">
        <f t="shared" si="0"/>
        <v>Nominal £</v>
      </c>
      <c r="E16" s="500"/>
      <c r="F16" s="500"/>
      <c r="G16" s="500"/>
      <c r="H16" s="500"/>
      <c r="I16" s="500"/>
      <c r="J16" s="553"/>
    </row>
    <row r="17" spans="1:10" x14ac:dyDescent="0.3">
      <c r="A17" s="201" t="s">
        <v>298</v>
      </c>
      <c r="B17" s="686"/>
      <c r="C17" s="166" t="s">
        <v>303</v>
      </c>
      <c r="D17" s="134" t="str">
        <f t="shared" si="0"/>
        <v>Nominal £</v>
      </c>
      <c r="E17" s="500"/>
      <c r="F17" s="500"/>
      <c r="G17" s="500"/>
      <c r="H17" s="500"/>
      <c r="I17" s="500"/>
      <c r="J17" s="553"/>
    </row>
    <row r="18" spans="1:10" x14ac:dyDescent="0.3">
      <c r="A18" s="201" t="s">
        <v>298</v>
      </c>
      <c r="B18" s="686"/>
      <c r="C18" s="166" t="s">
        <v>303</v>
      </c>
      <c r="D18" s="134" t="str">
        <f t="shared" si="0"/>
        <v>Nominal £</v>
      </c>
      <c r="E18" s="500"/>
      <c r="F18" s="500"/>
      <c r="G18" s="500"/>
      <c r="H18" s="500"/>
      <c r="I18" s="500"/>
      <c r="J18" s="553"/>
    </row>
    <row r="19" spans="1:10" x14ac:dyDescent="0.3">
      <c r="A19" s="201" t="s">
        <v>298</v>
      </c>
      <c r="B19" s="686"/>
      <c r="C19" s="166" t="s">
        <v>303</v>
      </c>
      <c r="D19" s="134" t="str">
        <f t="shared" si="0"/>
        <v>Nominal £</v>
      </c>
      <c r="E19" s="500"/>
      <c r="F19" s="500"/>
      <c r="G19" s="500"/>
      <c r="H19" s="500"/>
      <c r="I19" s="500"/>
      <c r="J19" s="553"/>
    </row>
    <row r="20" spans="1:10" x14ac:dyDescent="0.3">
      <c r="A20" s="201" t="s">
        <v>298</v>
      </c>
      <c r="B20" s="686"/>
      <c r="C20" s="166" t="s">
        <v>303</v>
      </c>
      <c r="D20" s="134" t="str">
        <f t="shared" si="0"/>
        <v>Nominal £</v>
      </c>
      <c r="E20" s="500"/>
      <c r="F20" s="500"/>
      <c r="G20" s="500"/>
      <c r="H20" s="500"/>
      <c r="I20" s="500"/>
      <c r="J20" s="553"/>
    </row>
    <row r="21" spans="1:10" x14ac:dyDescent="0.3">
      <c r="A21" s="201" t="s">
        <v>298</v>
      </c>
      <c r="B21" s="686"/>
      <c r="C21" s="166" t="s">
        <v>303</v>
      </c>
      <c r="D21" s="134" t="str">
        <f t="shared" si="0"/>
        <v>Nominal £</v>
      </c>
      <c r="E21" s="500"/>
      <c r="F21" s="500"/>
      <c r="G21" s="500"/>
      <c r="H21" s="500"/>
      <c r="I21" s="500"/>
      <c r="J21" s="553"/>
    </row>
    <row r="22" spans="1:10" x14ac:dyDescent="0.3">
      <c r="A22" s="201" t="s">
        <v>298</v>
      </c>
      <c r="B22" s="686"/>
      <c r="C22" s="166" t="s">
        <v>303</v>
      </c>
      <c r="D22" s="134" t="str">
        <f t="shared" si="0"/>
        <v>Nominal £</v>
      </c>
      <c r="E22" s="500"/>
      <c r="F22" s="500"/>
      <c r="G22" s="500"/>
      <c r="H22" s="500"/>
      <c r="I22" s="500"/>
      <c r="J22" s="553"/>
    </row>
    <row r="23" spans="1:10" x14ac:dyDescent="0.3">
      <c r="A23" s="201" t="s">
        <v>298</v>
      </c>
      <c r="B23" s="686"/>
      <c r="C23" s="166" t="s">
        <v>303</v>
      </c>
      <c r="D23" s="134" t="str">
        <f t="shared" si="0"/>
        <v>Nominal £</v>
      </c>
      <c r="E23" s="500"/>
      <c r="F23" s="500"/>
      <c r="G23" s="500"/>
      <c r="H23" s="500"/>
      <c r="I23" s="500"/>
      <c r="J23" s="553"/>
    </row>
    <row r="24" spans="1:10" ht="14.5" thickBot="1" x14ac:dyDescent="0.35">
      <c r="A24" s="202" t="s">
        <v>298</v>
      </c>
      <c r="B24" s="1125"/>
      <c r="C24" s="167" t="s">
        <v>303</v>
      </c>
      <c r="D24" s="135" t="str">
        <f t="shared" si="0"/>
        <v>Nominal £</v>
      </c>
      <c r="E24" s="554"/>
      <c r="F24" s="554"/>
      <c r="G24" s="554"/>
      <c r="H24" s="554"/>
      <c r="I24" s="554"/>
      <c r="J24" s="555"/>
    </row>
    <row r="25" spans="1:10" ht="30" customHeight="1" thickBot="1" x14ac:dyDescent="0.35">
      <c r="A25" s="199"/>
      <c r="B25" s="207" t="s">
        <v>314</v>
      </c>
      <c r="C25" s="199" t="s">
        <v>305</v>
      </c>
      <c r="D25" s="551" t="s">
        <v>702</v>
      </c>
      <c r="E25" s="168">
        <v>2023</v>
      </c>
      <c r="F25" s="168">
        <v>2024</v>
      </c>
      <c r="G25" s="168">
        <v>2025</v>
      </c>
      <c r="H25" s="168">
        <v>2026</v>
      </c>
      <c r="I25" s="168">
        <v>2027</v>
      </c>
      <c r="J25" s="169">
        <v>2028</v>
      </c>
    </row>
    <row r="26" spans="1:10" x14ac:dyDescent="0.3">
      <c r="A26" s="200" t="s">
        <v>298</v>
      </c>
      <c r="B26" s="1126"/>
      <c r="C26" s="194" t="s">
        <v>306</v>
      </c>
      <c r="D26" s="165" t="str">
        <f>$D$9</f>
        <v>Nominal £</v>
      </c>
      <c r="E26" s="519"/>
      <c r="F26" s="519"/>
      <c r="G26" s="519"/>
      <c r="H26" s="519"/>
      <c r="I26" s="519"/>
      <c r="J26" s="520"/>
    </row>
    <row r="27" spans="1:10" x14ac:dyDescent="0.3">
      <c r="A27" s="201" t="s">
        <v>298</v>
      </c>
      <c r="B27" s="1127"/>
      <c r="C27" s="194" t="s">
        <v>306</v>
      </c>
      <c r="D27" s="134" t="str">
        <f t="shared" ref="D27:D42" si="1">$D$9</f>
        <v>Nominal £</v>
      </c>
      <c r="E27" s="500"/>
      <c r="F27" s="500"/>
      <c r="G27" s="500"/>
      <c r="H27" s="500"/>
      <c r="I27" s="500"/>
      <c r="J27" s="553"/>
    </row>
    <row r="28" spans="1:10" x14ac:dyDescent="0.3">
      <c r="A28" s="201" t="s">
        <v>298</v>
      </c>
      <c r="B28" s="1127"/>
      <c r="C28" s="194" t="s">
        <v>306</v>
      </c>
      <c r="D28" s="163" t="str">
        <f t="shared" si="1"/>
        <v>Nominal £</v>
      </c>
      <c r="E28" s="500"/>
      <c r="F28" s="500"/>
      <c r="G28" s="500"/>
      <c r="H28" s="500"/>
      <c r="I28" s="500"/>
      <c r="J28" s="553"/>
    </row>
    <row r="29" spans="1:10" x14ac:dyDescent="0.3">
      <c r="A29" s="201" t="s">
        <v>298</v>
      </c>
      <c r="B29" s="1127"/>
      <c r="C29" s="194" t="s">
        <v>306</v>
      </c>
      <c r="D29" s="163" t="str">
        <f t="shared" si="1"/>
        <v>Nominal £</v>
      </c>
      <c r="E29" s="500"/>
      <c r="F29" s="500"/>
      <c r="G29" s="500"/>
      <c r="H29" s="500"/>
      <c r="I29" s="500"/>
      <c r="J29" s="553"/>
    </row>
    <row r="30" spans="1:10" x14ac:dyDescent="0.3">
      <c r="A30" s="201" t="s">
        <v>298</v>
      </c>
      <c r="B30" s="1127"/>
      <c r="C30" s="194" t="s">
        <v>306</v>
      </c>
      <c r="D30" s="134" t="str">
        <f t="shared" si="1"/>
        <v>Nominal £</v>
      </c>
      <c r="E30" s="500"/>
      <c r="F30" s="500"/>
      <c r="G30" s="500"/>
      <c r="H30" s="500"/>
      <c r="I30" s="500"/>
      <c r="J30" s="553"/>
    </row>
    <row r="31" spans="1:10" x14ac:dyDescent="0.3">
      <c r="A31" s="201" t="s">
        <v>298</v>
      </c>
      <c r="B31" s="1127"/>
      <c r="C31" s="194" t="s">
        <v>306</v>
      </c>
      <c r="D31" s="134" t="str">
        <f t="shared" si="1"/>
        <v>Nominal £</v>
      </c>
      <c r="E31" s="500"/>
      <c r="F31" s="500"/>
      <c r="G31" s="500"/>
      <c r="H31" s="500"/>
      <c r="I31" s="500"/>
      <c r="J31" s="553"/>
    </row>
    <row r="32" spans="1:10" x14ac:dyDescent="0.3">
      <c r="A32" s="201" t="s">
        <v>298</v>
      </c>
      <c r="B32" s="1127"/>
      <c r="C32" s="194" t="s">
        <v>306</v>
      </c>
      <c r="D32" s="134" t="str">
        <f t="shared" si="1"/>
        <v>Nominal £</v>
      </c>
      <c r="E32" s="500"/>
      <c r="F32" s="500"/>
      <c r="G32" s="500"/>
      <c r="H32" s="500"/>
      <c r="I32" s="500"/>
      <c r="J32" s="553"/>
    </row>
    <row r="33" spans="1:38" x14ac:dyDescent="0.3">
      <c r="A33" s="201" t="s">
        <v>298</v>
      </c>
      <c r="B33" s="1127"/>
      <c r="C33" s="194" t="s">
        <v>306</v>
      </c>
      <c r="D33" s="134" t="str">
        <f t="shared" si="1"/>
        <v>Nominal £</v>
      </c>
      <c r="E33" s="500"/>
      <c r="F33" s="500"/>
      <c r="G33" s="500"/>
      <c r="H33" s="500"/>
      <c r="I33" s="500"/>
      <c r="J33" s="553"/>
    </row>
    <row r="34" spans="1:38" x14ac:dyDescent="0.3">
      <c r="A34" s="201" t="s">
        <v>298</v>
      </c>
      <c r="B34" s="1127"/>
      <c r="C34" s="194" t="s">
        <v>306</v>
      </c>
      <c r="D34" s="134" t="str">
        <f t="shared" si="1"/>
        <v>Nominal £</v>
      </c>
      <c r="E34" s="500"/>
      <c r="F34" s="500"/>
      <c r="G34" s="500"/>
      <c r="H34" s="500"/>
      <c r="I34" s="500"/>
      <c r="J34" s="553"/>
    </row>
    <row r="35" spans="1:38" x14ac:dyDescent="0.3">
      <c r="A35" s="201" t="s">
        <v>298</v>
      </c>
      <c r="B35" s="1127"/>
      <c r="C35" s="194" t="s">
        <v>306</v>
      </c>
      <c r="D35" s="134" t="str">
        <f t="shared" si="1"/>
        <v>Nominal £</v>
      </c>
      <c r="E35" s="500"/>
      <c r="F35" s="500"/>
      <c r="G35" s="500"/>
      <c r="H35" s="500"/>
      <c r="I35" s="500"/>
      <c r="J35" s="553"/>
    </row>
    <row r="36" spans="1:38" x14ac:dyDescent="0.3">
      <c r="A36" s="201" t="s">
        <v>298</v>
      </c>
      <c r="B36" s="1127"/>
      <c r="C36" s="194" t="s">
        <v>306</v>
      </c>
      <c r="D36" s="134" t="str">
        <f t="shared" si="1"/>
        <v>Nominal £</v>
      </c>
      <c r="E36" s="500"/>
      <c r="F36" s="500"/>
      <c r="G36" s="500"/>
      <c r="H36" s="500"/>
      <c r="I36" s="500"/>
      <c r="J36" s="553"/>
    </row>
    <row r="37" spans="1:38" x14ac:dyDescent="0.3">
      <c r="A37" s="201" t="s">
        <v>298</v>
      </c>
      <c r="B37" s="1127"/>
      <c r="C37" s="194" t="s">
        <v>306</v>
      </c>
      <c r="D37" s="134" t="str">
        <f t="shared" si="1"/>
        <v>Nominal £</v>
      </c>
      <c r="E37" s="500"/>
      <c r="F37" s="500"/>
      <c r="G37" s="500"/>
      <c r="H37" s="500"/>
      <c r="I37" s="500"/>
      <c r="J37" s="553"/>
    </row>
    <row r="38" spans="1:38" x14ac:dyDescent="0.3">
      <c r="A38" s="201" t="s">
        <v>298</v>
      </c>
      <c r="B38" s="1127"/>
      <c r="C38" s="194" t="s">
        <v>306</v>
      </c>
      <c r="D38" s="134" t="str">
        <f t="shared" si="1"/>
        <v>Nominal £</v>
      </c>
      <c r="E38" s="500"/>
      <c r="F38" s="500"/>
      <c r="G38" s="500"/>
      <c r="H38" s="500"/>
      <c r="I38" s="500"/>
      <c r="J38" s="553"/>
    </row>
    <row r="39" spans="1:38" x14ac:dyDescent="0.3">
      <c r="A39" s="201" t="s">
        <v>298</v>
      </c>
      <c r="B39" s="1127"/>
      <c r="C39" s="194" t="s">
        <v>306</v>
      </c>
      <c r="D39" s="134" t="str">
        <f t="shared" si="1"/>
        <v>Nominal £</v>
      </c>
      <c r="E39" s="500"/>
      <c r="F39" s="500"/>
      <c r="G39" s="500"/>
      <c r="H39" s="500"/>
      <c r="I39" s="500"/>
      <c r="J39" s="553"/>
    </row>
    <row r="40" spans="1:38" x14ac:dyDescent="0.3">
      <c r="A40" s="201" t="s">
        <v>298</v>
      </c>
      <c r="B40" s="1127"/>
      <c r="C40" s="194" t="s">
        <v>306</v>
      </c>
      <c r="D40" s="134" t="str">
        <f t="shared" si="1"/>
        <v>Nominal £</v>
      </c>
      <c r="E40" s="500"/>
      <c r="F40" s="500"/>
      <c r="G40" s="500"/>
      <c r="H40" s="500"/>
      <c r="I40" s="500"/>
      <c r="J40" s="553"/>
    </row>
    <row r="41" spans="1:38" ht="14.5" thickBot="1" x14ac:dyDescent="0.35">
      <c r="A41" s="202" t="s">
        <v>298</v>
      </c>
      <c r="B41" s="1128"/>
      <c r="C41" s="194" t="s">
        <v>306</v>
      </c>
      <c r="D41" s="171" t="str">
        <f t="shared" si="1"/>
        <v>Nominal £</v>
      </c>
      <c r="E41" s="556"/>
      <c r="F41" s="556"/>
      <c r="G41" s="556"/>
      <c r="H41" s="556"/>
      <c r="I41" s="556"/>
      <c r="J41" s="557"/>
    </row>
    <row r="42" spans="1:38" ht="14.5" thickBot="1" x14ac:dyDescent="0.35">
      <c r="A42" s="203" t="s">
        <v>945</v>
      </c>
      <c r="B42" s="172"/>
      <c r="C42" s="170"/>
      <c r="D42" s="685" t="str">
        <f t="shared" si="1"/>
        <v>Nominal £</v>
      </c>
      <c r="E42" s="656">
        <f>SUM(E9:E24)+SUM(E26:E41)</f>
        <v>0</v>
      </c>
      <c r="F42" s="656">
        <f t="shared" ref="F42:J42" si="2">SUM(F9:F24)+SUM(F26:F41)</f>
        <v>0</v>
      </c>
      <c r="G42" s="656">
        <f t="shared" si="2"/>
        <v>0</v>
      </c>
      <c r="H42" s="656">
        <f t="shared" si="2"/>
        <v>0</v>
      </c>
      <c r="I42" s="656">
        <f t="shared" si="2"/>
        <v>0</v>
      </c>
      <c r="J42" s="657">
        <f t="shared" si="2"/>
        <v>0</v>
      </c>
    </row>
    <row r="43" spans="1:38" ht="30" customHeight="1" thickBot="1" x14ac:dyDescent="0.35">
      <c r="A43" s="207"/>
      <c r="B43" s="207" t="s">
        <v>314</v>
      </c>
      <c r="C43" s="207" t="s">
        <v>940</v>
      </c>
      <c r="D43" s="44" t="s">
        <v>702</v>
      </c>
      <c r="E43" s="137">
        <v>2023</v>
      </c>
      <c r="F43" s="137">
        <v>2024</v>
      </c>
      <c r="G43" s="137">
        <v>2025</v>
      </c>
      <c r="H43" s="137">
        <v>2026</v>
      </c>
      <c r="I43" s="137">
        <v>2027</v>
      </c>
      <c r="J43" s="1131">
        <v>2028</v>
      </c>
    </row>
    <row r="44" spans="1:38" x14ac:dyDescent="0.3">
      <c r="A44" s="200" t="s">
        <v>298</v>
      </c>
      <c r="B44" s="1124"/>
      <c r="C44" s="164" t="s">
        <v>303</v>
      </c>
      <c r="D44" s="552" t="s">
        <v>374</v>
      </c>
      <c r="E44" s="519"/>
      <c r="F44" s="519"/>
      <c r="G44" s="519"/>
      <c r="H44" s="519"/>
      <c r="I44" s="519"/>
      <c r="J44" s="520"/>
    </row>
    <row r="45" spans="1:38" x14ac:dyDescent="0.3">
      <c r="A45" s="201" t="s">
        <v>298</v>
      </c>
      <c r="B45" s="686"/>
      <c r="C45" s="166" t="s">
        <v>303</v>
      </c>
      <c r="D45" s="134" t="str">
        <f>$D$9</f>
        <v>Nominal £</v>
      </c>
      <c r="E45" s="500"/>
      <c r="F45" s="500"/>
      <c r="G45" s="500"/>
      <c r="H45" s="500"/>
      <c r="I45" s="500"/>
      <c r="J45" s="553"/>
    </row>
    <row r="46" spans="1:38" x14ac:dyDescent="0.3">
      <c r="A46" s="201" t="s">
        <v>298</v>
      </c>
      <c r="B46" s="686"/>
      <c r="C46" s="166" t="s">
        <v>303</v>
      </c>
      <c r="D46" s="163" t="str">
        <f t="shared" ref="D46:D59" si="3">$D$9</f>
        <v>Nominal £</v>
      </c>
      <c r="E46" s="500"/>
      <c r="F46" s="500"/>
      <c r="G46" s="500"/>
      <c r="H46" s="500"/>
      <c r="I46" s="500"/>
      <c r="J46" s="553"/>
    </row>
    <row r="47" spans="1:38" x14ac:dyDescent="0.3">
      <c r="A47" s="201" t="s">
        <v>298</v>
      </c>
      <c r="B47" s="686"/>
      <c r="C47" s="166" t="s">
        <v>303</v>
      </c>
      <c r="D47" s="163" t="str">
        <f t="shared" si="3"/>
        <v>Nominal £</v>
      </c>
      <c r="E47" s="500"/>
      <c r="F47" s="500"/>
      <c r="G47" s="500"/>
      <c r="H47" s="500"/>
      <c r="I47" s="500"/>
      <c r="J47" s="553"/>
    </row>
    <row r="48" spans="1:38" s="17" customFormat="1" ht="15" customHeight="1" x14ac:dyDescent="0.3">
      <c r="A48" s="201" t="s">
        <v>298</v>
      </c>
      <c r="B48" s="686"/>
      <c r="C48" s="166" t="s">
        <v>303</v>
      </c>
      <c r="D48" s="134" t="str">
        <f t="shared" si="3"/>
        <v>Nominal £</v>
      </c>
      <c r="E48" s="500"/>
      <c r="F48" s="500"/>
      <c r="G48" s="500"/>
      <c r="H48" s="500"/>
      <c r="I48" s="500"/>
      <c r="J48" s="553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40"/>
      <c r="AI48" s="40"/>
      <c r="AJ48" s="40"/>
      <c r="AK48" s="40"/>
      <c r="AL48" s="40"/>
    </row>
    <row r="49" spans="1:10" x14ac:dyDescent="0.3">
      <c r="A49" s="201" t="s">
        <v>298</v>
      </c>
      <c r="B49" s="686"/>
      <c r="C49" s="166" t="s">
        <v>303</v>
      </c>
      <c r="D49" s="134" t="str">
        <f t="shared" si="3"/>
        <v>Nominal £</v>
      </c>
      <c r="E49" s="500"/>
      <c r="F49" s="500"/>
      <c r="G49" s="500"/>
      <c r="H49" s="500"/>
      <c r="I49" s="500"/>
      <c r="J49" s="553"/>
    </row>
    <row r="50" spans="1:10" x14ac:dyDescent="0.3">
      <c r="A50" s="201" t="s">
        <v>298</v>
      </c>
      <c r="B50" s="686"/>
      <c r="C50" s="166" t="s">
        <v>303</v>
      </c>
      <c r="D50" s="134" t="str">
        <f t="shared" si="3"/>
        <v>Nominal £</v>
      </c>
      <c r="E50" s="500"/>
      <c r="F50" s="500"/>
      <c r="G50" s="500"/>
      <c r="H50" s="500"/>
      <c r="I50" s="500"/>
      <c r="J50" s="553"/>
    </row>
    <row r="51" spans="1:10" x14ac:dyDescent="0.3">
      <c r="A51" s="201" t="s">
        <v>298</v>
      </c>
      <c r="B51" s="686"/>
      <c r="C51" s="166" t="s">
        <v>303</v>
      </c>
      <c r="D51" s="134" t="str">
        <f t="shared" si="3"/>
        <v>Nominal £</v>
      </c>
      <c r="E51" s="500"/>
      <c r="F51" s="500"/>
      <c r="G51" s="500"/>
      <c r="H51" s="500"/>
      <c r="I51" s="500"/>
      <c r="J51" s="553"/>
    </row>
    <row r="52" spans="1:10" x14ac:dyDescent="0.3">
      <c r="A52" s="201" t="s">
        <v>298</v>
      </c>
      <c r="B52" s="686"/>
      <c r="C52" s="166" t="s">
        <v>303</v>
      </c>
      <c r="D52" s="134" t="str">
        <f t="shared" si="3"/>
        <v>Nominal £</v>
      </c>
      <c r="E52" s="500"/>
      <c r="F52" s="500"/>
      <c r="G52" s="500"/>
      <c r="H52" s="500"/>
      <c r="I52" s="500"/>
      <c r="J52" s="553"/>
    </row>
    <row r="53" spans="1:10" x14ac:dyDescent="0.3">
      <c r="A53" s="201" t="s">
        <v>298</v>
      </c>
      <c r="B53" s="686"/>
      <c r="C53" s="166" t="s">
        <v>303</v>
      </c>
      <c r="D53" s="134" t="str">
        <f t="shared" si="3"/>
        <v>Nominal £</v>
      </c>
      <c r="E53" s="500"/>
      <c r="F53" s="500"/>
      <c r="G53" s="500"/>
      <c r="H53" s="500"/>
      <c r="I53" s="500"/>
      <c r="J53" s="553"/>
    </row>
    <row r="54" spans="1:10" x14ac:dyDescent="0.3">
      <c r="A54" s="201" t="s">
        <v>298</v>
      </c>
      <c r="B54" s="686"/>
      <c r="C54" s="166" t="s">
        <v>303</v>
      </c>
      <c r="D54" s="134" t="str">
        <f t="shared" si="3"/>
        <v>Nominal £</v>
      </c>
      <c r="E54" s="500"/>
      <c r="F54" s="500"/>
      <c r="G54" s="500"/>
      <c r="H54" s="500"/>
      <c r="I54" s="500"/>
      <c r="J54" s="553"/>
    </row>
    <row r="55" spans="1:10" x14ac:dyDescent="0.3">
      <c r="A55" s="201" t="s">
        <v>298</v>
      </c>
      <c r="B55" s="686"/>
      <c r="C55" s="166" t="s">
        <v>303</v>
      </c>
      <c r="D55" s="134" t="str">
        <f t="shared" si="3"/>
        <v>Nominal £</v>
      </c>
      <c r="E55" s="500"/>
      <c r="F55" s="500"/>
      <c r="G55" s="500"/>
      <c r="H55" s="500"/>
      <c r="I55" s="500"/>
      <c r="J55" s="553"/>
    </row>
    <row r="56" spans="1:10" x14ac:dyDescent="0.3">
      <c r="A56" s="201" t="s">
        <v>298</v>
      </c>
      <c r="B56" s="686"/>
      <c r="C56" s="166" t="s">
        <v>303</v>
      </c>
      <c r="D56" s="134" t="str">
        <f t="shared" si="3"/>
        <v>Nominal £</v>
      </c>
      <c r="E56" s="500"/>
      <c r="F56" s="500"/>
      <c r="G56" s="500"/>
      <c r="H56" s="500"/>
      <c r="I56" s="500"/>
      <c r="J56" s="553"/>
    </row>
    <row r="57" spans="1:10" x14ac:dyDescent="0.3">
      <c r="A57" s="201" t="s">
        <v>298</v>
      </c>
      <c r="B57" s="686"/>
      <c r="C57" s="166" t="s">
        <v>303</v>
      </c>
      <c r="D57" s="134" t="str">
        <f t="shared" si="3"/>
        <v>Nominal £</v>
      </c>
      <c r="E57" s="500"/>
      <c r="F57" s="500"/>
      <c r="G57" s="500"/>
      <c r="H57" s="500"/>
      <c r="I57" s="500"/>
      <c r="J57" s="553"/>
    </row>
    <row r="58" spans="1:10" x14ac:dyDescent="0.3">
      <c r="A58" s="201" t="s">
        <v>298</v>
      </c>
      <c r="B58" s="686"/>
      <c r="C58" s="166" t="s">
        <v>303</v>
      </c>
      <c r="D58" s="134" t="str">
        <f t="shared" si="3"/>
        <v>Nominal £</v>
      </c>
      <c r="E58" s="500"/>
      <c r="F58" s="500"/>
      <c r="G58" s="500"/>
      <c r="H58" s="500"/>
      <c r="I58" s="500"/>
      <c r="J58" s="553"/>
    </row>
    <row r="59" spans="1:10" ht="14.5" thickBot="1" x14ac:dyDescent="0.35">
      <c r="A59" s="202" t="s">
        <v>298</v>
      </c>
      <c r="B59" s="1125"/>
      <c r="C59" s="167" t="s">
        <v>303</v>
      </c>
      <c r="D59" s="135" t="str">
        <f t="shared" si="3"/>
        <v>Nominal £</v>
      </c>
      <c r="E59" s="554"/>
      <c r="F59" s="554"/>
      <c r="G59" s="554"/>
      <c r="H59" s="554"/>
      <c r="I59" s="554"/>
      <c r="J59" s="555"/>
    </row>
    <row r="60" spans="1:10" ht="26.5" thickBot="1" x14ac:dyDescent="0.35">
      <c r="A60" s="199"/>
      <c r="B60" s="207" t="s">
        <v>314</v>
      </c>
      <c r="C60" s="207" t="s">
        <v>947</v>
      </c>
      <c r="D60" s="551" t="s">
        <v>702</v>
      </c>
      <c r="E60" s="168">
        <v>2023</v>
      </c>
      <c r="F60" s="168">
        <v>2024</v>
      </c>
      <c r="G60" s="168">
        <v>2025</v>
      </c>
      <c r="H60" s="168">
        <v>2026</v>
      </c>
      <c r="I60" s="168">
        <v>2027</v>
      </c>
      <c r="J60" s="169">
        <v>2028</v>
      </c>
    </row>
    <row r="61" spans="1:10" x14ac:dyDescent="0.3">
      <c r="A61" s="200" t="s">
        <v>298</v>
      </c>
      <c r="B61" s="1126"/>
      <c r="C61" s="194" t="s">
        <v>306</v>
      </c>
      <c r="D61" s="165" t="str">
        <f>$D$9</f>
        <v>Nominal £</v>
      </c>
      <c r="E61" s="519"/>
      <c r="F61" s="519"/>
      <c r="G61" s="519"/>
      <c r="H61" s="519"/>
      <c r="I61" s="519"/>
      <c r="J61" s="520"/>
    </row>
    <row r="62" spans="1:10" x14ac:dyDescent="0.3">
      <c r="A62" s="201" t="s">
        <v>298</v>
      </c>
      <c r="B62" s="1127"/>
      <c r="C62" s="194" t="s">
        <v>306</v>
      </c>
      <c r="D62" s="134" t="str">
        <f t="shared" ref="D62:D77" si="4">$D$9</f>
        <v>Nominal £</v>
      </c>
      <c r="E62" s="500"/>
      <c r="F62" s="500"/>
      <c r="G62" s="500"/>
      <c r="H62" s="500"/>
      <c r="I62" s="500"/>
      <c r="J62" s="553"/>
    </row>
    <row r="63" spans="1:10" x14ac:dyDescent="0.3">
      <c r="A63" s="201" t="s">
        <v>298</v>
      </c>
      <c r="B63" s="1127"/>
      <c r="C63" s="194" t="s">
        <v>306</v>
      </c>
      <c r="D63" s="163" t="str">
        <f t="shared" si="4"/>
        <v>Nominal £</v>
      </c>
      <c r="E63" s="500"/>
      <c r="F63" s="500"/>
      <c r="G63" s="500"/>
      <c r="H63" s="500"/>
      <c r="I63" s="500"/>
      <c r="J63" s="553"/>
    </row>
    <row r="64" spans="1:10" x14ac:dyDescent="0.3">
      <c r="A64" s="201" t="s">
        <v>298</v>
      </c>
      <c r="B64" s="1127"/>
      <c r="C64" s="194" t="s">
        <v>306</v>
      </c>
      <c r="D64" s="163" t="str">
        <f t="shared" si="4"/>
        <v>Nominal £</v>
      </c>
      <c r="E64" s="500"/>
      <c r="F64" s="500"/>
      <c r="G64" s="500"/>
      <c r="H64" s="500"/>
      <c r="I64" s="500"/>
      <c r="J64" s="553"/>
    </row>
    <row r="65" spans="1:11" x14ac:dyDescent="0.3">
      <c r="A65" s="201" t="s">
        <v>298</v>
      </c>
      <c r="B65" s="1127"/>
      <c r="C65" s="194" t="s">
        <v>306</v>
      </c>
      <c r="D65" s="134" t="str">
        <f t="shared" si="4"/>
        <v>Nominal £</v>
      </c>
      <c r="E65" s="500"/>
      <c r="F65" s="500"/>
      <c r="G65" s="500"/>
      <c r="H65" s="500"/>
      <c r="I65" s="500"/>
      <c r="J65" s="553"/>
    </row>
    <row r="66" spans="1:11" x14ac:dyDescent="0.3">
      <c r="A66" s="201" t="s">
        <v>298</v>
      </c>
      <c r="B66" s="1127"/>
      <c r="C66" s="194" t="s">
        <v>306</v>
      </c>
      <c r="D66" s="134" t="str">
        <f t="shared" si="4"/>
        <v>Nominal £</v>
      </c>
      <c r="E66" s="500"/>
      <c r="F66" s="500"/>
      <c r="G66" s="500"/>
      <c r="H66" s="500"/>
      <c r="I66" s="500"/>
      <c r="J66" s="553"/>
    </row>
    <row r="67" spans="1:11" x14ac:dyDescent="0.3">
      <c r="A67" s="201" t="s">
        <v>298</v>
      </c>
      <c r="B67" s="1127"/>
      <c r="C67" s="194" t="s">
        <v>306</v>
      </c>
      <c r="D67" s="134" t="str">
        <f t="shared" si="4"/>
        <v>Nominal £</v>
      </c>
      <c r="E67" s="500"/>
      <c r="F67" s="500"/>
      <c r="G67" s="500"/>
      <c r="H67" s="500"/>
      <c r="I67" s="500"/>
      <c r="J67" s="553"/>
    </row>
    <row r="68" spans="1:11" x14ac:dyDescent="0.3">
      <c r="A68" s="201" t="s">
        <v>298</v>
      </c>
      <c r="B68" s="1127"/>
      <c r="C68" s="194" t="s">
        <v>306</v>
      </c>
      <c r="D68" s="134" t="str">
        <f t="shared" si="4"/>
        <v>Nominal £</v>
      </c>
      <c r="E68" s="500"/>
      <c r="F68" s="500"/>
      <c r="G68" s="500"/>
      <c r="H68" s="500"/>
      <c r="I68" s="500"/>
      <c r="J68" s="553"/>
    </row>
    <row r="69" spans="1:11" x14ac:dyDescent="0.3">
      <c r="A69" s="201" t="s">
        <v>298</v>
      </c>
      <c r="B69" s="1127"/>
      <c r="C69" s="194" t="s">
        <v>306</v>
      </c>
      <c r="D69" s="134" t="str">
        <f t="shared" si="4"/>
        <v>Nominal £</v>
      </c>
      <c r="E69" s="500"/>
      <c r="F69" s="500"/>
      <c r="G69" s="500"/>
      <c r="H69" s="500"/>
      <c r="I69" s="500"/>
      <c r="J69" s="553"/>
    </row>
    <row r="70" spans="1:11" x14ac:dyDescent="0.3">
      <c r="A70" s="201" t="s">
        <v>298</v>
      </c>
      <c r="B70" s="1127"/>
      <c r="C70" s="194" t="s">
        <v>306</v>
      </c>
      <c r="D70" s="134" t="str">
        <f t="shared" si="4"/>
        <v>Nominal £</v>
      </c>
      <c r="E70" s="500"/>
      <c r="F70" s="500"/>
      <c r="G70" s="500"/>
      <c r="H70" s="500"/>
      <c r="I70" s="500"/>
      <c r="J70" s="553"/>
    </row>
    <row r="71" spans="1:11" x14ac:dyDescent="0.3">
      <c r="A71" s="201" t="s">
        <v>298</v>
      </c>
      <c r="B71" s="1127"/>
      <c r="C71" s="194" t="s">
        <v>306</v>
      </c>
      <c r="D71" s="134" t="str">
        <f t="shared" si="4"/>
        <v>Nominal £</v>
      </c>
      <c r="E71" s="500"/>
      <c r="F71" s="500"/>
      <c r="G71" s="500"/>
      <c r="H71" s="500"/>
      <c r="I71" s="500"/>
      <c r="J71" s="553"/>
    </row>
    <row r="72" spans="1:11" x14ac:dyDescent="0.3">
      <c r="A72" s="201" t="s">
        <v>298</v>
      </c>
      <c r="B72" s="1127"/>
      <c r="C72" s="194" t="s">
        <v>306</v>
      </c>
      <c r="D72" s="134" t="str">
        <f t="shared" si="4"/>
        <v>Nominal £</v>
      </c>
      <c r="E72" s="500"/>
      <c r="F72" s="500"/>
      <c r="G72" s="500"/>
      <c r="H72" s="500"/>
      <c r="I72" s="500"/>
      <c r="J72" s="553"/>
    </row>
    <row r="73" spans="1:11" x14ac:dyDescent="0.3">
      <c r="A73" s="201" t="s">
        <v>298</v>
      </c>
      <c r="B73" s="1127"/>
      <c r="C73" s="194" t="s">
        <v>306</v>
      </c>
      <c r="D73" s="134" t="str">
        <f t="shared" si="4"/>
        <v>Nominal £</v>
      </c>
      <c r="E73" s="500"/>
      <c r="F73" s="500"/>
      <c r="G73" s="500"/>
      <c r="H73" s="500"/>
      <c r="I73" s="500"/>
      <c r="J73" s="553"/>
    </row>
    <row r="74" spans="1:11" x14ac:dyDescent="0.3">
      <c r="A74" s="201" t="s">
        <v>298</v>
      </c>
      <c r="B74" s="1127"/>
      <c r="C74" s="194" t="s">
        <v>306</v>
      </c>
      <c r="D74" s="134" t="str">
        <f t="shared" si="4"/>
        <v>Nominal £</v>
      </c>
      <c r="E74" s="500"/>
      <c r="F74" s="500"/>
      <c r="G74" s="500"/>
      <c r="H74" s="500"/>
      <c r="I74" s="500"/>
      <c r="J74" s="553"/>
    </row>
    <row r="75" spans="1:11" x14ac:dyDescent="0.3">
      <c r="A75" s="201" t="s">
        <v>298</v>
      </c>
      <c r="B75" s="1127"/>
      <c r="C75" s="194" t="s">
        <v>306</v>
      </c>
      <c r="D75" s="134" t="str">
        <f t="shared" si="4"/>
        <v>Nominal £</v>
      </c>
      <c r="E75" s="500"/>
      <c r="F75" s="500"/>
      <c r="G75" s="500"/>
      <c r="H75" s="500"/>
      <c r="I75" s="500"/>
      <c r="J75" s="553"/>
    </row>
    <row r="76" spans="1:11" ht="14.5" thickBot="1" x14ac:dyDescent="0.35">
      <c r="A76" s="202" t="s">
        <v>298</v>
      </c>
      <c r="B76" s="1128"/>
      <c r="C76" s="194" t="s">
        <v>306</v>
      </c>
      <c r="D76" s="171" t="str">
        <f t="shared" si="4"/>
        <v>Nominal £</v>
      </c>
      <c r="E76" s="556"/>
      <c r="F76" s="556"/>
      <c r="G76" s="556"/>
      <c r="H76" s="556"/>
      <c r="I76" s="556"/>
      <c r="J76" s="557"/>
    </row>
    <row r="77" spans="1:11" ht="14.5" thickBot="1" x14ac:dyDescent="0.35">
      <c r="A77" s="203" t="s">
        <v>946</v>
      </c>
      <c r="B77" s="172"/>
      <c r="C77" s="170"/>
      <c r="D77" s="685" t="str">
        <f t="shared" si="4"/>
        <v>Nominal £</v>
      </c>
      <c r="E77" s="656">
        <f>SUM(E44:E59)+SUM(E61:E76)</f>
        <v>0</v>
      </c>
      <c r="F77" s="656">
        <f t="shared" ref="F77:J77" si="5">SUM(F44:F59)+SUM(F61:F76)</f>
        <v>0</v>
      </c>
      <c r="G77" s="656">
        <f t="shared" si="5"/>
        <v>0</v>
      </c>
      <c r="H77" s="656">
        <f t="shared" si="5"/>
        <v>0</v>
      </c>
      <c r="I77" s="656">
        <f t="shared" si="5"/>
        <v>0</v>
      </c>
      <c r="J77" s="657">
        <f t="shared" si="5"/>
        <v>0</v>
      </c>
    </row>
    <row r="78" spans="1:11" x14ac:dyDescent="0.3"/>
    <row r="79" spans="1:11" x14ac:dyDescent="0.3"/>
    <row r="80" spans="1:11" x14ac:dyDescent="0.3">
      <c r="A80" s="34" t="s">
        <v>12</v>
      </c>
      <c r="B80" s="36"/>
      <c r="C80" s="36"/>
      <c r="D80" s="36"/>
      <c r="E80" s="36"/>
      <c r="F80" s="36"/>
      <c r="G80" s="36"/>
      <c r="H80" s="36"/>
      <c r="I80" s="36"/>
      <c r="J80" s="36"/>
      <c r="K80" s="36"/>
    </row>
  </sheetData>
  <sheetProtection sheet="1" objects="1" scenarios="1"/>
  <mergeCells count="1">
    <mergeCell ref="A1:I3"/>
  </mergeCells>
  <pageMargins left="0.7" right="0.7" top="0.75" bottom="0.75" header="0.3" footer="0.3"/>
  <pageSetup paperSize="9" scale="23" orientation="portrait" r:id="rId1"/>
  <ignoredErrors>
    <ignoredError sqref="E42:J42" formulaRang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t appropriate OPEX activity type from dropdown list" xr:uid="{DF13B042-3669-4EAF-BF6A-0B5DE71B7F3D}">
          <x14:formula1>
            <xm:f>'3.1 Opex Summary'!$B$9:$B$34</xm:f>
          </x14:formula1>
          <xm:sqref>B26:B41 B9:B24 B61:B76 B44:B59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A80C-3577-4A92-B177-49D413A7D642}">
  <sheetPr>
    <pageSetUpPr fitToPage="1"/>
  </sheetPr>
  <dimension ref="A1:AQ291"/>
  <sheetViews>
    <sheetView zoomScale="70" zoomScaleNormal="70" zoomScaleSheetLayoutView="100" workbookViewId="0">
      <selection activeCell="A7" sqref="A7"/>
    </sheetView>
  </sheetViews>
  <sheetFormatPr defaultColWidth="0" defaultRowHeight="14" zeroHeight="1" x14ac:dyDescent="0.3"/>
  <cols>
    <col min="1" max="1" width="33.83203125" customWidth="1"/>
    <col min="2" max="2" width="47.5" customWidth="1"/>
    <col min="3" max="3" width="30.5" customWidth="1"/>
    <col min="4" max="4" width="11.58203125" style="43" customWidth="1"/>
    <col min="5" max="10" width="11.58203125" customWidth="1"/>
    <col min="11" max="11" width="16.75" customWidth="1"/>
    <col min="12" max="14" width="9" hidden="1" customWidth="1"/>
    <col min="15" max="43" width="0" hidden="1" customWidth="1"/>
    <col min="44" max="16384" width="8" hidden="1"/>
  </cols>
  <sheetData>
    <row r="1" spans="1:22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22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22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</row>
    <row r="4" spans="1:22" ht="18" x14ac:dyDescent="0.4">
      <c r="A4" s="638" t="str">
        <f ca="1">CONCATENATE("Worksheet: ",RIGHT(CELL("filename",$A$1),LEN(CELL("filename",$A$1))-FIND("]",CELL("filename",$A$1))))</f>
        <v>Worksheet: 3.5 Group Transactions</v>
      </c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</row>
    <row r="5" spans="1:22" x14ac:dyDescent="0.3"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</row>
    <row r="6" spans="1:22" s="531" customFormat="1" ht="15" customHeight="1" x14ac:dyDescent="0.25">
      <c r="D6" s="622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</row>
    <row r="7" spans="1:22" s="531" customFormat="1" ht="15" customHeight="1" thickBot="1" x14ac:dyDescent="0.4">
      <c r="A7" s="517" t="s">
        <v>1094</v>
      </c>
      <c r="D7" s="627" t="s">
        <v>386</v>
      </c>
      <c r="E7" s="589">
        <v>2023</v>
      </c>
      <c r="F7" s="589">
        <v>2024</v>
      </c>
      <c r="G7" s="589">
        <v>2025</v>
      </c>
      <c r="H7" s="589">
        <v>2026</v>
      </c>
      <c r="I7" s="589">
        <v>2027</v>
      </c>
      <c r="J7" s="590">
        <v>2028</v>
      </c>
      <c r="K7" s="529"/>
      <c r="L7" s="529"/>
      <c r="M7" s="529"/>
      <c r="N7" s="529"/>
      <c r="O7" s="529"/>
      <c r="P7" s="529"/>
      <c r="Q7" s="529"/>
      <c r="R7" s="529"/>
      <c r="S7" s="529"/>
      <c r="T7" s="529"/>
      <c r="U7" s="529"/>
      <c r="V7" s="529"/>
    </row>
    <row r="8" spans="1:22" s="531" customFormat="1" ht="15" customHeight="1" x14ac:dyDescent="0.3">
      <c r="A8" s="597" t="s">
        <v>308</v>
      </c>
      <c r="B8" s="598" t="s">
        <v>192</v>
      </c>
      <c r="C8" s="591" t="s">
        <v>637</v>
      </c>
      <c r="D8" s="628" t="s">
        <v>374</v>
      </c>
      <c r="E8" s="680">
        <f>SUM(E9:E10)</f>
        <v>0</v>
      </c>
      <c r="F8" s="680">
        <f t="shared" ref="F8:J8" si="0">SUM(F9:F10)</f>
        <v>0</v>
      </c>
      <c r="G8" s="680">
        <f t="shared" si="0"/>
        <v>0</v>
      </c>
      <c r="H8" s="680">
        <f t="shared" si="0"/>
        <v>0</v>
      </c>
      <c r="I8" s="680">
        <f t="shared" si="0"/>
        <v>0</v>
      </c>
      <c r="J8" s="671">
        <f t="shared" si="0"/>
        <v>0</v>
      </c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</row>
    <row r="9" spans="1:22" s="531" customFormat="1" ht="15" customHeight="1" x14ac:dyDescent="0.25">
      <c r="A9" s="599" t="str">
        <f t="shared" ref="A9:A47" si="1">$A$8</f>
        <v>Direct - Work Management</v>
      </c>
      <c r="B9" s="600" t="str">
        <f t="shared" ref="B9:B15" si="2">$B$8</f>
        <v>Asset Management</v>
      </c>
      <c r="C9" s="595" t="s">
        <v>638</v>
      </c>
      <c r="D9" s="623" t="str">
        <f>$D$8</f>
        <v>Nominal £</v>
      </c>
      <c r="E9" s="662">
        <f>'3.2 Asset Management'!D30</f>
        <v>0</v>
      </c>
      <c r="F9" s="662">
        <f>'3.2 Asset Management'!E30</f>
        <v>0</v>
      </c>
      <c r="G9" s="662">
        <f>'3.2 Asset Management'!F30</f>
        <v>0</v>
      </c>
      <c r="H9" s="662">
        <f>'3.2 Asset Management'!G30</f>
        <v>0</v>
      </c>
      <c r="I9" s="662">
        <f>'3.2 Asset Management'!H30</f>
        <v>0</v>
      </c>
      <c r="J9" s="663">
        <f>'3.2 Asset Management'!I30</f>
        <v>0</v>
      </c>
      <c r="K9" s="529"/>
      <c r="L9" s="529"/>
      <c r="M9" s="529"/>
      <c r="N9" s="529"/>
      <c r="O9" s="529"/>
      <c r="P9" s="529"/>
      <c r="Q9" s="529"/>
      <c r="R9" s="529"/>
      <c r="S9" s="529"/>
      <c r="T9" s="529"/>
      <c r="U9" s="529"/>
      <c r="V9" s="529"/>
    </row>
    <row r="10" spans="1:22" s="531" customFormat="1" ht="15" customHeight="1" x14ac:dyDescent="0.25">
      <c r="A10" s="599" t="str">
        <f t="shared" si="1"/>
        <v>Direct - Work Management</v>
      </c>
      <c r="B10" s="600" t="str">
        <f t="shared" si="2"/>
        <v>Asset Management</v>
      </c>
      <c r="C10" s="595" t="s">
        <v>639</v>
      </c>
      <c r="D10" s="623" t="str">
        <f>$D$8</f>
        <v>Nominal £</v>
      </c>
      <c r="E10" s="500"/>
      <c r="F10" s="500"/>
      <c r="G10" s="500"/>
      <c r="H10" s="500"/>
      <c r="I10" s="500"/>
      <c r="J10" s="553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</row>
    <row r="11" spans="1:22" s="531" customFormat="1" ht="15" customHeight="1" x14ac:dyDescent="0.25">
      <c r="A11" s="599" t="str">
        <f t="shared" si="1"/>
        <v>Direct - Work Management</v>
      </c>
      <c r="B11" s="600" t="str">
        <f t="shared" si="2"/>
        <v>Asset Management</v>
      </c>
      <c r="C11" s="595" t="s">
        <v>640</v>
      </c>
      <c r="D11" s="623" t="s">
        <v>59</v>
      </c>
      <c r="E11" s="592"/>
      <c r="F11" s="592" t="str">
        <f t="shared" ref="F11:J11" si="3">IFERROR(F9/F8,"")</f>
        <v/>
      </c>
      <c r="G11" s="592" t="str">
        <f t="shared" si="3"/>
        <v/>
      </c>
      <c r="H11" s="592" t="str">
        <f t="shared" si="3"/>
        <v/>
      </c>
      <c r="I11" s="592" t="str">
        <f t="shared" si="3"/>
        <v/>
      </c>
      <c r="J11" s="593" t="str">
        <f t="shared" si="3"/>
        <v/>
      </c>
      <c r="K11" s="529"/>
      <c r="L11" s="529"/>
      <c r="M11" s="529"/>
      <c r="N11" s="529"/>
      <c r="O11" s="529"/>
      <c r="P11" s="529"/>
      <c r="Q11" s="529"/>
      <c r="R11" s="529"/>
      <c r="S11" s="529"/>
      <c r="T11" s="529"/>
      <c r="U11" s="529"/>
      <c r="V11" s="529"/>
    </row>
    <row r="12" spans="1:22" s="531" customFormat="1" ht="15" customHeight="1" x14ac:dyDescent="0.3">
      <c r="A12" s="599" t="str">
        <f t="shared" si="1"/>
        <v>Direct - Work Management</v>
      </c>
      <c r="B12" s="600" t="str">
        <f t="shared" si="2"/>
        <v>Asset Management</v>
      </c>
      <c r="C12" s="594" t="s">
        <v>641</v>
      </c>
      <c r="D12" s="626" t="str">
        <f>$D$8</f>
        <v>Nominal £</v>
      </c>
      <c r="E12" s="662">
        <f t="shared" ref="E12:J12" si="4">SUM(E13:E14)</f>
        <v>0</v>
      </c>
      <c r="F12" s="662">
        <f t="shared" si="4"/>
        <v>0</v>
      </c>
      <c r="G12" s="662">
        <f t="shared" si="4"/>
        <v>0</v>
      </c>
      <c r="H12" s="662">
        <f t="shared" si="4"/>
        <v>0</v>
      </c>
      <c r="I12" s="662">
        <f t="shared" si="4"/>
        <v>0</v>
      </c>
      <c r="J12" s="663">
        <f t="shared" si="4"/>
        <v>0</v>
      </c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</row>
    <row r="13" spans="1:22" s="531" customFormat="1" ht="15" customHeight="1" x14ac:dyDescent="0.25">
      <c r="A13" s="599" t="str">
        <f t="shared" si="1"/>
        <v>Direct - Work Management</v>
      </c>
      <c r="B13" s="600" t="str">
        <f t="shared" si="2"/>
        <v>Asset Management</v>
      </c>
      <c r="C13" s="595" t="s">
        <v>638</v>
      </c>
      <c r="D13" s="623" t="str">
        <f>$D$8</f>
        <v>Nominal £</v>
      </c>
      <c r="E13" s="500"/>
      <c r="F13" s="500"/>
      <c r="G13" s="500"/>
      <c r="H13" s="500"/>
      <c r="I13" s="500"/>
      <c r="J13" s="553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</row>
    <row r="14" spans="1:22" s="531" customFormat="1" ht="15" customHeight="1" x14ac:dyDescent="0.25">
      <c r="A14" s="599" t="str">
        <f t="shared" si="1"/>
        <v>Direct - Work Management</v>
      </c>
      <c r="B14" s="601" t="str">
        <f t="shared" si="2"/>
        <v>Asset Management</v>
      </c>
      <c r="C14" s="596" t="s">
        <v>639</v>
      </c>
      <c r="D14" s="624" t="str">
        <f>$D$8</f>
        <v>Nominal £</v>
      </c>
      <c r="E14" s="556"/>
      <c r="F14" s="556"/>
      <c r="G14" s="556"/>
      <c r="H14" s="556"/>
      <c r="I14" s="556"/>
      <c r="J14" s="557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  <c r="V14" s="529"/>
    </row>
    <row r="15" spans="1:22" s="531" customFormat="1" ht="15" customHeight="1" thickBot="1" x14ac:dyDescent="0.3">
      <c r="A15" s="599" t="str">
        <f t="shared" si="1"/>
        <v>Direct - Work Management</v>
      </c>
      <c r="B15" s="602" t="str">
        <f t="shared" si="2"/>
        <v>Asset Management</v>
      </c>
      <c r="C15" s="521" t="s">
        <v>642</v>
      </c>
      <c r="D15" s="625" t="str">
        <f>$D$11</f>
        <v>%</v>
      </c>
      <c r="E15" s="592" t="str">
        <f t="shared" ref="E15:J15" si="5">IFERROR((E14-E10)/E12,"")</f>
        <v/>
      </c>
      <c r="F15" s="592" t="str">
        <f t="shared" si="5"/>
        <v/>
      </c>
      <c r="G15" s="592" t="str">
        <f t="shared" si="5"/>
        <v/>
      </c>
      <c r="H15" s="592" t="str">
        <f t="shared" si="5"/>
        <v/>
      </c>
      <c r="I15" s="592" t="str">
        <f t="shared" si="5"/>
        <v/>
      </c>
      <c r="J15" s="593" t="str">
        <f t="shared" si="5"/>
        <v/>
      </c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</row>
    <row r="16" spans="1:22" s="531" customFormat="1" ht="15" customHeight="1" x14ac:dyDescent="0.3">
      <c r="A16" s="599" t="str">
        <f t="shared" si="1"/>
        <v>Direct - Work Management</v>
      </c>
      <c r="B16" s="598" t="s">
        <v>193</v>
      </c>
      <c r="C16" s="591" t="str">
        <f>$C$8</f>
        <v>Group Costs</v>
      </c>
      <c r="D16" s="628" t="s">
        <v>374</v>
      </c>
      <c r="E16" s="680">
        <f t="shared" ref="E16:J16" si="6">SUM(E17:E18)</f>
        <v>0</v>
      </c>
      <c r="F16" s="680">
        <f t="shared" si="6"/>
        <v>0</v>
      </c>
      <c r="G16" s="680">
        <f t="shared" si="6"/>
        <v>0</v>
      </c>
      <c r="H16" s="680">
        <f t="shared" si="6"/>
        <v>0</v>
      </c>
      <c r="I16" s="680">
        <f t="shared" si="6"/>
        <v>0</v>
      </c>
      <c r="J16" s="671">
        <f t="shared" si="6"/>
        <v>0</v>
      </c>
      <c r="K16" s="529"/>
      <c r="L16" s="529"/>
      <c r="M16" s="529"/>
      <c r="N16" s="529"/>
      <c r="O16" s="529"/>
      <c r="P16" s="529"/>
      <c r="Q16" s="529"/>
      <c r="R16" s="529"/>
      <c r="S16" s="529"/>
      <c r="T16" s="529"/>
      <c r="U16" s="529"/>
      <c r="V16" s="529"/>
    </row>
    <row r="17" spans="1:22" s="531" customFormat="1" ht="15" customHeight="1" x14ac:dyDescent="0.25">
      <c r="A17" s="599" t="str">
        <f t="shared" si="1"/>
        <v>Direct - Work Management</v>
      </c>
      <c r="B17" s="600" t="str">
        <f t="shared" ref="B17:B23" si="7">$B$16</f>
        <v>Operations Management</v>
      </c>
      <c r="C17" s="595" t="str">
        <f>$C$9</f>
        <v xml:space="preserve">   -GDN</v>
      </c>
      <c r="D17" s="623" t="str">
        <f>$D$8</f>
        <v>Nominal £</v>
      </c>
      <c r="E17" s="662">
        <f>'3.2 Operations Management'!D30</f>
        <v>0</v>
      </c>
      <c r="F17" s="662">
        <f>'3.2 Operations Management'!E30</f>
        <v>0</v>
      </c>
      <c r="G17" s="662">
        <f>'3.2 Operations Management'!F30</f>
        <v>0</v>
      </c>
      <c r="H17" s="662">
        <f>'3.2 Operations Management'!G30</f>
        <v>0</v>
      </c>
      <c r="I17" s="662">
        <f>'3.2 Operations Management'!H30</f>
        <v>0</v>
      </c>
      <c r="J17" s="663">
        <f>'3.2 Operations Management'!I30</f>
        <v>0</v>
      </c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</row>
    <row r="18" spans="1:22" s="531" customFormat="1" ht="15" customHeight="1" x14ac:dyDescent="0.25">
      <c r="A18" s="599" t="str">
        <f t="shared" si="1"/>
        <v>Direct - Work Management</v>
      </c>
      <c r="B18" s="600" t="str">
        <f t="shared" si="7"/>
        <v>Operations Management</v>
      </c>
      <c r="C18" s="595" t="str">
        <f>$C$10</f>
        <v xml:space="preserve">   -Other Group</v>
      </c>
      <c r="D18" s="623" t="str">
        <f>$D$8</f>
        <v>Nominal £</v>
      </c>
      <c r="E18" s="500"/>
      <c r="F18" s="500"/>
      <c r="G18" s="500"/>
      <c r="H18" s="500"/>
      <c r="I18" s="500"/>
      <c r="J18" s="553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</row>
    <row r="19" spans="1:22" s="531" customFormat="1" ht="15" customHeight="1" x14ac:dyDescent="0.25">
      <c r="A19" s="599" t="str">
        <f t="shared" si="1"/>
        <v>Direct - Work Management</v>
      </c>
      <c r="B19" s="600" t="str">
        <f t="shared" si="7"/>
        <v>Operations Management</v>
      </c>
      <c r="C19" s="595" t="str">
        <f>$C$11</f>
        <v>GDN Percentage Cost of Total Group</v>
      </c>
      <c r="D19" s="623" t="str">
        <f>$D$11</f>
        <v>%</v>
      </c>
      <c r="E19" s="592"/>
      <c r="F19" s="592"/>
      <c r="G19" s="592"/>
      <c r="H19" s="592"/>
      <c r="I19" s="592"/>
      <c r="J19" s="593"/>
      <c r="K19" s="529"/>
      <c r="L19" s="529"/>
      <c r="M19" s="529"/>
      <c r="N19" s="529"/>
      <c r="O19" s="529"/>
      <c r="P19" s="529"/>
      <c r="Q19" s="529"/>
      <c r="R19" s="529"/>
      <c r="S19" s="529"/>
      <c r="T19" s="529"/>
      <c r="U19" s="529"/>
      <c r="V19" s="529"/>
    </row>
    <row r="20" spans="1:22" s="531" customFormat="1" ht="15" customHeight="1" x14ac:dyDescent="0.3">
      <c r="A20" s="599" t="str">
        <f t="shared" si="1"/>
        <v>Direct - Work Management</v>
      </c>
      <c r="B20" s="600" t="str">
        <f t="shared" si="7"/>
        <v>Operations Management</v>
      </c>
      <c r="C20" s="594" t="str">
        <f>$C$12</f>
        <v>Group Revenue</v>
      </c>
      <c r="D20" s="626" t="str">
        <f>$D$8</f>
        <v>Nominal £</v>
      </c>
      <c r="E20" s="662">
        <f t="shared" ref="E20:J20" si="8">SUM(E21:E22)</f>
        <v>0</v>
      </c>
      <c r="F20" s="662">
        <f t="shared" si="8"/>
        <v>0</v>
      </c>
      <c r="G20" s="662">
        <f t="shared" si="8"/>
        <v>0</v>
      </c>
      <c r="H20" s="662">
        <f t="shared" si="8"/>
        <v>0</v>
      </c>
      <c r="I20" s="662">
        <f t="shared" si="8"/>
        <v>0</v>
      </c>
      <c r="J20" s="663">
        <f t="shared" si="8"/>
        <v>0</v>
      </c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</row>
    <row r="21" spans="1:22" s="531" customFormat="1" ht="15" customHeight="1" x14ac:dyDescent="0.25">
      <c r="A21" s="599" t="str">
        <f t="shared" si="1"/>
        <v>Direct - Work Management</v>
      </c>
      <c r="B21" s="600" t="str">
        <f t="shared" si="7"/>
        <v>Operations Management</v>
      </c>
      <c r="C21" s="595" t="str">
        <f>$C$13</f>
        <v xml:space="preserve">   -GDN</v>
      </c>
      <c r="D21" s="623" t="str">
        <f>$D$8</f>
        <v>Nominal £</v>
      </c>
      <c r="E21" s="500"/>
      <c r="F21" s="500"/>
      <c r="G21" s="500"/>
      <c r="H21" s="500"/>
      <c r="I21" s="500"/>
      <c r="J21" s="553"/>
      <c r="K21" s="52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</row>
    <row r="22" spans="1:22" s="531" customFormat="1" ht="15" customHeight="1" x14ac:dyDescent="0.25">
      <c r="A22" s="599" t="str">
        <f t="shared" si="1"/>
        <v>Direct - Work Management</v>
      </c>
      <c r="B22" s="601" t="str">
        <f t="shared" si="7"/>
        <v>Operations Management</v>
      </c>
      <c r="C22" s="596" t="str">
        <f>$C$14</f>
        <v xml:space="preserve">   -Other Group</v>
      </c>
      <c r="D22" s="624" t="str">
        <f>$D$8</f>
        <v>Nominal £</v>
      </c>
      <c r="E22" s="556"/>
      <c r="F22" s="556"/>
      <c r="G22" s="556"/>
      <c r="H22" s="556"/>
      <c r="I22" s="556"/>
      <c r="J22" s="557"/>
      <c r="K22" s="529"/>
      <c r="L22" s="529"/>
      <c r="M22" s="529"/>
      <c r="N22" s="529"/>
      <c r="O22" s="529"/>
      <c r="P22" s="529"/>
      <c r="Q22" s="529"/>
      <c r="R22" s="529"/>
      <c r="S22" s="529"/>
      <c r="T22" s="529"/>
      <c r="U22" s="529"/>
      <c r="V22" s="529"/>
    </row>
    <row r="23" spans="1:22" s="531" customFormat="1" ht="15" customHeight="1" thickBot="1" x14ac:dyDescent="0.3">
      <c r="A23" s="599" t="str">
        <f t="shared" si="1"/>
        <v>Direct - Work Management</v>
      </c>
      <c r="B23" s="602" t="str">
        <f t="shared" si="7"/>
        <v>Operations Management</v>
      </c>
      <c r="C23" s="521" t="str">
        <f>$C$15</f>
        <v>Other Group Profit Margin</v>
      </c>
      <c r="D23" s="625" t="str">
        <f>$D$11</f>
        <v>%</v>
      </c>
      <c r="E23" s="592"/>
      <c r="F23" s="592"/>
      <c r="G23" s="592"/>
      <c r="H23" s="592"/>
      <c r="I23" s="592"/>
      <c r="J23" s="593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</row>
    <row r="24" spans="1:22" s="531" customFormat="1" ht="15" customHeight="1" x14ac:dyDescent="0.3">
      <c r="A24" s="599" t="str">
        <f t="shared" si="1"/>
        <v>Direct - Work Management</v>
      </c>
      <c r="B24" s="598" t="s">
        <v>194</v>
      </c>
      <c r="C24" s="591" t="str">
        <f>$C$8</f>
        <v>Group Costs</v>
      </c>
      <c r="D24" s="628" t="s">
        <v>374</v>
      </c>
      <c r="E24" s="680">
        <f t="shared" ref="E24:J24" si="9">SUM(E25:E26)</f>
        <v>0</v>
      </c>
      <c r="F24" s="680">
        <f t="shared" si="9"/>
        <v>0</v>
      </c>
      <c r="G24" s="680">
        <f t="shared" si="9"/>
        <v>0</v>
      </c>
      <c r="H24" s="680">
        <f t="shared" si="9"/>
        <v>0</v>
      </c>
      <c r="I24" s="680">
        <f t="shared" si="9"/>
        <v>0</v>
      </c>
      <c r="J24" s="671">
        <f t="shared" si="9"/>
        <v>0</v>
      </c>
      <c r="K24" s="529"/>
      <c r="L24" s="529"/>
      <c r="M24" s="529"/>
      <c r="N24" s="529"/>
      <c r="O24" s="529"/>
      <c r="P24" s="529"/>
      <c r="Q24" s="529"/>
      <c r="R24" s="529"/>
      <c r="S24" s="529"/>
      <c r="T24" s="529"/>
      <c r="U24" s="529"/>
      <c r="V24" s="529"/>
    </row>
    <row r="25" spans="1:22" s="531" customFormat="1" ht="15" customHeight="1" x14ac:dyDescent="0.25">
      <c r="A25" s="599" t="str">
        <f t="shared" si="1"/>
        <v>Direct - Work Management</v>
      </c>
      <c r="B25" s="600" t="str">
        <f t="shared" ref="B25:B31" si="10">$B$24</f>
        <v>Emergency Call Centre</v>
      </c>
      <c r="C25" s="595" t="str">
        <f>$C$9</f>
        <v xml:space="preserve">   -GDN</v>
      </c>
      <c r="D25" s="623" t="str">
        <f>$D$8</f>
        <v>Nominal £</v>
      </c>
      <c r="E25" s="662">
        <f>'3.2 Emergency Call Centre'!D30</f>
        <v>0</v>
      </c>
      <c r="F25" s="662">
        <f>'3.2 Emergency Call Centre'!E30</f>
        <v>0</v>
      </c>
      <c r="G25" s="662">
        <f>'3.2 Emergency Call Centre'!F30</f>
        <v>0</v>
      </c>
      <c r="H25" s="662">
        <f>'3.2 Emergency Call Centre'!G30</f>
        <v>0</v>
      </c>
      <c r="I25" s="662">
        <f>'3.2 Emergency Call Centre'!H30</f>
        <v>0</v>
      </c>
      <c r="J25" s="663">
        <f>'3.2 Emergency Call Centre'!I30</f>
        <v>0</v>
      </c>
      <c r="K25" s="52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</row>
    <row r="26" spans="1:22" s="531" customFormat="1" ht="15" customHeight="1" x14ac:dyDescent="0.25">
      <c r="A26" s="599" t="str">
        <f t="shared" si="1"/>
        <v>Direct - Work Management</v>
      </c>
      <c r="B26" s="600" t="str">
        <f t="shared" si="10"/>
        <v>Emergency Call Centre</v>
      </c>
      <c r="C26" s="595" t="str">
        <f>$C$10</f>
        <v xml:space="preserve">   -Other Group</v>
      </c>
      <c r="D26" s="623" t="str">
        <f>$D$8</f>
        <v>Nominal £</v>
      </c>
      <c r="E26" s="500"/>
      <c r="F26" s="500"/>
      <c r="G26" s="500"/>
      <c r="H26" s="500"/>
      <c r="I26" s="500"/>
      <c r="J26" s="553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</row>
    <row r="27" spans="1:22" s="531" customFormat="1" ht="15" customHeight="1" x14ac:dyDescent="0.25">
      <c r="A27" s="599" t="str">
        <f t="shared" si="1"/>
        <v>Direct - Work Management</v>
      </c>
      <c r="B27" s="600" t="str">
        <f t="shared" si="10"/>
        <v>Emergency Call Centre</v>
      </c>
      <c r="C27" s="595" t="str">
        <f>$C$11</f>
        <v>GDN Percentage Cost of Total Group</v>
      </c>
      <c r="D27" s="623" t="str">
        <f>$D$11</f>
        <v>%</v>
      </c>
      <c r="E27" s="592" t="str">
        <f t="shared" ref="E27:J27" si="11">IFERROR(E25/E24,"")</f>
        <v/>
      </c>
      <c r="F27" s="592" t="str">
        <f t="shared" si="11"/>
        <v/>
      </c>
      <c r="G27" s="592" t="str">
        <f t="shared" si="11"/>
        <v/>
      </c>
      <c r="H27" s="592" t="str">
        <f t="shared" si="11"/>
        <v/>
      </c>
      <c r="I27" s="592" t="str">
        <f t="shared" si="11"/>
        <v/>
      </c>
      <c r="J27" s="593" t="str">
        <f t="shared" si="11"/>
        <v/>
      </c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</row>
    <row r="28" spans="1:22" s="531" customFormat="1" ht="15" customHeight="1" x14ac:dyDescent="0.3">
      <c r="A28" s="599" t="str">
        <f t="shared" si="1"/>
        <v>Direct - Work Management</v>
      </c>
      <c r="B28" s="600" t="str">
        <f t="shared" si="10"/>
        <v>Emergency Call Centre</v>
      </c>
      <c r="C28" s="594" t="str">
        <f>$C$12</f>
        <v>Group Revenue</v>
      </c>
      <c r="D28" s="626" t="str">
        <f>$D$8</f>
        <v>Nominal £</v>
      </c>
      <c r="E28" s="662">
        <f t="shared" ref="E28:J28" si="12">SUM(E29:E30)</f>
        <v>0</v>
      </c>
      <c r="F28" s="662">
        <f t="shared" si="12"/>
        <v>0</v>
      </c>
      <c r="G28" s="662">
        <f t="shared" si="12"/>
        <v>0</v>
      </c>
      <c r="H28" s="662">
        <f t="shared" si="12"/>
        <v>0</v>
      </c>
      <c r="I28" s="662">
        <f t="shared" si="12"/>
        <v>0</v>
      </c>
      <c r="J28" s="663">
        <f t="shared" si="12"/>
        <v>0</v>
      </c>
      <c r="K28" s="529"/>
      <c r="L28" s="529"/>
      <c r="M28" s="529"/>
      <c r="N28" s="529"/>
      <c r="O28" s="529"/>
      <c r="P28" s="529"/>
      <c r="Q28" s="529"/>
      <c r="R28" s="529"/>
      <c r="S28" s="529"/>
      <c r="T28" s="529"/>
      <c r="U28" s="529"/>
      <c r="V28" s="529"/>
    </row>
    <row r="29" spans="1:22" s="531" customFormat="1" ht="15" customHeight="1" x14ac:dyDescent="0.25">
      <c r="A29" s="599" t="str">
        <f t="shared" si="1"/>
        <v>Direct - Work Management</v>
      </c>
      <c r="B29" s="600" t="str">
        <f t="shared" si="10"/>
        <v>Emergency Call Centre</v>
      </c>
      <c r="C29" s="595" t="str">
        <f>$C$13</f>
        <v xml:space="preserve">   -GDN</v>
      </c>
      <c r="D29" s="623" t="str">
        <f>$D$8</f>
        <v>Nominal £</v>
      </c>
      <c r="E29" s="500"/>
      <c r="F29" s="500"/>
      <c r="G29" s="500"/>
      <c r="H29" s="500"/>
      <c r="I29" s="500"/>
      <c r="J29" s="553"/>
      <c r="K29" s="529"/>
      <c r="L29" s="529"/>
      <c r="M29" s="529"/>
      <c r="N29" s="529"/>
      <c r="O29" s="529"/>
      <c r="P29" s="529"/>
      <c r="Q29" s="529"/>
      <c r="R29" s="529"/>
      <c r="S29" s="529"/>
      <c r="T29" s="529"/>
      <c r="U29" s="529"/>
      <c r="V29" s="529"/>
    </row>
    <row r="30" spans="1:22" s="531" customFormat="1" ht="15" customHeight="1" x14ac:dyDescent="0.25">
      <c r="A30" s="599" t="str">
        <f t="shared" si="1"/>
        <v>Direct - Work Management</v>
      </c>
      <c r="B30" s="601" t="str">
        <f t="shared" si="10"/>
        <v>Emergency Call Centre</v>
      </c>
      <c r="C30" s="596" t="str">
        <f>$C$14</f>
        <v xml:space="preserve">   -Other Group</v>
      </c>
      <c r="D30" s="624" t="str">
        <f>$D$8</f>
        <v>Nominal £</v>
      </c>
      <c r="E30" s="556"/>
      <c r="F30" s="556"/>
      <c r="G30" s="556"/>
      <c r="H30" s="556"/>
      <c r="I30" s="556"/>
      <c r="J30" s="557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</row>
    <row r="31" spans="1:22" s="531" customFormat="1" ht="15" customHeight="1" thickBot="1" x14ac:dyDescent="0.3">
      <c r="A31" s="599" t="str">
        <f t="shared" si="1"/>
        <v>Direct - Work Management</v>
      </c>
      <c r="B31" s="602" t="str">
        <f t="shared" si="10"/>
        <v>Emergency Call Centre</v>
      </c>
      <c r="C31" s="521" t="str">
        <f>$C$15</f>
        <v>Other Group Profit Margin</v>
      </c>
      <c r="D31" s="625" t="str">
        <f>$D$11</f>
        <v>%</v>
      </c>
      <c r="E31" s="592" t="str">
        <f t="shared" ref="E31:J31" si="13">IFERROR((E30-E26)/E28,"")</f>
        <v/>
      </c>
      <c r="F31" s="592" t="str">
        <f t="shared" si="13"/>
        <v/>
      </c>
      <c r="G31" s="592" t="str">
        <f t="shared" si="13"/>
        <v/>
      </c>
      <c r="H31" s="592" t="str">
        <f t="shared" si="13"/>
        <v/>
      </c>
      <c r="I31" s="592" t="str">
        <f t="shared" si="13"/>
        <v/>
      </c>
      <c r="J31" s="593" t="str">
        <f t="shared" si="13"/>
        <v/>
      </c>
      <c r="K31" s="529"/>
      <c r="L31" s="529"/>
      <c r="M31" s="529"/>
      <c r="N31" s="529"/>
      <c r="O31" s="529"/>
      <c r="P31" s="529"/>
      <c r="Q31" s="529"/>
      <c r="R31" s="529"/>
      <c r="S31" s="529"/>
      <c r="T31" s="529"/>
      <c r="U31" s="529"/>
      <c r="V31" s="529"/>
    </row>
    <row r="32" spans="1:22" s="531" customFormat="1" ht="15" customHeight="1" x14ac:dyDescent="0.3">
      <c r="A32" s="599" t="str">
        <f t="shared" si="1"/>
        <v>Direct - Work Management</v>
      </c>
      <c r="B32" s="598" t="s">
        <v>195</v>
      </c>
      <c r="C32" s="591" t="str">
        <f>$C$8</f>
        <v>Group Costs</v>
      </c>
      <c r="D32" s="628" t="s">
        <v>374</v>
      </c>
      <c r="E32" s="680">
        <f t="shared" ref="E32:J32" si="14">SUM(E33:E34)</f>
        <v>0</v>
      </c>
      <c r="F32" s="680">
        <f t="shared" si="14"/>
        <v>0</v>
      </c>
      <c r="G32" s="680">
        <f t="shared" si="14"/>
        <v>0</v>
      </c>
      <c r="H32" s="680">
        <f t="shared" si="14"/>
        <v>0</v>
      </c>
      <c r="I32" s="680">
        <f t="shared" si="14"/>
        <v>0</v>
      </c>
      <c r="J32" s="671">
        <f t="shared" si="14"/>
        <v>0</v>
      </c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</row>
    <row r="33" spans="1:22" s="531" customFormat="1" ht="15" customHeight="1" x14ac:dyDescent="0.25">
      <c r="A33" s="599" t="str">
        <f t="shared" si="1"/>
        <v>Direct - Work Management</v>
      </c>
      <c r="B33" s="600" t="str">
        <f t="shared" ref="B33:B39" si="15">$B$32</f>
        <v>Customer Management</v>
      </c>
      <c r="C33" s="595" t="str">
        <f>$C$9</f>
        <v xml:space="preserve">   -GDN</v>
      </c>
      <c r="D33" s="623" t="str">
        <f>$D$8</f>
        <v>Nominal £</v>
      </c>
      <c r="E33" s="662">
        <f>'3.2 Customer Management'!D30</f>
        <v>0</v>
      </c>
      <c r="F33" s="662">
        <f>'3.2 Customer Management'!E30</f>
        <v>0</v>
      </c>
      <c r="G33" s="662">
        <f>'3.2 Customer Management'!F30</f>
        <v>0</v>
      </c>
      <c r="H33" s="662">
        <f>'3.2 Customer Management'!G30</f>
        <v>0</v>
      </c>
      <c r="I33" s="662">
        <f>'3.2 Customer Management'!H30</f>
        <v>0</v>
      </c>
      <c r="J33" s="663">
        <f>'3.2 Customer Management'!I30</f>
        <v>0</v>
      </c>
      <c r="K33" s="529"/>
      <c r="L33" s="529"/>
      <c r="M33" s="529"/>
      <c r="N33" s="529"/>
      <c r="O33" s="529"/>
      <c r="P33" s="529"/>
      <c r="Q33" s="529"/>
      <c r="R33" s="529"/>
      <c r="S33" s="529"/>
      <c r="T33" s="529"/>
      <c r="U33" s="529"/>
      <c r="V33" s="529"/>
    </row>
    <row r="34" spans="1:22" s="531" customFormat="1" ht="15" customHeight="1" x14ac:dyDescent="0.25">
      <c r="A34" s="599" t="str">
        <f t="shared" si="1"/>
        <v>Direct - Work Management</v>
      </c>
      <c r="B34" s="600" t="str">
        <f t="shared" si="15"/>
        <v>Customer Management</v>
      </c>
      <c r="C34" s="595" t="str">
        <f>$C$10</f>
        <v xml:space="preserve">   -Other Group</v>
      </c>
      <c r="D34" s="623" t="str">
        <f>$D$8</f>
        <v>Nominal £</v>
      </c>
      <c r="E34" s="500"/>
      <c r="F34" s="500"/>
      <c r="G34" s="500"/>
      <c r="H34" s="500"/>
      <c r="I34" s="500"/>
      <c r="J34" s="553"/>
      <c r="K34" s="529"/>
      <c r="L34" s="529"/>
      <c r="M34" s="529"/>
      <c r="N34" s="529"/>
      <c r="O34" s="529"/>
      <c r="P34" s="529"/>
      <c r="Q34" s="529"/>
      <c r="R34" s="529"/>
      <c r="S34" s="529"/>
      <c r="T34" s="529"/>
      <c r="U34" s="529"/>
      <c r="V34" s="529"/>
    </row>
    <row r="35" spans="1:22" s="531" customFormat="1" ht="15" customHeight="1" x14ac:dyDescent="0.25">
      <c r="A35" s="599" t="str">
        <f t="shared" si="1"/>
        <v>Direct - Work Management</v>
      </c>
      <c r="B35" s="600" t="str">
        <f t="shared" si="15"/>
        <v>Customer Management</v>
      </c>
      <c r="C35" s="595" t="str">
        <f>$C$11</f>
        <v>GDN Percentage Cost of Total Group</v>
      </c>
      <c r="D35" s="623" t="str">
        <f>$D$11</f>
        <v>%</v>
      </c>
      <c r="E35" s="592" t="str">
        <f t="shared" ref="E35:J35" si="16">IFERROR(E33/E32,"")</f>
        <v/>
      </c>
      <c r="F35" s="592" t="str">
        <f t="shared" si="16"/>
        <v/>
      </c>
      <c r="G35" s="592" t="str">
        <f t="shared" si="16"/>
        <v/>
      </c>
      <c r="H35" s="592" t="str">
        <f t="shared" si="16"/>
        <v/>
      </c>
      <c r="I35" s="592" t="str">
        <f t="shared" si="16"/>
        <v/>
      </c>
      <c r="J35" s="593" t="str">
        <f t="shared" si="16"/>
        <v/>
      </c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</row>
    <row r="36" spans="1:22" s="531" customFormat="1" ht="15" customHeight="1" x14ac:dyDescent="0.3">
      <c r="A36" s="599" t="str">
        <f t="shared" si="1"/>
        <v>Direct - Work Management</v>
      </c>
      <c r="B36" s="600" t="str">
        <f t="shared" si="15"/>
        <v>Customer Management</v>
      </c>
      <c r="C36" s="594" t="str">
        <f>$C$12</f>
        <v>Group Revenue</v>
      </c>
      <c r="D36" s="626" t="str">
        <f>$D$8</f>
        <v>Nominal £</v>
      </c>
      <c r="E36" s="662">
        <f t="shared" ref="E36:J36" si="17">SUM(E37:E38)</f>
        <v>0</v>
      </c>
      <c r="F36" s="662">
        <f t="shared" si="17"/>
        <v>0</v>
      </c>
      <c r="G36" s="662">
        <f t="shared" si="17"/>
        <v>0</v>
      </c>
      <c r="H36" s="662">
        <f t="shared" si="17"/>
        <v>0</v>
      </c>
      <c r="I36" s="662">
        <f t="shared" si="17"/>
        <v>0</v>
      </c>
      <c r="J36" s="663">
        <f t="shared" si="17"/>
        <v>0</v>
      </c>
      <c r="K36" s="529"/>
      <c r="L36" s="529"/>
      <c r="M36" s="529"/>
      <c r="N36" s="529"/>
      <c r="O36" s="529"/>
      <c r="P36" s="529"/>
      <c r="Q36" s="529"/>
      <c r="R36" s="529"/>
      <c r="S36" s="529"/>
      <c r="T36" s="529"/>
      <c r="U36" s="529"/>
      <c r="V36" s="529"/>
    </row>
    <row r="37" spans="1:22" s="531" customFormat="1" ht="15" customHeight="1" x14ac:dyDescent="0.25">
      <c r="A37" s="599" t="str">
        <f t="shared" si="1"/>
        <v>Direct - Work Management</v>
      </c>
      <c r="B37" s="600" t="str">
        <f t="shared" si="15"/>
        <v>Customer Management</v>
      </c>
      <c r="C37" s="595" t="str">
        <f>$C$13</f>
        <v xml:space="preserve">   -GDN</v>
      </c>
      <c r="D37" s="623" t="str">
        <f>$D$8</f>
        <v>Nominal £</v>
      </c>
      <c r="E37" s="500"/>
      <c r="F37" s="500"/>
      <c r="G37" s="500"/>
      <c r="H37" s="500"/>
      <c r="I37" s="500"/>
      <c r="J37" s="553"/>
      <c r="K37" s="529"/>
      <c r="L37" s="529"/>
      <c r="M37" s="529"/>
      <c r="N37" s="529"/>
      <c r="O37" s="529"/>
      <c r="P37" s="529"/>
      <c r="Q37" s="529"/>
      <c r="R37" s="529"/>
      <c r="S37" s="529"/>
      <c r="T37" s="529"/>
      <c r="U37" s="529"/>
      <c r="V37" s="529"/>
    </row>
    <row r="38" spans="1:22" s="531" customFormat="1" ht="15" customHeight="1" x14ac:dyDescent="0.25">
      <c r="A38" s="599" t="str">
        <f t="shared" si="1"/>
        <v>Direct - Work Management</v>
      </c>
      <c r="B38" s="601" t="str">
        <f t="shared" si="15"/>
        <v>Customer Management</v>
      </c>
      <c r="C38" s="596" t="str">
        <f>$C$14</f>
        <v xml:space="preserve">   -Other Group</v>
      </c>
      <c r="D38" s="624" t="str">
        <f>$D$8</f>
        <v>Nominal £</v>
      </c>
      <c r="E38" s="556"/>
      <c r="F38" s="556"/>
      <c r="G38" s="556"/>
      <c r="H38" s="556"/>
      <c r="I38" s="556"/>
      <c r="J38" s="557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29"/>
      <c r="V38" s="529"/>
    </row>
    <row r="39" spans="1:22" s="531" customFormat="1" ht="15" customHeight="1" thickBot="1" x14ac:dyDescent="0.3">
      <c r="A39" s="599" t="str">
        <f t="shared" si="1"/>
        <v>Direct - Work Management</v>
      </c>
      <c r="B39" s="602" t="str">
        <f t="shared" si="15"/>
        <v>Customer Management</v>
      </c>
      <c r="C39" s="521" t="str">
        <f>$C$15</f>
        <v>Other Group Profit Margin</v>
      </c>
      <c r="D39" s="625" t="str">
        <f>$D$11</f>
        <v>%</v>
      </c>
      <c r="E39" s="592" t="str">
        <f t="shared" ref="E39:J39" si="18">IFERROR((E38-E34)/E36,"")</f>
        <v/>
      </c>
      <c r="F39" s="592" t="str">
        <f t="shared" si="18"/>
        <v/>
      </c>
      <c r="G39" s="592" t="str">
        <f t="shared" si="18"/>
        <v/>
      </c>
      <c r="H39" s="592" t="str">
        <f t="shared" si="18"/>
        <v/>
      </c>
      <c r="I39" s="592" t="str">
        <f t="shared" si="18"/>
        <v/>
      </c>
      <c r="J39" s="593" t="str">
        <f t="shared" si="18"/>
        <v/>
      </c>
      <c r="K39" s="529"/>
      <c r="L39" s="529"/>
      <c r="M39" s="529"/>
      <c r="N39" s="529"/>
      <c r="O39" s="529"/>
      <c r="P39" s="529"/>
      <c r="Q39" s="529"/>
      <c r="R39" s="529"/>
      <c r="S39" s="529"/>
      <c r="T39" s="529"/>
      <c r="U39" s="529"/>
      <c r="V39" s="529"/>
    </row>
    <row r="40" spans="1:22" s="531" customFormat="1" ht="15" customHeight="1" x14ac:dyDescent="0.3">
      <c r="A40" s="599" t="str">
        <f t="shared" si="1"/>
        <v>Direct - Work Management</v>
      </c>
      <c r="B40" s="598" t="s">
        <v>196</v>
      </c>
      <c r="C40" s="591" t="str">
        <f>$C$8</f>
        <v>Group Costs</v>
      </c>
      <c r="D40" s="628" t="s">
        <v>374</v>
      </c>
      <c r="E40" s="680">
        <f t="shared" ref="E40:J40" si="19">SUM(E41:E42)</f>
        <v>0</v>
      </c>
      <c r="F40" s="680">
        <f t="shared" si="19"/>
        <v>0</v>
      </c>
      <c r="G40" s="680">
        <f t="shared" si="19"/>
        <v>0</v>
      </c>
      <c r="H40" s="680">
        <f t="shared" si="19"/>
        <v>0</v>
      </c>
      <c r="I40" s="680">
        <f t="shared" si="19"/>
        <v>0</v>
      </c>
      <c r="J40" s="671">
        <f t="shared" si="19"/>
        <v>0</v>
      </c>
      <c r="K40" s="529"/>
      <c r="L40" s="529"/>
      <c r="M40" s="529"/>
      <c r="N40" s="529"/>
      <c r="O40" s="529"/>
      <c r="P40" s="529"/>
      <c r="Q40" s="529"/>
      <c r="R40" s="529"/>
      <c r="S40" s="529"/>
      <c r="T40" s="529"/>
      <c r="U40" s="529"/>
      <c r="V40" s="529"/>
    </row>
    <row r="41" spans="1:22" s="531" customFormat="1" ht="15" customHeight="1" x14ac:dyDescent="0.25">
      <c r="A41" s="599" t="str">
        <f t="shared" si="1"/>
        <v>Direct - Work Management</v>
      </c>
      <c r="B41" s="600" t="str">
        <f t="shared" ref="B41:B47" si="20">$B$40</f>
        <v>System Control</v>
      </c>
      <c r="C41" s="595" t="str">
        <f>$C$9</f>
        <v xml:space="preserve">   -GDN</v>
      </c>
      <c r="D41" s="623" t="str">
        <f>$D$8</f>
        <v>Nominal £</v>
      </c>
      <c r="E41" s="662">
        <f>'3.2 System Control'!D30</f>
        <v>0</v>
      </c>
      <c r="F41" s="662">
        <f>'3.2 System Control'!E30</f>
        <v>0</v>
      </c>
      <c r="G41" s="662">
        <f>'3.2 System Control'!F30</f>
        <v>0</v>
      </c>
      <c r="H41" s="662">
        <f>'3.2 System Control'!G30</f>
        <v>0</v>
      </c>
      <c r="I41" s="662">
        <f>'3.2 System Control'!H30</f>
        <v>0</v>
      </c>
      <c r="J41" s="663">
        <f>'3.2 System Control'!I30</f>
        <v>0</v>
      </c>
      <c r="K41" s="529"/>
      <c r="L41" s="529"/>
      <c r="M41" s="529"/>
      <c r="N41" s="529"/>
      <c r="O41" s="529"/>
      <c r="P41" s="529"/>
      <c r="Q41" s="529"/>
      <c r="R41" s="529"/>
      <c r="S41" s="529"/>
      <c r="T41" s="529"/>
      <c r="U41" s="529"/>
      <c r="V41" s="529"/>
    </row>
    <row r="42" spans="1:22" s="531" customFormat="1" ht="15" customHeight="1" x14ac:dyDescent="0.25">
      <c r="A42" s="599" t="str">
        <f t="shared" si="1"/>
        <v>Direct - Work Management</v>
      </c>
      <c r="B42" s="600" t="str">
        <f t="shared" si="20"/>
        <v>System Control</v>
      </c>
      <c r="C42" s="595" t="str">
        <f>$C$10</f>
        <v xml:space="preserve">   -Other Group</v>
      </c>
      <c r="D42" s="623" t="str">
        <f>$D$8</f>
        <v>Nominal £</v>
      </c>
      <c r="E42" s="500"/>
      <c r="F42" s="500"/>
      <c r="G42" s="500"/>
      <c r="H42" s="500"/>
      <c r="I42" s="500"/>
      <c r="J42" s="553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529"/>
      <c r="V42" s="529"/>
    </row>
    <row r="43" spans="1:22" s="531" customFormat="1" ht="15" customHeight="1" x14ac:dyDescent="0.25">
      <c r="A43" s="599" t="str">
        <f t="shared" si="1"/>
        <v>Direct - Work Management</v>
      </c>
      <c r="B43" s="600" t="str">
        <f t="shared" si="20"/>
        <v>System Control</v>
      </c>
      <c r="C43" s="595" t="str">
        <f>$C$11</f>
        <v>GDN Percentage Cost of Total Group</v>
      </c>
      <c r="D43" s="623" t="str">
        <f>$D$11</f>
        <v>%</v>
      </c>
      <c r="E43" s="592" t="str">
        <f t="shared" ref="E43:J43" si="21">IFERROR(E41/E40,"")</f>
        <v/>
      </c>
      <c r="F43" s="592" t="str">
        <f t="shared" si="21"/>
        <v/>
      </c>
      <c r="G43" s="592" t="str">
        <f t="shared" si="21"/>
        <v/>
      </c>
      <c r="H43" s="592" t="str">
        <f t="shared" si="21"/>
        <v/>
      </c>
      <c r="I43" s="592" t="str">
        <f t="shared" si="21"/>
        <v/>
      </c>
      <c r="J43" s="593" t="str">
        <f t="shared" si="21"/>
        <v/>
      </c>
      <c r="K43" s="529"/>
      <c r="L43" s="529"/>
      <c r="M43" s="529"/>
      <c r="N43" s="529"/>
      <c r="O43" s="529"/>
      <c r="P43" s="529"/>
      <c r="Q43" s="529"/>
      <c r="R43" s="529"/>
      <c r="S43" s="529"/>
      <c r="T43" s="529"/>
      <c r="U43" s="529"/>
      <c r="V43" s="529"/>
    </row>
    <row r="44" spans="1:22" s="531" customFormat="1" ht="15" customHeight="1" x14ac:dyDescent="0.3">
      <c r="A44" s="599" t="str">
        <f t="shared" si="1"/>
        <v>Direct - Work Management</v>
      </c>
      <c r="B44" s="600" t="str">
        <f t="shared" si="20"/>
        <v>System Control</v>
      </c>
      <c r="C44" s="594" t="str">
        <f>$C$12</f>
        <v>Group Revenue</v>
      </c>
      <c r="D44" s="626" t="str">
        <f>$D$8</f>
        <v>Nominal £</v>
      </c>
      <c r="E44" s="662">
        <f t="shared" ref="E44:J44" si="22">SUM(E45:E46)</f>
        <v>0</v>
      </c>
      <c r="F44" s="662">
        <f t="shared" si="22"/>
        <v>0</v>
      </c>
      <c r="G44" s="662">
        <f t="shared" si="22"/>
        <v>0</v>
      </c>
      <c r="H44" s="662">
        <f t="shared" si="22"/>
        <v>0</v>
      </c>
      <c r="I44" s="662">
        <f t="shared" si="22"/>
        <v>0</v>
      </c>
      <c r="J44" s="663">
        <f t="shared" si="22"/>
        <v>0</v>
      </c>
      <c r="K44" s="529"/>
      <c r="L44" s="529"/>
      <c r="M44" s="529"/>
      <c r="N44" s="529"/>
      <c r="O44" s="529"/>
      <c r="P44" s="529"/>
      <c r="Q44" s="529"/>
      <c r="R44" s="529"/>
      <c r="S44" s="529"/>
      <c r="T44" s="529"/>
      <c r="U44" s="529"/>
      <c r="V44" s="529"/>
    </row>
    <row r="45" spans="1:22" s="531" customFormat="1" ht="15" customHeight="1" x14ac:dyDescent="0.25">
      <c r="A45" s="599" t="str">
        <f t="shared" si="1"/>
        <v>Direct - Work Management</v>
      </c>
      <c r="B45" s="600" t="str">
        <f t="shared" si="20"/>
        <v>System Control</v>
      </c>
      <c r="C45" s="595" t="str">
        <f>$C$13</f>
        <v xml:space="preserve">   -GDN</v>
      </c>
      <c r="D45" s="623" t="str">
        <f>$D$8</f>
        <v>Nominal £</v>
      </c>
      <c r="E45" s="500"/>
      <c r="F45" s="500"/>
      <c r="G45" s="500"/>
      <c r="H45" s="500"/>
      <c r="I45" s="500"/>
      <c r="J45" s="553"/>
      <c r="K45" s="529"/>
      <c r="L45" s="529"/>
      <c r="M45" s="529"/>
      <c r="N45" s="529"/>
      <c r="O45" s="529"/>
      <c r="P45" s="529"/>
      <c r="Q45" s="529"/>
      <c r="R45" s="529"/>
      <c r="S45" s="529"/>
      <c r="T45" s="529"/>
      <c r="U45" s="529"/>
      <c r="V45" s="529"/>
    </row>
    <row r="46" spans="1:22" s="531" customFormat="1" ht="15" customHeight="1" x14ac:dyDescent="0.25">
      <c r="A46" s="599" t="str">
        <f t="shared" si="1"/>
        <v>Direct - Work Management</v>
      </c>
      <c r="B46" s="600" t="str">
        <f t="shared" si="20"/>
        <v>System Control</v>
      </c>
      <c r="C46" s="596" t="str">
        <f>$C$14</f>
        <v xml:space="preserve">   -Other Group</v>
      </c>
      <c r="D46" s="624" t="str">
        <f>$D$8</f>
        <v>Nominal £</v>
      </c>
      <c r="E46" s="556"/>
      <c r="F46" s="556"/>
      <c r="G46" s="556"/>
      <c r="H46" s="556"/>
      <c r="I46" s="556"/>
      <c r="J46" s="557"/>
      <c r="K46" s="529"/>
      <c r="L46" s="529"/>
      <c r="M46" s="529"/>
      <c r="N46" s="529"/>
      <c r="O46" s="529"/>
      <c r="P46" s="529"/>
      <c r="Q46" s="529"/>
      <c r="R46" s="529"/>
      <c r="S46" s="529"/>
      <c r="T46" s="529"/>
      <c r="U46" s="529"/>
      <c r="V46" s="529"/>
    </row>
    <row r="47" spans="1:22" s="531" customFormat="1" ht="15" customHeight="1" thickBot="1" x14ac:dyDescent="0.3">
      <c r="A47" s="599" t="str">
        <f t="shared" si="1"/>
        <v>Direct - Work Management</v>
      </c>
      <c r="B47" s="600" t="str">
        <f t="shared" si="20"/>
        <v>System Control</v>
      </c>
      <c r="C47" s="521" t="str">
        <f>$C$15</f>
        <v>Other Group Profit Margin</v>
      </c>
      <c r="D47" s="625" t="str">
        <f>$D$11</f>
        <v>%</v>
      </c>
      <c r="E47" s="592" t="str">
        <f t="shared" ref="E47:J47" si="23">IFERROR((E46-E42)/E44,"")</f>
        <v/>
      </c>
      <c r="F47" s="592" t="str">
        <f t="shared" si="23"/>
        <v/>
      </c>
      <c r="G47" s="592" t="str">
        <f t="shared" si="23"/>
        <v/>
      </c>
      <c r="H47" s="592" t="str">
        <f t="shared" si="23"/>
        <v/>
      </c>
      <c r="I47" s="592" t="str">
        <f t="shared" si="23"/>
        <v/>
      </c>
      <c r="J47" s="593" t="str">
        <f t="shared" si="23"/>
        <v/>
      </c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</row>
    <row r="48" spans="1:22" s="531" customFormat="1" ht="15" customHeight="1" x14ac:dyDescent="0.3">
      <c r="A48" s="599" t="str">
        <f t="shared" ref="A48:A55" si="24">$A$8</f>
        <v>Direct - Work Management</v>
      </c>
      <c r="B48" s="598" t="s">
        <v>650</v>
      </c>
      <c r="C48" s="591" t="str">
        <f>$C$8</f>
        <v>Group Costs</v>
      </c>
      <c r="D48" s="628" t="s">
        <v>374</v>
      </c>
      <c r="E48" s="680">
        <f>SUM(E49:E50)</f>
        <v>0</v>
      </c>
      <c r="F48" s="680">
        <f t="shared" ref="F48:J48" si="25">SUM(F49:F50)</f>
        <v>0</v>
      </c>
      <c r="G48" s="680">
        <f t="shared" si="25"/>
        <v>0</v>
      </c>
      <c r="H48" s="680">
        <f t="shared" si="25"/>
        <v>0</v>
      </c>
      <c r="I48" s="680">
        <f t="shared" si="25"/>
        <v>0</v>
      </c>
      <c r="J48" s="671">
        <f t="shared" si="25"/>
        <v>0</v>
      </c>
      <c r="K48" s="529"/>
      <c r="L48" s="529"/>
      <c r="M48" s="529"/>
      <c r="N48" s="529"/>
      <c r="O48" s="529"/>
      <c r="P48" s="529"/>
      <c r="Q48" s="529"/>
      <c r="R48" s="529"/>
      <c r="S48" s="529"/>
      <c r="T48" s="529"/>
      <c r="U48" s="529"/>
      <c r="V48" s="529"/>
    </row>
    <row r="49" spans="1:22" s="531" customFormat="1" ht="15" customHeight="1" x14ac:dyDescent="0.25">
      <c r="A49" s="599" t="str">
        <f t="shared" si="24"/>
        <v>Direct - Work Management</v>
      </c>
      <c r="B49" s="600" t="str">
        <f t="shared" ref="B49:B55" si="26">$B$48</f>
        <v>Work Management Total</v>
      </c>
      <c r="C49" s="595" t="str">
        <f>$C$9</f>
        <v xml:space="preserve">   -GDN</v>
      </c>
      <c r="D49" s="623" t="str">
        <f>$D$8</f>
        <v>Nominal £</v>
      </c>
      <c r="E49" s="662">
        <f>SUM(E9+E17+E25+E33+E41)</f>
        <v>0</v>
      </c>
      <c r="F49" s="662">
        <f t="shared" ref="F49:J49" si="27">SUM(F9+F17+F25+F33+F41)</f>
        <v>0</v>
      </c>
      <c r="G49" s="662">
        <f t="shared" si="27"/>
        <v>0</v>
      </c>
      <c r="H49" s="662">
        <f t="shared" si="27"/>
        <v>0</v>
      </c>
      <c r="I49" s="662">
        <f t="shared" si="27"/>
        <v>0</v>
      </c>
      <c r="J49" s="663">
        <f t="shared" si="27"/>
        <v>0</v>
      </c>
      <c r="K49" s="529"/>
      <c r="L49" s="529"/>
      <c r="M49" s="529"/>
      <c r="N49" s="529"/>
      <c r="O49" s="529"/>
      <c r="P49" s="529"/>
      <c r="Q49" s="529"/>
      <c r="R49" s="529"/>
      <c r="S49" s="529"/>
      <c r="T49" s="529"/>
      <c r="U49" s="529"/>
      <c r="V49" s="529"/>
    </row>
    <row r="50" spans="1:22" s="531" customFormat="1" ht="15" customHeight="1" x14ac:dyDescent="0.25">
      <c r="A50" s="599" t="str">
        <f t="shared" si="24"/>
        <v>Direct - Work Management</v>
      </c>
      <c r="B50" s="600" t="str">
        <f t="shared" si="26"/>
        <v>Work Management Total</v>
      </c>
      <c r="C50" s="595" t="str">
        <f>$C$10</f>
        <v xml:space="preserve">   -Other Group</v>
      </c>
      <c r="D50" s="623" t="str">
        <f>$D$8</f>
        <v>Nominal £</v>
      </c>
      <c r="E50" s="662">
        <f t="shared" ref="E50:J50" si="28">SUM(E10+E18+E26+E34+E42)</f>
        <v>0</v>
      </c>
      <c r="F50" s="662">
        <f t="shared" si="28"/>
        <v>0</v>
      </c>
      <c r="G50" s="662">
        <f t="shared" si="28"/>
        <v>0</v>
      </c>
      <c r="H50" s="662">
        <f t="shared" si="28"/>
        <v>0</v>
      </c>
      <c r="I50" s="662">
        <f t="shared" si="28"/>
        <v>0</v>
      </c>
      <c r="J50" s="663">
        <f t="shared" si="28"/>
        <v>0</v>
      </c>
      <c r="K50" s="529"/>
      <c r="L50" s="529"/>
      <c r="M50" s="529"/>
      <c r="N50" s="529"/>
      <c r="O50" s="529"/>
      <c r="P50" s="529"/>
      <c r="Q50" s="529"/>
      <c r="R50" s="529"/>
      <c r="S50" s="529"/>
      <c r="T50" s="529"/>
      <c r="U50" s="529"/>
      <c r="V50" s="529"/>
    </row>
    <row r="51" spans="1:22" s="531" customFormat="1" ht="15" customHeight="1" x14ac:dyDescent="0.25">
      <c r="A51" s="599" t="str">
        <f t="shared" si="24"/>
        <v>Direct - Work Management</v>
      </c>
      <c r="B51" s="600" t="str">
        <f t="shared" si="26"/>
        <v>Work Management Total</v>
      </c>
      <c r="C51" s="595" t="str">
        <f>$C$11</f>
        <v>GDN Percentage Cost of Total Group</v>
      </c>
      <c r="D51" s="623" t="str">
        <f>$D$11</f>
        <v>%</v>
      </c>
      <c r="E51" s="666" t="str">
        <f>IFERROR(E49/E48,"")</f>
        <v/>
      </c>
      <c r="F51" s="666" t="str">
        <f t="shared" ref="F51:J51" si="29">IFERROR(F49/F48,"")</f>
        <v/>
      </c>
      <c r="G51" s="666" t="str">
        <f t="shared" si="29"/>
        <v/>
      </c>
      <c r="H51" s="666" t="str">
        <f t="shared" si="29"/>
        <v/>
      </c>
      <c r="I51" s="666" t="str">
        <f t="shared" si="29"/>
        <v/>
      </c>
      <c r="J51" s="667" t="str">
        <f t="shared" si="29"/>
        <v/>
      </c>
      <c r="K51" s="529"/>
      <c r="L51" s="529"/>
      <c r="M51" s="529"/>
      <c r="N51" s="529"/>
      <c r="O51" s="529"/>
      <c r="P51" s="529"/>
      <c r="Q51" s="529"/>
      <c r="R51" s="529"/>
      <c r="S51" s="529"/>
      <c r="T51" s="529"/>
      <c r="U51" s="529"/>
      <c r="V51" s="529"/>
    </row>
    <row r="52" spans="1:22" s="531" customFormat="1" ht="15" customHeight="1" x14ac:dyDescent="0.3">
      <c r="A52" s="599" t="str">
        <f t="shared" si="24"/>
        <v>Direct - Work Management</v>
      </c>
      <c r="B52" s="600" t="str">
        <f t="shared" si="26"/>
        <v>Work Management Total</v>
      </c>
      <c r="C52" s="594" t="str">
        <f>$C$12</f>
        <v>Group Revenue</v>
      </c>
      <c r="D52" s="626" t="str">
        <f>$D$8</f>
        <v>Nominal £</v>
      </c>
      <c r="E52" s="662">
        <f t="shared" ref="E52:J52" si="30">SUM(E53:E54)</f>
        <v>0</v>
      </c>
      <c r="F52" s="662">
        <f t="shared" si="30"/>
        <v>0</v>
      </c>
      <c r="G52" s="662">
        <f t="shared" si="30"/>
        <v>0</v>
      </c>
      <c r="H52" s="662">
        <f t="shared" si="30"/>
        <v>0</v>
      </c>
      <c r="I52" s="662">
        <f t="shared" si="30"/>
        <v>0</v>
      </c>
      <c r="J52" s="663">
        <f t="shared" si="30"/>
        <v>0</v>
      </c>
      <c r="K52" s="529"/>
      <c r="L52" s="529"/>
      <c r="M52" s="529"/>
      <c r="N52" s="529"/>
      <c r="O52" s="529"/>
      <c r="P52" s="529"/>
      <c r="Q52" s="529"/>
      <c r="R52" s="529"/>
      <c r="S52" s="529"/>
      <c r="T52" s="529"/>
      <c r="U52" s="529"/>
      <c r="V52" s="529"/>
    </row>
    <row r="53" spans="1:22" s="531" customFormat="1" ht="15" customHeight="1" x14ac:dyDescent="0.25">
      <c r="A53" s="599" t="str">
        <f t="shared" si="24"/>
        <v>Direct - Work Management</v>
      </c>
      <c r="B53" s="600" t="str">
        <f t="shared" si="26"/>
        <v>Work Management Total</v>
      </c>
      <c r="C53" s="595" t="str">
        <f>$C$13</f>
        <v xml:space="preserve">   -GDN</v>
      </c>
      <c r="D53" s="623" t="str">
        <f>$D$8</f>
        <v>Nominal £</v>
      </c>
      <c r="E53" s="662">
        <f t="shared" ref="E53:J54" si="31">SUM(E13+E21+E29+E37+E45)</f>
        <v>0</v>
      </c>
      <c r="F53" s="662">
        <f t="shared" si="31"/>
        <v>0</v>
      </c>
      <c r="G53" s="662">
        <f t="shared" si="31"/>
        <v>0</v>
      </c>
      <c r="H53" s="662">
        <f t="shared" si="31"/>
        <v>0</v>
      </c>
      <c r="I53" s="662">
        <f t="shared" si="31"/>
        <v>0</v>
      </c>
      <c r="J53" s="663">
        <f t="shared" si="31"/>
        <v>0</v>
      </c>
      <c r="K53" s="529"/>
      <c r="L53" s="529"/>
      <c r="M53" s="529"/>
      <c r="N53" s="529"/>
      <c r="O53" s="529"/>
      <c r="P53" s="529"/>
      <c r="Q53" s="529"/>
      <c r="R53" s="529"/>
      <c r="S53" s="529"/>
      <c r="T53" s="529"/>
      <c r="U53" s="529"/>
      <c r="V53" s="529"/>
    </row>
    <row r="54" spans="1:22" s="531" customFormat="1" ht="15" customHeight="1" x14ac:dyDescent="0.25">
      <c r="A54" s="599" t="str">
        <f t="shared" si="24"/>
        <v>Direct - Work Management</v>
      </c>
      <c r="B54" s="601" t="str">
        <f t="shared" si="26"/>
        <v>Work Management Total</v>
      </c>
      <c r="C54" s="596" t="str">
        <f>$C$14</f>
        <v xml:space="preserve">   -Other Group</v>
      </c>
      <c r="D54" s="624" t="str">
        <f>$D$8</f>
        <v>Nominal £</v>
      </c>
      <c r="E54" s="662">
        <f t="shared" si="31"/>
        <v>0</v>
      </c>
      <c r="F54" s="662">
        <f t="shared" si="31"/>
        <v>0</v>
      </c>
      <c r="G54" s="662">
        <f t="shared" si="31"/>
        <v>0</v>
      </c>
      <c r="H54" s="662">
        <f t="shared" si="31"/>
        <v>0</v>
      </c>
      <c r="I54" s="662">
        <f t="shared" si="31"/>
        <v>0</v>
      </c>
      <c r="J54" s="663">
        <f t="shared" si="31"/>
        <v>0</v>
      </c>
      <c r="K54" s="529"/>
      <c r="L54" s="529"/>
      <c r="M54" s="529"/>
      <c r="N54" s="529"/>
      <c r="O54" s="529"/>
      <c r="P54" s="529"/>
      <c r="Q54" s="529"/>
      <c r="R54" s="529"/>
      <c r="S54" s="529"/>
      <c r="T54" s="529"/>
      <c r="U54" s="529"/>
      <c r="V54" s="529"/>
    </row>
    <row r="55" spans="1:22" s="531" customFormat="1" ht="15" customHeight="1" thickBot="1" x14ac:dyDescent="0.3">
      <c r="A55" s="603" t="str">
        <f t="shared" si="24"/>
        <v>Direct - Work Management</v>
      </c>
      <c r="B55" s="602" t="str">
        <f t="shared" si="26"/>
        <v>Work Management Total</v>
      </c>
      <c r="C55" s="521" t="str">
        <f>$C$15</f>
        <v>Other Group Profit Margin</v>
      </c>
      <c r="D55" s="625" t="str">
        <f>$D$11</f>
        <v>%</v>
      </c>
      <c r="E55" s="668" t="str">
        <f>IFERROR((E54-E50)/E52,"")</f>
        <v/>
      </c>
      <c r="F55" s="668" t="str">
        <f t="shared" ref="F55:J55" si="32">IFERROR((F54-F50)/F52,"")</f>
        <v/>
      </c>
      <c r="G55" s="668" t="str">
        <f t="shared" si="32"/>
        <v/>
      </c>
      <c r="H55" s="668" t="str">
        <f t="shared" si="32"/>
        <v/>
      </c>
      <c r="I55" s="668" t="str">
        <f t="shared" si="32"/>
        <v/>
      </c>
      <c r="J55" s="669" t="str">
        <f t="shared" si="32"/>
        <v/>
      </c>
      <c r="K55" s="529"/>
      <c r="L55" s="529"/>
      <c r="M55" s="529"/>
      <c r="N55" s="529"/>
      <c r="O55" s="529"/>
      <c r="P55" s="529"/>
      <c r="Q55" s="529"/>
      <c r="R55" s="529"/>
      <c r="S55" s="529"/>
      <c r="T55" s="529"/>
      <c r="U55" s="529"/>
      <c r="V55" s="529"/>
    </row>
    <row r="56" spans="1:22" s="531" customFormat="1" ht="15" customHeight="1" x14ac:dyDescent="0.3">
      <c r="A56" s="597" t="s">
        <v>648</v>
      </c>
      <c r="B56" s="598" t="s">
        <v>197</v>
      </c>
      <c r="C56" s="591" t="str">
        <f>$C$8</f>
        <v>Group Costs</v>
      </c>
      <c r="D56" s="628" t="s">
        <v>374</v>
      </c>
      <c r="E56" s="680">
        <f t="shared" ref="E56:J56" si="33">SUM(E57:E58)</f>
        <v>0</v>
      </c>
      <c r="F56" s="680">
        <f t="shared" si="33"/>
        <v>0</v>
      </c>
      <c r="G56" s="680">
        <f t="shared" si="33"/>
        <v>0</v>
      </c>
      <c r="H56" s="680">
        <f t="shared" si="33"/>
        <v>0</v>
      </c>
      <c r="I56" s="680">
        <f t="shared" si="33"/>
        <v>0</v>
      </c>
      <c r="J56" s="671">
        <f t="shared" si="33"/>
        <v>0</v>
      </c>
      <c r="K56" s="529"/>
      <c r="L56" s="529"/>
      <c r="M56" s="529"/>
      <c r="N56" s="529"/>
      <c r="O56" s="529"/>
      <c r="P56" s="529"/>
      <c r="Q56" s="529"/>
      <c r="R56" s="529"/>
      <c r="S56" s="529"/>
      <c r="T56" s="529"/>
      <c r="U56" s="529"/>
      <c r="V56" s="529"/>
    </row>
    <row r="57" spans="1:22" s="531" customFormat="1" ht="15" customHeight="1" x14ac:dyDescent="0.25">
      <c r="A57" s="599" t="str">
        <f t="shared" ref="A57:A103" si="34">$A$56</f>
        <v>Direct - Work Execution and other activities</v>
      </c>
      <c r="B57" s="600" t="str">
        <f t="shared" ref="B57:B63" si="35">$B$56</f>
        <v>Emergency</v>
      </c>
      <c r="C57" s="595" t="str">
        <f>$C$9</f>
        <v xml:space="preserve">   -GDN</v>
      </c>
      <c r="D57" s="623" t="str">
        <f>$D$8</f>
        <v>Nominal £</v>
      </c>
      <c r="E57" s="662">
        <f>'3.2 Emergency'!D30</f>
        <v>0</v>
      </c>
      <c r="F57" s="662">
        <f>'3.2 Emergency'!E30</f>
        <v>0</v>
      </c>
      <c r="G57" s="662">
        <f>'3.2 Emergency'!F30</f>
        <v>0</v>
      </c>
      <c r="H57" s="662">
        <f>'3.2 Emergency'!G30</f>
        <v>0</v>
      </c>
      <c r="I57" s="662">
        <f>'3.2 Emergency'!H30</f>
        <v>0</v>
      </c>
      <c r="J57" s="663">
        <f>'3.2 Emergency'!I30</f>
        <v>0</v>
      </c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</row>
    <row r="58" spans="1:22" s="531" customFormat="1" ht="15" customHeight="1" x14ac:dyDescent="0.25">
      <c r="A58" s="599" t="str">
        <f t="shared" si="34"/>
        <v>Direct - Work Execution and other activities</v>
      </c>
      <c r="B58" s="600" t="str">
        <f t="shared" si="35"/>
        <v>Emergency</v>
      </c>
      <c r="C58" s="595" t="str">
        <f>$C$10</f>
        <v xml:space="preserve">   -Other Group</v>
      </c>
      <c r="D58" s="623" t="str">
        <f>$D$8</f>
        <v>Nominal £</v>
      </c>
      <c r="E58" s="500"/>
      <c r="F58" s="500"/>
      <c r="G58" s="500"/>
      <c r="H58" s="500"/>
      <c r="I58" s="500"/>
      <c r="J58" s="553"/>
      <c r="K58" s="529"/>
      <c r="L58" s="529"/>
      <c r="M58" s="529"/>
      <c r="N58" s="529"/>
      <c r="O58" s="529"/>
      <c r="P58" s="529"/>
      <c r="Q58" s="529"/>
      <c r="R58" s="529"/>
      <c r="S58" s="529"/>
      <c r="T58" s="529"/>
      <c r="U58" s="529"/>
      <c r="V58" s="529"/>
    </row>
    <row r="59" spans="1:22" s="531" customFormat="1" ht="15" customHeight="1" x14ac:dyDescent="0.25">
      <c r="A59" s="599" t="str">
        <f t="shared" si="34"/>
        <v>Direct - Work Execution and other activities</v>
      </c>
      <c r="B59" s="600" t="str">
        <f t="shared" si="35"/>
        <v>Emergency</v>
      </c>
      <c r="C59" s="595" t="str">
        <f>$C$11</f>
        <v>GDN Percentage Cost of Total Group</v>
      </c>
      <c r="D59" s="623" t="str">
        <f>$D$11</f>
        <v>%</v>
      </c>
      <c r="E59" s="592" t="str">
        <f t="shared" ref="E59:J59" si="36">IFERROR(E57/E56,"")</f>
        <v/>
      </c>
      <c r="F59" s="592" t="str">
        <f t="shared" si="36"/>
        <v/>
      </c>
      <c r="G59" s="592" t="str">
        <f t="shared" si="36"/>
        <v/>
      </c>
      <c r="H59" s="592" t="str">
        <f t="shared" si="36"/>
        <v/>
      </c>
      <c r="I59" s="592" t="str">
        <f t="shared" si="36"/>
        <v/>
      </c>
      <c r="J59" s="593" t="str">
        <f t="shared" si="36"/>
        <v/>
      </c>
      <c r="K59" s="529"/>
      <c r="L59" s="529"/>
      <c r="M59" s="529"/>
      <c r="N59" s="529"/>
      <c r="O59" s="529"/>
      <c r="P59" s="529"/>
      <c r="Q59" s="529"/>
      <c r="R59" s="529"/>
      <c r="S59" s="529"/>
      <c r="T59" s="529"/>
      <c r="U59" s="529"/>
      <c r="V59" s="529"/>
    </row>
    <row r="60" spans="1:22" s="531" customFormat="1" ht="15" customHeight="1" x14ac:dyDescent="0.3">
      <c r="A60" s="599" t="str">
        <f t="shared" si="34"/>
        <v>Direct - Work Execution and other activities</v>
      </c>
      <c r="B60" s="600" t="str">
        <f t="shared" si="35"/>
        <v>Emergency</v>
      </c>
      <c r="C60" s="594" t="str">
        <f>$C$12</f>
        <v>Group Revenue</v>
      </c>
      <c r="D60" s="626" t="str">
        <f>$D$8</f>
        <v>Nominal £</v>
      </c>
      <c r="E60" s="662">
        <f>SUM(E61:E62)</f>
        <v>0</v>
      </c>
      <c r="F60" s="662">
        <f t="shared" ref="F60:J60" si="37">SUM(F61:F62)</f>
        <v>0</v>
      </c>
      <c r="G60" s="662">
        <f t="shared" si="37"/>
        <v>0</v>
      </c>
      <c r="H60" s="662">
        <f t="shared" si="37"/>
        <v>0</v>
      </c>
      <c r="I60" s="662">
        <f t="shared" si="37"/>
        <v>0</v>
      </c>
      <c r="J60" s="663">
        <f t="shared" si="37"/>
        <v>0</v>
      </c>
      <c r="K60" s="529"/>
      <c r="L60" s="529"/>
      <c r="M60" s="529"/>
      <c r="N60" s="529"/>
      <c r="O60" s="529"/>
      <c r="P60" s="529"/>
      <c r="Q60" s="529"/>
      <c r="R60" s="529"/>
      <c r="S60" s="529"/>
      <c r="T60" s="529"/>
      <c r="U60" s="529"/>
      <c r="V60" s="529"/>
    </row>
    <row r="61" spans="1:22" s="531" customFormat="1" ht="15" customHeight="1" x14ac:dyDescent="0.25">
      <c r="A61" s="599" t="str">
        <f t="shared" si="34"/>
        <v>Direct - Work Execution and other activities</v>
      </c>
      <c r="B61" s="600" t="str">
        <f t="shared" si="35"/>
        <v>Emergency</v>
      </c>
      <c r="C61" s="595" t="str">
        <f>$C$13</f>
        <v xml:space="preserve">   -GDN</v>
      </c>
      <c r="D61" s="623" t="str">
        <f>$D$8</f>
        <v>Nominal £</v>
      </c>
      <c r="E61" s="500"/>
      <c r="F61" s="500"/>
      <c r="G61" s="500"/>
      <c r="H61" s="500"/>
      <c r="I61" s="500"/>
      <c r="J61" s="553"/>
      <c r="K61" s="529"/>
      <c r="L61" s="529"/>
      <c r="M61" s="529"/>
      <c r="N61" s="529"/>
      <c r="O61" s="529"/>
      <c r="P61" s="529"/>
      <c r="Q61" s="529"/>
      <c r="R61" s="529"/>
      <c r="S61" s="529"/>
      <c r="T61" s="529"/>
      <c r="U61" s="529"/>
      <c r="V61" s="529"/>
    </row>
    <row r="62" spans="1:22" s="531" customFormat="1" ht="15" customHeight="1" x14ac:dyDescent="0.25">
      <c r="A62" s="599" t="str">
        <f t="shared" si="34"/>
        <v>Direct - Work Execution and other activities</v>
      </c>
      <c r="B62" s="601" t="str">
        <f t="shared" si="35"/>
        <v>Emergency</v>
      </c>
      <c r="C62" s="596" t="str">
        <f>$C$14</f>
        <v xml:space="preserve">   -Other Group</v>
      </c>
      <c r="D62" s="624" t="str">
        <f>$D$8</f>
        <v>Nominal £</v>
      </c>
      <c r="E62" s="556"/>
      <c r="F62" s="556"/>
      <c r="G62" s="556"/>
      <c r="H62" s="556"/>
      <c r="I62" s="556"/>
      <c r="J62" s="557"/>
      <c r="K62" s="529"/>
      <c r="L62" s="529"/>
      <c r="M62" s="529"/>
      <c r="N62" s="529"/>
      <c r="O62" s="529"/>
      <c r="P62" s="529"/>
      <c r="Q62" s="529"/>
      <c r="R62" s="529"/>
      <c r="S62" s="529"/>
      <c r="T62" s="529"/>
      <c r="U62" s="529"/>
      <c r="V62" s="529"/>
    </row>
    <row r="63" spans="1:22" s="531" customFormat="1" ht="15" customHeight="1" thickBot="1" x14ac:dyDescent="0.3">
      <c r="A63" s="599" t="str">
        <f t="shared" si="34"/>
        <v>Direct - Work Execution and other activities</v>
      </c>
      <c r="B63" s="602" t="str">
        <f t="shared" si="35"/>
        <v>Emergency</v>
      </c>
      <c r="C63" s="521" t="str">
        <f>$C$15</f>
        <v>Other Group Profit Margin</v>
      </c>
      <c r="D63" s="625" t="str">
        <f>$D$11</f>
        <v>%</v>
      </c>
      <c r="E63" s="592" t="str">
        <f t="shared" ref="E63:J63" si="38">IFERROR((E62-E58)/E60,"")</f>
        <v/>
      </c>
      <c r="F63" s="592" t="str">
        <f t="shared" si="38"/>
        <v/>
      </c>
      <c r="G63" s="592" t="str">
        <f t="shared" si="38"/>
        <v/>
      </c>
      <c r="H63" s="592" t="str">
        <f t="shared" si="38"/>
        <v/>
      </c>
      <c r="I63" s="592" t="str">
        <f t="shared" si="38"/>
        <v/>
      </c>
      <c r="J63" s="593" t="str">
        <f t="shared" si="38"/>
        <v/>
      </c>
      <c r="K63" s="529"/>
      <c r="L63" s="529"/>
      <c r="M63" s="529"/>
      <c r="N63" s="529"/>
      <c r="O63" s="529"/>
      <c r="P63" s="529"/>
      <c r="Q63" s="529"/>
      <c r="R63" s="529"/>
      <c r="S63" s="529"/>
      <c r="T63" s="529"/>
      <c r="U63" s="529"/>
      <c r="V63" s="529"/>
    </row>
    <row r="64" spans="1:22" s="531" customFormat="1" ht="15" customHeight="1" x14ac:dyDescent="0.3">
      <c r="A64" s="599" t="str">
        <f t="shared" si="34"/>
        <v>Direct - Work Execution and other activities</v>
      </c>
      <c r="B64" s="598" t="s">
        <v>198</v>
      </c>
      <c r="C64" s="591" t="str">
        <f>$C$8</f>
        <v>Group Costs</v>
      </c>
      <c r="D64" s="628" t="s">
        <v>374</v>
      </c>
      <c r="E64" s="680">
        <f t="shared" ref="E64:J64" si="39">SUM(E65:E66)</f>
        <v>0</v>
      </c>
      <c r="F64" s="680">
        <f t="shared" si="39"/>
        <v>0</v>
      </c>
      <c r="G64" s="680">
        <f t="shared" si="39"/>
        <v>0</v>
      </c>
      <c r="H64" s="680">
        <f t="shared" si="39"/>
        <v>0</v>
      </c>
      <c r="I64" s="680">
        <f t="shared" si="39"/>
        <v>0</v>
      </c>
      <c r="J64" s="671">
        <f t="shared" si="39"/>
        <v>0</v>
      </c>
      <c r="K64" s="529"/>
      <c r="L64" s="529"/>
      <c r="M64" s="529"/>
      <c r="N64" s="529"/>
      <c r="O64" s="529"/>
      <c r="P64" s="529"/>
      <c r="Q64" s="529"/>
      <c r="R64" s="529"/>
      <c r="S64" s="529"/>
      <c r="T64" s="529"/>
      <c r="U64" s="529"/>
      <c r="V64" s="529"/>
    </row>
    <row r="65" spans="1:22" s="531" customFormat="1" ht="15" customHeight="1" x14ac:dyDescent="0.25">
      <c r="A65" s="599" t="str">
        <f t="shared" si="34"/>
        <v>Direct - Work Execution and other activities</v>
      </c>
      <c r="B65" s="600" t="str">
        <f t="shared" ref="B65:B71" si="40">$B$64</f>
        <v>Metering</v>
      </c>
      <c r="C65" s="595" t="str">
        <f>$C$9</f>
        <v xml:space="preserve">   -GDN</v>
      </c>
      <c r="D65" s="623" t="str">
        <f>$D$8</f>
        <v>Nominal £</v>
      </c>
      <c r="E65" s="662">
        <f>'3.2 Metering'!D30</f>
        <v>0</v>
      </c>
      <c r="F65" s="662">
        <f>'3.2 Metering'!E30</f>
        <v>0</v>
      </c>
      <c r="G65" s="662">
        <f>'3.2 Metering'!F30</f>
        <v>0</v>
      </c>
      <c r="H65" s="662">
        <f>'3.2 Metering'!G30</f>
        <v>0</v>
      </c>
      <c r="I65" s="662">
        <f>'3.2 Metering'!H30</f>
        <v>0</v>
      </c>
      <c r="J65" s="663">
        <f>'3.2 Metering'!I30</f>
        <v>0</v>
      </c>
      <c r="K65" s="529"/>
      <c r="L65" s="529"/>
      <c r="M65" s="529"/>
      <c r="N65" s="529"/>
      <c r="O65" s="529"/>
      <c r="P65" s="529"/>
      <c r="Q65" s="529"/>
      <c r="R65" s="529"/>
      <c r="S65" s="529"/>
      <c r="T65" s="529"/>
      <c r="U65" s="529"/>
      <c r="V65" s="529"/>
    </row>
    <row r="66" spans="1:22" s="531" customFormat="1" ht="15" customHeight="1" x14ac:dyDescent="0.25">
      <c r="A66" s="599" t="str">
        <f t="shared" si="34"/>
        <v>Direct - Work Execution and other activities</v>
      </c>
      <c r="B66" s="600" t="str">
        <f t="shared" si="40"/>
        <v>Metering</v>
      </c>
      <c r="C66" s="595" t="str">
        <f>$C$10</f>
        <v xml:space="preserve">   -Other Group</v>
      </c>
      <c r="D66" s="623" t="str">
        <f>$D$8</f>
        <v>Nominal £</v>
      </c>
      <c r="E66" s="500"/>
      <c r="F66" s="500"/>
      <c r="G66" s="500"/>
      <c r="H66" s="500"/>
      <c r="I66" s="500"/>
      <c r="J66" s="553"/>
      <c r="K66" s="529"/>
      <c r="L66" s="529"/>
      <c r="M66" s="529"/>
      <c r="N66" s="529"/>
      <c r="O66" s="529"/>
      <c r="P66" s="529"/>
      <c r="Q66" s="529"/>
      <c r="R66" s="529"/>
      <c r="S66" s="529"/>
      <c r="T66" s="529"/>
      <c r="U66" s="529"/>
      <c r="V66" s="529"/>
    </row>
    <row r="67" spans="1:22" s="531" customFormat="1" ht="15" customHeight="1" x14ac:dyDescent="0.25">
      <c r="A67" s="599" t="str">
        <f t="shared" si="34"/>
        <v>Direct - Work Execution and other activities</v>
      </c>
      <c r="B67" s="600" t="str">
        <f t="shared" si="40"/>
        <v>Metering</v>
      </c>
      <c r="C67" s="595" t="str">
        <f>$C$11</f>
        <v>GDN Percentage Cost of Total Group</v>
      </c>
      <c r="D67" s="623" t="str">
        <f>$D$11</f>
        <v>%</v>
      </c>
      <c r="E67" s="592"/>
      <c r="F67" s="592" t="str">
        <f t="shared" ref="F67:J67" si="41">IFERROR(F65/F64,"")</f>
        <v/>
      </c>
      <c r="G67" s="592" t="str">
        <f t="shared" si="41"/>
        <v/>
      </c>
      <c r="H67" s="592" t="str">
        <f t="shared" si="41"/>
        <v/>
      </c>
      <c r="I67" s="592" t="str">
        <f t="shared" si="41"/>
        <v/>
      </c>
      <c r="J67" s="593" t="str">
        <f t="shared" si="41"/>
        <v/>
      </c>
      <c r="K67" s="529"/>
      <c r="L67" s="529"/>
      <c r="M67" s="529"/>
      <c r="N67" s="529"/>
      <c r="O67" s="529"/>
      <c r="P67" s="529"/>
      <c r="Q67" s="529"/>
      <c r="R67" s="529"/>
      <c r="S67" s="529"/>
      <c r="T67" s="529"/>
      <c r="U67" s="529"/>
      <c r="V67" s="529"/>
    </row>
    <row r="68" spans="1:22" s="531" customFormat="1" ht="15" customHeight="1" x14ac:dyDescent="0.3">
      <c r="A68" s="599" t="str">
        <f t="shared" si="34"/>
        <v>Direct - Work Execution and other activities</v>
      </c>
      <c r="B68" s="600" t="str">
        <f t="shared" si="40"/>
        <v>Metering</v>
      </c>
      <c r="C68" s="594" t="str">
        <f>$C$12</f>
        <v>Group Revenue</v>
      </c>
      <c r="D68" s="626" t="str">
        <f>$D$8</f>
        <v>Nominal £</v>
      </c>
      <c r="E68" s="662">
        <f t="shared" ref="E68:J68" si="42">SUM(E69:E70)</f>
        <v>0</v>
      </c>
      <c r="F68" s="662">
        <f t="shared" si="42"/>
        <v>0</v>
      </c>
      <c r="G68" s="662">
        <f t="shared" si="42"/>
        <v>0</v>
      </c>
      <c r="H68" s="662">
        <f t="shared" si="42"/>
        <v>0</v>
      </c>
      <c r="I68" s="662">
        <f t="shared" si="42"/>
        <v>0</v>
      </c>
      <c r="J68" s="663">
        <f t="shared" si="42"/>
        <v>0</v>
      </c>
      <c r="K68" s="529"/>
      <c r="L68" s="529"/>
      <c r="M68" s="529"/>
      <c r="N68" s="529"/>
      <c r="O68" s="529"/>
      <c r="P68" s="529"/>
      <c r="Q68" s="529"/>
      <c r="R68" s="529"/>
      <c r="S68" s="529"/>
      <c r="T68" s="529"/>
      <c r="U68" s="529"/>
      <c r="V68" s="529"/>
    </row>
    <row r="69" spans="1:22" s="531" customFormat="1" ht="15" customHeight="1" x14ac:dyDescent="0.25">
      <c r="A69" s="599" t="str">
        <f t="shared" si="34"/>
        <v>Direct - Work Execution and other activities</v>
      </c>
      <c r="B69" s="600" t="str">
        <f t="shared" si="40"/>
        <v>Metering</v>
      </c>
      <c r="C69" s="595" t="str">
        <f>$C$13</f>
        <v xml:space="preserve">   -GDN</v>
      </c>
      <c r="D69" s="623" t="str">
        <f>$D$8</f>
        <v>Nominal £</v>
      </c>
      <c r="E69" s="500"/>
      <c r="F69" s="500"/>
      <c r="G69" s="500"/>
      <c r="H69" s="500"/>
      <c r="I69" s="500"/>
      <c r="J69" s="553"/>
      <c r="K69" s="529"/>
      <c r="L69" s="529"/>
      <c r="M69" s="529"/>
      <c r="N69" s="529"/>
      <c r="O69" s="529"/>
      <c r="P69" s="529"/>
      <c r="Q69" s="529"/>
      <c r="R69" s="529"/>
      <c r="S69" s="529"/>
      <c r="T69" s="529"/>
      <c r="U69" s="529"/>
      <c r="V69" s="529"/>
    </row>
    <row r="70" spans="1:22" s="531" customFormat="1" ht="15" customHeight="1" x14ac:dyDescent="0.25">
      <c r="A70" s="599" t="str">
        <f t="shared" si="34"/>
        <v>Direct - Work Execution and other activities</v>
      </c>
      <c r="B70" s="601" t="str">
        <f t="shared" si="40"/>
        <v>Metering</v>
      </c>
      <c r="C70" s="596" t="str">
        <f>$C$14</f>
        <v xml:space="preserve">   -Other Group</v>
      </c>
      <c r="D70" s="624" t="str">
        <f>$D$8</f>
        <v>Nominal £</v>
      </c>
      <c r="E70" s="556"/>
      <c r="F70" s="556"/>
      <c r="G70" s="556"/>
      <c r="H70" s="556"/>
      <c r="I70" s="556"/>
      <c r="J70" s="557"/>
      <c r="K70" s="529"/>
      <c r="L70" s="529"/>
      <c r="M70" s="529"/>
      <c r="N70" s="529"/>
      <c r="O70" s="529"/>
      <c r="P70" s="529"/>
      <c r="Q70" s="529"/>
      <c r="R70" s="529"/>
      <c r="S70" s="529"/>
      <c r="T70" s="529"/>
      <c r="U70" s="529"/>
      <c r="V70" s="529"/>
    </row>
    <row r="71" spans="1:22" s="531" customFormat="1" ht="15" customHeight="1" thickBot="1" x14ac:dyDescent="0.3">
      <c r="A71" s="599" t="str">
        <f t="shared" si="34"/>
        <v>Direct - Work Execution and other activities</v>
      </c>
      <c r="B71" s="602" t="str">
        <f t="shared" si="40"/>
        <v>Metering</v>
      </c>
      <c r="C71" s="521" t="str">
        <f>$C$15</f>
        <v>Other Group Profit Margin</v>
      </c>
      <c r="D71" s="625" t="str">
        <f>$D$11</f>
        <v>%</v>
      </c>
      <c r="E71" s="592" t="str">
        <f t="shared" ref="E71:J71" si="43">IFERROR((E70-E66)/E68,"")</f>
        <v/>
      </c>
      <c r="F71" s="592" t="str">
        <f t="shared" si="43"/>
        <v/>
      </c>
      <c r="G71" s="592" t="str">
        <f t="shared" si="43"/>
        <v/>
      </c>
      <c r="H71" s="592" t="str">
        <f t="shared" si="43"/>
        <v/>
      </c>
      <c r="I71" s="592" t="str">
        <f t="shared" si="43"/>
        <v/>
      </c>
      <c r="J71" s="593" t="str">
        <f t="shared" si="43"/>
        <v/>
      </c>
      <c r="K71" s="529"/>
      <c r="L71" s="529"/>
      <c r="M71" s="529"/>
      <c r="N71" s="529"/>
      <c r="O71" s="529"/>
      <c r="P71" s="529"/>
      <c r="Q71" s="529"/>
      <c r="R71" s="529"/>
      <c r="S71" s="529"/>
      <c r="T71" s="529"/>
      <c r="U71" s="529"/>
      <c r="V71" s="529"/>
    </row>
    <row r="72" spans="1:22" s="531" customFormat="1" ht="15" customHeight="1" x14ac:dyDescent="0.3">
      <c r="A72" s="599" t="str">
        <f t="shared" si="34"/>
        <v>Direct - Work Execution and other activities</v>
      </c>
      <c r="B72" s="598" t="s">
        <v>1253</v>
      </c>
      <c r="C72" s="591" t="str">
        <f>$C$8</f>
        <v>Group Costs</v>
      </c>
      <c r="D72" s="628" t="s">
        <v>374</v>
      </c>
      <c r="E72" s="680">
        <f t="shared" ref="E72:J72" si="44">SUM(E73:E74)</f>
        <v>0</v>
      </c>
      <c r="F72" s="680">
        <f t="shared" si="44"/>
        <v>0</v>
      </c>
      <c r="G72" s="680">
        <f t="shared" si="44"/>
        <v>0</v>
      </c>
      <c r="H72" s="680">
        <f t="shared" si="44"/>
        <v>0</v>
      </c>
      <c r="I72" s="680">
        <f t="shared" si="44"/>
        <v>0</v>
      </c>
      <c r="J72" s="671">
        <f t="shared" si="44"/>
        <v>0</v>
      </c>
      <c r="K72" s="529"/>
      <c r="L72" s="529"/>
      <c r="M72" s="529"/>
      <c r="N72" s="529"/>
      <c r="O72" s="529"/>
      <c r="P72" s="529"/>
      <c r="Q72" s="529"/>
      <c r="R72" s="529"/>
      <c r="S72" s="529"/>
      <c r="T72" s="529"/>
      <c r="U72" s="529"/>
      <c r="V72" s="529"/>
    </row>
    <row r="73" spans="1:22" s="531" customFormat="1" ht="15" customHeight="1" x14ac:dyDescent="0.25">
      <c r="A73" s="599" t="str">
        <f t="shared" si="34"/>
        <v>Direct - Work Execution and other activities</v>
      </c>
      <c r="B73" s="600" t="str">
        <f t="shared" ref="B73:B79" si="45">$B$72</f>
        <v>Public Reported Escape (PRE) Repairs</v>
      </c>
      <c r="C73" s="595" t="str">
        <f>$C$9</f>
        <v xml:space="preserve">   -GDN</v>
      </c>
      <c r="D73" s="623" t="str">
        <f>$D$8</f>
        <v>Nominal £</v>
      </c>
      <c r="E73" s="662">
        <f>'3.2 PRE Repairs'!D30</f>
        <v>0</v>
      </c>
      <c r="F73" s="662">
        <f>'3.2 PRE Repairs'!E30</f>
        <v>0</v>
      </c>
      <c r="G73" s="662">
        <f>'3.2 PRE Repairs'!F30</f>
        <v>0</v>
      </c>
      <c r="H73" s="662">
        <f>'3.2 PRE Repairs'!G30</f>
        <v>0</v>
      </c>
      <c r="I73" s="662">
        <f>'3.2 PRE Repairs'!H30</f>
        <v>0</v>
      </c>
      <c r="J73" s="663">
        <f>'3.2 PRE Repairs'!I30</f>
        <v>0</v>
      </c>
      <c r="K73" s="529"/>
      <c r="L73" s="529"/>
      <c r="M73" s="529"/>
      <c r="N73" s="529"/>
      <c r="O73" s="529"/>
      <c r="P73" s="529"/>
      <c r="Q73" s="529"/>
      <c r="R73" s="529"/>
      <c r="S73" s="529"/>
      <c r="T73" s="529"/>
      <c r="U73" s="529"/>
      <c r="V73" s="529"/>
    </row>
    <row r="74" spans="1:22" s="531" customFormat="1" ht="15" customHeight="1" x14ac:dyDescent="0.25">
      <c r="A74" s="599" t="str">
        <f t="shared" si="34"/>
        <v>Direct - Work Execution and other activities</v>
      </c>
      <c r="B74" s="600" t="str">
        <f t="shared" si="45"/>
        <v>Public Reported Escape (PRE) Repairs</v>
      </c>
      <c r="C74" s="595" t="str">
        <f>$C$10</f>
        <v xml:space="preserve">   -Other Group</v>
      </c>
      <c r="D74" s="623" t="str">
        <f>$D$8</f>
        <v>Nominal £</v>
      </c>
      <c r="E74" s="500"/>
      <c r="F74" s="500"/>
      <c r="G74" s="500"/>
      <c r="H74" s="500"/>
      <c r="I74" s="500"/>
      <c r="J74" s="553"/>
      <c r="K74" s="529"/>
      <c r="L74" s="529"/>
      <c r="M74" s="529"/>
      <c r="N74" s="529"/>
      <c r="O74" s="529"/>
      <c r="P74" s="529"/>
      <c r="Q74" s="529"/>
      <c r="R74" s="529"/>
      <c r="S74" s="529"/>
      <c r="T74" s="529"/>
      <c r="U74" s="529"/>
      <c r="V74" s="529"/>
    </row>
    <row r="75" spans="1:22" s="531" customFormat="1" ht="15" customHeight="1" x14ac:dyDescent="0.25">
      <c r="A75" s="599" t="str">
        <f t="shared" si="34"/>
        <v>Direct - Work Execution and other activities</v>
      </c>
      <c r="B75" s="600" t="str">
        <f t="shared" si="45"/>
        <v>Public Reported Escape (PRE) Repairs</v>
      </c>
      <c r="C75" s="595" t="str">
        <f>$C$11</f>
        <v>GDN Percentage Cost of Total Group</v>
      </c>
      <c r="D75" s="623" t="str">
        <f>$D$11</f>
        <v>%</v>
      </c>
      <c r="E75" s="592" t="str">
        <f t="shared" ref="E75:J75" si="46">IFERROR(E73/E72,"")</f>
        <v/>
      </c>
      <c r="F75" s="592" t="str">
        <f t="shared" si="46"/>
        <v/>
      </c>
      <c r="G75" s="592" t="str">
        <f t="shared" si="46"/>
        <v/>
      </c>
      <c r="H75" s="592" t="str">
        <f t="shared" si="46"/>
        <v/>
      </c>
      <c r="I75" s="592" t="str">
        <f t="shared" si="46"/>
        <v/>
      </c>
      <c r="J75" s="593" t="str">
        <f t="shared" si="46"/>
        <v/>
      </c>
      <c r="K75" s="529"/>
      <c r="L75" s="529"/>
      <c r="M75" s="529"/>
      <c r="N75" s="529"/>
      <c r="O75" s="529"/>
      <c r="P75" s="529"/>
      <c r="Q75" s="529"/>
      <c r="R75" s="529"/>
      <c r="S75" s="529"/>
      <c r="T75" s="529"/>
      <c r="U75" s="529"/>
      <c r="V75" s="529"/>
    </row>
    <row r="76" spans="1:22" s="531" customFormat="1" ht="15" customHeight="1" x14ac:dyDescent="0.3">
      <c r="A76" s="599" t="str">
        <f t="shared" si="34"/>
        <v>Direct - Work Execution and other activities</v>
      </c>
      <c r="B76" s="600" t="str">
        <f t="shared" si="45"/>
        <v>Public Reported Escape (PRE) Repairs</v>
      </c>
      <c r="C76" s="594" t="str">
        <f>$C$12</f>
        <v>Group Revenue</v>
      </c>
      <c r="D76" s="626" t="str">
        <f>$D$8</f>
        <v>Nominal £</v>
      </c>
      <c r="E76" s="662">
        <f t="shared" ref="E76:J76" si="47">SUM(E77:E78)</f>
        <v>0</v>
      </c>
      <c r="F76" s="662">
        <f t="shared" si="47"/>
        <v>0</v>
      </c>
      <c r="G76" s="662">
        <f t="shared" si="47"/>
        <v>0</v>
      </c>
      <c r="H76" s="662">
        <f t="shared" si="47"/>
        <v>0</v>
      </c>
      <c r="I76" s="662">
        <f t="shared" si="47"/>
        <v>0</v>
      </c>
      <c r="J76" s="663">
        <f t="shared" si="47"/>
        <v>0</v>
      </c>
      <c r="K76" s="529"/>
      <c r="L76" s="529"/>
      <c r="M76" s="529"/>
      <c r="N76" s="529"/>
      <c r="O76" s="529"/>
      <c r="P76" s="529"/>
      <c r="Q76" s="529"/>
      <c r="R76" s="529"/>
      <c r="S76" s="529"/>
      <c r="T76" s="529"/>
      <c r="U76" s="529"/>
      <c r="V76" s="529"/>
    </row>
    <row r="77" spans="1:22" s="531" customFormat="1" ht="15" customHeight="1" x14ac:dyDescent="0.25">
      <c r="A77" s="599" t="str">
        <f t="shared" si="34"/>
        <v>Direct - Work Execution and other activities</v>
      </c>
      <c r="B77" s="600" t="str">
        <f t="shared" si="45"/>
        <v>Public Reported Escape (PRE) Repairs</v>
      </c>
      <c r="C77" s="595" t="str">
        <f>$C$13</f>
        <v xml:space="preserve">   -GDN</v>
      </c>
      <c r="D77" s="623" t="str">
        <f>$D$8</f>
        <v>Nominal £</v>
      </c>
      <c r="E77" s="500"/>
      <c r="F77" s="500"/>
      <c r="G77" s="500"/>
      <c r="H77" s="500"/>
      <c r="I77" s="500"/>
      <c r="J77" s="553"/>
      <c r="K77" s="529"/>
      <c r="L77" s="529"/>
      <c r="M77" s="529"/>
      <c r="N77" s="529"/>
      <c r="O77" s="529"/>
      <c r="P77" s="529"/>
      <c r="Q77" s="529"/>
      <c r="R77" s="529"/>
      <c r="S77" s="529"/>
      <c r="T77" s="529"/>
      <c r="U77" s="529"/>
      <c r="V77" s="529"/>
    </row>
    <row r="78" spans="1:22" s="531" customFormat="1" ht="15" customHeight="1" x14ac:dyDescent="0.25">
      <c r="A78" s="599" t="str">
        <f t="shared" si="34"/>
        <v>Direct - Work Execution and other activities</v>
      </c>
      <c r="B78" s="601" t="str">
        <f t="shared" si="45"/>
        <v>Public Reported Escape (PRE) Repairs</v>
      </c>
      <c r="C78" s="596" t="str">
        <f>$C$14</f>
        <v xml:space="preserve">   -Other Group</v>
      </c>
      <c r="D78" s="624" t="str">
        <f>$D$8</f>
        <v>Nominal £</v>
      </c>
      <c r="E78" s="556"/>
      <c r="F78" s="556"/>
      <c r="G78" s="556"/>
      <c r="H78" s="556"/>
      <c r="I78" s="556"/>
      <c r="J78" s="557"/>
      <c r="K78" s="529"/>
      <c r="L78" s="529"/>
      <c r="M78" s="529"/>
      <c r="N78" s="529"/>
      <c r="O78" s="529"/>
      <c r="P78" s="529"/>
      <c r="Q78" s="529"/>
      <c r="R78" s="529"/>
      <c r="S78" s="529"/>
      <c r="T78" s="529"/>
      <c r="U78" s="529"/>
      <c r="V78" s="529"/>
    </row>
    <row r="79" spans="1:22" s="531" customFormat="1" ht="15" customHeight="1" thickBot="1" x14ac:dyDescent="0.3">
      <c r="A79" s="599" t="str">
        <f t="shared" si="34"/>
        <v>Direct - Work Execution and other activities</v>
      </c>
      <c r="B79" s="602" t="str">
        <f t="shared" si="45"/>
        <v>Public Reported Escape (PRE) Repairs</v>
      </c>
      <c r="C79" s="521" t="str">
        <f>$C$15</f>
        <v>Other Group Profit Margin</v>
      </c>
      <c r="D79" s="625" t="str">
        <f>$D$11</f>
        <v>%</v>
      </c>
      <c r="E79" s="592" t="str">
        <f t="shared" ref="E79:J79" si="48">IFERROR((E78-E74)/E76,"")</f>
        <v/>
      </c>
      <c r="F79" s="592" t="str">
        <f t="shared" si="48"/>
        <v/>
      </c>
      <c r="G79" s="592" t="str">
        <f t="shared" si="48"/>
        <v/>
      </c>
      <c r="H79" s="592" t="str">
        <f t="shared" si="48"/>
        <v/>
      </c>
      <c r="I79" s="592" t="str">
        <f t="shared" si="48"/>
        <v/>
      </c>
      <c r="J79" s="593" t="str">
        <f t="shared" si="48"/>
        <v/>
      </c>
      <c r="K79" s="529"/>
      <c r="L79" s="529"/>
      <c r="M79" s="529"/>
      <c r="N79" s="529"/>
      <c r="O79" s="529"/>
      <c r="P79" s="529"/>
      <c r="Q79" s="529"/>
      <c r="R79" s="529"/>
      <c r="S79" s="529"/>
      <c r="T79" s="529"/>
      <c r="U79" s="529"/>
      <c r="V79" s="529"/>
    </row>
    <row r="80" spans="1:22" s="531" customFormat="1" ht="15" customHeight="1" x14ac:dyDescent="0.3">
      <c r="A80" s="599" t="str">
        <f t="shared" si="34"/>
        <v>Direct - Work Execution and other activities</v>
      </c>
      <c r="B80" s="598" t="s">
        <v>199</v>
      </c>
      <c r="C80" s="591" t="str">
        <f>$C$8</f>
        <v>Group Costs</v>
      </c>
      <c r="D80" s="628" t="s">
        <v>374</v>
      </c>
      <c r="E80" s="680">
        <f t="shared" ref="E80:J80" si="49">SUM(E81:E82)</f>
        <v>0</v>
      </c>
      <c r="F80" s="680">
        <f t="shared" si="49"/>
        <v>0</v>
      </c>
      <c r="G80" s="680">
        <f t="shared" si="49"/>
        <v>0</v>
      </c>
      <c r="H80" s="680">
        <f t="shared" si="49"/>
        <v>0</v>
      </c>
      <c r="I80" s="680">
        <f t="shared" si="49"/>
        <v>0</v>
      </c>
      <c r="J80" s="671">
        <f t="shared" si="49"/>
        <v>0</v>
      </c>
      <c r="K80" s="529"/>
      <c r="L80" s="529"/>
      <c r="M80" s="529"/>
      <c r="N80" s="529"/>
      <c r="O80" s="529"/>
      <c r="P80" s="529"/>
      <c r="Q80" s="529"/>
      <c r="R80" s="529"/>
      <c r="S80" s="529"/>
      <c r="T80" s="529"/>
      <c r="U80" s="529"/>
      <c r="V80" s="529"/>
    </row>
    <row r="81" spans="1:22" s="531" customFormat="1" ht="15" customHeight="1" x14ac:dyDescent="0.25">
      <c r="A81" s="599" t="str">
        <f t="shared" si="34"/>
        <v>Direct - Work Execution and other activities</v>
      </c>
      <c r="B81" s="600" t="str">
        <f t="shared" ref="B81:B87" si="50">$B$80</f>
        <v>Maintenance</v>
      </c>
      <c r="C81" s="595" t="str">
        <f>$C$9</f>
        <v xml:space="preserve">   -GDN</v>
      </c>
      <c r="D81" s="623" t="str">
        <f>$D$8</f>
        <v>Nominal £</v>
      </c>
      <c r="E81" s="662">
        <f>'3.2 Maintenance'!D30</f>
        <v>0</v>
      </c>
      <c r="F81" s="662">
        <f>'3.2 Maintenance'!E30</f>
        <v>0</v>
      </c>
      <c r="G81" s="662">
        <f>'3.2 Maintenance'!F30</f>
        <v>0</v>
      </c>
      <c r="H81" s="662">
        <f>'3.2 Maintenance'!G30</f>
        <v>0</v>
      </c>
      <c r="I81" s="662">
        <f>'3.2 Maintenance'!H30</f>
        <v>0</v>
      </c>
      <c r="J81" s="663">
        <f>'3.2 Maintenance'!I30</f>
        <v>0</v>
      </c>
      <c r="K81" s="529"/>
      <c r="L81" s="529"/>
      <c r="M81" s="529"/>
      <c r="N81" s="529"/>
      <c r="O81" s="529"/>
      <c r="P81" s="529"/>
      <c r="Q81" s="529"/>
      <c r="R81" s="529"/>
      <c r="S81" s="529"/>
      <c r="T81" s="529"/>
      <c r="U81" s="529"/>
      <c r="V81" s="529"/>
    </row>
    <row r="82" spans="1:22" s="531" customFormat="1" ht="15" customHeight="1" x14ac:dyDescent="0.25">
      <c r="A82" s="599" t="str">
        <f t="shared" si="34"/>
        <v>Direct - Work Execution and other activities</v>
      </c>
      <c r="B82" s="600" t="str">
        <f t="shared" si="50"/>
        <v>Maintenance</v>
      </c>
      <c r="C82" s="595" t="str">
        <f>$C$10</f>
        <v xml:space="preserve">   -Other Group</v>
      </c>
      <c r="D82" s="623" t="str">
        <f>$D$8</f>
        <v>Nominal £</v>
      </c>
      <c r="E82" s="500"/>
      <c r="F82" s="500"/>
      <c r="G82" s="500"/>
      <c r="H82" s="500"/>
      <c r="I82" s="500"/>
      <c r="J82" s="553"/>
      <c r="K82" s="529"/>
      <c r="L82" s="529"/>
      <c r="M82" s="529"/>
      <c r="N82" s="529"/>
      <c r="O82" s="529"/>
      <c r="P82" s="529"/>
      <c r="Q82" s="529"/>
      <c r="R82" s="529"/>
      <c r="S82" s="529"/>
      <c r="T82" s="529"/>
      <c r="U82" s="529"/>
      <c r="V82" s="529"/>
    </row>
    <row r="83" spans="1:22" s="531" customFormat="1" ht="15" customHeight="1" x14ac:dyDescent="0.25">
      <c r="A83" s="599" t="str">
        <f t="shared" si="34"/>
        <v>Direct - Work Execution and other activities</v>
      </c>
      <c r="B83" s="600" t="str">
        <f t="shared" si="50"/>
        <v>Maintenance</v>
      </c>
      <c r="C83" s="595" t="str">
        <f>$C$11</f>
        <v>GDN Percentage Cost of Total Group</v>
      </c>
      <c r="D83" s="623" t="str">
        <f>$D$11</f>
        <v>%</v>
      </c>
      <c r="E83" s="592" t="str">
        <f t="shared" ref="E83:J83" si="51">IFERROR(E81/E80,"")</f>
        <v/>
      </c>
      <c r="F83" s="592" t="str">
        <f t="shared" si="51"/>
        <v/>
      </c>
      <c r="G83" s="592" t="str">
        <f t="shared" si="51"/>
        <v/>
      </c>
      <c r="H83" s="592" t="str">
        <f t="shared" si="51"/>
        <v/>
      </c>
      <c r="I83" s="592" t="str">
        <f t="shared" si="51"/>
        <v/>
      </c>
      <c r="J83" s="593" t="str">
        <f t="shared" si="51"/>
        <v/>
      </c>
      <c r="K83" s="529"/>
      <c r="L83" s="529"/>
      <c r="M83" s="529"/>
      <c r="N83" s="529"/>
      <c r="O83" s="529"/>
      <c r="P83" s="529"/>
      <c r="Q83" s="529"/>
      <c r="R83" s="529"/>
      <c r="S83" s="529"/>
      <c r="T83" s="529"/>
      <c r="U83" s="529"/>
      <c r="V83" s="529"/>
    </row>
    <row r="84" spans="1:22" s="531" customFormat="1" ht="15" customHeight="1" x14ac:dyDescent="0.3">
      <c r="A84" s="599" t="str">
        <f t="shared" si="34"/>
        <v>Direct - Work Execution and other activities</v>
      </c>
      <c r="B84" s="600" t="str">
        <f t="shared" si="50"/>
        <v>Maintenance</v>
      </c>
      <c r="C84" s="594" t="str">
        <f>$C$12</f>
        <v>Group Revenue</v>
      </c>
      <c r="D84" s="626" t="str">
        <f>$D$8</f>
        <v>Nominal £</v>
      </c>
      <c r="E84" s="662">
        <f t="shared" ref="E84:J84" si="52">SUM(E85:E86)</f>
        <v>0</v>
      </c>
      <c r="F84" s="662">
        <f t="shared" si="52"/>
        <v>0</v>
      </c>
      <c r="G84" s="662">
        <f t="shared" si="52"/>
        <v>0</v>
      </c>
      <c r="H84" s="662">
        <f t="shared" si="52"/>
        <v>0</v>
      </c>
      <c r="I84" s="662">
        <f t="shared" si="52"/>
        <v>0</v>
      </c>
      <c r="J84" s="663">
        <f t="shared" si="52"/>
        <v>0</v>
      </c>
      <c r="K84" s="529"/>
      <c r="L84" s="529"/>
      <c r="M84" s="529"/>
      <c r="N84" s="529"/>
      <c r="O84" s="529"/>
      <c r="P84" s="529"/>
      <c r="Q84" s="529"/>
      <c r="R84" s="529"/>
      <c r="S84" s="529"/>
      <c r="T84" s="529"/>
      <c r="U84" s="529"/>
      <c r="V84" s="529"/>
    </row>
    <row r="85" spans="1:22" s="531" customFormat="1" ht="15" customHeight="1" x14ac:dyDescent="0.25">
      <c r="A85" s="599" t="str">
        <f t="shared" si="34"/>
        <v>Direct - Work Execution and other activities</v>
      </c>
      <c r="B85" s="600" t="str">
        <f t="shared" si="50"/>
        <v>Maintenance</v>
      </c>
      <c r="C85" s="595" t="str">
        <f>$C$13</f>
        <v xml:space="preserve">   -GDN</v>
      </c>
      <c r="D85" s="623" t="str">
        <f>$D$8</f>
        <v>Nominal £</v>
      </c>
      <c r="E85" s="500"/>
      <c r="F85" s="500"/>
      <c r="G85" s="500"/>
      <c r="H85" s="500"/>
      <c r="I85" s="500"/>
      <c r="J85" s="553"/>
      <c r="K85" s="529"/>
      <c r="L85" s="529"/>
      <c r="M85" s="529"/>
      <c r="N85" s="529"/>
      <c r="O85" s="529"/>
      <c r="P85" s="529"/>
      <c r="Q85" s="529"/>
      <c r="R85" s="529"/>
      <c r="S85" s="529"/>
      <c r="T85" s="529"/>
      <c r="U85" s="529"/>
      <c r="V85" s="529"/>
    </row>
    <row r="86" spans="1:22" s="531" customFormat="1" ht="15" customHeight="1" x14ac:dyDescent="0.25">
      <c r="A86" s="599" t="str">
        <f t="shared" si="34"/>
        <v>Direct - Work Execution and other activities</v>
      </c>
      <c r="B86" s="601" t="str">
        <f t="shared" si="50"/>
        <v>Maintenance</v>
      </c>
      <c r="C86" s="596" t="str">
        <f>$C$14</f>
        <v xml:space="preserve">   -Other Group</v>
      </c>
      <c r="D86" s="624" t="str">
        <f>$D$8</f>
        <v>Nominal £</v>
      </c>
      <c r="E86" s="556"/>
      <c r="F86" s="556"/>
      <c r="G86" s="556"/>
      <c r="H86" s="556"/>
      <c r="I86" s="556"/>
      <c r="J86" s="557"/>
      <c r="K86" s="529"/>
      <c r="L86" s="529"/>
      <c r="M86" s="529"/>
      <c r="N86" s="529"/>
      <c r="O86" s="529"/>
      <c r="P86" s="529"/>
      <c r="Q86" s="529"/>
      <c r="R86" s="529"/>
      <c r="S86" s="529"/>
      <c r="T86" s="529"/>
      <c r="U86" s="529"/>
      <c r="V86" s="529"/>
    </row>
    <row r="87" spans="1:22" s="531" customFormat="1" ht="15" customHeight="1" thickBot="1" x14ac:dyDescent="0.3">
      <c r="A87" s="599" t="str">
        <f t="shared" si="34"/>
        <v>Direct - Work Execution and other activities</v>
      </c>
      <c r="B87" s="602" t="str">
        <f t="shared" si="50"/>
        <v>Maintenance</v>
      </c>
      <c r="C87" s="521" t="str">
        <f>$C$15</f>
        <v>Other Group Profit Margin</v>
      </c>
      <c r="D87" s="625" t="str">
        <f>$D$11</f>
        <v>%</v>
      </c>
      <c r="E87" s="592" t="str">
        <f t="shared" ref="E87:J87" si="53">IFERROR((E86-E82)/E84,"")</f>
        <v/>
      </c>
      <c r="F87" s="592" t="str">
        <f t="shared" si="53"/>
        <v/>
      </c>
      <c r="G87" s="592" t="str">
        <f t="shared" si="53"/>
        <v/>
      </c>
      <c r="H87" s="592" t="str">
        <f t="shared" si="53"/>
        <v/>
      </c>
      <c r="I87" s="592" t="str">
        <f t="shared" si="53"/>
        <v/>
      </c>
      <c r="J87" s="593" t="str">
        <f t="shared" si="53"/>
        <v/>
      </c>
      <c r="K87" s="529"/>
      <c r="L87" s="529"/>
      <c r="M87" s="529"/>
      <c r="N87" s="529"/>
      <c r="O87" s="529"/>
      <c r="P87" s="529"/>
      <c r="Q87" s="529"/>
      <c r="R87" s="529"/>
      <c r="S87" s="529"/>
      <c r="T87" s="529"/>
      <c r="U87" s="529"/>
      <c r="V87" s="529"/>
    </row>
    <row r="88" spans="1:22" s="531" customFormat="1" ht="15" customHeight="1" x14ac:dyDescent="0.3">
      <c r="A88" s="599" t="str">
        <f t="shared" si="34"/>
        <v>Direct - Work Execution and other activities</v>
      </c>
      <c r="B88" s="598" t="s">
        <v>200</v>
      </c>
      <c r="C88" s="591" t="str">
        <f>$C$8</f>
        <v>Group Costs</v>
      </c>
      <c r="D88" s="628" t="s">
        <v>374</v>
      </c>
      <c r="E88" s="680">
        <f t="shared" ref="E88:J88" si="54">SUM(E89:E90)</f>
        <v>0</v>
      </c>
      <c r="F88" s="680">
        <f t="shared" si="54"/>
        <v>0</v>
      </c>
      <c r="G88" s="680">
        <f t="shared" si="54"/>
        <v>0</v>
      </c>
      <c r="H88" s="680">
        <f t="shared" si="54"/>
        <v>0</v>
      </c>
      <c r="I88" s="680">
        <f t="shared" si="54"/>
        <v>0</v>
      </c>
      <c r="J88" s="671">
        <f t="shared" si="54"/>
        <v>0</v>
      </c>
      <c r="K88" s="529"/>
      <c r="L88" s="529"/>
      <c r="M88" s="529"/>
      <c r="N88" s="529"/>
      <c r="O88" s="529"/>
      <c r="P88" s="529"/>
      <c r="Q88" s="529"/>
      <c r="R88" s="529"/>
      <c r="S88" s="529"/>
      <c r="T88" s="529"/>
      <c r="U88" s="529"/>
      <c r="V88" s="529"/>
    </row>
    <row r="89" spans="1:22" s="531" customFormat="1" ht="15" customHeight="1" x14ac:dyDescent="0.25">
      <c r="A89" s="599" t="str">
        <f t="shared" si="34"/>
        <v>Direct - Work Execution and other activities</v>
      </c>
      <c r="B89" s="600" t="str">
        <f t="shared" ref="B89:B95" si="55">$B$88</f>
        <v>Other Direct Activities</v>
      </c>
      <c r="C89" s="595" t="str">
        <f>$C$9</f>
        <v xml:space="preserve">   -GDN</v>
      </c>
      <c r="D89" s="623" t="str">
        <f>$D$8</f>
        <v>Nominal £</v>
      </c>
      <c r="E89" s="662">
        <f>'3.2 Other Direct Activites'!D30</f>
        <v>0</v>
      </c>
      <c r="F89" s="662">
        <f>'3.2 Other Direct Activites'!E30</f>
        <v>0</v>
      </c>
      <c r="G89" s="662">
        <f>'3.2 Other Direct Activites'!F30</f>
        <v>0</v>
      </c>
      <c r="H89" s="662">
        <f>'3.2 Other Direct Activites'!G30</f>
        <v>0</v>
      </c>
      <c r="I89" s="662">
        <f>'3.2 Other Direct Activites'!H30</f>
        <v>0</v>
      </c>
      <c r="J89" s="663">
        <f>'3.2 Other Direct Activites'!I30</f>
        <v>0</v>
      </c>
      <c r="K89" s="529"/>
      <c r="L89" s="529"/>
      <c r="M89" s="529"/>
      <c r="N89" s="529"/>
      <c r="O89" s="529"/>
      <c r="P89" s="529"/>
      <c r="Q89" s="529"/>
      <c r="R89" s="529"/>
      <c r="S89" s="529"/>
      <c r="T89" s="529"/>
      <c r="U89" s="529"/>
      <c r="V89" s="529"/>
    </row>
    <row r="90" spans="1:22" s="531" customFormat="1" ht="15" customHeight="1" x14ac:dyDescent="0.25">
      <c r="A90" s="599" t="str">
        <f t="shared" si="34"/>
        <v>Direct - Work Execution and other activities</v>
      </c>
      <c r="B90" s="600" t="str">
        <f t="shared" si="55"/>
        <v>Other Direct Activities</v>
      </c>
      <c r="C90" s="595" t="str">
        <f>$C$10</f>
        <v xml:space="preserve">   -Other Group</v>
      </c>
      <c r="D90" s="623" t="str">
        <f>$D$8</f>
        <v>Nominal £</v>
      </c>
      <c r="E90" s="500"/>
      <c r="F90" s="500"/>
      <c r="G90" s="500"/>
      <c r="H90" s="500"/>
      <c r="I90" s="500"/>
      <c r="J90" s="553"/>
      <c r="K90" s="529"/>
      <c r="L90" s="529"/>
      <c r="M90" s="529"/>
      <c r="N90" s="529"/>
      <c r="O90" s="529"/>
      <c r="P90" s="529"/>
      <c r="Q90" s="529"/>
      <c r="R90" s="529"/>
      <c r="S90" s="529"/>
      <c r="T90" s="529"/>
      <c r="U90" s="529"/>
      <c r="V90" s="529"/>
    </row>
    <row r="91" spans="1:22" s="531" customFormat="1" ht="15" customHeight="1" x14ac:dyDescent="0.25">
      <c r="A91" s="599" t="str">
        <f t="shared" si="34"/>
        <v>Direct - Work Execution and other activities</v>
      </c>
      <c r="B91" s="600" t="str">
        <f t="shared" si="55"/>
        <v>Other Direct Activities</v>
      </c>
      <c r="C91" s="595" t="str">
        <f>$C$11</f>
        <v>GDN Percentage Cost of Total Group</v>
      </c>
      <c r="D91" s="623" t="str">
        <f>$D$11</f>
        <v>%</v>
      </c>
      <c r="E91" s="592" t="str">
        <f t="shared" ref="E91:J91" si="56">IFERROR(E89/E88,"")</f>
        <v/>
      </c>
      <c r="F91" s="592" t="str">
        <f t="shared" si="56"/>
        <v/>
      </c>
      <c r="G91" s="592" t="str">
        <f t="shared" si="56"/>
        <v/>
      </c>
      <c r="H91" s="592" t="str">
        <f t="shared" si="56"/>
        <v/>
      </c>
      <c r="I91" s="592" t="str">
        <f t="shared" si="56"/>
        <v/>
      </c>
      <c r="J91" s="593" t="str">
        <f t="shared" si="56"/>
        <v/>
      </c>
      <c r="K91" s="529"/>
      <c r="L91" s="529"/>
      <c r="M91" s="529"/>
      <c r="N91" s="529"/>
      <c r="O91" s="529"/>
      <c r="P91" s="529"/>
      <c r="Q91" s="529"/>
      <c r="R91" s="529"/>
      <c r="S91" s="529"/>
      <c r="T91" s="529"/>
      <c r="U91" s="529"/>
      <c r="V91" s="529"/>
    </row>
    <row r="92" spans="1:22" s="531" customFormat="1" ht="15" customHeight="1" x14ac:dyDescent="0.3">
      <c r="A92" s="599" t="str">
        <f t="shared" si="34"/>
        <v>Direct - Work Execution and other activities</v>
      </c>
      <c r="B92" s="600" t="str">
        <f t="shared" si="55"/>
        <v>Other Direct Activities</v>
      </c>
      <c r="C92" s="594" t="str">
        <f>$C$12</f>
        <v>Group Revenue</v>
      </c>
      <c r="D92" s="626" t="str">
        <f>$D$8</f>
        <v>Nominal £</v>
      </c>
      <c r="E92" s="662">
        <f t="shared" ref="E92:J92" si="57">SUM(E93:E94)</f>
        <v>0</v>
      </c>
      <c r="F92" s="662">
        <f t="shared" si="57"/>
        <v>0</v>
      </c>
      <c r="G92" s="662">
        <f t="shared" si="57"/>
        <v>0</v>
      </c>
      <c r="H92" s="662">
        <f t="shared" si="57"/>
        <v>0</v>
      </c>
      <c r="I92" s="662">
        <f t="shared" si="57"/>
        <v>0</v>
      </c>
      <c r="J92" s="663">
        <f t="shared" si="57"/>
        <v>0</v>
      </c>
      <c r="K92" s="529"/>
      <c r="L92" s="529"/>
      <c r="M92" s="529"/>
      <c r="N92" s="529"/>
      <c r="O92" s="529"/>
      <c r="P92" s="529"/>
      <c r="Q92" s="529"/>
      <c r="R92" s="529"/>
      <c r="S92" s="529"/>
      <c r="T92" s="529"/>
      <c r="U92" s="529"/>
      <c r="V92" s="529"/>
    </row>
    <row r="93" spans="1:22" s="531" customFormat="1" ht="15" customHeight="1" x14ac:dyDescent="0.25">
      <c r="A93" s="599" t="str">
        <f t="shared" si="34"/>
        <v>Direct - Work Execution and other activities</v>
      </c>
      <c r="B93" s="600" t="str">
        <f t="shared" si="55"/>
        <v>Other Direct Activities</v>
      </c>
      <c r="C93" s="595" t="str">
        <f>$C$13</f>
        <v xml:space="preserve">   -GDN</v>
      </c>
      <c r="D93" s="623" t="str">
        <f>$D$8</f>
        <v>Nominal £</v>
      </c>
      <c r="E93" s="500"/>
      <c r="F93" s="500"/>
      <c r="G93" s="500"/>
      <c r="H93" s="500"/>
      <c r="I93" s="500"/>
      <c r="J93" s="553"/>
      <c r="K93" s="529"/>
      <c r="L93" s="529"/>
      <c r="M93" s="529"/>
      <c r="N93" s="529"/>
      <c r="O93" s="529"/>
      <c r="P93" s="529"/>
      <c r="Q93" s="529"/>
      <c r="R93" s="529"/>
      <c r="S93" s="529"/>
      <c r="T93" s="529"/>
      <c r="U93" s="529"/>
      <c r="V93" s="529"/>
    </row>
    <row r="94" spans="1:22" s="531" customFormat="1" ht="15" customHeight="1" x14ac:dyDescent="0.25">
      <c r="A94" s="599" t="str">
        <f t="shared" si="34"/>
        <v>Direct - Work Execution and other activities</v>
      </c>
      <c r="B94" s="601" t="str">
        <f t="shared" si="55"/>
        <v>Other Direct Activities</v>
      </c>
      <c r="C94" s="596" t="str">
        <f>$C$14</f>
        <v xml:space="preserve">   -Other Group</v>
      </c>
      <c r="D94" s="624" t="str">
        <f>$D$8</f>
        <v>Nominal £</v>
      </c>
      <c r="E94" s="556"/>
      <c r="F94" s="556"/>
      <c r="G94" s="556"/>
      <c r="H94" s="556"/>
      <c r="I94" s="556"/>
      <c r="J94" s="557"/>
      <c r="K94" s="529"/>
      <c r="L94" s="529"/>
      <c r="M94" s="529"/>
      <c r="N94" s="529"/>
      <c r="O94" s="529"/>
      <c r="P94" s="529"/>
      <c r="Q94" s="529"/>
      <c r="R94" s="529"/>
      <c r="S94" s="529"/>
      <c r="T94" s="529"/>
      <c r="U94" s="529"/>
      <c r="V94" s="529"/>
    </row>
    <row r="95" spans="1:22" s="531" customFormat="1" ht="15" customHeight="1" thickBot="1" x14ac:dyDescent="0.3">
      <c r="A95" s="599" t="str">
        <f t="shared" si="34"/>
        <v>Direct - Work Execution and other activities</v>
      </c>
      <c r="B95" s="601" t="str">
        <f t="shared" si="55"/>
        <v>Other Direct Activities</v>
      </c>
      <c r="C95" s="521" t="str">
        <f>$C$15</f>
        <v>Other Group Profit Margin</v>
      </c>
      <c r="D95" s="625" t="str">
        <f>$D$11</f>
        <v>%</v>
      </c>
      <c r="E95" s="592" t="str">
        <f t="shared" ref="E95:J95" si="58">IFERROR((E94-E90)/E92,"")</f>
        <v/>
      </c>
      <c r="F95" s="592" t="str">
        <f t="shared" si="58"/>
        <v/>
      </c>
      <c r="G95" s="592" t="str">
        <f t="shared" si="58"/>
        <v/>
      </c>
      <c r="H95" s="592" t="str">
        <f t="shared" si="58"/>
        <v/>
      </c>
      <c r="I95" s="592" t="str">
        <f t="shared" si="58"/>
        <v/>
      </c>
      <c r="J95" s="593" t="str">
        <f t="shared" si="58"/>
        <v/>
      </c>
      <c r="K95" s="529"/>
      <c r="L95" s="529"/>
      <c r="M95" s="529"/>
      <c r="N95" s="529"/>
      <c r="O95" s="529"/>
      <c r="P95" s="529"/>
      <c r="Q95" s="529"/>
      <c r="R95" s="529"/>
      <c r="S95" s="529"/>
      <c r="T95" s="529"/>
      <c r="U95" s="529"/>
      <c r="V95" s="529"/>
    </row>
    <row r="96" spans="1:22" s="531" customFormat="1" ht="15" customHeight="1" x14ac:dyDescent="0.3">
      <c r="A96" s="629" t="str">
        <f t="shared" si="34"/>
        <v>Direct - Work Execution and other activities</v>
      </c>
      <c r="B96" s="598" t="s">
        <v>651</v>
      </c>
      <c r="C96" s="591" t="str">
        <f>$C$8</f>
        <v>Group Costs</v>
      </c>
      <c r="D96" s="628" t="s">
        <v>374</v>
      </c>
      <c r="E96" s="680">
        <f t="shared" ref="E96:J96" si="59">SUM(E97:E98)</f>
        <v>0</v>
      </c>
      <c r="F96" s="680">
        <f t="shared" si="59"/>
        <v>0</v>
      </c>
      <c r="G96" s="680">
        <f t="shared" si="59"/>
        <v>0</v>
      </c>
      <c r="H96" s="680">
        <f t="shared" si="59"/>
        <v>0</v>
      </c>
      <c r="I96" s="680">
        <f t="shared" si="59"/>
        <v>0</v>
      </c>
      <c r="J96" s="671">
        <f t="shared" si="59"/>
        <v>0</v>
      </c>
      <c r="K96" s="529"/>
      <c r="L96" s="529"/>
      <c r="M96" s="529"/>
      <c r="N96" s="529"/>
      <c r="O96" s="529"/>
      <c r="P96" s="529"/>
      <c r="Q96" s="529"/>
      <c r="R96" s="529"/>
      <c r="S96" s="529"/>
      <c r="T96" s="529"/>
      <c r="U96" s="529"/>
      <c r="V96" s="529"/>
    </row>
    <row r="97" spans="1:22" s="531" customFormat="1" ht="15" customHeight="1" x14ac:dyDescent="0.25">
      <c r="A97" s="629" t="str">
        <f t="shared" si="34"/>
        <v>Direct - Work Execution and other activities</v>
      </c>
      <c r="B97" s="600" t="str">
        <f>$B$96</f>
        <v>Work Execution and Other Direct Activities Total</v>
      </c>
      <c r="C97" s="595" t="str">
        <f>$C$9</f>
        <v xml:space="preserve">   -GDN</v>
      </c>
      <c r="D97" s="623" t="str">
        <f>$D$8</f>
        <v>Nominal £</v>
      </c>
      <c r="E97" s="662">
        <f>SUM(E57+E65+E73+E81+E89)</f>
        <v>0</v>
      </c>
      <c r="F97" s="662">
        <f t="shared" ref="E97:J98" si="60">SUM(F57+F65+F73+F81+F89)</f>
        <v>0</v>
      </c>
      <c r="G97" s="662">
        <f t="shared" si="60"/>
        <v>0</v>
      </c>
      <c r="H97" s="662">
        <f t="shared" si="60"/>
        <v>0</v>
      </c>
      <c r="I97" s="662">
        <f t="shared" si="60"/>
        <v>0</v>
      </c>
      <c r="J97" s="663">
        <f t="shared" si="60"/>
        <v>0</v>
      </c>
      <c r="K97" s="529"/>
      <c r="L97" s="529"/>
      <c r="M97" s="529"/>
      <c r="N97" s="529"/>
      <c r="O97" s="529"/>
      <c r="P97" s="529"/>
      <c r="Q97" s="529"/>
      <c r="R97" s="529"/>
      <c r="S97" s="529"/>
      <c r="T97" s="529"/>
      <c r="U97" s="529"/>
      <c r="V97" s="529"/>
    </row>
    <row r="98" spans="1:22" s="531" customFormat="1" ht="15" customHeight="1" x14ac:dyDescent="0.25">
      <c r="A98" s="629" t="str">
        <f t="shared" si="34"/>
        <v>Direct - Work Execution and other activities</v>
      </c>
      <c r="B98" s="600" t="s">
        <v>651</v>
      </c>
      <c r="C98" s="595" t="str">
        <f>$C$10</f>
        <v xml:space="preserve">   -Other Group</v>
      </c>
      <c r="D98" s="623" t="str">
        <f>$D$8</f>
        <v>Nominal £</v>
      </c>
      <c r="E98" s="662">
        <f t="shared" si="60"/>
        <v>0</v>
      </c>
      <c r="F98" s="662">
        <f t="shared" si="60"/>
        <v>0</v>
      </c>
      <c r="G98" s="662">
        <f t="shared" si="60"/>
        <v>0</v>
      </c>
      <c r="H98" s="662">
        <f t="shared" si="60"/>
        <v>0</v>
      </c>
      <c r="I98" s="662">
        <f t="shared" si="60"/>
        <v>0</v>
      </c>
      <c r="J98" s="663">
        <f t="shared" si="60"/>
        <v>0</v>
      </c>
      <c r="K98" s="529"/>
      <c r="L98" s="529"/>
      <c r="M98" s="529"/>
      <c r="N98" s="529"/>
      <c r="O98" s="529"/>
      <c r="P98" s="529"/>
      <c r="Q98" s="529"/>
      <c r="R98" s="529"/>
      <c r="S98" s="529"/>
      <c r="T98" s="529"/>
      <c r="U98" s="529"/>
      <c r="V98" s="529"/>
    </row>
    <row r="99" spans="1:22" s="531" customFormat="1" ht="15" customHeight="1" x14ac:dyDescent="0.25">
      <c r="A99" s="629" t="str">
        <f t="shared" si="34"/>
        <v>Direct - Work Execution and other activities</v>
      </c>
      <c r="B99" s="600" t="s">
        <v>651</v>
      </c>
      <c r="C99" s="595" t="str">
        <f>$C$11</f>
        <v>GDN Percentage Cost of Total Group</v>
      </c>
      <c r="D99" s="623" t="str">
        <f>$D$11</f>
        <v>%</v>
      </c>
      <c r="E99" s="666" t="str">
        <f t="shared" ref="E99:J99" si="61">IFERROR(E97/E96,"")</f>
        <v/>
      </c>
      <c r="F99" s="666" t="str">
        <f t="shared" si="61"/>
        <v/>
      </c>
      <c r="G99" s="666" t="str">
        <f t="shared" si="61"/>
        <v/>
      </c>
      <c r="H99" s="666" t="str">
        <f t="shared" si="61"/>
        <v/>
      </c>
      <c r="I99" s="666" t="str">
        <f t="shared" si="61"/>
        <v/>
      </c>
      <c r="J99" s="667" t="str">
        <f t="shared" si="61"/>
        <v/>
      </c>
      <c r="K99" s="529"/>
      <c r="L99" s="529"/>
      <c r="M99" s="529"/>
      <c r="N99" s="529"/>
      <c r="O99" s="529"/>
      <c r="P99" s="529"/>
      <c r="Q99" s="529"/>
      <c r="R99" s="529"/>
      <c r="S99" s="529"/>
      <c r="T99" s="529"/>
      <c r="U99" s="529"/>
      <c r="V99" s="529"/>
    </row>
    <row r="100" spans="1:22" s="531" customFormat="1" ht="15" customHeight="1" x14ac:dyDescent="0.3">
      <c r="A100" s="629" t="str">
        <f t="shared" si="34"/>
        <v>Direct - Work Execution and other activities</v>
      </c>
      <c r="B100" s="600" t="s">
        <v>651</v>
      </c>
      <c r="C100" s="594" t="str">
        <f>$C$12</f>
        <v>Group Revenue</v>
      </c>
      <c r="D100" s="626" t="str">
        <f>$D$8</f>
        <v>Nominal £</v>
      </c>
      <c r="E100" s="662">
        <f t="shared" ref="E100:J100" si="62">SUM(E101:E102)</f>
        <v>0</v>
      </c>
      <c r="F100" s="662">
        <f t="shared" si="62"/>
        <v>0</v>
      </c>
      <c r="G100" s="662">
        <f t="shared" si="62"/>
        <v>0</v>
      </c>
      <c r="H100" s="662">
        <f t="shared" si="62"/>
        <v>0</v>
      </c>
      <c r="I100" s="662">
        <f t="shared" si="62"/>
        <v>0</v>
      </c>
      <c r="J100" s="663">
        <f t="shared" si="62"/>
        <v>0</v>
      </c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</row>
    <row r="101" spans="1:22" s="531" customFormat="1" ht="15" customHeight="1" x14ac:dyDescent="0.25">
      <c r="A101" s="629" t="str">
        <f t="shared" si="34"/>
        <v>Direct - Work Execution and other activities</v>
      </c>
      <c r="B101" s="600" t="s">
        <v>651</v>
      </c>
      <c r="C101" s="595" t="str">
        <f>$C$13</f>
        <v xml:space="preserve">   -GDN</v>
      </c>
      <c r="D101" s="623" t="str">
        <f>$D$8</f>
        <v>Nominal £</v>
      </c>
      <c r="E101" s="662">
        <f t="shared" ref="E101:J102" si="63">SUM(E61+E69+E77+E85+E93)</f>
        <v>0</v>
      </c>
      <c r="F101" s="662">
        <f t="shared" si="63"/>
        <v>0</v>
      </c>
      <c r="G101" s="662">
        <f t="shared" si="63"/>
        <v>0</v>
      </c>
      <c r="H101" s="662">
        <f t="shared" si="63"/>
        <v>0</v>
      </c>
      <c r="I101" s="662">
        <f t="shared" si="63"/>
        <v>0</v>
      </c>
      <c r="J101" s="663">
        <f t="shared" si="63"/>
        <v>0</v>
      </c>
      <c r="K101" s="529"/>
      <c r="L101" s="529"/>
      <c r="M101" s="529"/>
      <c r="N101" s="529"/>
      <c r="O101" s="529"/>
      <c r="P101" s="529"/>
      <c r="Q101" s="529"/>
      <c r="R101" s="529"/>
      <c r="S101" s="529"/>
      <c r="T101" s="529"/>
      <c r="U101" s="529"/>
      <c r="V101" s="529"/>
    </row>
    <row r="102" spans="1:22" s="531" customFormat="1" ht="15" customHeight="1" x14ac:dyDescent="0.25">
      <c r="A102" s="629" t="str">
        <f t="shared" si="34"/>
        <v>Direct - Work Execution and other activities</v>
      </c>
      <c r="B102" s="600" t="s">
        <v>651</v>
      </c>
      <c r="C102" s="596" t="str">
        <f>$C$14</f>
        <v xml:space="preserve">   -Other Group</v>
      </c>
      <c r="D102" s="624" t="str">
        <f>$D$8</f>
        <v>Nominal £</v>
      </c>
      <c r="E102" s="662">
        <f t="shared" si="63"/>
        <v>0</v>
      </c>
      <c r="F102" s="662">
        <f t="shared" si="63"/>
        <v>0</v>
      </c>
      <c r="G102" s="662">
        <f t="shared" si="63"/>
        <v>0</v>
      </c>
      <c r="H102" s="662">
        <f t="shared" si="63"/>
        <v>0</v>
      </c>
      <c r="I102" s="662">
        <f t="shared" si="63"/>
        <v>0</v>
      </c>
      <c r="J102" s="663">
        <f t="shared" si="63"/>
        <v>0</v>
      </c>
      <c r="K102" s="529"/>
      <c r="L102" s="529"/>
      <c r="M102" s="529"/>
      <c r="N102" s="529"/>
      <c r="O102" s="529"/>
      <c r="P102" s="529"/>
      <c r="Q102" s="529"/>
      <c r="R102" s="529"/>
      <c r="S102" s="529"/>
      <c r="T102" s="529"/>
      <c r="U102" s="529"/>
      <c r="V102" s="529"/>
    </row>
    <row r="103" spans="1:22" s="529" customFormat="1" ht="15" customHeight="1" thickBot="1" x14ac:dyDescent="0.3">
      <c r="A103" s="630" t="str">
        <f t="shared" si="34"/>
        <v>Direct - Work Execution and other activities</v>
      </c>
      <c r="B103" s="602" t="s">
        <v>651</v>
      </c>
      <c r="C103" s="521" t="str">
        <f>$C$15</f>
        <v>Other Group Profit Margin</v>
      </c>
      <c r="D103" s="625" t="str">
        <f>$D$11</f>
        <v>%</v>
      </c>
      <c r="E103" s="668" t="str">
        <f t="shared" ref="E103:J103" si="64">IFERROR((E102-E98)/E100,"")</f>
        <v/>
      </c>
      <c r="F103" s="668" t="str">
        <f t="shared" si="64"/>
        <v/>
      </c>
      <c r="G103" s="668" t="str">
        <f t="shared" si="64"/>
        <v/>
      </c>
      <c r="H103" s="668" t="str">
        <f t="shared" si="64"/>
        <v/>
      </c>
      <c r="I103" s="668" t="str">
        <f t="shared" si="64"/>
        <v/>
      </c>
      <c r="J103" s="669" t="str">
        <f t="shared" si="64"/>
        <v/>
      </c>
    </row>
    <row r="104" spans="1:22" s="529" customFormat="1" ht="15" customHeight="1" x14ac:dyDescent="0.3">
      <c r="A104" s="604" t="s">
        <v>649</v>
      </c>
      <c r="B104" s="636"/>
      <c r="C104" s="591" t="str">
        <f>$C$8</f>
        <v>Group Costs</v>
      </c>
      <c r="D104" s="628" t="s">
        <v>374</v>
      </c>
      <c r="E104" s="680">
        <f>SUM(E105:E106)</f>
        <v>0</v>
      </c>
      <c r="F104" s="680">
        <f t="shared" ref="F104:J104" si="65">SUM(F105:F106)</f>
        <v>0</v>
      </c>
      <c r="G104" s="680">
        <f t="shared" si="65"/>
        <v>0</v>
      </c>
      <c r="H104" s="680">
        <f t="shared" si="65"/>
        <v>0</v>
      </c>
      <c r="I104" s="680">
        <f t="shared" si="65"/>
        <v>0</v>
      </c>
      <c r="J104" s="671">
        <f t="shared" si="65"/>
        <v>0</v>
      </c>
    </row>
    <row r="105" spans="1:22" s="531" customFormat="1" ht="15" customHeight="1" x14ac:dyDescent="0.25">
      <c r="A105" s="605" t="str">
        <f t="shared" ref="A105:A111" si="66">$A$104</f>
        <v>Total Direct Activities</v>
      </c>
      <c r="B105" s="606"/>
      <c r="C105" s="595" t="str">
        <f>$C$9</f>
        <v xml:space="preserve">   -GDN</v>
      </c>
      <c r="D105" s="623" t="str">
        <f>$D$8</f>
        <v>Nominal £</v>
      </c>
      <c r="E105" s="662">
        <f>SUM(E97+E49)</f>
        <v>0</v>
      </c>
      <c r="F105" s="662">
        <f t="shared" ref="E105:J106" si="67">SUM(F97+F49)</f>
        <v>0</v>
      </c>
      <c r="G105" s="662">
        <f t="shared" si="67"/>
        <v>0</v>
      </c>
      <c r="H105" s="662">
        <f t="shared" si="67"/>
        <v>0</v>
      </c>
      <c r="I105" s="662">
        <f t="shared" si="67"/>
        <v>0</v>
      </c>
      <c r="J105" s="663">
        <f t="shared" si="67"/>
        <v>0</v>
      </c>
      <c r="K105" s="529"/>
      <c r="L105" s="529"/>
      <c r="M105" s="529"/>
      <c r="N105" s="529"/>
      <c r="O105" s="529"/>
      <c r="P105" s="529"/>
      <c r="Q105" s="529"/>
      <c r="R105" s="529"/>
      <c r="S105" s="529"/>
      <c r="T105" s="529"/>
      <c r="U105" s="529"/>
      <c r="V105" s="529"/>
    </row>
    <row r="106" spans="1:22" s="531" customFormat="1" ht="15" customHeight="1" x14ac:dyDescent="0.25">
      <c r="A106" s="605" t="str">
        <f t="shared" si="66"/>
        <v>Total Direct Activities</v>
      </c>
      <c r="B106" s="606"/>
      <c r="C106" s="595" t="str">
        <f>$C$10</f>
        <v xml:space="preserve">   -Other Group</v>
      </c>
      <c r="D106" s="623" t="str">
        <f>$D$8</f>
        <v>Nominal £</v>
      </c>
      <c r="E106" s="662">
        <f t="shared" si="67"/>
        <v>0</v>
      </c>
      <c r="F106" s="662">
        <f t="shared" si="67"/>
        <v>0</v>
      </c>
      <c r="G106" s="662">
        <f t="shared" si="67"/>
        <v>0</v>
      </c>
      <c r="H106" s="662">
        <f t="shared" si="67"/>
        <v>0</v>
      </c>
      <c r="I106" s="662">
        <f t="shared" si="67"/>
        <v>0</v>
      </c>
      <c r="J106" s="663">
        <f t="shared" si="67"/>
        <v>0</v>
      </c>
      <c r="K106" s="529"/>
      <c r="L106" s="529"/>
      <c r="M106" s="529"/>
      <c r="N106" s="529"/>
      <c r="O106" s="529"/>
      <c r="P106" s="529"/>
      <c r="Q106" s="529"/>
      <c r="R106" s="529"/>
      <c r="S106" s="529"/>
      <c r="T106" s="529"/>
      <c r="U106" s="529"/>
      <c r="V106" s="529"/>
    </row>
    <row r="107" spans="1:22" s="531" customFormat="1" ht="15" customHeight="1" x14ac:dyDescent="0.25">
      <c r="A107" s="605" t="str">
        <f t="shared" si="66"/>
        <v>Total Direct Activities</v>
      </c>
      <c r="B107" s="606"/>
      <c r="C107" s="595" t="str">
        <f>$C$11</f>
        <v>GDN Percentage Cost of Total Group</v>
      </c>
      <c r="D107" s="623" t="str">
        <f>$D$11</f>
        <v>%</v>
      </c>
      <c r="E107" s="666" t="str">
        <f t="shared" ref="E107:J107" si="68">IFERROR(E105/E104,"")</f>
        <v/>
      </c>
      <c r="F107" s="666" t="str">
        <f t="shared" si="68"/>
        <v/>
      </c>
      <c r="G107" s="666" t="str">
        <f t="shared" si="68"/>
        <v/>
      </c>
      <c r="H107" s="666" t="str">
        <f t="shared" si="68"/>
        <v/>
      </c>
      <c r="I107" s="666" t="str">
        <f t="shared" si="68"/>
        <v/>
      </c>
      <c r="J107" s="667" t="str">
        <f t="shared" si="68"/>
        <v/>
      </c>
      <c r="K107" s="529"/>
      <c r="L107" s="529"/>
      <c r="M107" s="529"/>
      <c r="N107" s="529"/>
      <c r="O107" s="529"/>
      <c r="P107" s="529"/>
      <c r="Q107" s="529"/>
      <c r="R107" s="529"/>
      <c r="S107" s="529"/>
      <c r="T107" s="529"/>
      <c r="U107" s="529"/>
      <c r="V107" s="529"/>
    </row>
    <row r="108" spans="1:22" s="531" customFormat="1" ht="15" customHeight="1" x14ac:dyDescent="0.3">
      <c r="A108" s="605" t="str">
        <f t="shared" si="66"/>
        <v>Total Direct Activities</v>
      </c>
      <c r="B108" s="606"/>
      <c r="C108" s="594" t="str">
        <f>$C$12</f>
        <v>Group Revenue</v>
      </c>
      <c r="D108" s="626" t="str">
        <f>$D$8</f>
        <v>Nominal £</v>
      </c>
      <c r="E108" s="662">
        <f t="shared" ref="E108:J108" si="69">SUM(E109:E110)</f>
        <v>0</v>
      </c>
      <c r="F108" s="662">
        <f t="shared" si="69"/>
        <v>0</v>
      </c>
      <c r="G108" s="662">
        <f t="shared" si="69"/>
        <v>0</v>
      </c>
      <c r="H108" s="662">
        <f t="shared" si="69"/>
        <v>0</v>
      </c>
      <c r="I108" s="662">
        <f t="shared" si="69"/>
        <v>0</v>
      </c>
      <c r="J108" s="663">
        <f t="shared" si="69"/>
        <v>0</v>
      </c>
      <c r="K108" s="529"/>
      <c r="L108" s="529"/>
      <c r="M108" s="529"/>
      <c r="N108" s="529"/>
      <c r="O108" s="529"/>
      <c r="P108" s="529"/>
      <c r="Q108" s="529"/>
      <c r="R108" s="529"/>
      <c r="S108" s="529"/>
      <c r="T108" s="529"/>
      <c r="U108" s="529"/>
      <c r="V108" s="529"/>
    </row>
    <row r="109" spans="1:22" s="531" customFormat="1" ht="15" customHeight="1" x14ac:dyDescent="0.25">
      <c r="A109" s="605" t="str">
        <f t="shared" si="66"/>
        <v>Total Direct Activities</v>
      </c>
      <c r="B109" s="606"/>
      <c r="C109" s="595" t="str">
        <f>$C$13</f>
        <v xml:space="preserve">   -GDN</v>
      </c>
      <c r="D109" s="623" t="str">
        <f>$D$8</f>
        <v>Nominal £</v>
      </c>
      <c r="E109" s="662">
        <f t="shared" ref="E109:J109" si="70">SUM(E101+E53)</f>
        <v>0</v>
      </c>
      <c r="F109" s="662">
        <f t="shared" si="70"/>
        <v>0</v>
      </c>
      <c r="G109" s="662">
        <f t="shared" si="70"/>
        <v>0</v>
      </c>
      <c r="H109" s="662">
        <f t="shared" si="70"/>
        <v>0</v>
      </c>
      <c r="I109" s="662">
        <f t="shared" si="70"/>
        <v>0</v>
      </c>
      <c r="J109" s="663">
        <f t="shared" si="70"/>
        <v>0</v>
      </c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  <c r="U109" s="529"/>
      <c r="V109" s="529"/>
    </row>
    <row r="110" spans="1:22" s="531" customFormat="1" ht="15" customHeight="1" x14ac:dyDescent="0.25">
      <c r="A110" s="605" t="str">
        <f t="shared" si="66"/>
        <v>Total Direct Activities</v>
      </c>
      <c r="B110" s="606"/>
      <c r="C110" s="596" t="str">
        <f>$C$14</f>
        <v xml:space="preserve">   -Other Group</v>
      </c>
      <c r="D110" s="624" t="str">
        <f>$D$8</f>
        <v>Nominal £</v>
      </c>
      <c r="E110" s="662">
        <f t="shared" ref="E110:J110" si="71">SUM(E102+E54)</f>
        <v>0</v>
      </c>
      <c r="F110" s="662">
        <f t="shared" si="71"/>
        <v>0</v>
      </c>
      <c r="G110" s="662">
        <f t="shared" si="71"/>
        <v>0</v>
      </c>
      <c r="H110" s="662">
        <f t="shared" si="71"/>
        <v>0</v>
      </c>
      <c r="I110" s="662">
        <f t="shared" si="71"/>
        <v>0</v>
      </c>
      <c r="J110" s="663">
        <f t="shared" si="71"/>
        <v>0</v>
      </c>
      <c r="K110" s="529"/>
      <c r="L110" s="529"/>
      <c r="M110" s="529"/>
      <c r="N110" s="529"/>
      <c r="O110" s="529"/>
      <c r="P110" s="529"/>
      <c r="Q110" s="529"/>
      <c r="R110" s="529"/>
      <c r="S110" s="529"/>
      <c r="T110" s="529"/>
      <c r="U110" s="529"/>
      <c r="V110" s="529"/>
    </row>
    <row r="111" spans="1:22" s="531" customFormat="1" ht="15" customHeight="1" thickBot="1" x14ac:dyDescent="0.3">
      <c r="A111" s="607" t="str">
        <f t="shared" si="66"/>
        <v>Total Direct Activities</v>
      </c>
      <c r="B111" s="608"/>
      <c r="C111" s="521" t="str">
        <f>$C$15</f>
        <v>Other Group Profit Margin</v>
      </c>
      <c r="D111" s="625" t="str">
        <f>$D$11</f>
        <v>%</v>
      </c>
      <c r="E111" s="668" t="str">
        <f t="shared" ref="E111:J111" si="72">IFERROR((E110-E106)/E108,"")</f>
        <v/>
      </c>
      <c r="F111" s="668" t="str">
        <f t="shared" si="72"/>
        <v/>
      </c>
      <c r="G111" s="668" t="str">
        <f t="shared" si="72"/>
        <v/>
      </c>
      <c r="H111" s="668" t="str">
        <f t="shared" si="72"/>
        <v/>
      </c>
      <c r="I111" s="668" t="str">
        <f t="shared" si="72"/>
        <v/>
      </c>
      <c r="J111" s="669" t="str">
        <f t="shared" si="72"/>
        <v/>
      </c>
      <c r="K111" s="529"/>
      <c r="L111" s="529"/>
      <c r="M111" s="529"/>
      <c r="N111" s="529"/>
      <c r="O111" s="529"/>
      <c r="P111" s="529"/>
      <c r="Q111" s="529"/>
      <c r="R111" s="529"/>
      <c r="S111" s="529"/>
      <c r="T111" s="529"/>
      <c r="U111" s="529"/>
      <c r="V111" s="529"/>
    </row>
    <row r="112" spans="1:22" s="531" customFormat="1" ht="15" customHeight="1" x14ac:dyDescent="0.3">
      <c r="A112" s="611" t="s">
        <v>312</v>
      </c>
      <c r="B112" s="616" t="s">
        <v>201</v>
      </c>
      <c r="C112" s="591" t="str">
        <f>$C$8</f>
        <v>Group Costs</v>
      </c>
      <c r="D112" s="628" t="s">
        <v>374</v>
      </c>
      <c r="E112" s="680">
        <f t="shared" ref="E112:J112" si="73">SUM(E113:E114)</f>
        <v>0</v>
      </c>
      <c r="F112" s="680">
        <f t="shared" si="73"/>
        <v>0</v>
      </c>
      <c r="G112" s="680">
        <f t="shared" si="73"/>
        <v>0</v>
      </c>
      <c r="H112" s="680">
        <f t="shared" si="73"/>
        <v>0</v>
      </c>
      <c r="I112" s="680">
        <f t="shared" si="73"/>
        <v>0</v>
      </c>
      <c r="J112" s="671">
        <f t="shared" si="73"/>
        <v>0</v>
      </c>
    </row>
    <row r="113" spans="1:10" s="531" customFormat="1" ht="15" customHeight="1" x14ac:dyDescent="0.25">
      <c r="A113" s="611" t="str">
        <f t="shared" ref="A113:A144" si="74">$A$112</f>
        <v>Indirect - Business Support</v>
      </c>
      <c r="B113" s="619" t="str">
        <f t="shared" ref="B113:B119" si="75">$B$112</f>
        <v>IT &amp; Telecoms</v>
      </c>
      <c r="C113" s="595" t="str">
        <f>$C$9</f>
        <v xml:space="preserve">   -GDN</v>
      </c>
      <c r="D113" s="623" t="str">
        <f>$D$8</f>
        <v>Nominal £</v>
      </c>
      <c r="E113" s="662">
        <f>'3.2 IT &amp; Telecoms'!D30</f>
        <v>0</v>
      </c>
      <c r="F113" s="662">
        <f>'3.2 IT &amp; Telecoms'!E30</f>
        <v>0</v>
      </c>
      <c r="G113" s="662">
        <f>'3.2 IT &amp; Telecoms'!F30</f>
        <v>0</v>
      </c>
      <c r="H113" s="662">
        <f>'3.2 IT &amp; Telecoms'!G30</f>
        <v>0</v>
      </c>
      <c r="I113" s="662">
        <f>'3.2 IT &amp; Telecoms'!H30</f>
        <v>0</v>
      </c>
      <c r="J113" s="663">
        <f>'3.2 IT &amp; Telecoms'!I30</f>
        <v>0</v>
      </c>
    </row>
    <row r="114" spans="1:10" s="531" customFormat="1" ht="15" customHeight="1" x14ac:dyDescent="0.25">
      <c r="A114" s="611" t="str">
        <f t="shared" si="74"/>
        <v>Indirect - Business Support</v>
      </c>
      <c r="B114" s="619" t="str">
        <f t="shared" si="75"/>
        <v>IT &amp; Telecoms</v>
      </c>
      <c r="C114" s="595" t="str">
        <f>$C$10</f>
        <v xml:space="preserve">   -Other Group</v>
      </c>
      <c r="D114" s="623" t="str">
        <f>$D$8</f>
        <v>Nominal £</v>
      </c>
      <c r="E114" s="500"/>
      <c r="F114" s="500"/>
      <c r="G114" s="500"/>
      <c r="H114" s="500"/>
      <c r="I114" s="500"/>
      <c r="J114" s="553"/>
    </row>
    <row r="115" spans="1:10" s="531" customFormat="1" ht="15" customHeight="1" x14ac:dyDescent="0.25">
      <c r="A115" s="611" t="str">
        <f t="shared" si="74"/>
        <v>Indirect - Business Support</v>
      </c>
      <c r="B115" s="619" t="str">
        <f t="shared" si="75"/>
        <v>IT &amp; Telecoms</v>
      </c>
      <c r="C115" s="595" t="str">
        <f>$C$11</f>
        <v>GDN Percentage Cost of Total Group</v>
      </c>
      <c r="D115" s="623" t="str">
        <f>$D$11</f>
        <v>%</v>
      </c>
      <c r="E115" s="592" t="str">
        <f t="shared" ref="E115:J115" si="76">IFERROR(E113/E112,"")</f>
        <v/>
      </c>
      <c r="F115" s="592" t="str">
        <f t="shared" si="76"/>
        <v/>
      </c>
      <c r="G115" s="592" t="str">
        <f t="shared" si="76"/>
        <v/>
      </c>
      <c r="H115" s="592" t="str">
        <f t="shared" si="76"/>
        <v/>
      </c>
      <c r="I115" s="592" t="str">
        <f t="shared" si="76"/>
        <v/>
      </c>
      <c r="J115" s="593" t="str">
        <f t="shared" si="76"/>
        <v/>
      </c>
    </row>
    <row r="116" spans="1:10" s="531" customFormat="1" ht="15" customHeight="1" x14ac:dyDescent="0.3">
      <c r="A116" s="611" t="str">
        <f t="shared" si="74"/>
        <v>Indirect - Business Support</v>
      </c>
      <c r="B116" s="619" t="str">
        <f t="shared" si="75"/>
        <v>IT &amp; Telecoms</v>
      </c>
      <c r="C116" s="594" t="str">
        <f>$C$12</f>
        <v>Group Revenue</v>
      </c>
      <c r="D116" s="626" t="str">
        <f>$D$8</f>
        <v>Nominal £</v>
      </c>
      <c r="E116" s="662">
        <f t="shared" ref="E116:J116" si="77">SUM(E117:E118)</f>
        <v>0</v>
      </c>
      <c r="F116" s="662">
        <f t="shared" si="77"/>
        <v>0</v>
      </c>
      <c r="G116" s="662">
        <f t="shared" si="77"/>
        <v>0</v>
      </c>
      <c r="H116" s="662">
        <f t="shared" si="77"/>
        <v>0</v>
      </c>
      <c r="I116" s="662">
        <f t="shared" si="77"/>
        <v>0</v>
      </c>
      <c r="J116" s="663">
        <f t="shared" si="77"/>
        <v>0</v>
      </c>
    </row>
    <row r="117" spans="1:10" s="531" customFormat="1" ht="15" customHeight="1" x14ac:dyDescent="0.25">
      <c r="A117" s="611" t="str">
        <f t="shared" si="74"/>
        <v>Indirect - Business Support</v>
      </c>
      <c r="B117" s="619" t="str">
        <f t="shared" si="75"/>
        <v>IT &amp; Telecoms</v>
      </c>
      <c r="C117" s="595" t="str">
        <f>$C$13</f>
        <v xml:space="preserve">   -GDN</v>
      </c>
      <c r="D117" s="623" t="str">
        <f>$D$8</f>
        <v>Nominal £</v>
      </c>
      <c r="E117" s="500"/>
      <c r="F117" s="500"/>
      <c r="G117" s="500"/>
      <c r="H117" s="500"/>
      <c r="I117" s="500"/>
      <c r="J117" s="553"/>
    </row>
    <row r="118" spans="1:10" s="531" customFormat="1" ht="15" customHeight="1" x14ac:dyDescent="0.25">
      <c r="A118" s="611" t="str">
        <f t="shared" si="74"/>
        <v>Indirect - Business Support</v>
      </c>
      <c r="B118" s="637" t="str">
        <f t="shared" si="75"/>
        <v>IT &amp; Telecoms</v>
      </c>
      <c r="C118" s="596" t="str">
        <f>$C$14</f>
        <v xml:space="preserve">   -Other Group</v>
      </c>
      <c r="D118" s="624" t="str">
        <f>$D$8</f>
        <v>Nominal £</v>
      </c>
      <c r="E118" s="556"/>
      <c r="F118" s="556"/>
      <c r="G118" s="556"/>
      <c r="H118" s="556"/>
      <c r="I118" s="556"/>
      <c r="J118" s="557"/>
    </row>
    <row r="119" spans="1:10" s="531" customFormat="1" ht="15" customHeight="1" thickBot="1" x14ac:dyDescent="0.3">
      <c r="A119" s="611" t="str">
        <f t="shared" si="74"/>
        <v>Indirect - Business Support</v>
      </c>
      <c r="B119" s="609" t="str">
        <f t="shared" si="75"/>
        <v>IT &amp; Telecoms</v>
      </c>
      <c r="C119" s="521" t="str">
        <f>$C$15</f>
        <v>Other Group Profit Margin</v>
      </c>
      <c r="D119" s="625" t="str">
        <f>$D$11</f>
        <v>%</v>
      </c>
      <c r="E119" s="592" t="str">
        <f t="shared" ref="E119:J119" si="78">IFERROR((E118-E114)/E116,"")</f>
        <v/>
      </c>
      <c r="F119" s="592" t="str">
        <f t="shared" si="78"/>
        <v/>
      </c>
      <c r="G119" s="592" t="str">
        <f t="shared" si="78"/>
        <v/>
      </c>
      <c r="H119" s="592" t="str">
        <f t="shared" si="78"/>
        <v/>
      </c>
      <c r="I119" s="592" t="str">
        <f t="shared" si="78"/>
        <v/>
      </c>
      <c r="J119" s="593" t="str">
        <f t="shared" si="78"/>
        <v/>
      </c>
    </row>
    <row r="120" spans="1:10" s="531" customFormat="1" ht="15" customHeight="1" x14ac:dyDescent="0.3">
      <c r="A120" s="611" t="str">
        <f t="shared" si="74"/>
        <v>Indirect - Business Support</v>
      </c>
      <c r="B120" s="612" t="s">
        <v>202</v>
      </c>
      <c r="C120" s="591" t="str">
        <f>$C$8</f>
        <v>Group Costs</v>
      </c>
      <c r="D120" s="628" t="s">
        <v>374</v>
      </c>
      <c r="E120" s="680">
        <f t="shared" ref="E120:J120" si="79">SUM(E121:E122)</f>
        <v>0</v>
      </c>
      <c r="F120" s="680">
        <f t="shared" si="79"/>
        <v>0</v>
      </c>
      <c r="G120" s="680">
        <f t="shared" si="79"/>
        <v>0</v>
      </c>
      <c r="H120" s="680">
        <f t="shared" si="79"/>
        <v>0</v>
      </c>
      <c r="I120" s="680">
        <f t="shared" si="79"/>
        <v>0</v>
      </c>
      <c r="J120" s="671">
        <f t="shared" si="79"/>
        <v>0</v>
      </c>
    </row>
    <row r="121" spans="1:10" s="531" customFormat="1" ht="15" customHeight="1" x14ac:dyDescent="0.25">
      <c r="A121" s="611" t="str">
        <f t="shared" si="74"/>
        <v>Indirect - Business Support</v>
      </c>
      <c r="B121" s="613" t="str">
        <f t="shared" ref="B121:B127" si="80">$B$120</f>
        <v>Property Management</v>
      </c>
      <c r="C121" s="595" t="str">
        <f>$C$9</f>
        <v xml:space="preserve">   -GDN</v>
      </c>
      <c r="D121" s="623" t="str">
        <f>$D$8</f>
        <v>Nominal £</v>
      </c>
      <c r="E121" s="662">
        <f>'3.2 Property Management'!D30</f>
        <v>0</v>
      </c>
      <c r="F121" s="662">
        <f>'3.2 Property Management'!E30</f>
        <v>0</v>
      </c>
      <c r="G121" s="662">
        <f>'3.2 Property Management'!F30</f>
        <v>0</v>
      </c>
      <c r="H121" s="662">
        <f>'3.2 Property Management'!G30</f>
        <v>0</v>
      </c>
      <c r="I121" s="662">
        <f>'3.2 Property Management'!H30</f>
        <v>0</v>
      </c>
      <c r="J121" s="663">
        <f>'3.2 Property Management'!I30</f>
        <v>0</v>
      </c>
    </row>
    <row r="122" spans="1:10" s="531" customFormat="1" ht="15" customHeight="1" x14ac:dyDescent="0.25">
      <c r="A122" s="611" t="str">
        <f t="shared" si="74"/>
        <v>Indirect - Business Support</v>
      </c>
      <c r="B122" s="613" t="str">
        <f t="shared" si="80"/>
        <v>Property Management</v>
      </c>
      <c r="C122" s="595" t="str">
        <f>$C$10</f>
        <v xml:space="preserve">   -Other Group</v>
      </c>
      <c r="D122" s="623" t="str">
        <f>$D$8</f>
        <v>Nominal £</v>
      </c>
      <c r="E122" s="500"/>
      <c r="F122" s="500"/>
      <c r="G122" s="500"/>
      <c r="H122" s="500"/>
      <c r="I122" s="500"/>
      <c r="J122" s="553"/>
    </row>
    <row r="123" spans="1:10" s="531" customFormat="1" ht="15" customHeight="1" x14ac:dyDescent="0.25">
      <c r="A123" s="611" t="str">
        <f t="shared" si="74"/>
        <v>Indirect - Business Support</v>
      </c>
      <c r="B123" s="613" t="str">
        <f t="shared" si="80"/>
        <v>Property Management</v>
      </c>
      <c r="C123" s="595" t="str">
        <f>$C$11</f>
        <v>GDN Percentage Cost of Total Group</v>
      </c>
      <c r="D123" s="623" t="str">
        <f>$D$11</f>
        <v>%</v>
      </c>
      <c r="E123" s="592" t="str">
        <f t="shared" ref="E123:J123" si="81">IFERROR(E121/E120,"")</f>
        <v/>
      </c>
      <c r="F123" s="592" t="str">
        <f t="shared" si="81"/>
        <v/>
      </c>
      <c r="G123" s="592" t="str">
        <f t="shared" si="81"/>
        <v/>
      </c>
      <c r="H123" s="592" t="str">
        <f t="shared" si="81"/>
        <v/>
      </c>
      <c r="I123" s="592" t="str">
        <f t="shared" si="81"/>
        <v/>
      </c>
      <c r="J123" s="593" t="str">
        <f t="shared" si="81"/>
        <v/>
      </c>
    </row>
    <row r="124" spans="1:10" s="531" customFormat="1" ht="15" customHeight="1" x14ac:dyDescent="0.3">
      <c r="A124" s="611" t="str">
        <f t="shared" si="74"/>
        <v>Indirect - Business Support</v>
      </c>
      <c r="B124" s="613" t="str">
        <f t="shared" si="80"/>
        <v>Property Management</v>
      </c>
      <c r="C124" s="594" t="str">
        <f>$C$12</f>
        <v>Group Revenue</v>
      </c>
      <c r="D124" s="626" t="str">
        <f>$D$8</f>
        <v>Nominal £</v>
      </c>
      <c r="E124" s="662">
        <f t="shared" ref="E124:J124" si="82">SUM(E125:E126)</f>
        <v>0</v>
      </c>
      <c r="F124" s="662">
        <f t="shared" si="82"/>
        <v>0</v>
      </c>
      <c r="G124" s="662">
        <f t="shared" si="82"/>
        <v>0</v>
      </c>
      <c r="H124" s="662">
        <f t="shared" si="82"/>
        <v>0</v>
      </c>
      <c r="I124" s="662">
        <f t="shared" si="82"/>
        <v>0</v>
      </c>
      <c r="J124" s="663">
        <f t="shared" si="82"/>
        <v>0</v>
      </c>
    </row>
    <row r="125" spans="1:10" s="531" customFormat="1" ht="15" customHeight="1" x14ac:dyDescent="0.25">
      <c r="A125" s="611" t="str">
        <f t="shared" si="74"/>
        <v>Indirect - Business Support</v>
      </c>
      <c r="B125" s="613" t="str">
        <f t="shared" si="80"/>
        <v>Property Management</v>
      </c>
      <c r="C125" s="595" t="str">
        <f>$C$13</f>
        <v xml:space="preserve">   -GDN</v>
      </c>
      <c r="D125" s="623" t="str">
        <f>$D$8</f>
        <v>Nominal £</v>
      </c>
      <c r="E125" s="500"/>
      <c r="F125" s="500"/>
      <c r="G125" s="500"/>
      <c r="H125" s="500"/>
      <c r="I125" s="500"/>
      <c r="J125" s="553"/>
    </row>
    <row r="126" spans="1:10" s="531" customFormat="1" ht="15" customHeight="1" x14ac:dyDescent="0.25">
      <c r="A126" s="611" t="str">
        <f t="shared" si="74"/>
        <v>Indirect - Business Support</v>
      </c>
      <c r="B126" s="614" t="str">
        <f t="shared" si="80"/>
        <v>Property Management</v>
      </c>
      <c r="C126" s="596" t="str">
        <f>$C$14</f>
        <v xml:space="preserve">   -Other Group</v>
      </c>
      <c r="D126" s="624" t="str">
        <f>$D$8</f>
        <v>Nominal £</v>
      </c>
      <c r="E126" s="556"/>
      <c r="F126" s="556"/>
      <c r="G126" s="556"/>
      <c r="H126" s="556"/>
      <c r="I126" s="556"/>
      <c r="J126" s="557"/>
    </row>
    <row r="127" spans="1:10" s="531" customFormat="1" ht="15" customHeight="1" thickBot="1" x14ac:dyDescent="0.3">
      <c r="A127" s="611" t="str">
        <f t="shared" si="74"/>
        <v>Indirect - Business Support</v>
      </c>
      <c r="B127" s="615" t="str">
        <f t="shared" si="80"/>
        <v>Property Management</v>
      </c>
      <c r="C127" s="521" t="str">
        <f>$C$15</f>
        <v>Other Group Profit Margin</v>
      </c>
      <c r="D127" s="625" t="str">
        <f>$D$11</f>
        <v>%</v>
      </c>
      <c r="E127" s="592" t="str">
        <f t="shared" ref="E127:J127" si="83">IFERROR((E126-E122)/E124,"")</f>
        <v/>
      </c>
      <c r="F127" s="592" t="str">
        <f t="shared" si="83"/>
        <v/>
      </c>
      <c r="G127" s="592" t="str">
        <f t="shared" si="83"/>
        <v/>
      </c>
      <c r="H127" s="592" t="str">
        <f t="shared" si="83"/>
        <v/>
      </c>
      <c r="I127" s="592" t="str">
        <f t="shared" si="83"/>
        <v/>
      </c>
      <c r="J127" s="593" t="str">
        <f t="shared" si="83"/>
        <v/>
      </c>
    </row>
    <row r="128" spans="1:10" s="531" customFormat="1" ht="15" customHeight="1" x14ac:dyDescent="0.3">
      <c r="A128" s="611" t="str">
        <f t="shared" si="74"/>
        <v>Indirect - Business Support</v>
      </c>
      <c r="B128" s="612" t="s">
        <v>203</v>
      </c>
      <c r="C128" s="591" t="str">
        <f>$C$8</f>
        <v>Group Costs</v>
      </c>
      <c r="D128" s="628" t="s">
        <v>374</v>
      </c>
      <c r="E128" s="680">
        <f t="shared" ref="E128:J128" si="84">SUM(E129:E130)</f>
        <v>0</v>
      </c>
      <c r="F128" s="680">
        <f t="shared" si="84"/>
        <v>0</v>
      </c>
      <c r="G128" s="680">
        <f t="shared" si="84"/>
        <v>0</v>
      </c>
      <c r="H128" s="680">
        <f t="shared" si="84"/>
        <v>0</v>
      </c>
      <c r="I128" s="680">
        <f t="shared" si="84"/>
        <v>0</v>
      </c>
      <c r="J128" s="671">
        <f t="shared" si="84"/>
        <v>0</v>
      </c>
    </row>
    <row r="129" spans="1:10" s="531" customFormat="1" ht="15" customHeight="1" x14ac:dyDescent="0.25">
      <c r="A129" s="611" t="str">
        <f t="shared" si="74"/>
        <v>Indirect - Business Support</v>
      </c>
      <c r="B129" s="613" t="str">
        <f t="shared" ref="B129:B135" si="85">$B$128</f>
        <v>HR &amp; Non-operational Training</v>
      </c>
      <c r="C129" s="595" t="str">
        <f>$C$9</f>
        <v xml:space="preserve">   -GDN</v>
      </c>
      <c r="D129" s="623" t="str">
        <f>$D$8</f>
        <v>Nominal £</v>
      </c>
      <c r="E129" s="662">
        <f>'3.2 HR &amp; Non-op Training'!D30</f>
        <v>0</v>
      </c>
      <c r="F129" s="662">
        <f>'3.2 HR &amp; Non-op Training'!E30</f>
        <v>0</v>
      </c>
      <c r="G129" s="662">
        <f>'3.2 HR &amp; Non-op Training'!F30</f>
        <v>0</v>
      </c>
      <c r="H129" s="662">
        <f>'3.2 HR &amp; Non-op Training'!G30</f>
        <v>0</v>
      </c>
      <c r="I129" s="662">
        <f>'3.2 HR &amp; Non-op Training'!H30</f>
        <v>0</v>
      </c>
      <c r="J129" s="663">
        <f>'3.2 HR &amp; Non-op Training'!I30</f>
        <v>0</v>
      </c>
    </row>
    <row r="130" spans="1:10" s="531" customFormat="1" ht="15" customHeight="1" x14ac:dyDescent="0.25">
      <c r="A130" s="611" t="str">
        <f t="shared" si="74"/>
        <v>Indirect - Business Support</v>
      </c>
      <c r="B130" s="613" t="str">
        <f t="shared" si="85"/>
        <v>HR &amp; Non-operational Training</v>
      </c>
      <c r="C130" s="595" t="str">
        <f>$C$10</f>
        <v xml:space="preserve">   -Other Group</v>
      </c>
      <c r="D130" s="623" t="str">
        <f>$D$8</f>
        <v>Nominal £</v>
      </c>
      <c r="E130" s="500"/>
      <c r="F130" s="500"/>
      <c r="G130" s="500"/>
      <c r="H130" s="500"/>
      <c r="I130" s="500"/>
      <c r="J130" s="553"/>
    </row>
    <row r="131" spans="1:10" s="531" customFormat="1" ht="15" customHeight="1" x14ac:dyDescent="0.25">
      <c r="A131" s="611" t="str">
        <f t="shared" si="74"/>
        <v>Indirect - Business Support</v>
      </c>
      <c r="B131" s="613" t="str">
        <f t="shared" si="85"/>
        <v>HR &amp; Non-operational Training</v>
      </c>
      <c r="C131" s="595" t="str">
        <f>$C$11</f>
        <v>GDN Percentage Cost of Total Group</v>
      </c>
      <c r="D131" s="623" t="str">
        <f>$D$11</f>
        <v>%</v>
      </c>
      <c r="E131" s="592" t="str">
        <f t="shared" ref="E131:J131" si="86">IFERROR(E129/E128,"")</f>
        <v/>
      </c>
      <c r="F131" s="592" t="str">
        <f t="shared" si="86"/>
        <v/>
      </c>
      <c r="G131" s="592" t="str">
        <f t="shared" si="86"/>
        <v/>
      </c>
      <c r="H131" s="592" t="str">
        <f t="shared" si="86"/>
        <v/>
      </c>
      <c r="I131" s="592" t="str">
        <f t="shared" si="86"/>
        <v/>
      </c>
      <c r="J131" s="593" t="str">
        <f t="shared" si="86"/>
        <v/>
      </c>
    </row>
    <row r="132" spans="1:10" s="531" customFormat="1" ht="15" customHeight="1" x14ac:dyDescent="0.3">
      <c r="A132" s="611" t="str">
        <f t="shared" si="74"/>
        <v>Indirect - Business Support</v>
      </c>
      <c r="B132" s="613" t="str">
        <f t="shared" si="85"/>
        <v>HR &amp; Non-operational Training</v>
      </c>
      <c r="C132" s="594" t="str">
        <f>$C$12</f>
        <v>Group Revenue</v>
      </c>
      <c r="D132" s="626" t="str">
        <f>$D$8</f>
        <v>Nominal £</v>
      </c>
      <c r="E132" s="662">
        <f t="shared" ref="E132:J132" si="87">SUM(E133:E134)</f>
        <v>0</v>
      </c>
      <c r="F132" s="662">
        <f t="shared" si="87"/>
        <v>0</v>
      </c>
      <c r="G132" s="662">
        <f t="shared" si="87"/>
        <v>0</v>
      </c>
      <c r="H132" s="662">
        <f t="shared" si="87"/>
        <v>0</v>
      </c>
      <c r="I132" s="662">
        <f t="shared" si="87"/>
        <v>0</v>
      </c>
      <c r="J132" s="663">
        <f t="shared" si="87"/>
        <v>0</v>
      </c>
    </row>
    <row r="133" spans="1:10" s="531" customFormat="1" ht="15" customHeight="1" x14ac:dyDescent="0.25">
      <c r="A133" s="611" t="str">
        <f t="shared" si="74"/>
        <v>Indirect - Business Support</v>
      </c>
      <c r="B133" s="613" t="str">
        <f t="shared" si="85"/>
        <v>HR &amp; Non-operational Training</v>
      </c>
      <c r="C133" s="595" t="str">
        <f>$C$13</f>
        <v xml:space="preserve">   -GDN</v>
      </c>
      <c r="D133" s="623" t="str">
        <f>$D$8</f>
        <v>Nominal £</v>
      </c>
      <c r="E133" s="500"/>
      <c r="F133" s="500"/>
      <c r="G133" s="500"/>
      <c r="H133" s="500"/>
      <c r="I133" s="500"/>
      <c r="J133" s="553"/>
    </row>
    <row r="134" spans="1:10" s="531" customFormat="1" ht="15" customHeight="1" x14ac:dyDescent="0.25">
      <c r="A134" s="611" t="str">
        <f t="shared" si="74"/>
        <v>Indirect - Business Support</v>
      </c>
      <c r="B134" s="614" t="str">
        <f t="shared" si="85"/>
        <v>HR &amp; Non-operational Training</v>
      </c>
      <c r="C134" s="596" t="str">
        <f>$C$14</f>
        <v xml:space="preserve">   -Other Group</v>
      </c>
      <c r="D134" s="624" t="str">
        <f>$D$8</f>
        <v>Nominal £</v>
      </c>
      <c r="E134" s="556"/>
      <c r="F134" s="556"/>
      <c r="G134" s="556"/>
      <c r="H134" s="556"/>
      <c r="I134" s="556"/>
      <c r="J134" s="557"/>
    </row>
    <row r="135" spans="1:10" s="531" customFormat="1" ht="15" customHeight="1" thickBot="1" x14ac:dyDescent="0.3">
      <c r="A135" s="611" t="str">
        <f t="shared" si="74"/>
        <v>Indirect - Business Support</v>
      </c>
      <c r="B135" s="615" t="str">
        <f t="shared" si="85"/>
        <v>HR &amp; Non-operational Training</v>
      </c>
      <c r="C135" s="521" t="str">
        <f>$C$15</f>
        <v>Other Group Profit Margin</v>
      </c>
      <c r="D135" s="625" t="str">
        <f>$D$11</f>
        <v>%</v>
      </c>
      <c r="E135" s="592" t="str">
        <f t="shared" ref="E135:J135" si="88">IFERROR((E134-E130)/E132,"")</f>
        <v/>
      </c>
      <c r="F135" s="592" t="str">
        <f t="shared" si="88"/>
        <v/>
      </c>
      <c r="G135" s="592" t="str">
        <f t="shared" si="88"/>
        <v/>
      </c>
      <c r="H135" s="592" t="str">
        <f t="shared" si="88"/>
        <v/>
      </c>
      <c r="I135" s="592" t="str">
        <f t="shared" si="88"/>
        <v/>
      </c>
      <c r="J135" s="593" t="str">
        <f t="shared" si="88"/>
        <v/>
      </c>
    </row>
    <row r="136" spans="1:10" s="531" customFormat="1" ht="15" customHeight="1" x14ac:dyDescent="0.3">
      <c r="A136" s="611" t="str">
        <f t="shared" si="74"/>
        <v>Indirect - Business Support</v>
      </c>
      <c r="B136" s="612" t="s">
        <v>204</v>
      </c>
      <c r="C136" s="591" t="str">
        <f>$C$8</f>
        <v>Group Costs</v>
      </c>
      <c r="D136" s="628" t="s">
        <v>374</v>
      </c>
      <c r="E136" s="680">
        <f t="shared" ref="E136:J136" si="89">SUM(E137:E138)</f>
        <v>0</v>
      </c>
      <c r="F136" s="680">
        <f t="shared" si="89"/>
        <v>0</v>
      </c>
      <c r="G136" s="680">
        <f t="shared" si="89"/>
        <v>0</v>
      </c>
      <c r="H136" s="680">
        <f t="shared" si="89"/>
        <v>0</v>
      </c>
      <c r="I136" s="680">
        <f t="shared" si="89"/>
        <v>0</v>
      </c>
      <c r="J136" s="671">
        <f t="shared" si="89"/>
        <v>0</v>
      </c>
    </row>
    <row r="137" spans="1:10" s="531" customFormat="1" ht="15" customHeight="1" x14ac:dyDescent="0.25">
      <c r="A137" s="611" t="str">
        <f t="shared" si="74"/>
        <v>Indirect - Business Support</v>
      </c>
      <c r="B137" s="613" t="str">
        <f t="shared" ref="B137:B143" si="90">$B$136</f>
        <v>Audit, Finance &amp; Regulation</v>
      </c>
      <c r="C137" s="595" t="str">
        <f>$C$9</f>
        <v xml:space="preserve">   -GDN</v>
      </c>
      <c r="D137" s="623" t="str">
        <f>$D$8</f>
        <v>Nominal £</v>
      </c>
      <c r="E137" s="662">
        <f>'3.2 Audit, Finance &amp; Regulation'!D30</f>
        <v>0</v>
      </c>
      <c r="F137" s="662">
        <f>'3.2 Audit, Finance &amp; Regulation'!E30</f>
        <v>0</v>
      </c>
      <c r="G137" s="662">
        <f>'3.2 Audit, Finance &amp; Regulation'!F30</f>
        <v>0</v>
      </c>
      <c r="H137" s="662">
        <f>'3.2 Audit, Finance &amp; Regulation'!G30</f>
        <v>0</v>
      </c>
      <c r="I137" s="662">
        <f>'3.2 Audit, Finance &amp; Regulation'!H30</f>
        <v>0</v>
      </c>
      <c r="J137" s="663">
        <f>'3.2 Audit, Finance &amp; Regulation'!I30</f>
        <v>0</v>
      </c>
    </row>
    <row r="138" spans="1:10" s="531" customFormat="1" ht="15" customHeight="1" x14ac:dyDescent="0.25">
      <c r="A138" s="611" t="str">
        <f t="shared" si="74"/>
        <v>Indirect - Business Support</v>
      </c>
      <c r="B138" s="613" t="str">
        <f t="shared" si="90"/>
        <v>Audit, Finance &amp; Regulation</v>
      </c>
      <c r="C138" s="595" t="str">
        <f>$C$10</f>
        <v xml:space="preserve">   -Other Group</v>
      </c>
      <c r="D138" s="623" t="str">
        <f>$D$8</f>
        <v>Nominal £</v>
      </c>
      <c r="E138" s="500"/>
      <c r="F138" s="500"/>
      <c r="G138" s="500"/>
      <c r="H138" s="500"/>
      <c r="I138" s="500"/>
      <c r="J138" s="553"/>
    </row>
    <row r="139" spans="1:10" s="531" customFormat="1" ht="15" customHeight="1" x14ac:dyDescent="0.25">
      <c r="A139" s="611" t="str">
        <f t="shared" si="74"/>
        <v>Indirect - Business Support</v>
      </c>
      <c r="B139" s="613" t="str">
        <f t="shared" si="90"/>
        <v>Audit, Finance &amp; Regulation</v>
      </c>
      <c r="C139" s="595" t="str">
        <f>$C$11</f>
        <v>GDN Percentage Cost of Total Group</v>
      </c>
      <c r="D139" s="623" t="str">
        <f>$D$11</f>
        <v>%</v>
      </c>
      <c r="E139" s="592" t="str">
        <f t="shared" ref="E139:J139" si="91">IFERROR(E137/E136,"")</f>
        <v/>
      </c>
      <c r="F139" s="592" t="str">
        <f t="shared" si="91"/>
        <v/>
      </c>
      <c r="G139" s="592" t="str">
        <f t="shared" si="91"/>
        <v/>
      </c>
      <c r="H139" s="592" t="str">
        <f t="shared" si="91"/>
        <v/>
      </c>
      <c r="I139" s="592" t="str">
        <f t="shared" si="91"/>
        <v/>
      </c>
      <c r="J139" s="593" t="str">
        <f t="shared" si="91"/>
        <v/>
      </c>
    </row>
    <row r="140" spans="1:10" s="531" customFormat="1" ht="15" customHeight="1" x14ac:dyDescent="0.3">
      <c r="A140" s="611" t="str">
        <f t="shared" si="74"/>
        <v>Indirect - Business Support</v>
      </c>
      <c r="B140" s="613" t="str">
        <f t="shared" si="90"/>
        <v>Audit, Finance &amp; Regulation</v>
      </c>
      <c r="C140" s="594" t="str">
        <f>$C$12</f>
        <v>Group Revenue</v>
      </c>
      <c r="D140" s="626" t="str">
        <f>$D$8</f>
        <v>Nominal £</v>
      </c>
      <c r="E140" s="662">
        <f t="shared" ref="E140:J140" si="92">SUM(E141:E142)</f>
        <v>0</v>
      </c>
      <c r="F140" s="662">
        <f t="shared" si="92"/>
        <v>0</v>
      </c>
      <c r="G140" s="662">
        <f t="shared" si="92"/>
        <v>0</v>
      </c>
      <c r="H140" s="662">
        <f t="shared" si="92"/>
        <v>0</v>
      </c>
      <c r="I140" s="662">
        <f t="shared" si="92"/>
        <v>0</v>
      </c>
      <c r="J140" s="663">
        <f t="shared" si="92"/>
        <v>0</v>
      </c>
    </row>
    <row r="141" spans="1:10" s="531" customFormat="1" ht="15" customHeight="1" x14ac:dyDescent="0.25">
      <c r="A141" s="611" t="str">
        <f t="shared" si="74"/>
        <v>Indirect - Business Support</v>
      </c>
      <c r="B141" s="613" t="str">
        <f t="shared" si="90"/>
        <v>Audit, Finance &amp; Regulation</v>
      </c>
      <c r="C141" s="595" t="str">
        <f>$C$13</f>
        <v xml:space="preserve">   -GDN</v>
      </c>
      <c r="D141" s="623" t="str">
        <f>$D$8</f>
        <v>Nominal £</v>
      </c>
      <c r="E141" s="500"/>
      <c r="F141" s="500"/>
      <c r="G141" s="500"/>
      <c r="H141" s="500"/>
      <c r="I141" s="500"/>
      <c r="J141" s="553"/>
    </row>
    <row r="142" spans="1:10" s="531" customFormat="1" ht="15" customHeight="1" x14ac:dyDescent="0.25">
      <c r="A142" s="611" t="str">
        <f t="shared" si="74"/>
        <v>Indirect - Business Support</v>
      </c>
      <c r="B142" s="614" t="str">
        <f t="shared" si="90"/>
        <v>Audit, Finance &amp; Regulation</v>
      </c>
      <c r="C142" s="596" t="str">
        <f>$C$14</f>
        <v xml:space="preserve">   -Other Group</v>
      </c>
      <c r="D142" s="624" t="str">
        <f>$D$8</f>
        <v>Nominal £</v>
      </c>
      <c r="E142" s="556"/>
      <c r="F142" s="556"/>
      <c r="G142" s="556"/>
      <c r="H142" s="556"/>
      <c r="I142" s="556"/>
      <c r="J142" s="557"/>
    </row>
    <row r="143" spans="1:10" s="531" customFormat="1" ht="15" customHeight="1" thickBot="1" x14ac:dyDescent="0.3">
      <c r="A143" s="611" t="str">
        <f t="shared" si="74"/>
        <v>Indirect - Business Support</v>
      </c>
      <c r="B143" s="615" t="str">
        <f t="shared" si="90"/>
        <v>Audit, Finance &amp; Regulation</v>
      </c>
      <c r="C143" s="521" t="str">
        <f>$C$15</f>
        <v>Other Group Profit Margin</v>
      </c>
      <c r="D143" s="625" t="str">
        <f>$D$11</f>
        <v>%</v>
      </c>
      <c r="E143" s="592" t="str">
        <f t="shared" ref="E143:J143" si="93">IFERROR((E142-E138)/E140,"")</f>
        <v/>
      </c>
      <c r="F143" s="592" t="str">
        <f t="shared" si="93"/>
        <v/>
      </c>
      <c r="G143" s="592" t="str">
        <f t="shared" si="93"/>
        <v/>
      </c>
      <c r="H143" s="592" t="str">
        <f t="shared" si="93"/>
        <v/>
      </c>
      <c r="I143" s="592" t="str">
        <f t="shared" si="93"/>
        <v/>
      </c>
      <c r="J143" s="593" t="str">
        <f t="shared" si="93"/>
        <v/>
      </c>
    </row>
    <row r="144" spans="1:10" s="531" customFormat="1" ht="15" customHeight="1" x14ac:dyDescent="0.3">
      <c r="A144" s="611" t="str">
        <f t="shared" si="74"/>
        <v>Indirect - Business Support</v>
      </c>
      <c r="B144" s="612" t="s">
        <v>205</v>
      </c>
      <c r="C144" s="591" t="str">
        <f>$C$8</f>
        <v>Group Costs</v>
      </c>
      <c r="D144" s="628" t="s">
        <v>374</v>
      </c>
      <c r="E144" s="680">
        <f t="shared" ref="E144:J144" si="94">SUM(E145:E146)</f>
        <v>0</v>
      </c>
      <c r="F144" s="680">
        <f t="shared" si="94"/>
        <v>0</v>
      </c>
      <c r="G144" s="680">
        <f t="shared" si="94"/>
        <v>0</v>
      </c>
      <c r="H144" s="680">
        <f t="shared" si="94"/>
        <v>0</v>
      </c>
      <c r="I144" s="680">
        <f t="shared" si="94"/>
        <v>0</v>
      </c>
      <c r="J144" s="671">
        <f t="shared" si="94"/>
        <v>0</v>
      </c>
    </row>
    <row r="145" spans="1:10" s="531" customFormat="1" ht="15" customHeight="1" x14ac:dyDescent="0.25">
      <c r="A145" s="611" t="str">
        <f t="shared" ref="A145:A176" si="95">$A$112</f>
        <v>Indirect - Business Support</v>
      </c>
      <c r="B145" s="613" t="str">
        <f t="shared" ref="B145:B151" si="96">$B$144</f>
        <v>Insurance</v>
      </c>
      <c r="C145" s="595" t="str">
        <f>$C$9</f>
        <v xml:space="preserve">   -GDN</v>
      </c>
      <c r="D145" s="623" t="str">
        <f>$D$8</f>
        <v>Nominal £</v>
      </c>
      <c r="E145" s="662">
        <f>'3.2 Insurance'!D30</f>
        <v>0</v>
      </c>
      <c r="F145" s="662">
        <f>'3.2 Insurance'!E30</f>
        <v>0</v>
      </c>
      <c r="G145" s="662">
        <f>'3.2 Insurance'!F30</f>
        <v>0</v>
      </c>
      <c r="H145" s="662">
        <f>'3.2 Insurance'!G30</f>
        <v>0</v>
      </c>
      <c r="I145" s="662">
        <f>'3.2 Insurance'!H30</f>
        <v>0</v>
      </c>
      <c r="J145" s="663">
        <f>'3.2 Insurance'!I30</f>
        <v>0</v>
      </c>
    </row>
    <row r="146" spans="1:10" s="531" customFormat="1" ht="15" customHeight="1" x14ac:dyDescent="0.25">
      <c r="A146" s="611" t="str">
        <f t="shared" si="95"/>
        <v>Indirect - Business Support</v>
      </c>
      <c r="B146" s="613" t="str">
        <f t="shared" si="96"/>
        <v>Insurance</v>
      </c>
      <c r="C146" s="595" t="str">
        <f>$C$10</f>
        <v xml:space="preserve">   -Other Group</v>
      </c>
      <c r="D146" s="623" t="str">
        <f>$D$8</f>
        <v>Nominal £</v>
      </c>
      <c r="E146" s="500"/>
      <c r="F146" s="500"/>
      <c r="G146" s="500"/>
      <c r="H146" s="500"/>
      <c r="I146" s="500"/>
      <c r="J146" s="553"/>
    </row>
    <row r="147" spans="1:10" s="531" customFormat="1" ht="15" customHeight="1" x14ac:dyDescent="0.25">
      <c r="A147" s="611" t="str">
        <f t="shared" si="95"/>
        <v>Indirect - Business Support</v>
      </c>
      <c r="B147" s="613" t="str">
        <f t="shared" si="96"/>
        <v>Insurance</v>
      </c>
      <c r="C147" s="595" t="str">
        <f>$C$11</f>
        <v>GDN Percentage Cost of Total Group</v>
      </c>
      <c r="D147" s="623" t="str">
        <f>$D$11</f>
        <v>%</v>
      </c>
      <c r="E147" s="592" t="str">
        <f t="shared" ref="E147:J147" si="97">IFERROR(E145/E144,"")</f>
        <v/>
      </c>
      <c r="F147" s="592" t="str">
        <f t="shared" si="97"/>
        <v/>
      </c>
      <c r="G147" s="592" t="str">
        <f t="shared" si="97"/>
        <v/>
      </c>
      <c r="H147" s="592" t="str">
        <f t="shared" si="97"/>
        <v/>
      </c>
      <c r="I147" s="592" t="str">
        <f t="shared" si="97"/>
        <v/>
      </c>
      <c r="J147" s="593" t="str">
        <f t="shared" si="97"/>
        <v/>
      </c>
    </row>
    <row r="148" spans="1:10" s="531" customFormat="1" ht="15" customHeight="1" x14ac:dyDescent="0.3">
      <c r="A148" s="611" t="str">
        <f t="shared" si="95"/>
        <v>Indirect - Business Support</v>
      </c>
      <c r="B148" s="613" t="str">
        <f t="shared" si="96"/>
        <v>Insurance</v>
      </c>
      <c r="C148" s="594" t="str">
        <f>$C$12</f>
        <v>Group Revenue</v>
      </c>
      <c r="D148" s="626" t="str">
        <f>$D$8</f>
        <v>Nominal £</v>
      </c>
      <c r="E148" s="662">
        <f t="shared" ref="E148:J148" si="98">SUM(E149:E150)</f>
        <v>0</v>
      </c>
      <c r="F148" s="662">
        <f t="shared" si="98"/>
        <v>0</v>
      </c>
      <c r="G148" s="662">
        <f t="shared" si="98"/>
        <v>0</v>
      </c>
      <c r="H148" s="662">
        <f t="shared" si="98"/>
        <v>0</v>
      </c>
      <c r="I148" s="662">
        <f t="shared" si="98"/>
        <v>0</v>
      </c>
      <c r="J148" s="663">
        <f t="shared" si="98"/>
        <v>0</v>
      </c>
    </row>
    <row r="149" spans="1:10" s="531" customFormat="1" ht="15" customHeight="1" x14ac:dyDescent="0.25">
      <c r="A149" s="611" t="str">
        <f t="shared" si="95"/>
        <v>Indirect - Business Support</v>
      </c>
      <c r="B149" s="613" t="str">
        <f t="shared" si="96"/>
        <v>Insurance</v>
      </c>
      <c r="C149" s="595" t="str">
        <f>$C$13</f>
        <v xml:space="preserve">   -GDN</v>
      </c>
      <c r="D149" s="623" t="str">
        <f>$D$8</f>
        <v>Nominal £</v>
      </c>
      <c r="E149" s="500"/>
      <c r="F149" s="500"/>
      <c r="G149" s="500"/>
      <c r="H149" s="500"/>
      <c r="I149" s="500"/>
      <c r="J149" s="553"/>
    </row>
    <row r="150" spans="1:10" s="531" customFormat="1" ht="15" customHeight="1" x14ac:dyDescent="0.25">
      <c r="A150" s="611" t="str">
        <f t="shared" si="95"/>
        <v>Indirect - Business Support</v>
      </c>
      <c r="B150" s="614" t="str">
        <f t="shared" si="96"/>
        <v>Insurance</v>
      </c>
      <c r="C150" s="596" t="str">
        <f>$C$14</f>
        <v xml:space="preserve">   -Other Group</v>
      </c>
      <c r="D150" s="624" t="str">
        <f>$D$8</f>
        <v>Nominal £</v>
      </c>
      <c r="E150" s="556"/>
      <c r="F150" s="556"/>
      <c r="G150" s="556"/>
      <c r="H150" s="556"/>
      <c r="I150" s="556"/>
      <c r="J150" s="557"/>
    </row>
    <row r="151" spans="1:10" s="531" customFormat="1" ht="15" customHeight="1" thickBot="1" x14ac:dyDescent="0.3">
      <c r="A151" s="611" t="str">
        <f t="shared" si="95"/>
        <v>Indirect - Business Support</v>
      </c>
      <c r="B151" s="615" t="str">
        <f t="shared" si="96"/>
        <v>Insurance</v>
      </c>
      <c r="C151" s="521" t="str">
        <f>$C$15</f>
        <v>Other Group Profit Margin</v>
      </c>
      <c r="D151" s="625" t="str">
        <f>$D$11</f>
        <v>%</v>
      </c>
      <c r="E151" s="592" t="str">
        <f t="shared" ref="E151:J151" si="99">IFERROR((E150-E146)/E148,"")</f>
        <v/>
      </c>
      <c r="F151" s="592" t="str">
        <f t="shared" si="99"/>
        <v/>
      </c>
      <c r="G151" s="592" t="str">
        <f t="shared" si="99"/>
        <v/>
      </c>
      <c r="H151" s="592" t="str">
        <f t="shared" si="99"/>
        <v/>
      </c>
      <c r="I151" s="592" t="str">
        <f t="shared" si="99"/>
        <v/>
      </c>
      <c r="J151" s="593" t="str">
        <f t="shared" si="99"/>
        <v/>
      </c>
    </row>
    <row r="152" spans="1:10" s="531" customFormat="1" ht="15" customHeight="1" x14ac:dyDescent="0.3">
      <c r="A152" s="611" t="str">
        <f t="shared" si="95"/>
        <v>Indirect - Business Support</v>
      </c>
      <c r="B152" s="612" t="s">
        <v>206</v>
      </c>
      <c r="C152" s="591" t="str">
        <f>$C$8</f>
        <v>Group Costs</v>
      </c>
      <c r="D152" s="628" t="s">
        <v>374</v>
      </c>
      <c r="E152" s="680">
        <f t="shared" ref="E152:J152" si="100">SUM(E153:E154)</f>
        <v>0</v>
      </c>
      <c r="F152" s="680">
        <f t="shared" si="100"/>
        <v>0</v>
      </c>
      <c r="G152" s="680">
        <f t="shared" si="100"/>
        <v>0</v>
      </c>
      <c r="H152" s="680">
        <f t="shared" si="100"/>
        <v>0</v>
      </c>
      <c r="I152" s="680">
        <f t="shared" si="100"/>
        <v>0</v>
      </c>
      <c r="J152" s="671">
        <f t="shared" si="100"/>
        <v>0</v>
      </c>
    </row>
    <row r="153" spans="1:10" s="531" customFormat="1" ht="15" customHeight="1" x14ac:dyDescent="0.25">
      <c r="A153" s="611" t="str">
        <f t="shared" si="95"/>
        <v>Indirect - Business Support</v>
      </c>
      <c r="B153" s="613" t="str">
        <f t="shared" ref="B153:B159" si="101">$B$152</f>
        <v>Procurement</v>
      </c>
      <c r="C153" s="595" t="str">
        <f>$C$9</f>
        <v xml:space="preserve">   -GDN</v>
      </c>
      <c r="D153" s="623" t="str">
        <f>$D$8</f>
        <v>Nominal £</v>
      </c>
      <c r="E153" s="662">
        <f>'3.2 Procurement'!D30</f>
        <v>0</v>
      </c>
      <c r="F153" s="662">
        <f>'3.2 Procurement'!E30</f>
        <v>0</v>
      </c>
      <c r="G153" s="662">
        <f>'3.2 Procurement'!F30</f>
        <v>0</v>
      </c>
      <c r="H153" s="662">
        <f>'3.2 Procurement'!G30</f>
        <v>0</v>
      </c>
      <c r="I153" s="662">
        <f>'3.2 Procurement'!H30</f>
        <v>0</v>
      </c>
      <c r="J153" s="663">
        <f>'3.2 Procurement'!I30</f>
        <v>0</v>
      </c>
    </row>
    <row r="154" spans="1:10" s="531" customFormat="1" ht="15" customHeight="1" x14ac:dyDescent="0.25">
      <c r="A154" s="611" t="str">
        <f t="shared" si="95"/>
        <v>Indirect - Business Support</v>
      </c>
      <c r="B154" s="613" t="str">
        <f t="shared" si="101"/>
        <v>Procurement</v>
      </c>
      <c r="C154" s="595" t="str">
        <f>$C$10</f>
        <v xml:space="preserve">   -Other Group</v>
      </c>
      <c r="D154" s="623" t="str">
        <f>$D$8</f>
        <v>Nominal £</v>
      </c>
      <c r="E154" s="500"/>
      <c r="F154" s="500"/>
      <c r="G154" s="500"/>
      <c r="H154" s="500"/>
      <c r="I154" s="500"/>
      <c r="J154" s="553"/>
    </row>
    <row r="155" spans="1:10" s="531" customFormat="1" ht="15" customHeight="1" x14ac:dyDescent="0.25">
      <c r="A155" s="611" t="str">
        <f t="shared" si="95"/>
        <v>Indirect - Business Support</v>
      </c>
      <c r="B155" s="613" t="str">
        <f t="shared" si="101"/>
        <v>Procurement</v>
      </c>
      <c r="C155" s="595" t="str">
        <f>$C$11</f>
        <v>GDN Percentage Cost of Total Group</v>
      </c>
      <c r="D155" s="623" t="str">
        <f>$D$11</f>
        <v>%</v>
      </c>
      <c r="E155" s="592" t="str">
        <f t="shared" ref="E155:J155" si="102">IFERROR(E153/E152,"")</f>
        <v/>
      </c>
      <c r="F155" s="592" t="str">
        <f t="shared" si="102"/>
        <v/>
      </c>
      <c r="G155" s="592" t="str">
        <f t="shared" si="102"/>
        <v/>
      </c>
      <c r="H155" s="592" t="str">
        <f t="shared" si="102"/>
        <v/>
      </c>
      <c r="I155" s="592" t="str">
        <f t="shared" si="102"/>
        <v/>
      </c>
      <c r="J155" s="593" t="str">
        <f t="shared" si="102"/>
        <v/>
      </c>
    </row>
    <row r="156" spans="1:10" s="531" customFormat="1" ht="15" customHeight="1" x14ac:dyDescent="0.3">
      <c r="A156" s="611" t="str">
        <f t="shared" si="95"/>
        <v>Indirect - Business Support</v>
      </c>
      <c r="B156" s="613" t="str">
        <f t="shared" si="101"/>
        <v>Procurement</v>
      </c>
      <c r="C156" s="594" t="str">
        <f>$C$12</f>
        <v>Group Revenue</v>
      </c>
      <c r="D156" s="626" t="str">
        <f>$D$8</f>
        <v>Nominal £</v>
      </c>
      <c r="E156" s="662">
        <f t="shared" ref="E156:J156" si="103">SUM(E157:E158)</f>
        <v>0</v>
      </c>
      <c r="F156" s="662">
        <f t="shared" si="103"/>
        <v>0</v>
      </c>
      <c r="G156" s="662">
        <f t="shared" si="103"/>
        <v>0</v>
      </c>
      <c r="H156" s="662">
        <f t="shared" si="103"/>
        <v>0</v>
      </c>
      <c r="I156" s="662">
        <f t="shared" si="103"/>
        <v>0</v>
      </c>
      <c r="J156" s="663">
        <f t="shared" si="103"/>
        <v>0</v>
      </c>
    </row>
    <row r="157" spans="1:10" s="531" customFormat="1" ht="15" customHeight="1" x14ac:dyDescent="0.25">
      <c r="A157" s="611" t="str">
        <f t="shared" si="95"/>
        <v>Indirect - Business Support</v>
      </c>
      <c r="B157" s="613" t="str">
        <f t="shared" si="101"/>
        <v>Procurement</v>
      </c>
      <c r="C157" s="595" t="str">
        <f>$C$13</f>
        <v xml:space="preserve">   -GDN</v>
      </c>
      <c r="D157" s="623" t="str">
        <f>$D$8</f>
        <v>Nominal £</v>
      </c>
      <c r="E157" s="500"/>
      <c r="F157" s="500"/>
      <c r="G157" s="500"/>
      <c r="H157" s="500"/>
      <c r="I157" s="500"/>
      <c r="J157" s="553"/>
    </row>
    <row r="158" spans="1:10" s="531" customFormat="1" ht="15" customHeight="1" x14ac:dyDescent="0.25">
      <c r="A158" s="611" t="str">
        <f t="shared" si="95"/>
        <v>Indirect - Business Support</v>
      </c>
      <c r="B158" s="614" t="str">
        <f t="shared" si="101"/>
        <v>Procurement</v>
      </c>
      <c r="C158" s="596" t="str">
        <f>$C$14</f>
        <v xml:space="preserve">   -Other Group</v>
      </c>
      <c r="D158" s="624" t="str">
        <f>$D$8</f>
        <v>Nominal £</v>
      </c>
      <c r="E158" s="556"/>
      <c r="F158" s="556"/>
      <c r="G158" s="556"/>
      <c r="H158" s="556"/>
      <c r="I158" s="556"/>
      <c r="J158" s="557"/>
    </row>
    <row r="159" spans="1:10" s="531" customFormat="1" ht="15" customHeight="1" thickBot="1" x14ac:dyDescent="0.3">
      <c r="A159" s="611" t="str">
        <f t="shared" si="95"/>
        <v>Indirect - Business Support</v>
      </c>
      <c r="B159" s="615" t="str">
        <f t="shared" si="101"/>
        <v>Procurement</v>
      </c>
      <c r="C159" s="521" t="str">
        <f>$C$15</f>
        <v>Other Group Profit Margin</v>
      </c>
      <c r="D159" s="625" t="str">
        <f>$D$11</f>
        <v>%</v>
      </c>
      <c r="E159" s="592" t="str">
        <f t="shared" ref="E159:J159" si="104">IFERROR((E158-E154)/E156,"")</f>
        <v/>
      </c>
      <c r="F159" s="592" t="str">
        <f t="shared" si="104"/>
        <v/>
      </c>
      <c r="G159" s="592" t="str">
        <f t="shared" si="104"/>
        <v/>
      </c>
      <c r="H159" s="592" t="str">
        <f t="shared" si="104"/>
        <v/>
      </c>
      <c r="I159" s="592" t="str">
        <f t="shared" si="104"/>
        <v/>
      </c>
      <c r="J159" s="593" t="str">
        <f t="shared" si="104"/>
        <v/>
      </c>
    </row>
    <row r="160" spans="1:10" s="531" customFormat="1" ht="15" customHeight="1" x14ac:dyDescent="0.3">
      <c r="A160" s="611" t="str">
        <f t="shared" si="95"/>
        <v>Indirect - Business Support</v>
      </c>
      <c r="B160" s="612" t="s">
        <v>207</v>
      </c>
      <c r="C160" s="591" t="str">
        <f>$C$8</f>
        <v>Group Costs</v>
      </c>
      <c r="D160" s="628" t="s">
        <v>374</v>
      </c>
      <c r="E160" s="680">
        <f t="shared" ref="E160:J160" si="105">SUM(E161:E162)</f>
        <v>0</v>
      </c>
      <c r="F160" s="680">
        <f t="shared" si="105"/>
        <v>0</v>
      </c>
      <c r="G160" s="680">
        <f t="shared" si="105"/>
        <v>0</v>
      </c>
      <c r="H160" s="680">
        <f t="shared" si="105"/>
        <v>0</v>
      </c>
      <c r="I160" s="680">
        <f t="shared" si="105"/>
        <v>0</v>
      </c>
      <c r="J160" s="671">
        <f t="shared" si="105"/>
        <v>0</v>
      </c>
    </row>
    <row r="161" spans="1:10" s="531" customFormat="1" ht="15" customHeight="1" x14ac:dyDescent="0.25">
      <c r="A161" s="611" t="str">
        <f t="shared" si="95"/>
        <v>Indirect - Business Support</v>
      </c>
      <c r="B161" s="613" t="str">
        <f t="shared" ref="B161:B167" si="106">$B$160</f>
        <v>CEO &amp; Group Management</v>
      </c>
      <c r="C161" s="595" t="str">
        <f>$C$9</f>
        <v xml:space="preserve">   -GDN</v>
      </c>
      <c r="D161" s="623" t="str">
        <f>$D$8</f>
        <v>Nominal £</v>
      </c>
      <c r="E161" s="662">
        <f>'3.2 CEO &amp; Group Management'!D30</f>
        <v>0</v>
      </c>
      <c r="F161" s="662">
        <f>'3.2 CEO &amp; Group Management'!E30</f>
        <v>0</v>
      </c>
      <c r="G161" s="662">
        <f>'3.2 CEO &amp; Group Management'!F30</f>
        <v>0</v>
      </c>
      <c r="H161" s="662">
        <f>'3.2 CEO &amp; Group Management'!G30</f>
        <v>0</v>
      </c>
      <c r="I161" s="662">
        <f>'3.2 CEO &amp; Group Management'!H30</f>
        <v>0</v>
      </c>
      <c r="J161" s="663">
        <f>'3.2 CEO &amp; Group Management'!I30</f>
        <v>0</v>
      </c>
    </row>
    <row r="162" spans="1:10" s="531" customFormat="1" ht="15" customHeight="1" x14ac:dyDescent="0.25">
      <c r="A162" s="611" t="str">
        <f t="shared" si="95"/>
        <v>Indirect - Business Support</v>
      </c>
      <c r="B162" s="613" t="str">
        <f t="shared" si="106"/>
        <v>CEO &amp; Group Management</v>
      </c>
      <c r="C162" s="595" t="str">
        <f>$C$10</f>
        <v xml:space="preserve">   -Other Group</v>
      </c>
      <c r="D162" s="623" t="str">
        <f>$D$8</f>
        <v>Nominal £</v>
      </c>
      <c r="E162" s="500"/>
      <c r="F162" s="500"/>
      <c r="G162" s="500"/>
      <c r="H162" s="500"/>
      <c r="I162" s="500"/>
      <c r="J162" s="553"/>
    </row>
    <row r="163" spans="1:10" s="531" customFormat="1" ht="15" customHeight="1" x14ac:dyDescent="0.25">
      <c r="A163" s="611" t="str">
        <f t="shared" si="95"/>
        <v>Indirect - Business Support</v>
      </c>
      <c r="B163" s="613" t="str">
        <f t="shared" si="106"/>
        <v>CEO &amp; Group Management</v>
      </c>
      <c r="C163" s="595" t="str">
        <f>$C$11</f>
        <v>GDN Percentage Cost of Total Group</v>
      </c>
      <c r="D163" s="623" t="str">
        <f>$D$11</f>
        <v>%</v>
      </c>
      <c r="E163" s="592" t="str">
        <f t="shared" ref="E163:J163" si="107">IFERROR(E161/E160,"")</f>
        <v/>
      </c>
      <c r="F163" s="592" t="str">
        <f t="shared" si="107"/>
        <v/>
      </c>
      <c r="G163" s="592" t="str">
        <f t="shared" si="107"/>
        <v/>
      </c>
      <c r="H163" s="592" t="str">
        <f t="shared" si="107"/>
        <v/>
      </c>
      <c r="I163" s="592" t="str">
        <f t="shared" si="107"/>
        <v/>
      </c>
      <c r="J163" s="593" t="str">
        <f t="shared" si="107"/>
        <v/>
      </c>
    </row>
    <row r="164" spans="1:10" s="531" customFormat="1" ht="15" customHeight="1" x14ac:dyDescent="0.3">
      <c r="A164" s="611" t="str">
        <f t="shared" si="95"/>
        <v>Indirect - Business Support</v>
      </c>
      <c r="B164" s="613" t="str">
        <f t="shared" si="106"/>
        <v>CEO &amp; Group Management</v>
      </c>
      <c r="C164" s="594" t="str">
        <f>$C$12</f>
        <v>Group Revenue</v>
      </c>
      <c r="D164" s="626" t="str">
        <f>$D$8</f>
        <v>Nominal £</v>
      </c>
      <c r="E164" s="662">
        <f t="shared" ref="E164:J164" si="108">SUM(E165:E166)</f>
        <v>0</v>
      </c>
      <c r="F164" s="662">
        <f t="shared" si="108"/>
        <v>0</v>
      </c>
      <c r="G164" s="662">
        <f t="shared" si="108"/>
        <v>0</v>
      </c>
      <c r="H164" s="662">
        <f t="shared" si="108"/>
        <v>0</v>
      </c>
      <c r="I164" s="662">
        <f t="shared" si="108"/>
        <v>0</v>
      </c>
      <c r="J164" s="663">
        <f t="shared" si="108"/>
        <v>0</v>
      </c>
    </row>
    <row r="165" spans="1:10" s="531" customFormat="1" ht="15" customHeight="1" x14ac:dyDescent="0.25">
      <c r="A165" s="611" t="str">
        <f t="shared" si="95"/>
        <v>Indirect - Business Support</v>
      </c>
      <c r="B165" s="613" t="str">
        <f t="shared" si="106"/>
        <v>CEO &amp; Group Management</v>
      </c>
      <c r="C165" s="595" t="str">
        <f>$C$13</f>
        <v xml:space="preserve">   -GDN</v>
      </c>
      <c r="D165" s="623" t="str">
        <f>$D$8</f>
        <v>Nominal £</v>
      </c>
      <c r="E165" s="500"/>
      <c r="F165" s="500"/>
      <c r="G165" s="500"/>
      <c r="H165" s="500"/>
      <c r="I165" s="500"/>
      <c r="J165" s="553"/>
    </row>
    <row r="166" spans="1:10" s="531" customFormat="1" ht="15" customHeight="1" x14ac:dyDescent="0.25">
      <c r="A166" s="611" t="str">
        <f t="shared" si="95"/>
        <v>Indirect - Business Support</v>
      </c>
      <c r="B166" s="614" t="str">
        <f t="shared" si="106"/>
        <v>CEO &amp; Group Management</v>
      </c>
      <c r="C166" s="596" t="str">
        <f>$C$14</f>
        <v xml:space="preserve">   -Other Group</v>
      </c>
      <c r="D166" s="624" t="str">
        <f>$D$8</f>
        <v>Nominal £</v>
      </c>
      <c r="E166" s="556"/>
      <c r="F166" s="556"/>
      <c r="G166" s="556"/>
      <c r="H166" s="556"/>
      <c r="I166" s="556"/>
      <c r="J166" s="557"/>
    </row>
    <row r="167" spans="1:10" s="531" customFormat="1" ht="15" customHeight="1" thickBot="1" x14ac:dyDescent="0.3">
      <c r="A167" s="611" t="str">
        <f t="shared" si="95"/>
        <v>Indirect - Business Support</v>
      </c>
      <c r="B167" s="615" t="str">
        <f t="shared" si="106"/>
        <v>CEO &amp; Group Management</v>
      </c>
      <c r="C167" s="521" t="str">
        <f>$C$15</f>
        <v>Other Group Profit Margin</v>
      </c>
      <c r="D167" s="625" t="str">
        <f>$D$11</f>
        <v>%</v>
      </c>
      <c r="E167" s="592" t="str">
        <f t="shared" ref="E167:J167" si="109">IFERROR((E166-E162)/E164,"")</f>
        <v/>
      </c>
      <c r="F167" s="592" t="str">
        <f t="shared" si="109"/>
        <v/>
      </c>
      <c r="G167" s="592" t="str">
        <f t="shared" si="109"/>
        <v/>
      </c>
      <c r="H167" s="592" t="str">
        <f t="shared" si="109"/>
        <v/>
      </c>
      <c r="I167" s="592" t="str">
        <f t="shared" si="109"/>
        <v/>
      </c>
      <c r="J167" s="593" t="str">
        <f t="shared" si="109"/>
        <v/>
      </c>
    </row>
    <row r="168" spans="1:10" s="531" customFormat="1" ht="15" customHeight="1" x14ac:dyDescent="0.3">
      <c r="A168" s="611" t="str">
        <f t="shared" si="95"/>
        <v>Indirect - Business Support</v>
      </c>
      <c r="B168" s="612" t="s">
        <v>208</v>
      </c>
      <c r="C168" s="591" t="str">
        <f>$C$8</f>
        <v>Group Costs</v>
      </c>
      <c r="D168" s="628" t="s">
        <v>374</v>
      </c>
      <c r="E168" s="680">
        <f t="shared" ref="E168:J168" si="110">SUM(E169:E170)</f>
        <v>0</v>
      </c>
      <c r="F168" s="680">
        <f t="shared" si="110"/>
        <v>0</v>
      </c>
      <c r="G168" s="680">
        <f t="shared" si="110"/>
        <v>0</v>
      </c>
      <c r="H168" s="680">
        <f t="shared" si="110"/>
        <v>0</v>
      </c>
      <c r="I168" s="680">
        <f t="shared" si="110"/>
        <v>0</v>
      </c>
      <c r="J168" s="671">
        <f t="shared" si="110"/>
        <v>0</v>
      </c>
    </row>
    <row r="169" spans="1:10" s="531" customFormat="1" ht="15" customHeight="1" x14ac:dyDescent="0.25">
      <c r="A169" s="611" t="str">
        <f t="shared" si="95"/>
        <v>Indirect - Business Support</v>
      </c>
      <c r="B169" s="613" t="str">
        <f t="shared" ref="B169:B175" si="111">$B$168</f>
        <v>Stores &amp; Logistics</v>
      </c>
      <c r="C169" s="595" t="str">
        <f>$C$9</f>
        <v xml:space="preserve">   -GDN</v>
      </c>
      <c r="D169" s="623" t="str">
        <f>$D$8</f>
        <v>Nominal £</v>
      </c>
      <c r="E169" s="662">
        <f>'3.2 Stores &amp; Logistics'!D30</f>
        <v>0</v>
      </c>
      <c r="F169" s="662">
        <f>'3.2 Stores &amp; Logistics'!E30</f>
        <v>0</v>
      </c>
      <c r="G169" s="662">
        <f>'3.2 Stores &amp; Logistics'!F30</f>
        <v>0</v>
      </c>
      <c r="H169" s="662">
        <f>'3.2 Stores &amp; Logistics'!G30</f>
        <v>0</v>
      </c>
      <c r="I169" s="662">
        <f>'3.2 Stores &amp; Logistics'!H30</f>
        <v>0</v>
      </c>
      <c r="J169" s="663">
        <f>'3.2 Stores &amp; Logistics'!I30</f>
        <v>0</v>
      </c>
    </row>
    <row r="170" spans="1:10" s="531" customFormat="1" ht="15" customHeight="1" x14ac:dyDescent="0.25">
      <c r="A170" s="611" t="str">
        <f t="shared" si="95"/>
        <v>Indirect - Business Support</v>
      </c>
      <c r="B170" s="613" t="str">
        <f t="shared" si="111"/>
        <v>Stores &amp; Logistics</v>
      </c>
      <c r="C170" s="595" t="str">
        <f>$C$10</f>
        <v xml:space="preserve">   -Other Group</v>
      </c>
      <c r="D170" s="623" t="str">
        <f>$D$8</f>
        <v>Nominal £</v>
      </c>
      <c r="E170" s="500"/>
      <c r="F170" s="500"/>
      <c r="G170" s="500"/>
      <c r="H170" s="500"/>
      <c r="I170" s="500"/>
      <c r="J170" s="553"/>
    </row>
    <row r="171" spans="1:10" s="531" customFormat="1" ht="15" customHeight="1" x14ac:dyDescent="0.25">
      <c r="A171" s="611" t="str">
        <f t="shared" si="95"/>
        <v>Indirect - Business Support</v>
      </c>
      <c r="B171" s="613" t="str">
        <f t="shared" si="111"/>
        <v>Stores &amp; Logistics</v>
      </c>
      <c r="C171" s="595" t="str">
        <f>$C$11</f>
        <v>GDN Percentage Cost of Total Group</v>
      </c>
      <c r="D171" s="623" t="str">
        <f>$D$11</f>
        <v>%</v>
      </c>
      <c r="E171" s="592" t="str">
        <f t="shared" ref="E171:J171" si="112">IFERROR(E169/E168,"")</f>
        <v/>
      </c>
      <c r="F171" s="592" t="str">
        <f t="shared" si="112"/>
        <v/>
      </c>
      <c r="G171" s="592" t="str">
        <f t="shared" si="112"/>
        <v/>
      </c>
      <c r="H171" s="592" t="str">
        <f t="shared" si="112"/>
        <v/>
      </c>
      <c r="I171" s="592" t="str">
        <f t="shared" si="112"/>
        <v/>
      </c>
      <c r="J171" s="593" t="str">
        <f t="shared" si="112"/>
        <v/>
      </c>
    </row>
    <row r="172" spans="1:10" s="531" customFormat="1" ht="15" customHeight="1" x14ac:dyDescent="0.3">
      <c r="A172" s="611" t="str">
        <f t="shared" si="95"/>
        <v>Indirect - Business Support</v>
      </c>
      <c r="B172" s="613" t="str">
        <f t="shared" si="111"/>
        <v>Stores &amp; Logistics</v>
      </c>
      <c r="C172" s="594" t="str">
        <f>$C$12</f>
        <v>Group Revenue</v>
      </c>
      <c r="D172" s="626" t="str">
        <f>$D$8</f>
        <v>Nominal £</v>
      </c>
      <c r="E172" s="662">
        <f t="shared" ref="E172:J172" si="113">SUM(E173:E174)</f>
        <v>0</v>
      </c>
      <c r="F172" s="662">
        <f t="shared" si="113"/>
        <v>0</v>
      </c>
      <c r="G172" s="662">
        <f t="shared" si="113"/>
        <v>0</v>
      </c>
      <c r="H172" s="662">
        <f t="shared" si="113"/>
        <v>0</v>
      </c>
      <c r="I172" s="662">
        <f t="shared" si="113"/>
        <v>0</v>
      </c>
      <c r="J172" s="663">
        <f t="shared" si="113"/>
        <v>0</v>
      </c>
    </row>
    <row r="173" spans="1:10" s="531" customFormat="1" ht="15" customHeight="1" x14ac:dyDescent="0.25">
      <c r="A173" s="611" t="str">
        <f t="shared" si="95"/>
        <v>Indirect - Business Support</v>
      </c>
      <c r="B173" s="613" t="str">
        <f t="shared" si="111"/>
        <v>Stores &amp; Logistics</v>
      </c>
      <c r="C173" s="595" t="str">
        <f>$C$13</f>
        <v xml:space="preserve">   -GDN</v>
      </c>
      <c r="D173" s="623" t="str">
        <f>$D$8</f>
        <v>Nominal £</v>
      </c>
      <c r="E173" s="500"/>
      <c r="F173" s="500"/>
      <c r="G173" s="500"/>
      <c r="H173" s="500"/>
      <c r="I173" s="500"/>
      <c r="J173" s="553"/>
    </row>
    <row r="174" spans="1:10" s="531" customFormat="1" ht="15" customHeight="1" x14ac:dyDescent="0.25">
      <c r="A174" s="611" t="str">
        <f t="shared" si="95"/>
        <v>Indirect - Business Support</v>
      </c>
      <c r="B174" s="614" t="str">
        <f t="shared" si="111"/>
        <v>Stores &amp; Logistics</v>
      </c>
      <c r="C174" s="596" t="str">
        <f>$C$14</f>
        <v xml:space="preserve">   -Other Group</v>
      </c>
      <c r="D174" s="624" t="str">
        <f>$D$8</f>
        <v>Nominal £</v>
      </c>
      <c r="E174" s="556"/>
      <c r="F174" s="556"/>
      <c r="G174" s="556"/>
      <c r="H174" s="556"/>
      <c r="I174" s="556"/>
      <c r="J174" s="557"/>
    </row>
    <row r="175" spans="1:10" s="531" customFormat="1" ht="15" customHeight="1" thickBot="1" x14ac:dyDescent="0.3">
      <c r="A175" s="611" t="str">
        <f t="shared" si="95"/>
        <v>Indirect - Business Support</v>
      </c>
      <c r="B175" s="615" t="str">
        <f t="shared" si="111"/>
        <v>Stores &amp; Logistics</v>
      </c>
      <c r="C175" s="521" t="str">
        <f>$C$15</f>
        <v>Other Group Profit Margin</v>
      </c>
      <c r="D175" s="625" t="str">
        <f>$D$11</f>
        <v>%</v>
      </c>
      <c r="E175" s="592" t="str">
        <f t="shared" ref="E175:J175" si="114">IFERROR((E174-E170)/E172,"")</f>
        <v/>
      </c>
      <c r="F175" s="592" t="str">
        <f t="shared" si="114"/>
        <v/>
      </c>
      <c r="G175" s="592" t="str">
        <f t="shared" si="114"/>
        <v/>
      </c>
      <c r="H175" s="592" t="str">
        <f t="shared" si="114"/>
        <v/>
      </c>
      <c r="I175" s="592" t="str">
        <f t="shared" si="114"/>
        <v/>
      </c>
      <c r="J175" s="593" t="str">
        <f t="shared" si="114"/>
        <v/>
      </c>
    </row>
    <row r="176" spans="1:10" s="531" customFormat="1" ht="15" customHeight="1" x14ac:dyDescent="0.3">
      <c r="A176" s="611" t="str">
        <f t="shared" si="95"/>
        <v>Indirect - Business Support</v>
      </c>
      <c r="B176" s="612" t="s">
        <v>643</v>
      </c>
      <c r="C176" s="591" t="str">
        <f>$C$8</f>
        <v>Group Costs</v>
      </c>
      <c r="D176" s="628" t="s">
        <v>374</v>
      </c>
      <c r="E176" s="680">
        <f t="shared" ref="E176:J176" si="115">SUM(E177:E178)</f>
        <v>0</v>
      </c>
      <c r="F176" s="680">
        <f t="shared" si="115"/>
        <v>0</v>
      </c>
      <c r="G176" s="680">
        <f t="shared" si="115"/>
        <v>0</v>
      </c>
      <c r="H176" s="680">
        <f t="shared" si="115"/>
        <v>0</v>
      </c>
      <c r="I176" s="680">
        <f t="shared" si="115"/>
        <v>0</v>
      </c>
      <c r="J176" s="671">
        <f t="shared" si="115"/>
        <v>0</v>
      </c>
    </row>
    <row r="177" spans="1:10" s="531" customFormat="1" ht="15" customHeight="1" x14ac:dyDescent="0.25">
      <c r="A177" s="611" t="str">
        <f t="shared" ref="A177:A183" si="116">$A$112</f>
        <v>Indirect - Business Support</v>
      </c>
      <c r="B177" s="613" t="str">
        <f>$B$176</f>
        <v>Total Business Support</v>
      </c>
      <c r="C177" s="595" t="str">
        <f>$C$9</f>
        <v xml:space="preserve">   -GDN</v>
      </c>
      <c r="D177" s="623" t="str">
        <f>$D$8</f>
        <v>Nominal £</v>
      </c>
      <c r="E177" s="662">
        <f t="shared" ref="E177:J178" si="117">SUM(E169+E161+E153+E145+E137+E129+E121+E113)</f>
        <v>0</v>
      </c>
      <c r="F177" s="662">
        <f t="shared" si="117"/>
        <v>0</v>
      </c>
      <c r="G177" s="662">
        <f t="shared" si="117"/>
        <v>0</v>
      </c>
      <c r="H177" s="662">
        <f t="shared" si="117"/>
        <v>0</v>
      </c>
      <c r="I177" s="662">
        <f t="shared" si="117"/>
        <v>0</v>
      </c>
      <c r="J177" s="663">
        <f t="shared" si="117"/>
        <v>0</v>
      </c>
    </row>
    <row r="178" spans="1:10" s="531" customFormat="1" ht="15" customHeight="1" x14ac:dyDescent="0.25">
      <c r="A178" s="611" t="str">
        <f t="shared" si="116"/>
        <v>Indirect - Business Support</v>
      </c>
      <c r="B178" s="613" t="str">
        <f t="shared" ref="B178:B183" si="118">$B$176</f>
        <v>Total Business Support</v>
      </c>
      <c r="C178" s="595" t="str">
        <f>$C$10</f>
        <v xml:space="preserve">   -Other Group</v>
      </c>
      <c r="D178" s="623" t="str">
        <f>$D$8</f>
        <v>Nominal £</v>
      </c>
      <c r="E178" s="662">
        <f t="shared" si="117"/>
        <v>0</v>
      </c>
      <c r="F178" s="662">
        <f t="shared" si="117"/>
        <v>0</v>
      </c>
      <c r="G178" s="662">
        <f t="shared" si="117"/>
        <v>0</v>
      </c>
      <c r="H178" s="662">
        <f t="shared" si="117"/>
        <v>0</v>
      </c>
      <c r="I178" s="662">
        <f t="shared" si="117"/>
        <v>0</v>
      </c>
      <c r="J178" s="663">
        <f t="shared" si="117"/>
        <v>0</v>
      </c>
    </row>
    <row r="179" spans="1:10" s="531" customFormat="1" ht="15" customHeight="1" x14ac:dyDescent="0.25">
      <c r="A179" s="611" t="str">
        <f t="shared" si="116"/>
        <v>Indirect - Business Support</v>
      </c>
      <c r="B179" s="613" t="str">
        <f t="shared" si="118"/>
        <v>Total Business Support</v>
      </c>
      <c r="C179" s="595" t="str">
        <f>$C$11</f>
        <v>GDN Percentage Cost of Total Group</v>
      </c>
      <c r="D179" s="623" t="str">
        <f>$D$11</f>
        <v>%</v>
      </c>
      <c r="E179" s="666" t="str">
        <f t="shared" ref="E179:J179" si="119">IFERROR(E177/E176,"")</f>
        <v/>
      </c>
      <c r="F179" s="666" t="str">
        <f t="shared" si="119"/>
        <v/>
      </c>
      <c r="G179" s="666" t="str">
        <f t="shared" si="119"/>
        <v/>
      </c>
      <c r="H179" s="666" t="str">
        <f t="shared" si="119"/>
        <v/>
      </c>
      <c r="I179" s="666" t="str">
        <f t="shared" si="119"/>
        <v/>
      </c>
      <c r="J179" s="667" t="str">
        <f t="shared" si="119"/>
        <v/>
      </c>
    </row>
    <row r="180" spans="1:10" s="531" customFormat="1" ht="15" customHeight="1" x14ac:dyDescent="0.3">
      <c r="A180" s="611" t="str">
        <f t="shared" si="116"/>
        <v>Indirect - Business Support</v>
      </c>
      <c r="B180" s="613" t="str">
        <f t="shared" si="118"/>
        <v>Total Business Support</v>
      </c>
      <c r="C180" s="594" t="str">
        <f>$C$12</f>
        <v>Group Revenue</v>
      </c>
      <c r="D180" s="626" t="str">
        <f>$D$8</f>
        <v>Nominal £</v>
      </c>
      <c r="E180" s="662">
        <f t="shared" ref="E180:J180" si="120">SUM(E181:E182)</f>
        <v>0</v>
      </c>
      <c r="F180" s="662">
        <f t="shared" si="120"/>
        <v>0</v>
      </c>
      <c r="G180" s="662">
        <f t="shared" si="120"/>
        <v>0</v>
      </c>
      <c r="H180" s="662">
        <f t="shared" si="120"/>
        <v>0</v>
      </c>
      <c r="I180" s="662">
        <f t="shared" si="120"/>
        <v>0</v>
      </c>
      <c r="J180" s="663">
        <f t="shared" si="120"/>
        <v>0</v>
      </c>
    </row>
    <row r="181" spans="1:10" s="531" customFormat="1" ht="15" customHeight="1" x14ac:dyDescent="0.25">
      <c r="A181" s="611" t="str">
        <f t="shared" si="116"/>
        <v>Indirect - Business Support</v>
      </c>
      <c r="B181" s="613" t="str">
        <f t="shared" si="118"/>
        <v>Total Business Support</v>
      </c>
      <c r="C181" s="595" t="str">
        <f>$C$13</f>
        <v xml:space="preserve">   -GDN</v>
      </c>
      <c r="D181" s="623" t="str">
        <f>$D$8</f>
        <v>Nominal £</v>
      </c>
      <c r="E181" s="662">
        <f t="shared" ref="E181:J182" si="121">SUM(E173+E165+E157+E149+E141+E133+E125+E117)</f>
        <v>0</v>
      </c>
      <c r="F181" s="662">
        <f t="shared" si="121"/>
        <v>0</v>
      </c>
      <c r="G181" s="662">
        <f t="shared" si="121"/>
        <v>0</v>
      </c>
      <c r="H181" s="662">
        <f t="shared" si="121"/>
        <v>0</v>
      </c>
      <c r="I181" s="662">
        <f t="shared" si="121"/>
        <v>0</v>
      </c>
      <c r="J181" s="663">
        <f t="shared" si="121"/>
        <v>0</v>
      </c>
    </row>
    <row r="182" spans="1:10" s="531" customFormat="1" ht="15" customHeight="1" x14ac:dyDescent="0.25">
      <c r="A182" s="611" t="str">
        <f t="shared" si="116"/>
        <v>Indirect - Business Support</v>
      </c>
      <c r="B182" s="614" t="str">
        <f t="shared" si="118"/>
        <v>Total Business Support</v>
      </c>
      <c r="C182" s="596" t="str">
        <f>$C$14</f>
        <v xml:space="preserve">   -Other Group</v>
      </c>
      <c r="D182" s="624" t="str">
        <f>$D$8</f>
        <v>Nominal £</v>
      </c>
      <c r="E182" s="662">
        <f t="shared" si="121"/>
        <v>0</v>
      </c>
      <c r="F182" s="662">
        <f t="shared" si="121"/>
        <v>0</v>
      </c>
      <c r="G182" s="662">
        <f t="shared" si="121"/>
        <v>0</v>
      </c>
      <c r="H182" s="662">
        <f t="shared" si="121"/>
        <v>0</v>
      </c>
      <c r="I182" s="662">
        <f t="shared" si="121"/>
        <v>0</v>
      </c>
      <c r="J182" s="663">
        <f t="shared" si="121"/>
        <v>0</v>
      </c>
    </row>
    <row r="183" spans="1:10" s="531" customFormat="1" ht="15" customHeight="1" thickBot="1" x14ac:dyDescent="0.3">
      <c r="A183" s="611" t="str">
        <f t="shared" si="116"/>
        <v>Indirect - Business Support</v>
      </c>
      <c r="B183" s="615" t="str">
        <f t="shared" si="118"/>
        <v>Total Business Support</v>
      </c>
      <c r="C183" s="521" t="str">
        <f>$C$15</f>
        <v>Other Group Profit Margin</v>
      </c>
      <c r="D183" s="625" t="str">
        <f>$D$11</f>
        <v>%</v>
      </c>
      <c r="E183" s="668" t="str">
        <f t="shared" ref="E183:J183" si="122">IFERROR((E182-E178)/E180,"")</f>
        <v/>
      </c>
      <c r="F183" s="668" t="str">
        <f t="shared" si="122"/>
        <v/>
      </c>
      <c r="G183" s="668" t="str">
        <f t="shared" si="122"/>
        <v/>
      </c>
      <c r="H183" s="668" t="str">
        <f t="shared" si="122"/>
        <v/>
      </c>
      <c r="I183" s="668" t="str">
        <f t="shared" si="122"/>
        <v/>
      </c>
      <c r="J183" s="669" t="str">
        <f t="shared" si="122"/>
        <v/>
      </c>
    </row>
    <row r="184" spans="1:10" s="531" customFormat="1" ht="15" customHeight="1" x14ac:dyDescent="0.3">
      <c r="A184" s="617" t="s">
        <v>311</v>
      </c>
      <c r="B184" s="612" t="s">
        <v>209</v>
      </c>
      <c r="C184" s="591" t="str">
        <f>$C$8</f>
        <v>Group Costs</v>
      </c>
      <c r="D184" s="628" t="s">
        <v>374</v>
      </c>
      <c r="E184" s="680">
        <f t="shared" ref="E184:J184" si="123">SUM(E185:E186)</f>
        <v>0</v>
      </c>
      <c r="F184" s="680">
        <f t="shared" si="123"/>
        <v>0</v>
      </c>
      <c r="G184" s="680">
        <f t="shared" si="123"/>
        <v>0</v>
      </c>
      <c r="H184" s="680">
        <f t="shared" si="123"/>
        <v>0</v>
      </c>
      <c r="I184" s="680">
        <f t="shared" si="123"/>
        <v>0</v>
      </c>
      <c r="J184" s="671">
        <f t="shared" si="123"/>
        <v>0</v>
      </c>
    </row>
    <row r="185" spans="1:10" s="531" customFormat="1" ht="15" customHeight="1" x14ac:dyDescent="0.25">
      <c r="A185" s="620" t="str">
        <f>$A$184</f>
        <v>Indirect - Other</v>
      </c>
      <c r="B185" s="613" t="str">
        <f>$B$184</f>
        <v>Advertising &amp; Market Development - Owner Occupied (OO)</v>
      </c>
      <c r="C185" s="595" t="str">
        <f>$C$9</f>
        <v xml:space="preserve">   -GDN</v>
      </c>
      <c r="D185" s="623" t="str">
        <f>$D$8</f>
        <v>Nominal £</v>
      </c>
      <c r="E185" s="662">
        <f>'3.2 AMD Owner Occupied'!D30</f>
        <v>0</v>
      </c>
      <c r="F185" s="662">
        <f>'3.2 AMD Owner Occupied'!E30</f>
        <v>0</v>
      </c>
      <c r="G185" s="662">
        <f>'3.2 AMD Owner Occupied'!F30</f>
        <v>0</v>
      </c>
      <c r="H185" s="662">
        <f>'3.2 AMD Owner Occupied'!G30</f>
        <v>0</v>
      </c>
      <c r="I185" s="662">
        <f>'3.2 AMD Owner Occupied'!H30</f>
        <v>0</v>
      </c>
      <c r="J185" s="663">
        <f>'3.2 AMD Owner Occupied'!I30</f>
        <v>0</v>
      </c>
    </row>
    <row r="186" spans="1:10" s="531" customFormat="1" ht="15" customHeight="1" x14ac:dyDescent="0.25">
      <c r="A186" s="620" t="str">
        <f t="shared" ref="A186:A231" si="124">$A$184</f>
        <v>Indirect - Other</v>
      </c>
      <c r="B186" s="613" t="str">
        <f t="shared" ref="B186:B191" si="125">$B$184</f>
        <v>Advertising &amp; Market Development - Owner Occupied (OO)</v>
      </c>
      <c r="C186" s="595" t="str">
        <f>$C$10</f>
        <v xml:space="preserve">   -Other Group</v>
      </c>
      <c r="D186" s="623" t="str">
        <f>$D$8</f>
        <v>Nominal £</v>
      </c>
      <c r="E186" s="500"/>
      <c r="F186" s="500"/>
      <c r="G186" s="500"/>
      <c r="H186" s="500"/>
      <c r="I186" s="500"/>
      <c r="J186" s="553"/>
    </row>
    <row r="187" spans="1:10" s="531" customFormat="1" ht="15" customHeight="1" x14ac:dyDescent="0.25">
      <c r="A187" s="620" t="str">
        <f t="shared" si="124"/>
        <v>Indirect - Other</v>
      </c>
      <c r="B187" s="613" t="str">
        <f t="shared" si="125"/>
        <v>Advertising &amp; Market Development - Owner Occupied (OO)</v>
      </c>
      <c r="C187" s="595" t="str">
        <f>$C$11</f>
        <v>GDN Percentage Cost of Total Group</v>
      </c>
      <c r="D187" s="623" t="str">
        <f>$D$11</f>
        <v>%</v>
      </c>
      <c r="E187" s="592" t="str">
        <f t="shared" ref="E187:J187" si="126">IFERROR(E185/E184,"")</f>
        <v/>
      </c>
      <c r="F187" s="592" t="str">
        <f t="shared" si="126"/>
        <v/>
      </c>
      <c r="G187" s="592" t="str">
        <f t="shared" si="126"/>
        <v/>
      </c>
      <c r="H187" s="592" t="str">
        <f t="shared" si="126"/>
        <v/>
      </c>
      <c r="I187" s="592" t="str">
        <f t="shared" si="126"/>
        <v/>
      </c>
      <c r="J187" s="593" t="str">
        <f t="shared" si="126"/>
        <v/>
      </c>
    </row>
    <row r="188" spans="1:10" s="531" customFormat="1" ht="15" customHeight="1" x14ac:dyDescent="0.3">
      <c r="A188" s="620" t="str">
        <f t="shared" si="124"/>
        <v>Indirect - Other</v>
      </c>
      <c r="B188" s="613" t="str">
        <f t="shared" si="125"/>
        <v>Advertising &amp; Market Development - Owner Occupied (OO)</v>
      </c>
      <c r="C188" s="594" t="str">
        <f>$C$12</f>
        <v>Group Revenue</v>
      </c>
      <c r="D188" s="626" t="str">
        <f>$D$8</f>
        <v>Nominal £</v>
      </c>
      <c r="E188" s="662">
        <f t="shared" ref="E188:J188" si="127">SUM(E189:E190)</f>
        <v>0</v>
      </c>
      <c r="F188" s="662">
        <f t="shared" si="127"/>
        <v>0</v>
      </c>
      <c r="G188" s="662">
        <f t="shared" si="127"/>
        <v>0</v>
      </c>
      <c r="H188" s="662">
        <f t="shared" si="127"/>
        <v>0</v>
      </c>
      <c r="I188" s="662">
        <f t="shared" si="127"/>
        <v>0</v>
      </c>
      <c r="J188" s="663">
        <f t="shared" si="127"/>
        <v>0</v>
      </c>
    </row>
    <row r="189" spans="1:10" s="531" customFormat="1" ht="15" customHeight="1" x14ac:dyDescent="0.25">
      <c r="A189" s="620" t="str">
        <f t="shared" si="124"/>
        <v>Indirect - Other</v>
      </c>
      <c r="B189" s="613" t="str">
        <f t="shared" si="125"/>
        <v>Advertising &amp; Market Development - Owner Occupied (OO)</v>
      </c>
      <c r="C189" s="595" t="str">
        <f>$C$13</f>
        <v xml:space="preserve">   -GDN</v>
      </c>
      <c r="D189" s="623" t="str">
        <f>$D$8</f>
        <v>Nominal £</v>
      </c>
      <c r="E189" s="500"/>
      <c r="F189" s="500"/>
      <c r="G189" s="500"/>
      <c r="H189" s="500"/>
      <c r="I189" s="500"/>
      <c r="J189" s="553"/>
    </row>
    <row r="190" spans="1:10" s="531" customFormat="1" ht="15" customHeight="1" x14ac:dyDescent="0.25">
      <c r="A190" s="620" t="str">
        <f t="shared" si="124"/>
        <v>Indirect - Other</v>
      </c>
      <c r="B190" s="613" t="str">
        <f t="shared" si="125"/>
        <v>Advertising &amp; Market Development - Owner Occupied (OO)</v>
      </c>
      <c r="C190" s="596" t="str">
        <f>$C$14</f>
        <v xml:space="preserve">   -Other Group</v>
      </c>
      <c r="D190" s="624" t="str">
        <f>$D$8</f>
        <v>Nominal £</v>
      </c>
      <c r="E190" s="556"/>
      <c r="F190" s="556"/>
      <c r="G190" s="556"/>
      <c r="H190" s="556"/>
      <c r="I190" s="556"/>
      <c r="J190" s="557"/>
    </row>
    <row r="191" spans="1:10" s="531" customFormat="1" ht="15" customHeight="1" thickBot="1" x14ac:dyDescent="0.3">
      <c r="A191" s="620" t="str">
        <f t="shared" si="124"/>
        <v>Indirect - Other</v>
      </c>
      <c r="B191" s="615" t="str">
        <f t="shared" si="125"/>
        <v>Advertising &amp; Market Development - Owner Occupied (OO)</v>
      </c>
      <c r="C191" s="521" t="str">
        <f>$C$15</f>
        <v>Other Group Profit Margin</v>
      </c>
      <c r="D191" s="625" t="str">
        <f>$D$11</f>
        <v>%</v>
      </c>
      <c r="E191" s="592" t="str">
        <f t="shared" ref="E191:J191" si="128">IFERROR((E190-E186)/E188,"")</f>
        <v/>
      </c>
      <c r="F191" s="592" t="str">
        <f t="shared" si="128"/>
        <v/>
      </c>
      <c r="G191" s="592" t="str">
        <f t="shared" si="128"/>
        <v/>
      </c>
      <c r="H191" s="592" t="str">
        <f t="shared" si="128"/>
        <v/>
      </c>
      <c r="I191" s="592" t="str">
        <f t="shared" si="128"/>
        <v/>
      </c>
      <c r="J191" s="593" t="str">
        <f t="shared" si="128"/>
        <v/>
      </c>
    </row>
    <row r="192" spans="1:10" s="531" customFormat="1" ht="15" customHeight="1" x14ac:dyDescent="0.3">
      <c r="A192" s="620" t="str">
        <f t="shared" si="124"/>
        <v>Indirect - Other</v>
      </c>
      <c r="B192" s="612" t="s">
        <v>210</v>
      </c>
      <c r="C192" s="591" t="str">
        <f>$C$8</f>
        <v>Group Costs</v>
      </c>
      <c r="D192" s="628" t="s">
        <v>374</v>
      </c>
      <c r="E192" s="680">
        <f t="shared" ref="E192:J192" si="129">SUM(E193:E194)</f>
        <v>0</v>
      </c>
      <c r="F192" s="680">
        <f t="shared" si="129"/>
        <v>0</v>
      </c>
      <c r="G192" s="680">
        <f t="shared" si="129"/>
        <v>0</v>
      </c>
      <c r="H192" s="680">
        <f t="shared" si="129"/>
        <v>0</v>
      </c>
      <c r="I192" s="680">
        <f t="shared" si="129"/>
        <v>0</v>
      </c>
      <c r="J192" s="671">
        <f t="shared" si="129"/>
        <v>0</v>
      </c>
    </row>
    <row r="193" spans="1:10" s="531" customFormat="1" ht="15" customHeight="1" x14ac:dyDescent="0.25">
      <c r="A193" s="620" t="str">
        <f t="shared" si="124"/>
        <v>Indirect - Other</v>
      </c>
      <c r="B193" s="613" t="str">
        <f>$B$192</f>
        <v>Advertising &amp; Market Development (Non-OO)</v>
      </c>
      <c r="C193" s="595" t="str">
        <f>$C$9</f>
        <v xml:space="preserve">   -GDN</v>
      </c>
      <c r="D193" s="623" t="str">
        <f>$D$8</f>
        <v>Nominal £</v>
      </c>
      <c r="E193" s="662">
        <f>'3.2 AMD (Non-OO)'!D30</f>
        <v>0</v>
      </c>
      <c r="F193" s="662">
        <f>'3.2 AMD (Non-OO)'!E30</f>
        <v>0</v>
      </c>
      <c r="G193" s="662">
        <f>'3.2 AMD (Non-OO)'!F30</f>
        <v>0</v>
      </c>
      <c r="H193" s="662">
        <f>'3.2 AMD (Non-OO)'!G30</f>
        <v>0</v>
      </c>
      <c r="I193" s="662">
        <f>'3.2 AMD (Non-OO)'!H30</f>
        <v>0</v>
      </c>
      <c r="J193" s="663">
        <f>'3.2 AMD (Non-OO)'!I30</f>
        <v>0</v>
      </c>
    </row>
    <row r="194" spans="1:10" s="531" customFormat="1" ht="15" customHeight="1" x14ac:dyDescent="0.25">
      <c r="A194" s="620" t="str">
        <f t="shared" si="124"/>
        <v>Indirect - Other</v>
      </c>
      <c r="B194" s="613" t="str">
        <f t="shared" ref="B194:B199" si="130">$B$192</f>
        <v>Advertising &amp; Market Development (Non-OO)</v>
      </c>
      <c r="C194" s="595" t="str">
        <f>$C$10</f>
        <v xml:space="preserve">   -Other Group</v>
      </c>
      <c r="D194" s="623" t="str">
        <f>$D$8</f>
        <v>Nominal £</v>
      </c>
      <c r="E194" s="500"/>
      <c r="F194" s="500"/>
      <c r="G194" s="500"/>
      <c r="H194" s="500"/>
      <c r="I194" s="500"/>
      <c r="J194" s="553"/>
    </row>
    <row r="195" spans="1:10" s="531" customFormat="1" ht="15" customHeight="1" x14ac:dyDescent="0.25">
      <c r="A195" s="620" t="str">
        <f t="shared" si="124"/>
        <v>Indirect - Other</v>
      </c>
      <c r="B195" s="613" t="str">
        <f t="shared" si="130"/>
        <v>Advertising &amp; Market Development (Non-OO)</v>
      </c>
      <c r="C195" s="595" t="str">
        <f>$C$11</f>
        <v>GDN Percentage Cost of Total Group</v>
      </c>
      <c r="D195" s="623" t="str">
        <f>$D$11</f>
        <v>%</v>
      </c>
      <c r="E195" s="592" t="str">
        <f t="shared" ref="E195:J195" si="131">IFERROR(E193/E192,"")</f>
        <v/>
      </c>
      <c r="F195" s="592" t="str">
        <f t="shared" si="131"/>
        <v/>
      </c>
      <c r="G195" s="592" t="str">
        <f t="shared" si="131"/>
        <v/>
      </c>
      <c r="H195" s="592" t="str">
        <f t="shared" si="131"/>
        <v/>
      </c>
      <c r="I195" s="592" t="str">
        <f t="shared" si="131"/>
        <v/>
      </c>
      <c r="J195" s="593" t="str">
        <f t="shared" si="131"/>
        <v/>
      </c>
    </row>
    <row r="196" spans="1:10" s="531" customFormat="1" ht="15" customHeight="1" x14ac:dyDescent="0.3">
      <c r="A196" s="620" t="str">
        <f t="shared" si="124"/>
        <v>Indirect - Other</v>
      </c>
      <c r="B196" s="613" t="str">
        <f t="shared" si="130"/>
        <v>Advertising &amp; Market Development (Non-OO)</v>
      </c>
      <c r="C196" s="594" t="str">
        <f>$C$12</f>
        <v>Group Revenue</v>
      </c>
      <c r="D196" s="626" t="str">
        <f>$D$8</f>
        <v>Nominal £</v>
      </c>
      <c r="E196" s="662">
        <f t="shared" ref="E196:J196" si="132">SUM(E197:E198)</f>
        <v>0</v>
      </c>
      <c r="F196" s="662">
        <f t="shared" si="132"/>
        <v>0</v>
      </c>
      <c r="G196" s="662">
        <f t="shared" si="132"/>
        <v>0</v>
      </c>
      <c r="H196" s="662">
        <f t="shared" si="132"/>
        <v>0</v>
      </c>
      <c r="I196" s="662">
        <f t="shared" si="132"/>
        <v>0</v>
      </c>
      <c r="J196" s="663">
        <f t="shared" si="132"/>
        <v>0</v>
      </c>
    </row>
    <row r="197" spans="1:10" s="531" customFormat="1" ht="15" customHeight="1" x14ac:dyDescent="0.25">
      <c r="A197" s="620" t="str">
        <f t="shared" si="124"/>
        <v>Indirect - Other</v>
      </c>
      <c r="B197" s="613" t="str">
        <f t="shared" si="130"/>
        <v>Advertising &amp; Market Development (Non-OO)</v>
      </c>
      <c r="C197" s="595" t="str">
        <f>$C$13</f>
        <v xml:space="preserve">   -GDN</v>
      </c>
      <c r="D197" s="623" t="str">
        <f>$D$8</f>
        <v>Nominal £</v>
      </c>
      <c r="E197" s="500"/>
      <c r="F197" s="500"/>
      <c r="G197" s="500"/>
      <c r="H197" s="500"/>
      <c r="I197" s="500"/>
      <c r="J197" s="553"/>
    </row>
    <row r="198" spans="1:10" s="531" customFormat="1" ht="15" customHeight="1" x14ac:dyDescent="0.25">
      <c r="A198" s="620" t="str">
        <f t="shared" si="124"/>
        <v>Indirect - Other</v>
      </c>
      <c r="B198" s="613" t="str">
        <f t="shared" si="130"/>
        <v>Advertising &amp; Market Development (Non-OO)</v>
      </c>
      <c r="C198" s="596" t="str">
        <f>$C$14</f>
        <v xml:space="preserve">   -Other Group</v>
      </c>
      <c r="D198" s="624" t="str">
        <f>$D$8</f>
        <v>Nominal £</v>
      </c>
      <c r="E198" s="556"/>
      <c r="F198" s="556"/>
      <c r="G198" s="556"/>
      <c r="H198" s="556"/>
      <c r="I198" s="556"/>
      <c r="J198" s="557"/>
    </row>
    <row r="199" spans="1:10" s="531" customFormat="1" ht="15" customHeight="1" thickBot="1" x14ac:dyDescent="0.3">
      <c r="A199" s="620" t="str">
        <f t="shared" si="124"/>
        <v>Indirect - Other</v>
      </c>
      <c r="B199" s="615" t="str">
        <f t="shared" si="130"/>
        <v>Advertising &amp; Market Development (Non-OO)</v>
      </c>
      <c r="C199" s="521" t="str">
        <f>$C$15</f>
        <v>Other Group Profit Margin</v>
      </c>
      <c r="D199" s="625" t="str">
        <f>$D$11</f>
        <v>%</v>
      </c>
      <c r="E199" s="592" t="str">
        <f t="shared" ref="E199:J199" si="133">IFERROR((E198-E194)/E196,"")</f>
        <v/>
      </c>
      <c r="F199" s="592" t="str">
        <f t="shared" si="133"/>
        <v/>
      </c>
      <c r="G199" s="592" t="str">
        <f t="shared" si="133"/>
        <v/>
      </c>
      <c r="H199" s="592" t="str">
        <f t="shared" si="133"/>
        <v/>
      </c>
      <c r="I199" s="592" t="str">
        <f t="shared" si="133"/>
        <v/>
      </c>
      <c r="J199" s="593" t="str">
        <f t="shared" si="133"/>
        <v/>
      </c>
    </row>
    <row r="200" spans="1:10" s="531" customFormat="1" ht="15" customHeight="1" x14ac:dyDescent="0.3">
      <c r="A200" s="620" t="str">
        <f t="shared" si="124"/>
        <v>Indirect - Other</v>
      </c>
      <c r="B200" s="612" t="s">
        <v>644</v>
      </c>
      <c r="C200" s="591" t="str">
        <f>$C$8</f>
        <v>Group Costs</v>
      </c>
      <c r="D200" s="628" t="s">
        <v>374</v>
      </c>
      <c r="E200" s="680">
        <f t="shared" ref="E200:J200" si="134">SUM(E201:E202)</f>
        <v>0</v>
      </c>
      <c r="F200" s="680">
        <f t="shared" si="134"/>
        <v>0</v>
      </c>
      <c r="G200" s="680">
        <f t="shared" si="134"/>
        <v>0</v>
      </c>
      <c r="H200" s="680">
        <f t="shared" si="134"/>
        <v>0</v>
      </c>
      <c r="I200" s="680">
        <f t="shared" si="134"/>
        <v>0</v>
      </c>
      <c r="J200" s="671">
        <f t="shared" si="134"/>
        <v>0</v>
      </c>
    </row>
    <row r="201" spans="1:10" s="531" customFormat="1" ht="15" customHeight="1" x14ac:dyDescent="0.25">
      <c r="A201" s="620" t="str">
        <f t="shared" si="124"/>
        <v>Indirect - Other</v>
      </c>
      <c r="B201" s="613" t="str">
        <f>$B$200</f>
        <v>Training &amp; Apprentices</v>
      </c>
      <c r="C201" s="595" t="str">
        <f>$C$9</f>
        <v xml:space="preserve">   -GDN</v>
      </c>
      <c r="D201" s="623" t="str">
        <f>$D$8</f>
        <v>Nominal £</v>
      </c>
      <c r="E201" s="662">
        <f>'3.2 Trainees &amp; Apprentices'!D30</f>
        <v>0</v>
      </c>
      <c r="F201" s="662">
        <f>'3.2 Trainees &amp; Apprentices'!E30</f>
        <v>0</v>
      </c>
      <c r="G201" s="662">
        <f>'3.2 Trainees &amp; Apprentices'!F30</f>
        <v>0</v>
      </c>
      <c r="H201" s="662">
        <f>'3.2 Trainees &amp; Apprentices'!G30</f>
        <v>0</v>
      </c>
      <c r="I201" s="662">
        <f>'3.2 Trainees &amp; Apprentices'!H30</f>
        <v>0</v>
      </c>
      <c r="J201" s="663">
        <f>'3.2 Trainees &amp; Apprentices'!I30</f>
        <v>0</v>
      </c>
    </row>
    <row r="202" spans="1:10" s="531" customFormat="1" ht="15" customHeight="1" x14ac:dyDescent="0.25">
      <c r="A202" s="620" t="str">
        <f t="shared" si="124"/>
        <v>Indirect - Other</v>
      </c>
      <c r="B202" s="613" t="str">
        <f t="shared" ref="B202:B207" si="135">$B$200</f>
        <v>Training &amp; Apprentices</v>
      </c>
      <c r="C202" s="595" t="str">
        <f>$C$10</f>
        <v xml:space="preserve">   -Other Group</v>
      </c>
      <c r="D202" s="623" t="str">
        <f>$D$8</f>
        <v>Nominal £</v>
      </c>
      <c r="E202" s="500"/>
      <c r="F202" s="500"/>
      <c r="G202" s="500"/>
      <c r="H202" s="500"/>
      <c r="I202" s="500"/>
      <c r="J202" s="553"/>
    </row>
    <row r="203" spans="1:10" s="531" customFormat="1" ht="15" customHeight="1" x14ac:dyDescent="0.25">
      <c r="A203" s="620" t="str">
        <f t="shared" si="124"/>
        <v>Indirect - Other</v>
      </c>
      <c r="B203" s="613" t="str">
        <f t="shared" si="135"/>
        <v>Training &amp; Apprentices</v>
      </c>
      <c r="C203" s="595" t="str">
        <f>$C$11</f>
        <v>GDN Percentage Cost of Total Group</v>
      </c>
      <c r="D203" s="623" t="str">
        <f>$D$11</f>
        <v>%</v>
      </c>
      <c r="E203" s="592" t="str">
        <f t="shared" ref="E203:J203" si="136">IFERROR(E201/E200,"")</f>
        <v/>
      </c>
      <c r="F203" s="592" t="str">
        <f t="shared" si="136"/>
        <v/>
      </c>
      <c r="G203" s="592" t="str">
        <f t="shared" si="136"/>
        <v/>
      </c>
      <c r="H203" s="592" t="str">
        <f t="shared" si="136"/>
        <v/>
      </c>
      <c r="I203" s="592" t="str">
        <f t="shared" si="136"/>
        <v/>
      </c>
      <c r="J203" s="593" t="str">
        <f t="shared" si="136"/>
        <v/>
      </c>
    </row>
    <row r="204" spans="1:10" s="531" customFormat="1" ht="15" customHeight="1" x14ac:dyDescent="0.3">
      <c r="A204" s="620" t="str">
        <f t="shared" si="124"/>
        <v>Indirect - Other</v>
      </c>
      <c r="B204" s="613" t="str">
        <f t="shared" si="135"/>
        <v>Training &amp; Apprentices</v>
      </c>
      <c r="C204" s="594" t="str">
        <f>$C$12</f>
        <v>Group Revenue</v>
      </c>
      <c r="D204" s="626" t="str">
        <f>$D$8</f>
        <v>Nominal £</v>
      </c>
      <c r="E204" s="662">
        <f t="shared" ref="E204:J204" si="137">SUM(E205:E206)</f>
        <v>0</v>
      </c>
      <c r="F204" s="662">
        <f t="shared" si="137"/>
        <v>0</v>
      </c>
      <c r="G204" s="662">
        <f t="shared" si="137"/>
        <v>0</v>
      </c>
      <c r="H204" s="662">
        <f t="shared" si="137"/>
        <v>0</v>
      </c>
      <c r="I204" s="662">
        <f t="shared" si="137"/>
        <v>0</v>
      </c>
      <c r="J204" s="663">
        <f t="shared" si="137"/>
        <v>0</v>
      </c>
    </row>
    <row r="205" spans="1:10" s="531" customFormat="1" ht="15" customHeight="1" x14ac:dyDescent="0.25">
      <c r="A205" s="620" t="str">
        <f t="shared" si="124"/>
        <v>Indirect - Other</v>
      </c>
      <c r="B205" s="613" t="str">
        <f t="shared" si="135"/>
        <v>Training &amp; Apprentices</v>
      </c>
      <c r="C205" s="595" t="str">
        <f>$C$13</f>
        <v xml:space="preserve">   -GDN</v>
      </c>
      <c r="D205" s="623" t="str">
        <f>$D$8</f>
        <v>Nominal £</v>
      </c>
      <c r="E205" s="500"/>
      <c r="F205" s="500"/>
      <c r="G205" s="500"/>
      <c r="H205" s="500"/>
      <c r="I205" s="500"/>
      <c r="J205" s="553"/>
    </row>
    <row r="206" spans="1:10" s="531" customFormat="1" ht="15" customHeight="1" x14ac:dyDescent="0.25">
      <c r="A206" s="620" t="str">
        <f t="shared" si="124"/>
        <v>Indirect - Other</v>
      </c>
      <c r="B206" s="613" t="str">
        <f t="shared" si="135"/>
        <v>Training &amp; Apprentices</v>
      </c>
      <c r="C206" s="596" t="str">
        <f>$C$14</f>
        <v xml:space="preserve">   -Other Group</v>
      </c>
      <c r="D206" s="624" t="str">
        <f>$D$8</f>
        <v>Nominal £</v>
      </c>
      <c r="E206" s="556"/>
      <c r="F206" s="556"/>
      <c r="G206" s="556"/>
      <c r="H206" s="556"/>
      <c r="I206" s="556"/>
      <c r="J206" s="557"/>
    </row>
    <row r="207" spans="1:10" s="531" customFormat="1" ht="15" customHeight="1" thickBot="1" x14ac:dyDescent="0.3">
      <c r="A207" s="620" t="str">
        <f t="shared" si="124"/>
        <v>Indirect - Other</v>
      </c>
      <c r="B207" s="615" t="str">
        <f t="shared" si="135"/>
        <v>Training &amp; Apprentices</v>
      </c>
      <c r="C207" s="521" t="str">
        <f>$C$15</f>
        <v>Other Group Profit Margin</v>
      </c>
      <c r="D207" s="625" t="str">
        <f>$D$11</f>
        <v>%</v>
      </c>
      <c r="E207" s="592" t="str">
        <f t="shared" ref="E207:J207" si="138">IFERROR((E206-E202)/E204,"")</f>
        <v/>
      </c>
      <c r="F207" s="592" t="str">
        <f t="shared" si="138"/>
        <v/>
      </c>
      <c r="G207" s="592" t="str">
        <f t="shared" si="138"/>
        <v/>
      </c>
      <c r="H207" s="592" t="str">
        <f t="shared" si="138"/>
        <v/>
      </c>
      <c r="I207" s="592" t="str">
        <f t="shared" si="138"/>
        <v/>
      </c>
      <c r="J207" s="593" t="str">
        <f t="shared" si="138"/>
        <v/>
      </c>
    </row>
    <row r="208" spans="1:10" s="531" customFormat="1" ht="15" customHeight="1" x14ac:dyDescent="0.3">
      <c r="A208" s="620" t="str">
        <f t="shared" si="124"/>
        <v>Indirect - Other</v>
      </c>
      <c r="B208" s="612" t="s">
        <v>652</v>
      </c>
      <c r="C208" s="591" t="str">
        <f>$C$8</f>
        <v>Group Costs</v>
      </c>
      <c r="D208" s="628" t="s">
        <v>374</v>
      </c>
      <c r="E208" s="680">
        <f t="shared" ref="E208:J208" si="139">SUM(E209:E210)</f>
        <v>0</v>
      </c>
      <c r="F208" s="680">
        <f t="shared" si="139"/>
        <v>0</v>
      </c>
      <c r="G208" s="680">
        <f t="shared" si="139"/>
        <v>0</v>
      </c>
      <c r="H208" s="680">
        <f t="shared" si="139"/>
        <v>0</v>
      </c>
      <c r="I208" s="680">
        <f t="shared" si="139"/>
        <v>0</v>
      </c>
      <c r="J208" s="671">
        <f t="shared" si="139"/>
        <v>0</v>
      </c>
    </row>
    <row r="209" spans="1:10" s="531" customFormat="1" ht="15" customHeight="1" x14ac:dyDescent="0.25">
      <c r="A209" s="620" t="str">
        <f t="shared" si="124"/>
        <v>Indirect - Other</v>
      </c>
      <c r="B209" s="613" t="str">
        <f>$B$208</f>
        <v>Non-Controllable Costs</v>
      </c>
      <c r="C209" s="595" t="str">
        <f>$C$9</f>
        <v xml:space="preserve">   -GDN</v>
      </c>
      <c r="D209" s="623" t="str">
        <f>$D$8</f>
        <v>Nominal £</v>
      </c>
      <c r="E209" s="662">
        <f>'3.2 Non-Controllable Costs'!D30</f>
        <v>0</v>
      </c>
      <c r="F209" s="662">
        <f>'3.2 Non-Controllable Costs'!E30</f>
        <v>0</v>
      </c>
      <c r="G209" s="662">
        <f>'3.2 Non-Controllable Costs'!F30</f>
        <v>0</v>
      </c>
      <c r="H209" s="662">
        <f>'3.2 Non-Controllable Costs'!G30</f>
        <v>0</v>
      </c>
      <c r="I209" s="662">
        <f>'3.2 Non-Controllable Costs'!H30</f>
        <v>0</v>
      </c>
      <c r="J209" s="663">
        <f>'3.2 Non-Controllable Costs'!I30</f>
        <v>0</v>
      </c>
    </row>
    <row r="210" spans="1:10" s="531" customFormat="1" ht="15" customHeight="1" x14ac:dyDescent="0.25">
      <c r="A210" s="620" t="str">
        <f t="shared" si="124"/>
        <v>Indirect - Other</v>
      </c>
      <c r="B210" s="613" t="str">
        <f t="shared" ref="B210:B215" si="140">$B$208</f>
        <v>Non-Controllable Costs</v>
      </c>
      <c r="C210" s="595" t="str">
        <f>$C$10</f>
        <v xml:space="preserve">   -Other Group</v>
      </c>
      <c r="D210" s="623" t="str">
        <f>$D$8</f>
        <v>Nominal £</v>
      </c>
      <c r="E210" s="500"/>
      <c r="F210" s="500"/>
      <c r="G210" s="500"/>
      <c r="H210" s="500"/>
      <c r="I210" s="500"/>
      <c r="J210" s="553"/>
    </row>
    <row r="211" spans="1:10" s="531" customFormat="1" ht="15" customHeight="1" x14ac:dyDescent="0.25">
      <c r="A211" s="620" t="str">
        <f t="shared" si="124"/>
        <v>Indirect - Other</v>
      </c>
      <c r="B211" s="613" t="str">
        <f t="shared" si="140"/>
        <v>Non-Controllable Costs</v>
      </c>
      <c r="C211" s="595" t="str">
        <f>$C$11</f>
        <v>GDN Percentage Cost of Total Group</v>
      </c>
      <c r="D211" s="623" t="str">
        <f>$D$11</f>
        <v>%</v>
      </c>
      <c r="E211" s="592" t="str">
        <f t="shared" ref="E211:J211" si="141">IFERROR(E209/E208,"")</f>
        <v/>
      </c>
      <c r="F211" s="592" t="str">
        <f t="shared" si="141"/>
        <v/>
      </c>
      <c r="G211" s="592" t="str">
        <f t="shared" si="141"/>
        <v/>
      </c>
      <c r="H211" s="592" t="str">
        <f t="shared" si="141"/>
        <v/>
      </c>
      <c r="I211" s="592" t="str">
        <f t="shared" si="141"/>
        <v/>
      </c>
      <c r="J211" s="593" t="str">
        <f t="shared" si="141"/>
        <v/>
      </c>
    </row>
    <row r="212" spans="1:10" s="531" customFormat="1" ht="15" customHeight="1" x14ac:dyDescent="0.3">
      <c r="A212" s="620" t="str">
        <f t="shared" si="124"/>
        <v>Indirect - Other</v>
      </c>
      <c r="B212" s="613" t="str">
        <f t="shared" si="140"/>
        <v>Non-Controllable Costs</v>
      </c>
      <c r="C212" s="594" t="str">
        <f>$C$12</f>
        <v>Group Revenue</v>
      </c>
      <c r="D212" s="626" t="str">
        <f>$D$8</f>
        <v>Nominal £</v>
      </c>
      <c r="E212" s="662">
        <f t="shared" ref="E212:J212" si="142">SUM(E213:E214)</f>
        <v>0</v>
      </c>
      <c r="F212" s="662">
        <f t="shared" si="142"/>
        <v>0</v>
      </c>
      <c r="G212" s="662">
        <f t="shared" si="142"/>
        <v>0</v>
      </c>
      <c r="H212" s="662">
        <f t="shared" si="142"/>
        <v>0</v>
      </c>
      <c r="I212" s="662">
        <f t="shared" si="142"/>
        <v>0</v>
      </c>
      <c r="J212" s="663">
        <f t="shared" si="142"/>
        <v>0</v>
      </c>
    </row>
    <row r="213" spans="1:10" s="531" customFormat="1" ht="15" customHeight="1" x14ac:dyDescent="0.25">
      <c r="A213" s="620" t="str">
        <f t="shared" si="124"/>
        <v>Indirect - Other</v>
      </c>
      <c r="B213" s="613" t="str">
        <f t="shared" si="140"/>
        <v>Non-Controllable Costs</v>
      </c>
      <c r="C213" s="595" t="str">
        <f>$C$13</f>
        <v xml:space="preserve">   -GDN</v>
      </c>
      <c r="D213" s="623" t="str">
        <f>$D$8</f>
        <v>Nominal £</v>
      </c>
      <c r="E213" s="500"/>
      <c r="F213" s="500"/>
      <c r="G213" s="500"/>
      <c r="H213" s="500"/>
      <c r="I213" s="500"/>
      <c r="J213" s="553"/>
    </row>
    <row r="214" spans="1:10" s="531" customFormat="1" ht="15" customHeight="1" x14ac:dyDescent="0.25">
      <c r="A214" s="620" t="str">
        <f t="shared" si="124"/>
        <v>Indirect - Other</v>
      </c>
      <c r="B214" s="613" t="str">
        <f t="shared" si="140"/>
        <v>Non-Controllable Costs</v>
      </c>
      <c r="C214" s="596" t="str">
        <f>$C$14</f>
        <v xml:space="preserve">   -Other Group</v>
      </c>
      <c r="D214" s="624" t="str">
        <f>$D$8</f>
        <v>Nominal £</v>
      </c>
      <c r="E214" s="556"/>
      <c r="F214" s="556"/>
      <c r="G214" s="556"/>
      <c r="H214" s="556"/>
      <c r="I214" s="556"/>
      <c r="J214" s="557"/>
    </row>
    <row r="215" spans="1:10" s="531" customFormat="1" ht="15" customHeight="1" thickBot="1" x14ac:dyDescent="0.3">
      <c r="A215" s="620" t="str">
        <f t="shared" si="124"/>
        <v>Indirect - Other</v>
      </c>
      <c r="B215" s="615" t="str">
        <f t="shared" si="140"/>
        <v>Non-Controllable Costs</v>
      </c>
      <c r="C215" s="521" t="str">
        <f>$C$15</f>
        <v>Other Group Profit Margin</v>
      </c>
      <c r="D215" s="625" t="str">
        <f>$D$11</f>
        <v>%</v>
      </c>
      <c r="E215" s="592" t="str">
        <f t="shared" ref="E215:J215" si="143">IFERROR((E214-E210)/E212,"")</f>
        <v/>
      </c>
      <c r="F215" s="592" t="str">
        <f t="shared" si="143"/>
        <v/>
      </c>
      <c r="G215" s="592" t="str">
        <f t="shared" si="143"/>
        <v/>
      </c>
      <c r="H215" s="592" t="str">
        <f t="shared" si="143"/>
        <v/>
      </c>
      <c r="I215" s="592" t="str">
        <f t="shared" si="143"/>
        <v/>
      </c>
      <c r="J215" s="593" t="str">
        <f t="shared" si="143"/>
        <v/>
      </c>
    </row>
    <row r="216" spans="1:10" s="531" customFormat="1" ht="15" customHeight="1" x14ac:dyDescent="0.3">
      <c r="A216" s="620" t="str">
        <f t="shared" si="124"/>
        <v>Indirect - Other</v>
      </c>
      <c r="B216" s="612" t="s">
        <v>212</v>
      </c>
      <c r="C216" s="591" t="str">
        <f>$C$8</f>
        <v>Group Costs</v>
      </c>
      <c r="D216" s="628" t="s">
        <v>374</v>
      </c>
      <c r="E216" s="680">
        <f t="shared" ref="E216:J216" si="144">SUM(E217:E218)</f>
        <v>0</v>
      </c>
      <c r="F216" s="680">
        <f t="shared" si="144"/>
        <v>0</v>
      </c>
      <c r="G216" s="680">
        <f t="shared" si="144"/>
        <v>0</v>
      </c>
      <c r="H216" s="680">
        <f t="shared" si="144"/>
        <v>0</v>
      </c>
      <c r="I216" s="680">
        <f t="shared" si="144"/>
        <v>0</v>
      </c>
      <c r="J216" s="671">
        <f t="shared" si="144"/>
        <v>0</v>
      </c>
    </row>
    <row r="217" spans="1:10" s="531" customFormat="1" ht="15" customHeight="1" x14ac:dyDescent="0.25">
      <c r="A217" s="620" t="str">
        <f t="shared" si="124"/>
        <v>Indirect - Other</v>
      </c>
      <c r="B217" s="613" t="str">
        <f>$B$216</f>
        <v>Supplier of Last Resort</v>
      </c>
      <c r="C217" s="595" t="str">
        <f>$C$9</f>
        <v xml:space="preserve">   -GDN</v>
      </c>
      <c r="D217" s="623" t="str">
        <f>$D$8</f>
        <v>Nominal £</v>
      </c>
      <c r="E217" s="662">
        <f>'3.2 Supplier of Last Resort'!D30</f>
        <v>0</v>
      </c>
      <c r="F217" s="662">
        <f>'3.2 Supplier of Last Resort'!E30</f>
        <v>0</v>
      </c>
      <c r="G217" s="662">
        <f>'3.2 Supplier of Last Resort'!F30</f>
        <v>0</v>
      </c>
      <c r="H217" s="662">
        <f>'3.2 Supplier of Last Resort'!G30</f>
        <v>0</v>
      </c>
      <c r="I217" s="662">
        <f>'3.2 Supplier of Last Resort'!H30</f>
        <v>0</v>
      </c>
      <c r="J217" s="663">
        <f>'3.2 Supplier of Last Resort'!I30</f>
        <v>0</v>
      </c>
    </row>
    <row r="218" spans="1:10" s="531" customFormat="1" ht="15" customHeight="1" x14ac:dyDescent="0.25">
      <c r="A218" s="620" t="str">
        <f t="shared" si="124"/>
        <v>Indirect - Other</v>
      </c>
      <c r="B218" s="613" t="str">
        <f t="shared" ref="B218:B223" si="145">$B$216</f>
        <v>Supplier of Last Resort</v>
      </c>
      <c r="C218" s="595" t="str">
        <f>$C$10</f>
        <v xml:space="preserve">   -Other Group</v>
      </c>
      <c r="D218" s="623" t="str">
        <f>$D$8</f>
        <v>Nominal £</v>
      </c>
      <c r="E218" s="500"/>
      <c r="F218" s="500"/>
      <c r="G218" s="500"/>
      <c r="H218" s="500"/>
      <c r="I218" s="500"/>
      <c r="J218" s="553"/>
    </row>
    <row r="219" spans="1:10" s="531" customFormat="1" ht="15" customHeight="1" x14ac:dyDescent="0.25">
      <c r="A219" s="620" t="str">
        <f t="shared" si="124"/>
        <v>Indirect - Other</v>
      </c>
      <c r="B219" s="613" t="str">
        <f t="shared" si="145"/>
        <v>Supplier of Last Resort</v>
      </c>
      <c r="C219" s="595" t="str">
        <f>$C$11</f>
        <v>GDN Percentage Cost of Total Group</v>
      </c>
      <c r="D219" s="623" t="str">
        <f>$D$11</f>
        <v>%</v>
      </c>
      <c r="E219" s="592" t="str">
        <f t="shared" ref="E219:J219" si="146">IFERROR(E217/E216,"")</f>
        <v/>
      </c>
      <c r="F219" s="592" t="str">
        <f t="shared" si="146"/>
        <v/>
      </c>
      <c r="G219" s="592" t="str">
        <f t="shared" si="146"/>
        <v/>
      </c>
      <c r="H219" s="592" t="str">
        <f t="shared" si="146"/>
        <v/>
      </c>
      <c r="I219" s="592" t="str">
        <f t="shared" si="146"/>
        <v/>
      </c>
      <c r="J219" s="593" t="str">
        <f t="shared" si="146"/>
        <v/>
      </c>
    </row>
    <row r="220" spans="1:10" s="531" customFormat="1" ht="15" customHeight="1" x14ac:dyDescent="0.3">
      <c r="A220" s="620" t="str">
        <f t="shared" si="124"/>
        <v>Indirect - Other</v>
      </c>
      <c r="B220" s="613" t="str">
        <f t="shared" si="145"/>
        <v>Supplier of Last Resort</v>
      </c>
      <c r="C220" s="594" t="str">
        <f>$C$12</f>
        <v>Group Revenue</v>
      </c>
      <c r="D220" s="626" t="str">
        <f>$D$8</f>
        <v>Nominal £</v>
      </c>
      <c r="E220" s="662">
        <f t="shared" ref="E220:J220" si="147">SUM(E221:E222)</f>
        <v>0</v>
      </c>
      <c r="F220" s="662">
        <f t="shared" si="147"/>
        <v>0</v>
      </c>
      <c r="G220" s="662">
        <f t="shared" si="147"/>
        <v>0</v>
      </c>
      <c r="H220" s="662">
        <f t="shared" si="147"/>
        <v>0</v>
      </c>
      <c r="I220" s="662">
        <f t="shared" si="147"/>
        <v>0</v>
      </c>
      <c r="J220" s="663">
        <f t="shared" si="147"/>
        <v>0</v>
      </c>
    </row>
    <row r="221" spans="1:10" s="531" customFormat="1" ht="15" customHeight="1" x14ac:dyDescent="0.25">
      <c r="A221" s="620" t="str">
        <f t="shared" si="124"/>
        <v>Indirect - Other</v>
      </c>
      <c r="B221" s="613" t="str">
        <f t="shared" si="145"/>
        <v>Supplier of Last Resort</v>
      </c>
      <c r="C221" s="595" t="str">
        <f>$C$13</f>
        <v xml:space="preserve">   -GDN</v>
      </c>
      <c r="D221" s="623" t="str">
        <f>$D$8</f>
        <v>Nominal £</v>
      </c>
      <c r="E221" s="500"/>
      <c r="F221" s="500"/>
      <c r="G221" s="500"/>
      <c r="H221" s="500"/>
      <c r="I221" s="500"/>
      <c r="J221" s="553"/>
    </row>
    <row r="222" spans="1:10" s="531" customFormat="1" ht="15" customHeight="1" x14ac:dyDescent="0.25">
      <c r="A222" s="620" t="str">
        <f t="shared" si="124"/>
        <v>Indirect - Other</v>
      </c>
      <c r="B222" s="613" t="str">
        <f t="shared" si="145"/>
        <v>Supplier of Last Resort</v>
      </c>
      <c r="C222" s="596" t="str">
        <f>$C$14</f>
        <v xml:space="preserve">   -Other Group</v>
      </c>
      <c r="D222" s="624" t="str">
        <f>$D$8</f>
        <v>Nominal £</v>
      </c>
      <c r="E222" s="556"/>
      <c r="F222" s="556"/>
      <c r="G222" s="556"/>
      <c r="H222" s="556"/>
      <c r="I222" s="556"/>
      <c r="J222" s="557"/>
    </row>
    <row r="223" spans="1:10" s="531" customFormat="1" ht="15" customHeight="1" thickBot="1" x14ac:dyDescent="0.3">
      <c r="A223" s="620" t="str">
        <f t="shared" si="124"/>
        <v>Indirect - Other</v>
      </c>
      <c r="B223" s="615" t="str">
        <f t="shared" si="145"/>
        <v>Supplier of Last Resort</v>
      </c>
      <c r="C223" s="521" t="str">
        <f>$C$15</f>
        <v>Other Group Profit Margin</v>
      </c>
      <c r="D223" s="625" t="str">
        <f>$D$11</f>
        <v>%</v>
      </c>
      <c r="E223" s="592" t="str">
        <f t="shared" ref="E223:J223" si="148">IFERROR((E222-E218)/E220,"")</f>
        <v/>
      </c>
      <c r="F223" s="592" t="str">
        <f t="shared" si="148"/>
        <v/>
      </c>
      <c r="G223" s="592" t="str">
        <f t="shared" si="148"/>
        <v/>
      </c>
      <c r="H223" s="592" t="str">
        <f t="shared" si="148"/>
        <v/>
      </c>
      <c r="I223" s="592" t="str">
        <f t="shared" si="148"/>
        <v/>
      </c>
      <c r="J223" s="593" t="str">
        <f t="shared" si="148"/>
        <v/>
      </c>
    </row>
    <row r="224" spans="1:10" s="531" customFormat="1" ht="15" customHeight="1" x14ac:dyDescent="0.3">
      <c r="A224" s="620" t="str">
        <f t="shared" si="124"/>
        <v>Indirect - Other</v>
      </c>
      <c r="B224" s="612" t="s">
        <v>313</v>
      </c>
      <c r="C224" s="591" t="str">
        <f>$C$8</f>
        <v>Group Costs</v>
      </c>
      <c r="D224" s="628" t="s">
        <v>374</v>
      </c>
      <c r="E224" s="680">
        <f t="shared" ref="E224:J224" si="149">SUM(E225:E226)</f>
        <v>0</v>
      </c>
      <c r="F224" s="680">
        <f t="shared" si="149"/>
        <v>0</v>
      </c>
      <c r="G224" s="680">
        <f t="shared" si="149"/>
        <v>0</v>
      </c>
      <c r="H224" s="680">
        <f t="shared" si="149"/>
        <v>0</v>
      </c>
      <c r="I224" s="680">
        <f t="shared" si="149"/>
        <v>0</v>
      </c>
      <c r="J224" s="671">
        <f t="shared" si="149"/>
        <v>0</v>
      </c>
    </row>
    <row r="225" spans="1:10" s="531" customFormat="1" ht="15" customHeight="1" x14ac:dyDescent="0.25">
      <c r="A225" s="620" t="str">
        <f t="shared" si="124"/>
        <v>Indirect - Other</v>
      </c>
      <c r="B225" s="613" t="str">
        <f>$B$224</f>
        <v>Energy Strategy</v>
      </c>
      <c r="C225" s="595" t="str">
        <f>$C$9</f>
        <v xml:space="preserve">   -GDN</v>
      </c>
      <c r="D225" s="623" t="str">
        <f>$D$8</f>
        <v>Nominal £</v>
      </c>
      <c r="E225" s="662">
        <f>'3.2 Energy Strategy'!D30</f>
        <v>0</v>
      </c>
      <c r="F225" s="662">
        <f>'3.2 Energy Strategy'!E30</f>
        <v>0</v>
      </c>
      <c r="G225" s="662">
        <f>'3.2 Energy Strategy'!F30</f>
        <v>0</v>
      </c>
      <c r="H225" s="662">
        <f>'3.2 Energy Strategy'!G30</f>
        <v>0</v>
      </c>
      <c r="I225" s="662">
        <f>'3.2 Energy Strategy'!H30</f>
        <v>0</v>
      </c>
      <c r="J225" s="663">
        <f>'3.2 Energy Strategy'!I30</f>
        <v>0</v>
      </c>
    </row>
    <row r="226" spans="1:10" s="531" customFormat="1" ht="15" customHeight="1" x14ac:dyDescent="0.25">
      <c r="A226" s="620" t="str">
        <f t="shared" si="124"/>
        <v>Indirect - Other</v>
      </c>
      <c r="B226" s="613" t="str">
        <f t="shared" ref="B226:B231" si="150">$B$224</f>
        <v>Energy Strategy</v>
      </c>
      <c r="C226" s="595" t="str">
        <f>$C$10</f>
        <v xml:space="preserve">   -Other Group</v>
      </c>
      <c r="D226" s="623" t="str">
        <f>$D$8</f>
        <v>Nominal £</v>
      </c>
      <c r="E226" s="500"/>
      <c r="F226" s="500"/>
      <c r="G226" s="500"/>
      <c r="H226" s="500"/>
      <c r="I226" s="500"/>
      <c r="J226" s="553"/>
    </row>
    <row r="227" spans="1:10" s="531" customFormat="1" ht="15" customHeight="1" x14ac:dyDescent="0.25">
      <c r="A227" s="620" t="str">
        <f t="shared" si="124"/>
        <v>Indirect - Other</v>
      </c>
      <c r="B227" s="613" t="str">
        <f t="shared" si="150"/>
        <v>Energy Strategy</v>
      </c>
      <c r="C227" s="595" t="str">
        <f>$C$11</f>
        <v>GDN Percentage Cost of Total Group</v>
      </c>
      <c r="D227" s="623" t="str">
        <f>$D$11</f>
        <v>%</v>
      </c>
      <c r="E227" s="592" t="str">
        <f>IFERROR(E225/E224,"")</f>
        <v/>
      </c>
      <c r="F227" s="592" t="str">
        <f t="shared" ref="F227:J227" si="151">IFERROR(F225/F224,"")</f>
        <v/>
      </c>
      <c r="G227" s="592" t="str">
        <f t="shared" si="151"/>
        <v/>
      </c>
      <c r="H227" s="592" t="str">
        <f t="shared" si="151"/>
        <v/>
      </c>
      <c r="I227" s="592" t="str">
        <f t="shared" si="151"/>
        <v/>
      </c>
      <c r="J227" s="593" t="str">
        <f t="shared" si="151"/>
        <v/>
      </c>
    </row>
    <row r="228" spans="1:10" s="531" customFormat="1" ht="15" customHeight="1" x14ac:dyDescent="0.3">
      <c r="A228" s="620" t="str">
        <f t="shared" si="124"/>
        <v>Indirect - Other</v>
      </c>
      <c r="B228" s="613" t="str">
        <f t="shared" si="150"/>
        <v>Energy Strategy</v>
      </c>
      <c r="C228" s="594" t="str">
        <f>$C$12</f>
        <v>Group Revenue</v>
      </c>
      <c r="D228" s="626" t="str">
        <f>$D$8</f>
        <v>Nominal £</v>
      </c>
      <c r="E228" s="662">
        <f t="shared" ref="E228:J228" si="152">SUM(E229:E230)</f>
        <v>0</v>
      </c>
      <c r="F228" s="662">
        <f t="shared" si="152"/>
        <v>0</v>
      </c>
      <c r="G228" s="662">
        <f t="shared" si="152"/>
        <v>0</v>
      </c>
      <c r="H228" s="662">
        <f t="shared" si="152"/>
        <v>0</v>
      </c>
      <c r="I228" s="662">
        <f t="shared" si="152"/>
        <v>0</v>
      </c>
      <c r="J228" s="663">
        <f t="shared" si="152"/>
        <v>0</v>
      </c>
    </row>
    <row r="229" spans="1:10" s="531" customFormat="1" ht="15" customHeight="1" x14ac:dyDescent="0.25">
      <c r="A229" s="620" t="str">
        <f t="shared" si="124"/>
        <v>Indirect - Other</v>
      </c>
      <c r="B229" s="613" t="str">
        <f t="shared" si="150"/>
        <v>Energy Strategy</v>
      </c>
      <c r="C229" s="595" t="str">
        <f>$C$13</f>
        <v xml:space="preserve">   -GDN</v>
      </c>
      <c r="D229" s="623" t="str">
        <f>$D$8</f>
        <v>Nominal £</v>
      </c>
      <c r="E229" s="500"/>
      <c r="F229" s="500"/>
      <c r="G229" s="500"/>
      <c r="H229" s="500"/>
      <c r="I229" s="500"/>
      <c r="J229" s="553"/>
    </row>
    <row r="230" spans="1:10" s="531" customFormat="1" ht="15" customHeight="1" x14ac:dyDescent="0.25">
      <c r="A230" s="620" t="str">
        <f t="shared" si="124"/>
        <v>Indirect - Other</v>
      </c>
      <c r="B230" s="613" t="str">
        <f t="shared" si="150"/>
        <v>Energy Strategy</v>
      </c>
      <c r="C230" s="596" t="str">
        <f>$C$14</f>
        <v xml:space="preserve">   -Other Group</v>
      </c>
      <c r="D230" s="624" t="str">
        <f>$D$8</f>
        <v>Nominal £</v>
      </c>
      <c r="E230" s="556"/>
      <c r="F230" s="556"/>
      <c r="G230" s="556"/>
      <c r="H230" s="556"/>
      <c r="I230" s="556"/>
      <c r="J230" s="557"/>
    </row>
    <row r="231" spans="1:10" s="531" customFormat="1" ht="15" customHeight="1" thickBot="1" x14ac:dyDescent="0.3">
      <c r="A231" s="620" t="str">
        <f t="shared" si="124"/>
        <v>Indirect - Other</v>
      </c>
      <c r="B231" s="615" t="str">
        <f t="shared" si="150"/>
        <v>Energy Strategy</v>
      </c>
      <c r="C231" s="521" t="str">
        <f>$C$15</f>
        <v>Other Group Profit Margin</v>
      </c>
      <c r="D231" s="625" t="str">
        <f>$D$11</f>
        <v>%</v>
      </c>
      <c r="E231" s="592" t="str">
        <f t="shared" ref="E231:J231" si="153">IFERROR((E230-E226)/E228,"")</f>
        <v/>
      </c>
      <c r="F231" s="592" t="str">
        <f t="shared" si="153"/>
        <v/>
      </c>
      <c r="G231" s="592" t="str">
        <f t="shared" si="153"/>
        <v/>
      </c>
      <c r="H231" s="592" t="str">
        <f t="shared" si="153"/>
        <v/>
      </c>
      <c r="I231" s="592" t="str">
        <f t="shared" si="153"/>
        <v/>
      </c>
      <c r="J231" s="593" t="str">
        <f t="shared" si="153"/>
        <v/>
      </c>
    </row>
    <row r="232" spans="1:10" s="531" customFormat="1" ht="15" customHeight="1" x14ac:dyDescent="0.3">
      <c r="A232" s="616" t="s">
        <v>645</v>
      </c>
      <c r="B232" s="618"/>
      <c r="C232" s="591" t="str">
        <f>$C$8</f>
        <v>Group Costs</v>
      </c>
      <c r="D232" s="628" t="s">
        <v>374</v>
      </c>
      <c r="E232" s="680">
        <f t="shared" ref="E232:J232" si="154">SUM(E233:E234)</f>
        <v>0</v>
      </c>
      <c r="F232" s="680">
        <f t="shared" si="154"/>
        <v>0</v>
      </c>
      <c r="G232" s="680">
        <f t="shared" si="154"/>
        <v>0</v>
      </c>
      <c r="H232" s="680">
        <f t="shared" si="154"/>
        <v>0</v>
      </c>
      <c r="I232" s="680">
        <f t="shared" si="154"/>
        <v>0</v>
      </c>
      <c r="J232" s="671">
        <f t="shared" si="154"/>
        <v>0</v>
      </c>
    </row>
    <row r="233" spans="1:10" s="531" customFormat="1" ht="15" customHeight="1" x14ac:dyDescent="0.25">
      <c r="A233" s="619" t="str">
        <f>$A$232</f>
        <v>Total Price Control Activities</v>
      </c>
      <c r="B233" s="621"/>
      <c r="C233" s="595" t="str">
        <f>$C$9</f>
        <v xml:space="preserve">   -GDN</v>
      </c>
      <c r="D233" s="623" t="str">
        <f>$D$8</f>
        <v>Nominal £</v>
      </c>
      <c r="E233" s="662">
        <f>E105+E177+E185+E193+E201+E209+E217+E225</f>
        <v>0</v>
      </c>
      <c r="F233" s="662">
        <f t="shared" ref="F233:J234" si="155">F105+F177+F185+F193+F201+F209+F217+F225</f>
        <v>0</v>
      </c>
      <c r="G233" s="662">
        <f t="shared" si="155"/>
        <v>0</v>
      </c>
      <c r="H233" s="662">
        <f t="shared" si="155"/>
        <v>0</v>
      </c>
      <c r="I233" s="662">
        <f t="shared" si="155"/>
        <v>0</v>
      </c>
      <c r="J233" s="663">
        <f t="shared" si="155"/>
        <v>0</v>
      </c>
    </row>
    <row r="234" spans="1:10" s="531" customFormat="1" ht="15" customHeight="1" x14ac:dyDescent="0.25">
      <c r="A234" s="619" t="str">
        <f t="shared" ref="A234:A239" si="156">$A$232</f>
        <v>Total Price Control Activities</v>
      </c>
      <c r="B234" s="621"/>
      <c r="C234" s="595" t="str">
        <f>$C$10</f>
        <v xml:space="preserve">   -Other Group</v>
      </c>
      <c r="D234" s="623" t="str">
        <f>$D$8</f>
        <v>Nominal £</v>
      </c>
      <c r="E234" s="662">
        <f>E106+E178+E186+E194+E202+E210+E218+E226</f>
        <v>0</v>
      </c>
      <c r="F234" s="662">
        <f t="shared" si="155"/>
        <v>0</v>
      </c>
      <c r="G234" s="662">
        <f t="shared" si="155"/>
        <v>0</v>
      </c>
      <c r="H234" s="662">
        <f t="shared" si="155"/>
        <v>0</v>
      </c>
      <c r="I234" s="662">
        <f t="shared" si="155"/>
        <v>0</v>
      </c>
      <c r="J234" s="663">
        <f t="shared" si="155"/>
        <v>0</v>
      </c>
    </row>
    <row r="235" spans="1:10" s="531" customFormat="1" ht="15" customHeight="1" x14ac:dyDescent="0.25">
      <c r="A235" s="619" t="str">
        <f t="shared" si="156"/>
        <v>Total Price Control Activities</v>
      </c>
      <c r="B235" s="621"/>
      <c r="C235" s="595" t="str">
        <f>$C$11</f>
        <v>GDN Percentage Cost of Total Group</v>
      </c>
      <c r="D235" s="623" t="str">
        <f>$D$11</f>
        <v>%</v>
      </c>
      <c r="E235" s="666" t="str">
        <f t="shared" ref="E235:J235" si="157">IFERROR(E233/E232,"")</f>
        <v/>
      </c>
      <c r="F235" s="666" t="str">
        <f t="shared" si="157"/>
        <v/>
      </c>
      <c r="G235" s="666" t="str">
        <f t="shared" si="157"/>
        <v/>
      </c>
      <c r="H235" s="666" t="str">
        <f t="shared" si="157"/>
        <v/>
      </c>
      <c r="I235" s="666" t="str">
        <f t="shared" si="157"/>
        <v/>
      </c>
      <c r="J235" s="667" t="str">
        <f t="shared" si="157"/>
        <v/>
      </c>
    </row>
    <row r="236" spans="1:10" s="531" customFormat="1" ht="15" customHeight="1" x14ac:dyDescent="0.3">
      <c r="A236" s="619" t="str">
        <f t="shared" si="156"/>
        <v>Total Price Control Activities</v>
      </c>
      <c r="B236" s="621"/>
      <c r="C236" s="594" t="str">
        <f>$C$12</f>
        <v>Group Revenue</v>
      </c>
      <c r="D236" s="626" t="str">
        <f>$D$8</f>
        <v>Nominal £</v>
      </c>
      <c r="E236" s="662">
        <f t="shared" ref="E236:J236" si="158">SUM(E237:E238)</f>
        <v>0</v>
      </c>
      <c r="F236" s="662">
        <f t="shared" si="158"/>
        <v>0</v>
      </c>
      <c r="G236" s="662">
        <f t="shared" si="158"/>
        <v>0</v>
      </c>
      <c r="H236" s="662">
        <f t="shared" si="158"/>
        <v>0</v>
      </c>
      <c r="I236" s="662">
        <f t="shared" si="158"/>
        <v>0</v>
      </c>
      <c r="J236" s="663">
        <f t="shared" si="158"/>
        <v>0</v>
      </c>
    </row>
    <row r="237" spans="1:10" s="531" customFormat="1" ht="15" customHeight="1" x14ac:dyDescent="0.25">
      <c r="A237" s="619" t="str">
        <f t="shared" si="156"/>
        <v>Total Price Control Activities</v>
      </c>
      <c r="B237" s="621"/>
      <c r="C237" s="595" t="str">
        <f>$C$13</f>
        <v xml:space="preserve">   -GDN</v>
      </c>
      <c r="D237" s="623" t="str">
        <f>$D$8</f>
        <v>Nominal £</v>
      </c>
      <c r="E237" s="662">
        <f>E109+E181+E189+E197+E205+E213+E221+E229</f>
        <v>0</v>
      </c>
      <c r="F237" s="662">
        <f t="shared" ref="F237:J237" si="159">F109+F181+F189+F197+F205+F213+F221+F229</f>
        <v>0</v>
      </c>
      <c r="G237" s="662">
        <f t="shared" si="159"/>
        <v>0</v>
      </c>
      <c r="H237" s="662">
        <f t="shared" si="159"/>
        <v>0</v>
      </c>
      <c r="I237" s="662">
        <f t="shared" si="159"/>
        <v>0</v>
      </c>
      <c r="J237" s="663">
        <f t="shared" si="159"/>
        <v>0</v>
      </c>
    </row>
    <row r="238" spans="1:10" s="531" customFormat="1" ht="15" customHeight="1" x14ac:dyDescent="0.25">
      <c r="A238" s="619" t="str">
        <f t="shared" si="156"/>
        <v>Total Price Control Activities</v>
      </c>
      <c r="B238" s="621"/>
      <c r="C238" s="596" t="str">
        <f>$C$14</f>
        <v xml:space="preserve">   -Other Group</v>
      </c>
      <c r="D238" s="624" t="str">
        <f>$D$8</f>
        <v>Nominal £</v>
      </c>
      <c r="E238" s="662">
        <f>E110+E182+E190+E198+E206+E214+E222+E230</f>
        <v>0</v>
      </c>
      <c r="F238" s="662">
        <f t="shared" ref="F238:J238" si="160">F110+F182+F190+F198+F206+F214+F222+F230</f>
        <v>0</v>
      </c>
      <c r="G238" s="662">
        <f t="shared" si="160"/>
        <v>0</v>
      </c>
      <c r="H238" s="662">
        <f t="shared" si="160"/>
        <v>0</v>
      </c>
      <c r="I238" s="662">
        <f t="shared" si="160"/>
        <v>0</v>
      </c>
      <c r="J238" s="663">
        <f t="shared" si="160"/>
        <v>0</v>
      </c>
    </row>
    <row r="239" spans="1:10" s="531" customFormat="1" ht="15" customHeight="1" thickBot="1" x14ac:dyDescent="0.3">
      <c r="A239" s="609" t="str">
        <f t="shared" si="156"/>
        <v>Total Price Control Activities</v>
      </c>
      <c r="B239" s="610"/>
      <c r="C239" s="521" t="str">
        <f>$C$15</f>
        <v>Other Group Profit Margin</v>
      </c>
      <c r="D239" s="625" t="str">
        <f>$D$11</f>
        <v>%</v>
      </c>
      <c r="E239" s="668" t="str">
        <f>IFERROR((E238-E234)/E236,"")</f>
        <v/>
      </c>
      <c r="F239" s="668" t="str">
        <f t="shared" ref="F239:J239" si="161">IFERROR((F238-F234)/F236,"")</f>
        <v/>
      </c>
      <c r="G239" s="668" t="str">
        <f t="shared" si="161"/>
        <v/>
      </c>
      <c r="H239" s="668" t="str">
        <f t="shared" si="161"/>
        <v/>
      </c>
      <c r="I239" s="668" t="str">
        <f t="shared" si="161"/>
        <v/>
      </c>
      <c r="J239" s="669" t="str">
        <f t="shared" si="161"/>
        <v/>
      </c>
    </row>
    <row r="240" spans="1:10" s="531" customFormat="1" ht="15" customHeight="1" x14ac:dyDescent="0.3">
      <c r="A240" s="612"/>
      <c r="B240" s="612" t="s">
        <v>646</v>
      </c>
      <c r="C240" s="591" t="str">
        <f>$C$8</f>
        <v>Group Costs</v>
      </c>
      <c r="D240" s="628" t="s">
        <v>374</v>
      </c>
      <c r="E240" s="680">
        <f t="shared" ref="E240:J240" si="162">SUM(E241:E242)</f>
        <v>0</v>
      </c>
      <c r="F240" s="680">
        <f t="shared" si="162"/>
        <v>0</v>
      </c>
      <c r="G240" s="680">
        <f t="shared" si="162"/>
        <v>0</v>
      </c>
      <c r="H240" s="680">
        <f t="shared" si="162"/>
        <v>0</v>
      </c>
      <c r="I240" s="680">
        <f t="shared" si="162"/>
        <v>0</v>
      </c>
      <c r="J240" s="671">
        <f t="shared" si="162"/>
        <v>0</v>
      </c>
    </row>
    <row r="241" spans="1:10" s="531" customFormat="1" ht="15" customHeight="1" x14ac:dyDescent="0.25">
      <c r="A241" s="613"/>
      <c r="B241" s="613" t="str">
        <f>$B$240</f>
        <v>Non-Price Control Activities</v>
      </c>
      <c r="C241" s="595" t="str">
        <f>$C$9</f>
        <v xml:space="preserve">   -GDN</v>
      </c>
      <c r="D241" s="623" t="str">
        <f>$D$8</f>
        <v>Nominal £</v>
      </c>
      <c r="E241" s="662">
        <f>'3.2 Non Price Control Activity'!D30</f>
        <v>0</v>
      </c>
      <c r="F241" s="662">
        <f>'3.2 Non Price Control Activity'!E30</f>
        <v>0</v>
      </c>
      <c r="G241" s="662">
        <f>'3.2 Non Price Control Activity'!F30</f>
        <v>0</v>
      </c>
      <c r="H241" s="662">
        <f>'3.2 Non Price Control Activity'!G30</f>
        <v>0</v>
      </c>
      <c r="I241" s="662">
        <f>'3.2 Non Price Control Activity'!H30</f>
        <v>0</v>
      </c>
      <c r="J241" s="663">
        <f>'3.2 Non Price Control Activity'!I30</f>
        <v>0</v>
      </c>
    </row>
    <row r="242" spans="1:10" s="531" customFormat="1" ht="15" customHeight="1" x14ac:dyDescent="0.25">
      <c r="A242" s="613"/>
      <c r="B242" s="613" t="str">
        <f t="shared" ref="B242:B247" si="163">$B$240</f>
        <v>Non-Price Control Activities</v>
      </c>
      <c r="C242" s="595" t="str">
        <f>$C$10</f>
        <v xml:space="preserve">   -Other Group</v>
      </c>
      <c r="D242" s="623" t="str">
        <f>$D$8</f>
        <v>Nominal £</v>
      </c>
      <c r="E242" s="500"/>
      <c r="F242" s="500"/>
      <c r="G242" s="500"/>
      <c r="H242" s="500"/>
      <c r="I242" s="500"/>
      <c r="J242" s="553"/>
    </row>
    <row r="243" spans="1:10" s="531" customFormat="1" ht="15" customHeight="1" x14ac:dyDescent="0.25">
      <c r="A243" s="613"/>
      <c r="B243" s="613" t="str">
        <f t="shared" si="163"/>
        <v>Non-Price Control Activities</v>
      </c>
      <c r="C243" s="595" t="str">
        <f>$C$11</f>
        <v>GDN Percentage Cost of Total Group</v>
      </c>
      <c r="D243" s="623" t="str">
        <f>$D$11</f>
        <v>%</v>
      </c>
      <c r="E243" s="592" t="str">
        <f t="shared" ref="E243:J243" si="164">IFERROR(E241/E240,"")</f>
        <v/>
      </c>
      <c r="F243" s="592" t="str">
        <f t="shared" si="164"/>
        <v/>
      </c>
      <c r="G243" s="592" t="str">
        <f t="shared" si="164"/>
        <v/>
      </c>
      <c r="H243" s="592" t="str">
        <f t="shared" si="164"/>
        <v/>
      </c>
      <c r="I243" s="592" t="str">
        <f t="shared" si="164"/>
        <v/>
      </c>
      <c r="J243" s="593" t="str">
        <f t="shared" si="164"/>
        <v/>
      </c>
    </row>
    <row r="244" spans="1:10" s="531" customFormat="1" ht="15" customHeight="1" x14ac:dyDescent="0.3">
      <c r="A244" s="613"/>
      <c r="B244" s="613" t="str">
        <f t="shared" si="163"/>
        <v>Non-Price Control Activities</v>
      </c>
      <c r="C244" s="594" t="str">
        <f>$C$12</f>
        <v>Group Revenue</v>
      </c>
      <c r="D244" s="626" t="str">
        <f>$D$8</f>
        <v>Nominal £</v>
      </c>
      <c r="E244" s="662">
        <f t="shared" ref="E244:J244" si="165">SUM(E245:E246)</f>
        <v>0</v>
      </c>
      <c r="F244" s="662">
        <f t="shared" si="165"/>
        <v>0</v>
      </c>
      <c r="G244" s="662">
        <f t="shared" si="165"/>
        <v>0</v>
      </c>
      <c r="H244" s="662">
        <f t="shared" si="165"/>
        <v>0</v>
      </c>
      <c r="I244" s="662">
        <f t="shared" si="165"/>
        <v>0</v>
      </c>
      <c r="J244" s="663">
        <f t="shared" si="165"/>
        <v>0</v>
      </c>
    </row>
    <row r="245" spans="1:10" s="531" customFormat="1" ht="15" customHeight="1" x14ac:dyDescent="0.25">
      <c r="A245" s="613"/>
      <c r="B245" s="613" t="str">
        <f t="shared" si="163"/>
        <v>Non-Price Control Activities</v>
      </c>
      <c r="C245" s="595" t="str">
        <f>$C$13</f>
        <v xml:space="preserve">   -GDN</v>
      </c>
      <c r="D245" s="623" t="str">
        <f>$D$8</f>
        <v>Nominal £</v>
      </c>
      <c r="E245" s="500"/>
      <c r="F245" s="500"/>
      <c r="G245" s="500"/>
      <c r="H245" s="500"/>
      <c r="I245" s="500"/>
      <c r="J245" s="553"/>
    </row>
    <row r="246" spans="1:10" s="531" customFormat="1" ht="15" customHeight="1" x14ac:dyDescent="0.25">
      <c r="A246" s="613"/>
      <c r="B246" s="613" t="str">
        <f t="shared" si="163"/>
        <v>Non-Price Control Activities</v>
      </c>
      <c r="C246" s="596" t="str">
        <f>$C$14</f>
        <v xml:space="preserve">   -Other Group</v>
      </c>
      <c r="D246" s="624" t="str">
        <f>$D$8</f>
        <v>Nominal £</v>
      </c>
      <c r="E246" s="556"/>
      <c r="F246" s="556"/>
      <c r="G246" s="556"/>
      <c r="H246" s="556"/>
      <c r="I246" s="556"/>
      <c r="J246" s="557"/>
    </row>
    <row r="247" spans="1:10" s="531" customFormat="1" ht="15" customHeight="1" thickBot="1" x14ac:dyDescent="0.3">
      <c r="A247" s="614"/>
      <c r="B247" s="614" t="str">
        <f t="shared" si="163"/>
        <v>Non-Price Control Activities</v>
      </c>
      <c r="C247" s="521" t="str">
        <f>$C$15</f>
        <v>Other Group Profit Margin</v>
      </c>
      <c r="D247" s="625" t="str">
        <f>$D$11</f>
        <v>%</v>
      </c>
      <c r="E247" s="592" t="str">
        <f t="shared" ref="E247:J247" si="166">IFERROR((E246-E242)/E244,"")</f>
        <v/>
      </c>
      <c r="F247" s="592" t="str">
        <f t="shared" si="166"/>
        <v/>
      </c>
      <c r="G247" s="592" t="str">
        <f t="shared" si="166"/>
        <v/>
      </c>
      <c r="H247" s="592" t="str">
        <f t="shared" si="166"/>
        <v/>
      </c>
      <c r="I247" s="592" t="str">
        <f t="shared" si="166"/>
        <v/>
      </c>
      <c r="J247" s="593" t="str">
        <f t="shared" si="166"/>
        <v/>
      </c>
    </row>
    <row r="248" spans="1:10" s="531" customFormat="1" ht="15" customHeight="1" x14ac:dyDescent="0.3">
      <c r="A248" s="616" t="s">
        <v>647</v>
      </c>
      <c r="B248" s="618"/>
      <c r="C248" s="631" t="str">
        <f>$C$8</f>
        <v>Group Costs</v>
      </c>
      <c r="D248" s="628" t="s">
        <v>374</v>
      </c>
      <c r="E248" s="680">
        <f>SUM(E249:E250)</f>
        <v>0</v>
      </c>
      <c r="F248" s="680">
        <f t="shared" ref="F248:J248" si="167">SUM(F249:F250)</f>
        <v>0</v>
      </c>
      <c r="G248" s="680">
        <f t="shared" si="167"/>
        <v>0</v>
      </c>
      <c r="H248" s="680">
        <f t="shared" si="167"/>
        <v>0</v>
      </c>
      <c r="I248" s="680">
        <f t="shared" si="167"/>
        <v>0</v>
      </c>
      <c r="J248" s="671">
        <f t="shared" si="167"/>
        <v>0</v>
      </c>
    </row>
    <row r="249" spans="1:10" s="531" customFormat="1" ht="15" customHeight="1" x14ac:dyDescent="0.25">
      <c r="A249" s="619" t="str">
        <f>$A$248</f>
        <v>Total Operating Costs</v>
      </c>
      <c r="B249" s="621"/>
      <c r="C249" s="632" t="str">
        <f>$C$9</f>
        <v xml:space="preserve">   -GDN</v>
      </c>
      <c r="D249" s="623" t="str">
        <f>$D$8</f>
        <v>Nominal £</v>
      </c>
      <c r="E249" s="662">
        <f>SUM(E233+E241)</f>
        <v>0</v>
      </c>
      <c r="F249" s="662">
        <f t="shared" ref="F249:J250" si="168">SUM(F233+F241)</f>
        <v>0</v>
      </c>
      <c r="G249" s="662">
        <f t="shared" si="168"/>
        <v>0</v>
      </c>
      <c r="H249" s="662">
        <f t="shared" si="168"/>
        <v>0</v>
      </c>
      <c r="I249" s="662">
        <f t="shared" si="168"/>
        <v>0</v>
      </c>
      <c r="J249" s="663">
        <f t="shared" si="168"/>
        <v>0</v>
      </c>
    </row>
    <row r="250" spans="1:10" s="531" customFormat="1" ht="15" customHeight="1" x14ac:dyDescent="0.25">
      <c r="A250" s="619" t="str">
        <f t="shared" ref="A250:A255" si="169">$A$248</f>
        <v>Total Operating Costs</v>
      </c>
      <c r="B250" s="621"/>
      <c r="C250" s="632" t="str">
        <f>$C$10</f>
        <v xml:space="preserve">   -Other Group</v>
      </c>
      <c r="D250" s="623" t="str">
        <f>$D$8</f>
        <v>Nominal £</v>
      </c>
      <c r="E250" s="662">
        <f>SUM(E234+E242)</f>
        <v>0</v>
      </c>
      <c r="F250" s="662">
        <f t="shared" si="168"/>
        <v>0</v>
      </c>
      <c r="G250" s="662">
        <f t="shared" si="168"/>
        <v>0</v>
      </c>
      <c r="H250" s="662">
        <f t="shared" si="168"/>
        <v>0</v>
      </c>
      <c r="I250" s="662">
        <f t="shared" si="168"/>
        <v>0</v>
      </c>
      <c r="J250" s="663">
        <f t="shared" si="168"/>
        <v>0</v>
      </c>
    </row>
    <row r="251" spans="1:10" s="531" customFormat="1" ht="15" customHeight="1" x14ac:dyDescent="0.25">
      <c r="A251" s="619" t="str">
        <f t="shared" si="169"/>
        <v>Total Operating Costs</v>
      </c>
      <c r="B251" s="621"/>
      <c r="C251" s="632" t="str">
        <f>$C$11</f>
        <v>GDN Percentage Cost of Total Group</v>
      </c>
      <c r="D251" s="623" t="str">
        <f>$D$11</f>
        <v>%</v>
      </c>
      <c r="E251" s="666" t="str">
        <f t="shared" ref="E251:J251" si="170">IFERROR(E249/E248,"")</f>
        <v/>
      </c>
      <c r="F251" s="666" t="str">
        <f t="shared" si="170"/>
        <v/>
      </c>
      <c r="G251" s="666" t="str">
        <f t="shared" si="170"/>
        <v/>
      </c>
      <c r="H251" s="666" t="str">
        <f t="shared" si="170"/>
        <v/>
      </c>
      <c r="I251" s="666" t="str">
        <f t="shared" si="170"/>
        <v/>
      </c>
      <c r="J251" s="667" t="str">
        <f t="shared" si="170"/>
        <v/>
      </c>
    </row>
    <row r="252" spans="1:10" s="531" customFormat="1" ht="15" customHeight="1" x14ac:dyDescent="0.3">
      <c r="A252" s="619" t="str">
        <f t="shared" si="169"/>
        <v>Total Operating Costs</v>
      </c>
      <c r="B252" s="621"/>
      <c r="C252" s="633" t="str">
        <f>$C$12</f>
        <v>Group Revenue</v>
      </c>
      <c r="D252" s="626" t="str">
        <f>$D$8</f>
        <v>Nominal £</v>
      </c>
      <c r="E252" s="662">
        <f t="shared" ref="E252:J252" si="171">SUM(E253:E254)</f>
        <v>0</v>
      </c>
      <c r="F252" s="662">
        <f t="shared" si="171"/>
        <v>0</v>
      </c>
      <c r="G252" s="662">
        <f t="shared" si="171"/>
        <v>0</v>
      </c>
      <c r="H252" s="662">
        <f t="shared" si="171"/>
        <v>0</v>
      </c>
      <c r="I252" s="662">
        <f t="shared" si="171"/>
        <v>0</v>
      </c>
      <c r="J252" s="663">
        <f t="shared" si="171"/>
        <v>0</v>
      </c>
    </row>
    <row r="253" spans="1:10" s="531" customFormat="1" ht="15" customHeight="1" x14ac:dyDescent="0.25">
      <c r="A253" s="619" t="str">
        <f t="shared" si="169"/>
        <v>Total Operating Costs</v>
      </c>
      <c r="B253" s="621"/>
      <c r="C253" s="632" t="str">
        <f>$C$13</f>
        <v xml:space="preserve">   -GDN</v>
      </c>
      <c r="D253" s="623" t="str">
        <f>$D$8</f>
        <v>Nominal £</v>
      </c>
      <c r="E253" s="662">
        <f t="shared" ref="E253:J253" si="172">SUM(E237+E245)</f>
        <v>0</v>
      </c>
      <c r="F253" s="662">
        <f t="shared" si="172"/>
        <v>0</v>
      </c>
      <c r="G253" s="662">
        <f t="shared" si="172"/>
        <v>0</v>
      </c>
      <c r="H253" s="662">
        <f t="shared" si="172"/>
        <v>0</v>
      </c>
      <c r="I253" s="662">
        <f t="shared" si="172"/>
        <v>0</v>
      </c>
      <c r="J253" s="663">
        <f t="shared" si="172"/>
        <v>0</v>
      </c>
    </row>
    <row r="254" spans="1:10" s="531" customFormat="1" ht="15" customHeight="1" x14ac:dyDescent="0.25">
      <c r="A254" s="619" t="str">
        <f t="shared" si="169"/>
        <v>Total Operating Costs</v>
      </c>
      <c r="B254" s="621"/>
      <c r="C254" s="634" t="str">
        <f>$C$14</f>
        <v xml:space="preserve">   -Other Group</v>
      </c>
      <c r="D254" s="624" t="str">
        <f>$D$8</f>
        <v>Nominal £</v>
      </c>
      <c r="E254" s="662">
        <f t="shared" ref="E254:J254" si="173">SUM(E238+E246)</f>
        <v>0</v>
      </c>
      <c r="F254" s="662">
        <f t="shared" si="173"/>
        <v>0</v>
      </c>
      <c r="G254" s="662">
        <f t="shared" si="173"/>
        <v>0</v>
      </c>
      <c r="H254" s="662">
        <f t="shared" si="173"/>
        <v>0</v>
      </c>
      <c r="I254" s="662">
        <f t="shared" si="173"/>
        <v>0</v>
      </c>
      <c r="J254" s="663">
        <f t="shared" si="173"/>
        <v>0</v>
      </c>
    </row>
    <row r="255" spans="1:10" s="531" customFormat="1" ht="15" customHeight="1" thickBot="1" x14ac:dyDescent="0.3">
      <c r="A255" s="609" t="str">
        <f t="shared" si="169"/>
        <v>Total Operating Costs</v>
      </c>
      <c r="B255" s="610"/>
      <c r="C255" s="635" t="str">
        <f>$C$15</f>
        <v>Other Group Profit Margin</v>
      </c>
      <c r="D255" s="625" t="str">
        <f>$D$11</f>
        <v>%</v>
      </c>
      <c r="E255" s="668" t="str">
        <f>IFERROR((E254-E250)/E252,"")</f>
        <v/>
      </c>
      <c r="F255" s="668" t="str">
        <f t="shared" ref="F255:J255" si="174">IFERROR((F254-F250)/F252,"")</f>
        <v/>
      </c>
      <c r="G255" s="668" t="str">
        <f t="shared" si="174"/>
        <v/>
      </c>
      <c r="H255" s="668" t="str">
        <f t="shared" si="174"/>
        <v/>
      </c>
      <c r="I255" s="668" t="str">
        <f t="shared" si="174"/>
        <v/>
      </c>
      <c r="J255" s="669" t="str">
        <f t="shared" si="174"/>
        <v/>
      </c>
    </row>
    <row r="256" spans="1:10" s="531" customFormat="1" ht="15" customHeight="1" x14ac:dyDescent="0.25">
      <c r="D256" s="622"/>
    </row>
    <row r="257" spans="1:11" s="531" customFormat="1" ht="15" customHeight="1" x14ac:dyDescent="0.25">
      <c r="D257" s="622"/>
    </row>
    <row r="258" spans="1:11" s="531" customFormat="1" ht="15" customHeight="1" x14ac:dyDescent="0.3">
      <c r="A258" s="34" t="s">
        <v>12</v>
      </c>
      <c r="B258" s="36"/>
      <c r="C258" s="36"/>
      <c r="D258" s="36"/>
      <c r="E258" s="36"/>
      <c r="F258" s="36"/>
      <c r="G258" s="36"/>
      <c r="H258" s="36"/>
      <c r="I258" s="36"/>
      <c r="J258" s="36"/>
      <c r="K258" s="36"/>
    </row>
    <row r="259" spans="1:11" s="531" customFormat="1" ht="15" hidden="1" customHeight="1" x14ac:dyDescent="0.25">
      <c r="D259" s="622"/>
    </row>
    <row r="260" spans="1:11" s="531" customFormat="1" ht="15" hidden="1" customHeight="1" x14ac:dyDescent="0.25">
      <c r="D260" s="622"/>
    </row>
    <row r="261" spans="1:11" s="531" customFormat="1" ht="15" hidden="1" customHeight="1" x14ac:dyDescent="0.25">
      <c r="D261" s="622"/>
    </row>
    <row r="262" spans="1:11" s="531" customFormat="1" ht="15" hidden="1" customHeight="1" x14ac:dyDescent="0.25">
      <c r="D262" s="622"/>
    </row>
    <row r="263" spans="1:11" s="531" customFormat="1" ht="15" hidden="1" customHeight="1" x14ac:dyDescent="0.25">
      <c r="D263" s="622"/>
    </row>
    <row r="264" spans="1:11" s="531" customFormat="1" ht="15" hidden="1" customHeight="1" x14ac:dyDescent="0.25">
      <c r="D264" s="622"/>
    </row>
    <row r="265" spans="1:11" s="531" customFormat="1" ht="15" hidden="1" customHeight="1" x14ac:dyDescent="0.25">
      <c r="D265" s="622"/>
    </row>
    <row r="266" spans="1:11" s="531" customFormat="1" ht="15" hidden="1" customHeight="1" x14ac:dyDescent="0.25">
      <c r="D266" s="622"/>
    </row>
    <row r="267" spans="1:11" s="531" customFormat="1" ht="15" hidden="1" customHeight="1" x14ac:dyDescent="0.25">
      <c r="D267" s="622"/>
    </row>
    <row r="268" spans="1:11" hidden="1" x14ac:dyDescent="0.3">
      <c r="A268" s="531"/>
      <c r="B268" s="531"/>
      <c r="C268" s="531"/>
      <c r="D268" s="622"/>
      <c r="E268" s="531"/>
      <c r="F268" s="531"/>
      <c r="G268" s="531"/>
      <c r="H268" s="531"/>
      <c r="I268" s="531"/>
      <c r="J268" s="531"/>
    </row>
    <row r="269" spans="1:11" hidden="1" x14ac:dyDescent="0.3">
      <c r="A269" s="531"/>
      <c r="B269" s="531"/>
      <c r="C269" s="531"/>
      <c r="D269" s="622"/>
      <c r="E269" s="531"/>
      <c r="F269" s="531"/>
      <c r="G269" s="531"/>
      <c r="H269" s="531"/>
      <c r="I269" s="531"/>
      <c r="J269" s="531"/>
    </row>
    <row r="270" spans="1:11" hidden="1" x14ac:dyDescent="0.3">
      <c r="A270" s="531"/>
      <c r="B270" s="531"/>
      <c r="C270" s="531"/>
      <c r="D270" s="622"/>
      <c r="E270" s="531"/>
      <c r="F270" s="531"/>
      <c r="G270" s="531"/>
      <c r="H270" s="531"/>
      <c r="I270" s="531"/>
      <c r="J270" s="531"/>
    </row>
    <row r="271" spans="1:11" hidden="1" x14ac:dyDescent="0.3">
      <c r="A271" s="531"/>
      <c r="B271" s="531"/>
      <c r="C271" s="531"/>
      <c r="D271" s="622"/>
      <c r="E271" s="531"/>
      <c r="F271" s="531"/>
      <c r="G271" s="531"/>
      <c r="H271" s="531"/>
      <c r="I271" s="531"/>
      <c r="J271" s="531"/>
    </row>
    <row r="272" spans="1:11" hidden="1" x14ac:dyDescent="0.3">
      <c r="A272" s="531"/>
      <c r="B272" s="531"/>
      <c r="C272" s="531"/>
      <c r="D272" s="622"/>
      <c r="E272" s="531"/>
      <c r="F272" s="531"/>
      <c r="G272" s="531"/>
      <c r="H272" s="531"/>
      <c r="I272" s="531"/>
      <c r="J272" s="531"/>
    </row>
    <row r="273" spans="1:10" hidden="1" x14ac:dyDescent="0.3">
      <c r="A273" s="531"/>
      <c r="B273" s="531"/>
      <c r="C273" s="531"/>
      <c r="D273" s="622"/>
      <c r="E273" s="531"/>
      <c r="F273" s="531"/>
      <c r="G273" s="531"/>
      <c r="H273" s="531"/>
      <c r="I273" s="531"/>
      <c r="J273" s="531"/>
    </row>
    <row r="274" spans="1:10" hidden="1" x14ac:dyDescent="0.3">
      <c r="A274" s="531"/>
      <c r="B274" s="531"/>
      <c r="C274" s="531"/>
      <c r="D274" s="622"/>
      <c r="E274" s="531"/>
      <c r="F274" s="531"/>
      <c r="G274" s="531"/>
      <c r="H274" s="531"/>
      <c r="I274" s="531"/>
      <c r="J274" s="531"/>
    </row>
    <row r="275" spans="1:10" hidden="1" x14ac:dyDescent="0.3">
      <c r="A275" s="531"/>
      <c r="B275" s="531"/>
      <c r="C275" s="531"/>
      <c r="D275" s="622"/>
      <c r="E275" s="531"/>
      <c r="F275" s="531"/>
      <c r="G275" s="531"/>
      <c r="H275" s="531"/>
      <c r="I275" s="531"/>
      <c r="J275" s="531"/>
    </row>
    <row r="276" spans="1:10" hidden="1" x14ac:dyDescent="0.3">
      <c r="A276" s="531"/>
      <c r="B276" s="531"/>
      <c r="C276" s="531"/>
      <c r="D276" s="622"/>
      <c r="E276" s="531"/>
      <c r="F276" s="531"/>
      <c r="G276" s="531"/>
      <c r="H276" s="531"/>
      <c r="I276" s="531"/>
      <c r="J276" s="531"/>
    </row>
    <row r="277" spans="1:10" hidden="1" x14ac:dyDescent="0.3">
      <c r="A277" s="531"/>
      <c r="B277" s="531"/>
      <c r="C277" s="531"/>
      <c r="D277" s="622"/>
      <c r="E277" s="531"/>
      <c r="F277" s="531"/>
      <c r="G277" s="531"/>
      <c r="H277" s="531"/>
      <c r="I277" s="531"/>
      <c r="J277" s="531"/>
    </row>
    <row r="278" spans="1:10" hidden="1" x14ac:dyDescent="0.3">
      <c r="A278" s="531"/>
      <c r="B278" s="531"/>
      <c r="C278" s="531"/>
      <c r="D278" s="622"/>
      <c r="E278" s="531"/>
      <c r="F278" s="531"/>
      <c r="G278" s="531"/>
      <c r="H278" s="531"/>
      <c r="I278" s="531"/>
      <c r="J278" s="531"/>
    </row>
    <row r="279" spans="1:10" hidden="1" x14ac:dyDescent="0.3">
      <c r="A279" s="531"/>
      <c r="B279" s="531"/>
      <c r="C279" s="531"/>
      <c r="D279" s="622"/>
      <c r="E279" s="531"/>
      <c r="F279" s="531"/>
      <c r="G279" s="531"/>
      <c r="H279" s="531"/>
      <c r="I279" s="531"/>
      <c r="J279" s="531"/>
    </row>
    <row r="280" spans="1:10" hidden="1" x14ac:dyDescent="0.3">
      <c r="A280" s="531"/>
      <c r="B280" s="531"/>
      <c r="C280" s="531"/>
      <c r="D280" s="622"/>
      <c r="E280" s="531"/>
      <c r="F280" s="531"/>
      <c r="G280" s="531"/>
      <c r="H280" s="531"/>
      <c r="I280" s="531"/>
      <c r="J280" s="531"/>
    </row>
    <row r="281" spans="1:10" hidden="1" x14ac:dyDescent="0.3">
      <c r="A281" s="531"/>
      <c r="B281" s="531"/>
      <c r="C281" s="531"/>
      <c r="D281" s="622"/>
      <c r="E281" s="531"/>
      <c r="F281" s="531"/>
      <c r="G281" s="531"/>
      <c r="H281" s="531"/>
      <c r="I281" s="531"/>
      <c r="J281" s="531"/>
    </row>
    <row r="282" spans="1:10" hidden="1" x14ac:dyDescent="0.3">
      <c r="A282" s="531"/>
      <c r="B282" s="531"/>
      <c r="C282" s="531"/>
      <c r="D282" s="622"/>
      <c r="E282" s="531"/>
      <c r="F282" s="531"/>
      <c r="G282" s="531"/>
      <c r="H282" s="531"/>
      <c r="I282" s="531"/>
      <c r="J282" s="531"/>
    </row>
    <row r="283" spans="1:10" hidden="1" x14ac:dyDescent="0.3">
      <c r="A283" s="531"/>
      <c r="B283" s="531"/>
      <c r="C283" s="531"/>
      <c r="D283" s="622"/>
      <c r="E283" s="531"/>
      <c r="F283" s="531"/>
      <c r="G283" s="531"/>
      <c r="H283" s="531"/>
      <c r="I283" s="531"/>
      <c r="J283" s="531"/>
    </row>
    <row r="284" spans="1:10" hidden="1" x14ac:dyDescent="0.3">
      <c r="A284" s="531"/>
      <c r="B284" s="531"/>
      <c r="C284" s="531"/>
      <c r="D284" s="622"/>
      <c r="E284" s="531"/>
      <c r="F284" s="531"/>
      <c r="G284" s="531"/>
      <c r="H284" s="531"/>
      <c r="I284" s="531"/>
      <c r="J284" s="531"/>
    </row>
    <row r="285" spans="1:10" hidden="1" x14ac:dyDescent="0.3">
      <c r="A285" s="531"/>
      <c r="B285" s="531"/>
      <c r="C285" s="531"/>
      <c r="D285" s="622"/>
      <c r="E285" s="531"/>
      <c r="F285" s="531"/>
      <c r="G285" s="531"/>
      <c r="H285" s="531"/>
      <c r="I285" s="531"/>
      <c r="J285" s="531"/>
    </row>
    <row r="286" spans="1:10" hidden="1" x14ac:dyDescent="0.3">
      <c r="A286" s="531"/>
      <c r="B286" s="531"/>
      <c r="C286" s="531"/>
      <c r="D286" s="622"/>
      <c r="E286" s="531"/>
      <c r="F286" s="531"/>
      <c r="G286" s="531"/>
      <c r="H286" s="531"/>
      <c r="I286" s="531"/>
      <c r="J286" s="531"/>
    </row>
    <row r="287" spans="1:10" hidden="1" x14ac:dyDescent="0.3">
      <c r="A287" s="531"/>
      <c r="B287" s="531"/>
      <c r="C287" s="531"/>
      <c r="D287" s="622"/>
      <c r="E287" s="531"/>
      <c r="F287" s="531"/>
      <c r="G287" s="531"/>
      <c r="H287" s="531"/>
      <c r="I287" s="531"/>
      <c r="J287" s="531"/>
    </row>
    <row r="288" spans="1:10" hidden="1" x14ac:dyDescent="0.3">
      <c r="A288" s="531"/>
      <c r="B288" s="531"/>
      <c r="C288" s="531"/>
      <c r="D288" s="622"/>
      <c r="E288" s="531"/>
      <c r="F288" s="531"/>
      <c r="G288" s="531"/>
      <c r="H288" s="531"/>
      <c r="I288" s="531"/>
      <c r="J288" s="531"/>
    </row>
    <row r="289" spans="1:10" hidden="1" x14ac:dyDescent="0.3">
      <c r="A289" s="531"/>
      <c r="B289" s="531"/>
      <c r="C289" s="531"/>
      <c r="D289" s="622"/>
      <c r="E289" s="531"/>
      <c r="F289" s="531"/>
      <c r="G289" s="531"/>
      <c r="H289" s="531"/>
      <c r="I289" s="531"/>
      <c r="J289" s="531"/>
    </row>
    <row r="290" spans="1:10" hidden="1" x14ac:dyDescent="0.3">
      <c r="A290" s="531"/>
      <c r="B290" s="531"/>
      <c r="C290" s="531"/>
      <c r="D290" s="622"/>
      <c r="E290" s="531"/>
      <c r="F290" s="531"/>
      <c r="G290" s="531"/>
      <c r="H290" s="531"/>
      <c r="I290" s="531"/>
      <c r="J290" s="531"/>
    </row>
    <row r="291" spans="1:10" hidden="1" x14ac:dyDescent="0.3">
      <c r="A291" s="531"/>
      <c r="B291" s="531"/>
      <c r="C291" s="531"/>
      <c r="D291" s="622"/>
      <c r="E291" s="531"/>
      <c r="F291" s="531"/>
      <c r="G291" s="531"/>
      <c r="H291" s="531"/>
      <c r="I291" s="531"/>
      <c r="J291" s="531"/>
    </row>
  </sheetData>
  <sheetProtection sheet="1" objects="1" scenarios="1"/>
  <mergeCells count="1">
    <mergeCell ref="A1:K3"/>
  </mergeCells>
  <pageMargins left="0.7" right="0.7" top="0.75" bottom="0.75" header="0.3" footer="0.3"/>
  <pageSetup paperSize="9" scale="23" orientation="portrait" r:id="rId1"/>
  <ignoredErrors>
    <ignoredError sqref="D19:D51 D59:D75 D251 D83:D250 D252:D255" 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54A94-048B-4185-AA85-8BA90D773110}">
  <sheetPr>
    <pageSetUpPr fitToPage="1"/>
  </sheetPr>
  <dimension ref="A1:AN92"/>
  <sheetViews>
    <sheetView zoomScale="80" zoomScaleNormal="80" zoomScaleSheetLayoutView="100" workbookViewId="0">
      <selection activeCell="A6" sqref="A6"/>
    </sheetView>
  </sheetViews>
  <sheetFormatPr defaultColWidth="0" defaultRowHeight="15" customHeight="1" zeroHeight="1" x14ac:dyDescent="0.3"/>
  <cols>
    <col min="1" max="1" width="55.25" customWidth="1"/>
    <col min="2" max="2" width="9" customWidth="1"/>
    <col min="3" max="8" width="11.58203125" customWidth="1"/>
    <col min="9" max="9" width="14.58203125" customWidth="1"/>
    <col min="10" max="12" width="9" hidden="1" customWidth="1"/>
    <col min="13" max="40" width="0" hidden="1" customWidth="1"/>
    <col min="41" max="16384" width="9" hidden="1"/>
  </cols>
  <sheetData>
    <row r="1" spans="1:9" s="28" customFormat="1" ht="14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</row>
    <row r="2" spans="1:9" s="28" customFormat="1" ht="14" x14ac:dyDescent="0.3">
      <c r="A2" s="1493"/>
      <c r="B2" s="1493"/>
      <c r="C2" s="1493"/>
      <c r="D2" s="1493"/>
      <c r="E2" s="1493"/>
      <c r="F2" s="1493"/>
      <c r="G2" s="1493"/>
      <c r="H2" s="1493"/>
      <c r="I2" s="1493"/>
    </row>
    <row r="3" spans="1:9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</row>
    <row r="4" spans="1:9" ht="18" x14ac:dyDescent="0.4">
      <c r="A4" s="638" t="str">
        <f ca="1">CONCATENATE("Worksheet: ",RIGHT(CELL("filename",$A$1),LEN(CELL("filename",$A$1))-FIND("]",CELL("filename",$A$1))))</f>
        <v>Worksheet: 3.6 Maintenance Summary</v>
      </c>
      <c r="B4" s="638"/>
      <c r="C4" s="352"/>
      <c r="D4" s="352"/>
      <c r="E4" s="1608"/>
      <c r="F4" s="1609"/>
      <c r="G4" s="1609"/>
      <c r="H4" s="1609"/>
      <c r="I4" s="1609"/>
    </row>
    <row r="5" spans="1:9" ht="15" customHeight="1" x14ac:dyDescent="0.4">
      <c r="A5" s="263"/>
      <c r="B5" s="263"/>
      <c r="C5" s="264"/>
      <c r="D5" s="264"/>
      <c r="E5" s="264"/>
    </row>
    <row r="6" spans="1:9" ht="15" customHeight="1" thickBot="1" x14ac:dyDescent="0.45">
      <c r="A6" s="294" t="s">
        <v>1149</v>
      </c>
      <c r="B6" s="263"/>
      <c r="C6" s="264"/>
      <c r="D6" s="264"/>
      <c r="E6" s="264"/>
    </row>
    <row r="7" spans="1:9" ht="15" customHeight="1" thickBot="1" x14ac:dyDescent="0.35">
      <c r="A7" s="1080"/>
      <c r="B7" s="1615" t="s">
        <v>702</v>
      </c>
      <c r="C7" s="1619" t="s">
        <v>1147</v>
      </c>
      <c r="D7" s="1617"/>
      <c r="E7" s="1617"/>
      <c r="F7" s="1617"/>
      <c r="G7" s="1617"/>
      <c r="H7" s="1618"/>
    </row>
    <row r="8" spans="1:9" ht="15" customHeight="1" thickBot="1" x14ac:dyDescent="0.35">
      <c r="A8" s="1081"/>
      <c r="B8" s="1614"/>
      <c r="C8" s="499">
        <v>2023</v>
      </c>
      <c r="D8" s="478">
        <v>2024</v>
      </c>
      <c r="E8" s="478">
        <v>2025</v>
      </c>
      <c r="F8" s="478">
        <v>2026</v>
      </c>
      <c r="G8" s="478">
        <v>2027</v>
      </c>
      <c r="H8" s="479">
        <v>2028</v>
      </c>
    </row>
    <row r="9" spans="1:9" ht="15" customHeight="1" thickBot="1" x14ac:dyDescent="0.35">
      <c r="A9" s="1077" t="s">
        <v>1143</v>
      </c>
      <c r="B9" s="1082" t="s">
        <v>225</v>
      </c>
      <c r="C9" s="656">
        <f>SUM(C10:C16)</f>
        <v>0</v>
      </c>
      <c r="D9" s="656">
        <f t="shared" ref="D9:H9" si="0">SUM(D10:D16)</f>
        <v>0</v>
      </c>
      <c r="E9" s="656">
        <f t="shared" si="0"/>
        <v>0</v>
      </c>
      <c r="F9" s="656">
        <f t="shared" si="0"/>
        <v>0</v>
      </c>
      <c r="G9" s="656">
        <f t="shared" si="0"/>
        <v>0</v>
      </c>
      <c r="H9" s="657">
        <f t="shared" si="0"/>
        <v>0</v>
      </c>
    </row>
    <row r="10" spans="1:9" ht="15" customHeight="1" x14ac:dyDescent="0.3">
      <c r="A10" s="575" t="s">
        <v>510</v>
      </c>
      <c r="B10" s="1085" t="str">
        <f>$B$9</f>
        <v>Number</v>
      </c>
      <c r="C10" s="681">
        <f>SUM('3.7 Maintenance 2023'!$D$25:$K$41)</f>
        <v>0</v>
      </c>
      <c r="D10" s="681">
        <f>SUM('3.7 Maintenance 2024'!$D$25:$K$41)</f>
        <v>0</v>
      </c>
      <c r="E10" s="681">
        <f>SUM('3.7 Maintenance 2025'!$D$25:$K$41)</f>
        <v>0</v>
      </c>
      <c r="F10" s="681">
        <f>SUM('3.7 Maintenance 2026'!$D$25:$K$41)</f>
        <v>0</v>
      </c>
      <c r="G10" s="681">
        <f>SUM('3.7 Maintenance 2027'!$D$25:$K$41)</f>
        <v>0</v>
      </c>
      <c r="H10" s="682">
        <f>SUM('3.7 Maintenance 2028'!$D$25:$K$41)</f>
        <v>0</v>
      </c>
    </row>
    <row r="11" spans="1:9" ht="15" customHeight="1" x14ac:dyDescent="0.3">
      <c r="A11" s="576" t="s">
        <v>612</v>
      </c>
      <c r="B11" s="1083" t="str">
        <f t="shared" ref="B11:B16" si="1">$B$9</f>
        <v>Number</v>
      </c>
      <c r="C11" s="662">
        <f>SUM('3.7 Maintenance 2023'!$D$43:$K$45)</f>
        <v>0</v>
      </c>
      <c r="D11" s="662">
        <f>SUM('3.7 Maintenance 2024'!$D$43:$K$45)</f>
        <v>0</v>
      </c>
      <c r="E11" s="662">
        <f>SUM('3.7 Maintenance 2025'!$D$43:$K$45)</f>
        <v>0</v>
      </c>
      <c r="F11" s="662">
        <f>SUM('3.7 Maintenance 2026'!$D$43:$K$45)</f>
        <v>0</v>
      </c>
      <c r="G11" s="662">
        <f>SUM('3.7 Maintenance 2027'!$D$43:$K$45)</f>
        <v>0</v>
      </c>
      <c r="H11" s="663">
        <f>SUM('3.7 Maintenance 2028'!$D$43:$K$45)</f>
        <v>0</v>
      </c>
    </row>
    <row r="12" spans="1:9" ht="15" customHeight="1" x14ac:dyDescent="0.3">
      <c r="A12" s="576" t="s">
        <v>616</v>
      </c>
      <c r="B12" s="1083" t="str">
        <f t="shared" si="1"/>
        <v>Number</v>
      </c>
      <c r="C12" s="662">
        <f>SUM('3.7 Maintenance 2023'!$D$47:$K$54)</f>
        <v>0</v>
      </c>
      <c r="D12" s="662">
        <f>SUM('3.7 Maintenance 2024'!$D$47:$K$54)</f>
        <v>0</v>
      </c>
      <c r="E12" s="662">
        <f>SUM('3.7 Maintenance 2025'!$D$47:$K$54)</f>
        <v>0</v>
      </c>
      <c r="F12" s="662">
        <f>SUM('3.7 Maintenance 2026'!$D$47:$K$54)</f>
        <v>0</v>
      </c>
      <c r="G12" s="662">
        <f>SUM('3.7 Maintenance 2027'!$D$47:$K$54)</f>
        <v>0</v>
      </c>
      <c r="H12" s="663">
        <f>SUM('3.7 Maintenance 2028'!$D$47:$K$54)</f>
        <v>0</v>
      </c>
    </row>
    <row r="13" spans="1:9" ht="15" customHeight="1" x14ac:dyDescent="0.3">
      <c r="A13" s="576" t="s">
        <v>294</v>
      </c>
      <c r="B13" s="1083" t="str">
        <f t="shared" si="1"/>
        <v>Number</v>
      </c>
      <c r="C13" s="662">
        <f>SUM('3.7 Maintenance 2023'!$D$57:$K$61)</f>
        <v>0</v>
      </c>
      <c r="D13" s="662">
        <f>SUM('3.7 Maintenance 2024'!$D$57:$K$61)</f>
        <v>0</v>
      </c>
      <c r="E13" s="662">
        <f>SUM('3.7 Maintenance 2025'!$D$57:$K$61)</f>
        <v>0</v>
      </c>
      <c r="F13" s="662">
        <f>SUM('3.7 Maintenance 2026'!$D$57:$K$61)</f>
        <v>0</v>
      </c>
      <c r="G13" s="662">
        <f>SUM('3.7 Maintenance 2027'!$D$57:$K$61)</f>
        <v>0</v>
      </c>
      <c r="H13" s="663">
        <f>SUM('3.7 Maintenance 2028'!$D$57:$K$61)</f>
        <v>0</v>
      </c>
    </row>
    <row r="14" spans="1:9" ht="15" customHeight="1" x14ac:dyDescent="0.3">
      <c r="A14" s="1076" t="s">
        <v>628</v>
      </c>
      <c r="B14" s="1084" t="str">
        <f t="shared" si="1"/>
        <v>Number</v>
      </c>
      <c r="C14" s="662">
        <f>SUM('3.7 Maintenance 2023'!$D$63:$K$65)</f>
        <v>0</v>
      </c>
      <c r="D14" s="662">
        <f>SUM('3.7 Maintenance 2024'!$D$63:$K$65)</f>
        <v>0</v>
      </c>
      <c r="E14" s="662">
        <f>SUM('3.7 Maintenance 2025'!$D$63:$K$65)</f>
        <v>0</v>
      </c>
      <c r="F14" s="662">
        <f>SUM('3.7 Maintenance 2026'!$D$63:$K$65)</f>
        <v>0</v>
      </c>
      <c r="G14" s="662">
        <f>SUM('3.7 Maintenance 2027'!$D$63:$K$65)</f>
        <v>0</v>
      </c>
      <c r="H14" s="663">
        <f>SUM('3.7 Maintenance 2028'!$D$63:$K$65)</f>
        <v>0</v>
      </c>
    </row>
    <row r="15" spans="1:9" ht="15" customHeight="1" x14ac:dyDescent="0.3">
      <c r="A15" s="1076" t="s">
        <v>286</v>
      </c>
      <c r="B15" s="1084" t="str">
        <f t="shared" si="1"/>
        <v>Number</v>
      </c>
      <c r="C15" s="755"/>
      <c r="D15" s="755"/>
      <c r="E15" s="755"/>
      <c r="F15" s="755"/>
      <c r="G15" s="755"/>
      <c r="H15" s="504"/>
    </row>
    <row r="16" spans="1:9" ht="15" customHeight="1" thickBot="1" x14ac:dyDescent="0.35">
      <c r="A16" s="1352" t="s">
        <v>1144</v>
      </c>
      <c r="B16" s="1084" t="str">
        <f t="shared" si="1"/>
        <v>Number</v>
      </c>
      <c r="C16" s="662">
        <f>SUM('3.7 Maintenance 2023'!$D$75:$K$82)</f>
        <v>0</v>
      </c>
      <c r="D16" s="662">
        <f>SUM('3.7 Maintenance 2024'!$D$75:$K$82)</f>
        <v>0</v>
      </c>
      <c r="E16" s="662">
        <f>SUM('3.7 Maintenance 2025'!$D$75:$K$82)</f>
        <v>0</v>
      </c>
      <c r="F16" s="662">
        <f>SUM('3.7 Maintenance 2026'!$D$75:$K$82)</f>
        <v>0</v>
      </c>
      <c r="G16" s="662">
        <f>SUM('3.7 Maintenance 2027'!$D$75:$K$82)</f>
        <v>0</v>
      </c>
      <c r="H16" s="663">
        <f>SUM('3.7 Maintenance 2028'!$D$75:$K$82)</f>
        <v>0</v>
      </c>
    </row>
    <row r="17" spans="1:15" ht="15" customHeight="1" thickBot="1" x14ac:dyDescent="0.35">
      <c r="A17" s="1080"/>
      <c r="B17" s="1615" t="s">
        <v>702</v>
      </c>
      <c r="C17" s="1619" t="s">
        <v>1146</v>
      </c>
      <c r="D17" s="1617"/>
      <c r="E17" s="1617"/>
      <c r="F17" s="1617"/>
      <c r="G17" s="1617"/>
      <c r="H17" s="1618"/>
    </row>
    <row r="18" spans="1:15" ht="15" customHeight="1" thickBot="1" x14ac:dyDescent="0.35">
      <c r="A18" s="1081"/>
      <c r="B18" s="1614"/>
      <c r="C18" s="499">
        <v>2023</v>
      </c>
      <c r="D18" s="478">
        <v>2024</v>
      </c>
      <c r="E18" s="478">
        <v>2025</v>
      </c>
      <c r="F18" s="478">
        <v>2026</v>
      </c>
      <c r="G18" s="478">
        <v>2027</v>
      </c>
      <c r="H18" s="479">
        <v>2028</v>
      </c>
    </row>
    <row r="19" spans="1:15" ht="15" customHeight="1" thickBot="1" x14ac:dyDescent="0.35">
      <c r="A19" s="1077" t="s">
        <v>1145</v>
      </c>
      <c r="B19" s="1082" t="str">
        <f t="shared" ref="B19:B26" si="2">$B$9</f>
        <v>Number</v>
      </c>
      <c r="C19" s="656">
        <f>SUM(C20:C26)</f>
        <v>0</v>
      </c>
      <c r="D19" s="656">
        <f t="shared" ref="D19:H19" si="3">SUM(D20:D26)</f>
        <v>0</v>
      </c>
      <c r="E19" s="656">
        <f t="shared" si="3"/>
        <v>0</v>
      </c>
      <c r="F19" s="656">
        <f t="shared" si="3"/>
        <v>0</v>
      </c>
      <c r="G19" s="656">
        <f t="shared" si="3"/>
        <v>0</v>
      </c>
      <c r="H19" s="657">
        <f t="shared" si="3"/>
        <v>0</v>
      </c>
    </row>
    <row r="20" spans="1:15" ht="15" customHeight="1" x14ac:dyDescent="0.3">
      <c r="A20" s="1353" t="s">
        <v>510</v>
      </c>
      <c r="B20" s="1354" t="str">
        <f t="shared" si="2"/>
        <v>Number</v>
      </c>
      <c r="C20" s="680">
        <f>SUM('3.7 Maintenance 2023'!$L$25:$L$41)</f>
        <v>0</v>
      </c>
      <c r="D20" s="680">
        <f>SUM('3.7 Maintenance 2024'!$L$25:$L$41)</f>
        <v>0</v>
      </c>
      <c r="E20" s="680">
        <f>SUM('3.7 Maintenance 2025'!$L$25:$L$41)</f>
        <v>0</v>
      </c>
      <c r="F20" s="680">
        <f>SUM('3.7 Maintenance 2026'!$L$25:$L$41)</f>
        <v>0</v>
      </c>
      <c r="G20" s="680">
        <f>SUM('3.7 Maintenance 2027'!$L$25:$L$41)</f>
        <v>0</v>
      </c>
      <c r="H20" s="671">
        <f>SUM('3.7 Maintenance 2028'!$L$25:$L$41)</f>
        <v>0</v>
      </c>
    </row>
    <row r="21" spans="1:15" ht="15" customHeight="1" x14ac:dyDescent="0.3">
      <c r="A21" s="576" t="s">
        <v>612</v>
      </c>
      <c r="B21" s="1083" t="str">
        <f t="shared" si="2"/>
        <v>Number</v>
      </c>
      <c r="C21" s="662">
        <f>SUM('3.7 Maintenance 2023'!$L$43:$L$45)</f>
        <v>0</v>
      </c>
      <c r="D21" s="662">
        <f>SUM('3.7 Maintenance 2024'!$L$43:$L$45)</f>
        <v>0</v>
      </c>
      <c r="E21" s="662">
        <f>SUM('3.7 Maintenance 2025'!$L$43:$L$45)</f>
        <v>0</v>
      </c>
      <c r="F21" s="662">
        <f>SUM('3.7 Maintenance 2026'!$L$43:$L$45)</f>
        <v>0</v>
      </c>
      <c r="G21" s="662">
        <f>SUM('3.7 Maintenance 2027'!$L$43:$L$45)</f>
        <v>0</v>
      </c>
      <c r="H21" s="663">
        <f>SUM('3.7 Maintenance 2028'!$L$43:$L$45)</f>
        <v>0</v>
      </c>
    </row>
    <row r="22" spans="1:15" ht="15" customHeight="1" x14ac:dyDescent="0.3">
      <c r="A22" s="576" t="s">
        <v>616</v>
      </c>
      <c r="B22" s="1083" t="str">
        <f t="shared" si="2"/>
        <v>Number</v>
      </c>
      <c r="C22" s="662">
        <f>SUM('3.7 Maintenance 2023'!$L$47:$L$54)</f>
        <v>0</v>
      </c>
      <c r="D22" s="662">
        <f>SUM('3.7 Maintenance 2024'!$L$47:$L$54)</f>
        <v>0</v>
      </c>
      <c r="E22" s="662">
        <f>SUM('3.7 Maintenance 2025'!$L$47:$L$54)</f>
        <v>0</v>
      </c>
      <c r="F22" s="662">
        <f>SUM('3.7 Maintenance 2026'!$L$47:$L$54)</f>
        <v>0</v>
      </c>
      <c r="G22" s="662">
        <f>SUM('3.7 Maintenance 2027'!$L$47:$L$54)</f>
        <v>0</v>
      </c>
      <c r="H22" s="663">
        <f>SUM('3.7 Maintenance 2028'!$L$47:$L$54)</f>
        <v>0</v>
      </c>
    </row>
    <row r="23" spans="1:15" ht="15" customHeight="1" x14ac:dyDescent="0.3">
      <c r="A23" s="576" t="s">
        <v>294</v>
      </c>
      <c r="B23" s="1083" t="str">
        <f t="shared" si="2"/>
        <v>Number</v>
      </c>
      <c r="C23" s="662">
        <f>SUM('3.7 Maintenance 2023'!$L$57:$L$61)</f>
        <v>0</v>
      </c>
      <c r="D23" s="662">
        <f>SUM('3.7 Maintenance 2024'!$L$57:$L$61)</f>
        <v>0</v>
      </c>
      <c r="E23" s="662">
        <f>SUM('3.7 Maintenance 2025'!$L$57:$L$61)</f>
        <v>0</v>
      </c>
      <c r="F23" s="662">
        <f>SUM('3.7 Maintenance 2026'!$L$57:$L$61)</f>
        <v>0</v>
      </c>
      <c r="G23" s="662">
        <f>SUM('3.7 Maintenance 2027'!$L$57:$L$61)</f>
        <v>0</v>
      </c>
      <c r="H23" s="663">
        <f>SUM('3.7 Maintenance 2028'!$L$57:$L$61)</f>
        <v>0</v>
      </c>
    </row>
    <row r="24" spans="1:15" ht="15" customHeight="1" x14ac:dyDescent="0.3">
      <c r="A24" s="1076" t="s">
        <v>628</v>
      </c>
      <c r="B24" s="1084" t="str">
        <f t="shared" si="2"/>
        <v>Number</v>
      </c>
      <c r="C24" s="662">
        <f>SUM('3.7 Maintenance 2023'!$L$63:$L$65)</f>
        <v>0</v>
      </c>
      <c r="D24" s="662">
        <f>SUM('3.7 Maintenance 2024'!$L$63:$L$65)</f>
        <v>0</v>
      </c>
      <c r="E24" s="662">
        <f>SUM('3.7 Maintenance 2025'!$L$63:$L$65)</f>
        <v>0</v>
      </c>
      <c r="F24" s="662">
        <f>SUM('3.7 Maintenance 2026'!$L$63:$L$65)</f>
        <v>0</v>
      </c>
      <c r="G24" s="662">
        <f>SUM('3.7 Maintenance 2027'!$L$63:$L$65)</f>
        <v>0</v>
      </c>
      <c r="H24" s="663">
        <f>SUM('3.7 Maintenance 2028'!$L$63:$L$65)</f>
        <v>0</v>
      </c>
    </row>
    <row r="25" spans="1:15" ht="15" customHeight="1" x14ac:dyDescent="0.3">
      <c r="A25" s="1076" t="s">
        <v>286</v>
      </c>
      <c r="B25" s="1084" t="str">
        <f t="shared" si="2"/>
        <v>Number</v>
      </c>
      <c r="C25" s="662">
        <f>SUM('3.7 Maintenance 2023'!$L$67:$L$73)</f>
        <v>0</v>
      </c>
      <c r="D25" s="662">
        <f>SUM('3.7 Maintenance 2024'!$L$67:$L$73)</f>
        <v>0</v>
      </c>
      <c r="E25" s="662">
        <f>SUM('3.7 Maintenance 2025'!$L$67:$L$73)</f>
        <v>0</v>
      </c>
      <c r="F25" s="662">
        <f>SUM('3.7 Maintenance 2026'!$L$67:$L$73)</f>
        <v>0</v>
      </c>
      <c r="G25" s="662">
        <f>SUM('3.7 Maintenance 2027'!$L$67:$L$73)</f>
        <v>0</v>
      </c>
      <c r="H25" s="663">
        <f>SUM('3.7 Maintenance 2028'!$L$67:$L$73)</f>
        <v>0</v>
      </c>
    </row>
    <row r="26" spans="1:15" ht="15" customHeight="1" thickBot="1" x14ac:dyDescent="0.35">
      <c r="A26" s="1355" t="s">
        <v>1144</v>
      </c>
      <c r="B26" s="1356" t="str">
        <f t="shared" si="2"/>
        <v>Number</v>
      </c>
      <c r="C26" s="664">
        <f>SUM('3.7 Maintenance 2023'!$L$75:$L$82)</f>
        <v>0</v>
      </c>
      <c r="D26" s="664">
        <f>SUM('3.7 Maintenance 2024'!$L$75:$L$82)</f>
        <v>0</v>
      </c>
      <c r="E26" s="664">
        <f>SUM('3.7 Maintenance 2025'!$L$75:$L$82)</f>
        <v>0</v>
      </c>
      <c r="F26" s="664">
        <f>SUM('3.7 Maintenance 2026'!$L$75:$L$82)</f>
        <v>0</v>
      </c>
      <c r="G26" s="664">
        <f>SUM('3.7 Maintenance 2027'!$L$75:$L$82)</f>
        <v>0</v>
      </c>
      <c r="H26" s="665">
        <f>SUM('3.7 Maintenance 2028'!$L$75:$L$82)</f>
        <v>0</v>
      </c>
    </row>
    <row r="27" spans="1:15" ht="15" customHeight="1" x14ac:dyDescent="0.3">
      <c r="A27" s="1358"/>
      <c r="B27" s="1358"/>
      <c r="C27" s="1358"/>
      <c r="D27" s="1358"/>
      <c r="E27" s="1358"/>
      <c r="F27" s="1358"/>
      <c r="G27" s="1358"/>
      <c r="H27" s="1358"/>
      <c r="I27" s="1358"/>
    </row>
    <row r="28" spans="1:15" ht="15" customHeight="1" x14ac:dyDescent="0.3">
      <c r="A28" s="1358"/>
      <c r="B28" s="1358"/>
      <c r="C28" s="1358"/>
      <c r="D28" s="1358"/>
      <c r="E28" s="1358"/>
      <c r="F28" s="1358"/>
      <c r="G28" s="1358"/>
      <c r="H28" s="1358"/>
      <c r="I28" s="1358"/>
    </row>
    <row r="29" spans="1:15" ht="15" customHeight="1" thickBot="1" x14ac:dyDescent="0.4">
      <c r="A29" s="294" t="s">
        <v>1148</v>
      </c>
      <c r="B29" s="1359"/>
      <c r="C29" s="1359"/>
      <c r="D29" s="1359"/>
      <c r="E29" s="1359"/>
      <c r="F29" s="1359"/>
      <c r="G29" s="1359"/>
      <c r="H29" s="1359"/>
      <c r="I29" s="1358"/>
    </row>
    <row r="30" spans="1:15" ht="15" customHeight="1" thickBot="1" x14ac:dyDescent="0.35">
      <c r="A30" s="1357"/>
      <c r="B30" s="1613" t="s">
        <v>702</v>
      </c>
      <c r="C30" s="1610" t="s">
        <v>838</v>
      </c>
      <c r="D30" s="1611"/>
      <c r="E30" s="1611"/>
      <c r="F30" s="1611"/>
      <c r="G30" s="1611"/>
      <c r="H30" s="1612"/>
      <c r="I30" s="1071"/>
      <c r="J30" s="1071"/>
      <c r="K30" s="1071"/>
      <c r="L30" s="1071"/>
      <c r="M30" s="1071"/>
      <c r="N30" s="1071"/>
      <c r="O30" s="1071"/>
    </row>
    <row r="31" spans="1:15" ht="15" customHeight="1" thickBot="1" x14ac:dyDescent="0.35">
      <c r="A31" s="1081"/>
      <c r="B31" s="1614"/>
      <c r="C31" s="499">
        <v>2023</v>
      </c>
      <c r="D31" s="478">
        <v>2024</v>
      </c>
      <c r="E31" s="478">
        <v>2025</v>
      </c>
      <c r="F31" s="478">
        <v>2026</v>
      </c>
      <c r="G31" s="478">
        <v>2027</v>
      </c>
      <c r="H31" s="479">
        <v>2028</v>
      </c>
      <c r="I31" s="1072"/>
      <c r="J31" s="1072"/>
      <c r="K31" s="1072"/>
      <c r="L31" s="1072"/>
      <c r="M31" s="1072"/>
      <c r="N31" s="1072"/>
      <c r="O31" s="1072"/>
    </row>
    <row r="32" spans="1:15" ht="15" customHeight="1" thickBot="1" x14ac:dyDescent="0.35">
      <c r="A32" s="1077" t="s">
        <v>843</v>
      </c>
      <c r="B32" s="1082" t="s">
        <v>374</v>
      </c>
      <c r="C32" s="656">
        <f t="shared" ref="C32:H32" si="4">SUM(C33:C39)</f>
        <v>0</v>
      </c>
      <c r="D32" s="656">
        <f t="shared" si="4"/>
        <v>0</v>
      </c>
      <c r="E32" s="656">
        <f t="shared" si="4"/>
        <v>0</v>
      </c>
      <c r="F32" s="656">
        <f t="shared" si="4"/>
        <v>0</v>
      </c>
      <c r="G32" s="656">
        <f t="shared" si="4"/>
        <v>0</v>
      </c>
      <c r="H32" s="657">
        <f t="shared" si="4"/>
        <v>0</v>
      </c>
      <c r="I32" s="1073"/>
      <c r="J32" s="1073"/>
      <c r="K32" s="1073"/>
      <c r="L32" s="1073"/>
      <c r="M32" s="1073"/>
      <c r="N32" s="1073"/>
      <c r="O32" s="1073"/>
    </row>
    <row r="33" spans="1:9" ht="15" customHeight="1" x14ac:dyDescent="0.3">
      <c r="A33" s="575" t="s">
        <v>510</v>
      </c>
      <c r="B33" s="1085" t="str">
        <f>$B$32</f>
        <v>Nominal £</v>
      </c>
      <c r="C33" s="681">
        <f t="shared" ref="C33:H38" si="5">C43-C83</f>
        <v>0</v>
      </c>
      <c r="D33" s="681">
        <f t="shared" si="5"/>
        <v>0</v>
      </c>
      <c r="E33" s="681">
        <f t="shared" si="5"/>
        <v>0</v>
      </c>
      <c r="F33" s="681">
        <f t="shared" si="5"/>
        <v>0</v>
      </c>
      <c r="G33" s="681">
        <f t="shared" si="5"/>
        <v>0</v>
      </c>
      <c r="H33" s="682">
        <f t="shared" si="5"/>
        <v>0</v>
      </c>
      <c r="I33" s="1073"/>
    </row>
    <row r="34" spans="1:9" ht="15" customHeight="1" x14ac:dyDescent="0.3">
      <c r="A34" s="576" t="s">
        <v>612</v>
      </c>
      <c r="B34" s="1083" t="str">
        <f t="shared" ref="B34:B39" si="6">$B$32</f>
        <v>Nominal £</v>
      </c>
      <c r="C34" s="662">
        <f t="shared" si="5"/>
        <v>0</v>
      </c>
      <c r="D34" s="662">
        <f t="shared" si="5"/>
        <v>0</v>
      </c>
      <c r="E34" s="662">
        <f t="shared" si="5"/>
        <v>0</v>
      </c>
      <c r="F34" s="662">
        <f t="shared" si="5"/>
        <v>0</v>
      </c>
      <c r="G34" s="662">
        <f t="shared" si="5"/>
        <v>0</v>
      </c>
      <c r="H34" s="663">
        <f t="shared" si="5"/>
        <v>0</v>
      </c>
      <c r="I34" s="1073"/>
    </row>
    <row r="35" spans="1:9" ht="15" customHeight="1" x14ac:dyDescent="0.3">
      <c r="A35" s="576" t="s">
        <v>616</v>
      </c>
      <c r="B35" s="1083" t="str">
        <f t="shared" si="6"/>
        <v>Nominal £</v>
      </c>
      <c r="C35" s="662">
        <f t="shared" si="5"/>
        <v>0</v>
      </c>
      <c r="D35" s="662">
        <f t="shared" si="5"/>
        <v>0</v>
      </c>
      <c r="E35" s="662">
        <f t="shared" si="5"/>
        <v>0</v>
      </c>
      <c r="F35" s="662">
        <f t="shared" si="5"/>
        <v>0</v>
      </c>
      <c r="G35" s="662">
        <f t="shared" si="5"/>
        <v>0</v>
      </c>
      <c r="H35" s="663">
        <f t="shared" si="5"/>
        <v>0</v>
      </c>
      <c r="I35" s="363"/>
    </row>
    <row r="36" spans="1:9" ht="15" customHeight="1" x14ac:dyDescent="0.3">
      <c r="A36" s="576" t="s">
        <v>294</v>
      </c>
      <c r="B36" s="1083" t="str">
        <f t="shared" si="6"/>
        <v>Nominal £</v>
      </c>
      <c r="C36" s="662">
        <f t="shared" si="5"/>
        <v>0</v>
      </c>
      <c r="D36" s="662">
        <f t="shared" si="5"/>
        <v>0</v>
      </c>
      <c r="E36" s="662">
        <f t="shared" si="5"/>
        <v>0</v>
      </c>
      <c r="F36" s="662">
        <f t="shared" si="5"/>
        <v>0</v>
      </c>
      <c r="G36" s="662">
        <f t="shared" si="5"/>
        <v>0</v>
      </c>
      <c r="H36" s="663">
        <f t="shared" si="5"/>
        <v>0</v>
      </c>
      <c r="I36" s="41"/>
    </row>
    <row r="37" spans="1:9" ht="15" customHeight="1" x14ac:dyDescent="0.35">
      <c r="A37" s="1076" t="s">
        <v>628</v>
      </c>
      <c r="B37" s="1084" t="str">
        <f t="shared" si="6"/>
        <v>Nominal £</v>
      </c>
      <c r="C37" s="662">
        <f t="shared" si="5"/>
        <v>0</v>
      </c>
      <c r="D37" s="662">
        <f t="shared" si="5"/>
        <v>0</v>
      </c>
      <c r="E37" s="662">
        <f t="shared" si="5"/>
        <v>0</v>
      </c>
      <c r="F37" s="662">
        <f t="shared" si="5"/>
        <v>0</v>
      </c>
      <c r="G37" s="662">
        <f t="shared" si="5"/>
        <v>0</v>
      </c>
      <c r="H37" s="663">
        <f t="shared" si="5"/>
        <v>0</v>
      </c>
      <c r="I37" s="365"/>
    </row>
    <row r="38" spans="1:9" ht="15" customHeight="1" x14ac:dyDescent="0.3">
      <c r="A38" s="1076" t="s">
        <v>286</v>
      </c>
      <c r="B38" s="1084" t="str">
        <f t="shared" si="6"/>
        <v>Nominal £</v>
      </c>
      <c r="C38" s="662">
        <f t="shared" si="5"/>
        <v>0</v>
      </c>
      <c r="D38" s="662">
        <f t="shared" si="5"/>
        <v>0</v>
      </c>
      <c r="E38" s="662">
        <f t="shared" si="5"/>
        <v>0</v>
      </c>
      <c r="F38" s="662">
        <f t="shared" si="5"/>
        <v>0</v>
      </c>
      <c r="G38" s="662">
        <f t="shared" si="5"/>
        <v>0</v>
      </c>
      <c r="H38" s="663">
        <f t="shared" si="5"/>
        <v>0</v>
      </c>
      <c r="I38" s="1071"/>
    </row>
    <row r="39" spans="1:9" ht="15" customHeight="1" thickBot="1" x14ac:dyDescent="0.35">
      <c r="A39" s="1076" t="s">
        <v>287</v>
      </c>
      <c r="B39" s="1084" t="str">
        <f t="shared" si="6"/>
        <v>Nominal £</v>
      </c>
      <c r="C39" s="662">
        <f>C49-C89</f>
        <v>0</v>
      </c>
      <c r="D39" s="662">
        <f t="shared" ref="D39:H39" si="7">D49-D89</f>
        <v>0</v>
      </c>
      <c r="E39" s="662">
        <f t="shared" si="7"/>
        <v>0</v>
      </c>
      <c r="F39" s="662">
        <f t="shared" si="7"/>
        <v>0</v>
      </c>
      <c r="G39" s="662">
        <f t="shared" si="7"/>
        <v>0</v>
      </c>
      <c r="H39" s="663">
        <f t="shared" si="7"/>
        <v>0</v>
      </c>
      <c r="I39" s="1074"/>
    </row>
    <row r="40" spans="1:9" ht="15" customHeight="1" thickBot="1" x14ac:dyDescent="0.35">
      <c r="A40" s="1080"/>
      <c r="B40" s="1615" t="s">
        <v>702</v>
      </c>
      <c r="C40" s="1616" t="s">
        <v>839</v>
      </c>
      <c r="D40" s="1617"/>
      <c r="E40" s="1617"/>
      <c r="F40" s="1617"/>
      <c r="G40" s="1617"/>
      <c r="H40" s="1618"/>
      <c r="I40" s="1074"/>
    </row>
    <row r="41" spans="1:9" ht="15" customHeight="1" thickBot="1" x14ac:dyDescent="0.35">
      <c r="A41" s="1081"/>
      <c r="B41" s="1614"/>
      <c r="C41" s="499">
        <v>2023</v>
      </c>
      <c r="D41" s="478">
        <v>2024</v>
      </c>
      <c r="E41" s="478">
        <v>2025</v>
      </c>
      <c r="F41" s="478">
        <v>2026</v>
      </c>
      <c r="G41" s="478">
        <v>2027</v>
      </c>
      <c r="H41" s="479">
        <v>2028</v>
      </c>
      <c r="I41" s="1074"/>
    </row>
    <row r="42" spans="1:9" ht="15" customHeight="1" thickBot="1" x14ac:dyDescent="0.35">
      <c r="A42" s="1077" t="s">
        <v>842</v>
      </c>
      <c r="B42" s="1082" t="str">
        <f t="shared" ref="B42:B49" si="8">$B$32</f>
        <v>Nominal £</v>
      </c>
      <c r="C42" s="656">
        <f t="shared" ref="C42:H42" si="9">SUM(C43:C49)</f>
        <v>0</v>
      </c>
      <c r="D42" s="656">
        <f t="shared" si="9"/>
        <v>0</v>
      </c>
      <c r="E42" s="656">
        <f t="shared" si="9"/>
        <v>0</v>
      </c>
      <c r="F42" s="656">
        <f t="shared" si="9"/>
        <v>0</v>
      </c>
      <c r="G42" s="656">
        <f t="shared" si="9"/>
        <v>0</v>
      </c>
      <c r="H42" s="657">
        <f t="shared" si="9"/>
        <v>0</v>
      </c>
      <c r="I42" s="1074"/>
    </row>
    <row r="43" spans="1:9" ht="15" customHeight="1" x14ac:dyDescent="0.3">
      <c r="A43" s="575" t="s">
        <v>510</v>
      </c>
      <c r="B43" s="1085" t="str">
        <f t="shared" si="8"/>
        <v>Nominal £</v>
      </c>
      <c r="C43" s="681">
        <f t="shared" ref="C43:H49" si="10">C53+C63+C73</f>
        <v>0</v>
      </c>
      <c r="D43" s="681">
        <f t="shared" si="10"/>
        <v>0</v>
      </c>
      <c r="E43" s="681">
        <f t="shared" si="10"/>
        <v>0</v>
      </c>
      <c r="F43" s="681">
        <f t="shared" si="10"/>
        <v>0</v>
      </c>
      <c r="G43" s="681">
        <f t="shared" si="10"/>
        <v>0</v>
      </c>
      <c r="H43" s="682">
        <f t="shared" si="10"/>
        <v>0</v>
      </c>
      <c r="I43" s="1074"/>
    </row>
    <row r="44" spans="1:9" ht="15" customHeight="1" x14ac:dyDescent="0.3">
      <c r="A44" s="576" t="s">
        <v>612</v>
      </c>
      <c r="B44" s="1083" t="str">
        <f t="shared" si="8"/>
        <v>Nominal £</v>
      </c>
      <c r="C44" s="662">
        <f t="shared" si="10"/>
        <v>0</v>
      </c>
      <c r="D44" s="662">
        <f t="shared" si="10"/>
        <v>0</v>
      </c>
      <c r="E44" s="662">
        <f t="shared" si="10"/>
        <v>0</v>
      </c>
      <c r="F44" s="662">
        <f t="shared" si="10"/>
        <v>0</v>
      </c>
      <c r="G44" s="662">
        <f t="shared" si="10"/>
        <v>0</v>
      </c>
      <c r="H44" s="663">
        <f t="shared" si="10"/>
        <v>0</v>
      </c>
      <c r="I44" s="1074"/>
    </row>
    <row r="45" spans="1:9" ht="15" customHeight="1" x14ac:dyDescent="0.3">
      <c r="A45" s="576" t="s">
        <v>616</v>
      </c>
      <c r="B45" s="1083" t="str">
        <f t="shared" si="8"/>
        <v>Nominal £</v>
      </c>
      <c r="C45" s="662">
        <f t="shared" si="10"/>
        <v>0</v>
      </c>
      <c r="D45" s="662">
        <f t="shared" si="10"/>
        <v>0</v>
      </c>
      <c r="E45" s="662">
        <f t="shared" si="10"/>
        <v>0</v>
      </c>
      <c r="F45" s="662">
        <f t="shared" si="10"/>
        <v>0</v>
      </c>
      <c r="G45" s="662">
        <f t="shared" si="10"/>
        <v>0</v>
      </c>
      <c r="H45" s="663">
        <f t="shared" si="10"/>
        <v>0</v>
      </c>
      <c r="I45" s="1074"/>
    </row>
    <row r="46" spans="1:9" ht="15" customHeight="1" x14ac:dyDescent="0.3">
      <c r="A46" s="576" t="s">
        <v>294</v>
      </c>
      <c r="B46" s="1083" t="str">
        <f t="shared" si="8"/>
        <v>Nominal £</v>
      </c>
      <c r="C46" s="662">
        <f t="shared" si="10"/>
        <v>0</v>
      </c>
      <c r="D46" s="662">
        <f t="shared" si="10"/>
        <v>0</v>
      </c>
      <c r="E46" s="662">
        <f t="shared" si="10"/>
        <v>0</v>
      </c>
      <c r="F46" s="662">
        <f t="shared" si="10"/>
        <v>0</v>
      </c>
      <c r="G46" s="662">
        <f t="shared" si="10"/>
        <v>0</v>
      </c>
      <c r="H46" s="663">
        <f t="shared" si="10"/>
        <v>0</v>
      </c>
      <c r="I46" s="1074"/>
    </row>
    <row r="47" spans="1:9" ht="15" customHeight="1" x14ac:dyDescent="0.3">
      <c r="A47" s="1076" t="s">
        <v>628</v>
      </c>
      <c r="B47" s="1084" t="str">
        <f t="shared" si="8"/>
        <v>Nominal £</v>
      </c>
      <c r="C47" s="662">
        <f t="shared" si="10"/>
        <v>0</v>
      </c>
      <c r="D47" s="662">
        <f t="shared" si="10"/>
        <v>0</v>
      </c>
      <c r="E47" s="662">
        <f t="shared" si="10"/>
        <v>0</v>
      </c>
      <c r="F47" s="662">
        <f t="shared" si="10"/>
        <v>0</v>
      </c>
      <c r="G47" s="662">
        <f t="shared" si="10"/>
        <v>0</v>
      </c>
      <c r="H47" s="663">
        <f t="shared" si="10"/>
        <v>0</v>
      </c>
      <c r="I47" s="1074"/>
    </row>
    <row r="48" spans="1:9" ht="15" customHeight="1" x14ac:dyDescent="0.3">
      <c r="A48" s="1076" t="s">
        <v>286</v>
      </c>
      <c r="B48" s="1084" t="str">
        <f t="shared" si="8"/>
        <v>Nominal £</v>
      </c>
      <c r="C48" s="662">
        <f t="shared" si="10"/>
        <v>0</v>
      </c>
      <c r="D48" s="662">
        <f t="shared" si="10"/>
        <v>0</v>
      </c>
      <c r="E48" s="662">
        <f t="shared" si="10"/>
        <v>0</v>
      </c>
      <c r="F48" s="662">
        <f t="shared" si="10"/>
        <v>0</v>
      </c>
      <c r="G48" s="662">
        <f t="shared" si="10"/>
        <v>0</v>
      </c>
      <c r="H48" s="663">
        <f t="shared" si="10"/>
        <v>0</v>
      </c>
      <c r="I48" s="1074"/>
    </row>
    <row r="49" spans="1:9" ht="15" customHeight="1" thickBot="1" x14ac:dyDescent="0.35">
      <c r="A49" s="1076" t="s">
        <v>287</v>
      </c>
      <c r="B49" s="1084" t="str">
        <f t="shared" si="8"/>
        <v>Nominal £</v>
      </c>
      <c r="C49" s="662">
        <f t="shared" si="10"/>
        <v>0</v>
      </c>
      <c r="D49" s="662">
        <f t="shared" si="10"/>
        <v>0</v>
      </c>
      <c r="E49" s="662">
        <f t="shared" si="10"/>
        <v>0</v>
      </c>
      <c r="F49" s="662">
        <f t="shared" si="10"/>
        <v>0</v>
      </c>
      <c r="G49" s="662">
        <f t="shared" si="10"/>
        <v>0</v>
      </c>
      <c r="H49" s="663">
        <f t="shared" si="10"/>
        <v>0</v>
      </c>
      <c r="I49" s="1074"/>
    </row>
    <row r="50" spans="1:9" ht="15" customHeight="1" thickBot="1" x14ac:dyDescent="0.35">
      <c r="A50" s="1080"/>
      <c r="B50" s="1615" t="s">
        <v>702</v>
      </c>
      <c r="C50" s="1620" t="s">
        <v>982</v>
      </c>
      <c r="D50" s="1617"/>
      <c r="E50" s="1617"/>
      <c r="F50" s="1617"/>
      <c r="G50" s="1617"/>
      <c r="H50" s="1618"/>
      <c r="I50" s="1074"/>
    </row>
    <row r="51" spans="1:9" ht="15" customHeight="1" thickBot="1" x14ac:dyDescent="0.35">
      <c r="A51" s="1081"/>
      <c r="B51" s="1614"/>
      <c r="C51" s="499">
        <v>2023</v>
      </c>
      <c r="D51" s="478">
        <v>2024</v>
      </c>
      <c r="E51" s="478">
        <v>2025</v>
      </c>
      <c r="F51" s="478">
        <v>2026</v>
      </c>
      <c r="G51" s="478">
        <v>2027</v>
      </c>
      <c r="H51" s="479">
        <v>2028</v>
      </c>
      <c r="I51" s="1074"/>
    </row>
    <row r="52" spans="1:9" ht="15" customHeight="1" thickBot="1" x14ac:dyDescent="0.35">
      <c r="A52" s="1077" t="s">
        <v>983</v>
      </c>
      <c r="B52" s="1082" t="str">
        <f t="shared" ref="B52:B59" si="11">$B$32</f>
        <v>Nominal £</v>
      </c>
      <c r="C52" s="656">
        <f t="shared" ref="C52:H52" si="12">SUM(C53:C59)</f>
        <v>0</v>
      </c>
      <c r="D52" s="656">
        <f t="shared" si="12"/>
        <v>0</v>
      </c>
      <c r="E52" s="656">
        <f t="shared" si="12"/>
        <v>0</v>
      </c>
      <c r="F52" s="656">
        <f t="shared" si="12"/>
        <v>0</v>
      </c>
      <c r="G52" s="656">
        <f t="shared" si="12"/>
        <v>0</v>
      </c>
      <c r="H52" s="657">
        <f t="shared" si="12"/>
        <v>0</v>
      </c>
      <c r="I52" s="1074"/>
    </row>
    <row r="53" spans="1:9" ht="15" customHeight="1" x14ac:dyDescent="0.3">
      <c r="A53" s="575" t="s">
        <v>510</v>
      </c>
      <c r="B53" s="1085" t="str">
        <f t="shared" si="11"/>
        <v>Nominal £</v>
      </c>
      <c r="C53" s="681">
        <f>SUM('3.7 Maintenance 2023'!$O10:$V10)</f>
        <v>0</v>
      </c>
      <c r="D53" s="681">
        <f>SUM('3.7 Maintenance 2024'!$O10:$V10)</f>
        <v>0</v>
      </c>
      <c r="E53" s="681">
        <f>SUM('3.7 Maintenance 2025'!$O10:$V10)</f>
        <v>0</v>
      </c>
      <c r="F53" s="681">
        <f>SUM('3.7 Maintenance 2026'!$O10:$V10)</f>
        <v>0</v>
      </c>
      <c r="G53" s="681">
        <f>SUM('3.7 Maintenance 2027'!$O10:$V10)</f>
        <v>0</v>
      </c>
      <c r="H53" s="682">
        <f>SUM('3.7 Maintenance 2028'!$O10:$V10)</f>
        <v>0</v>
      </c>
      <c r="I53" s="1074"/>
    </row>
    <row r="54" spans="1:9" ht="15" customHeight="1" x14ac:dyDescent="0.3">
      <c r="A54" s="576" t="s">
        <v>612</v>
      </c>
      <c r="B54" s="1083" t="str">
        <f t="shared" si="11"/>
        <v>Nominal £</v>
      </c>
      <c r="C54" s="662">
        <f>SUM('3.7 Maintenance 2023'!$O11:$V11)</f>
        <v>0</v>
      </c>
      <c r="D54" s="662">
        <f>SUM('3.7 Maintenance 2024'!$O11:$V11)</f>
        <v>0</v>
      </c>
      <c r="E54" s="662">
        <f>SUM('3.7 Maintenance 2025'!$O11:$V11)</f>
        <v>0</v>
      </c>
      <c r="F54" s="662">
        <f>SUM('3.7 Maintenance 2026'!$O11:$V11)</f>
        <v>0</v>
      </c>
      <c r="G54" s="662">
        <f>SUM('3.7 Maintenance 2027'!$O11:$V11)</f>
        <v>0</v>
      </c>
      <c r="H54" s="663">
        <f>SUM('3.7 Maintenance 2028'!$O11:$V11)</f>
        <v>0</v>
      </c>
      <c r="I54" s="1074"/>
    </row>
    <row r="55" spans="1:9" ht="15" customHeight="1" x14ac:dyDescent="0.3">
      <c r="A55" s="576" t="s">
        <v>616</v>
      </c>
      <c r="B55" s="1083" t="str">
        <f t="shared" si="11"/>
        <v>Nominal £</v>
      </c>
      <c r="C55" s="662">
        <f>SUM('3.7 Maintenance 2023'!$O12:$V12)</f>
        <v>0</v>
      </c>
      <c r="D55" s="662">
        <f>SUM('3.7 Maintenance 2024'!$O12:$V12)</f>
        <v>0</v>
      </c>
      <c r="E55" s="662">
        <f>SUM('3.7 Maintenance 2025'!$O12:$V12)</f>
        <v>0</v>
      </c>
      <c r="F55" s="662">
        <f>SUM('3.7 Maintenance 2026'!$O12:$V12)</f>
        <v>0</v>
      </c>
      <c r="G55" s="662">
        <f>SUM('3.7 Maintenance 2027'!$O12:$V12)</f>
        <v>0</v>
      </c>
      <c r="H55" s="663">
        <f>SUM('3.7 Maintenance 2028'!$O12:$V12)</f>
        <v>0</v>
      </c>
      <c r="I55" s="1074"/>
    </row>
    <row r="56" spans="1:9" ht="15" customHeight="1" x14ac:dyDescent="0.3">
      <c r="A56" s="576" t="s">
        <v>294</v>
      </c>
      <c r="B56" s="1083" t="str">
        <f t="shared" si="11"/>
        <v>Nominal £</v>
      </c>
      <c r="C56" s="662">
        <f>SUM('3.7 Maintenance 2023'!$O13:$V13)</f>
        <v>0</v>
      </c>
      <c r="D56" s="662">
        <f>SUM('3.7 Maintenance 2024'!$O13:$V13)</f>
        <v>0</v>
      </c>
      <c r="E56" s="662">
        <f>SUM('3.7 Maintenance 2025'!$O13:$V13)</f>
        <v>0</v>
      </c>
      <c r="F56" s="662">
        <f>SUM('3.7 Maintenance 2026'!$O13:$V13)</f>
        <v>0</v>
      </c>
      <c r="G56" s="662">
        <f>SUM('3.7 Maintenance 2027'!$O13:$V13)</f>
        <v>0</v>
      </c>
      <c r="H56" s="663">
        <f>SUM('3.7 Maintenance 2028'!$O13:$V13)</f>
        <v>0</v>
      </c>
      <c r="I56" s="1074"/>
    </row>
    <row r="57" spans="1:9" ht="15" customHeight="1" x14ac:dyDescent="0.3">
      <c r="A57" s="1076" t="s">
        <v>628</v>
      </c>
      <c r="B57" s="1084" t="str">
        <f t="shared" si="11"/>
        <v>Nominal £</v>
      </c>
      <c r="C57" s="662">
        <f>SUM('3.7 Maintenance 2023'!$O14:$V14)</f>
        <v>0</v>
      </c>
      <c r="D57" s="662">
        <f>SUM('3.7 Maintenance 2024'!$O14:$V14)</f>
        <v>0</v>
      </c>
      <c r="E57" s="662">
        <f>SUM('3.7 Maintenance 2025'!$O14:$V14)</f>
        <v>0</v>
      </c>
      <c r="F57" s="662">
        <f>SUM('3.7 Maintenance 2026'!$O14:$V14)</f>
        <v>0</v>
      </c>
      <c r="G57" s="662">
        <f>SUM('3.7 Maintenance 2027'!$O14:$V14)</f>
        <v>0</v>
      </c>
      <c r="H57" s="663">
        <f>SUM('3.7 Maintenance 2028'!$O14:$V14)</f>
        <v>0</v>
      </c>
      <c r="I57" s="1074"/>
    </row>
    <row r="58" spans="1:9" ht="15" customHeight="1" x14ac:dyDescent="0.3">
      <c r="A58" s="1076" t="s">
        <v>286</v>
      </c>
      <c r="B58" s="1084" t="str">
        <f t="shared" si="11"/>
        <v>Nominal £</v>
      </c>
      <c r="C58" s="662">
        <f>SUM('3.7 Maintenance 2023'!$O15:$V15)</f>
        <v>0</v>
      </c>
      <c r="D58" s="662">
        <f>SUM('3.7 Maintenance 2024'!$O15:$V15)</f>
        <v>0</v>
      </c>
      <c r="E58" s="662">
        <f>SUM('3.7 Maintenance 2025'!$O15:$V15)</f>
        <v>0</v>
      </c>
      <c r="F58" s="662">
        <f>SUM('3.7 Maintenance 2026'!$O15:$V15)</f>
        <v>0</v>
      </c>
      <c r="G58" s="662">
        <f>SUM('3.7 Maintenance 2027'!$O15:$V15)</f>
        <v>0</v>
      </c>
      <c r="H58" s="663">
        <f>SUM('3.7 Maintenance 2028'!$O15:$V15)</f>
        <v>0</v>
      </c>
      <c r="I58" s="1074"/>
    </row>
    <row r="59" spans="1:9" ht="15" customHeight="1" thickBot="1" x14ac:dyDescent="0.35">
      <c r="A59" s="1076" t="s">
        <v>287</v>
      </c>
      <c r="B59" s="1084" t="str">
        <f t="shared" si="11"/>
        <v>Nominal £</v>
      </c>
      <c r="C59" s="662">
        <f>SUM('3.7 Maintenance 2023'!$O16:$V16)</f>
        <v>0</v>
      </c>
      <c r="D59" s="662">
        <f>SUM('3.7 Maintenance 2024'!$O16:$V16)</f>
        <v>0</v>
      </c>
      <c r="E59" s="662">
        <f>SUM('3.7 Maintenance 2025'!$O16:$V16)</f>
        <v>0</v>
      </c>
      <c r="F59" s="662">
        <f>SUM('3.7 Maintenance 2026'!$O16:$V16)</f>
        <v>0</v>
      </c>
      <c r="G59" s="662">
        <f>SUM('3.7 Maintenance 2027'!$O16:$V16)</f>
        <v>0</v>
      </c>
      <c r="H59" s="663">
        <f>SUM('3.7 Maintenance 2028'!$O16:$V16)</f>
        <v>0</v>
      </c>
      <c r="I59" s="1074"/>
    </row>
    <row r="60" spans="1:9" ht="15" customHeight="1" thickBot="1" x14ac:dyDescent="0.35">
      <c r="A60" s="1080"/>
      <c r="B60" s="1615" t="s">
        <v>702</v>
      </c>
      <c r="C60" s="1620" t="s">
        <v>585</v>
      </c>
      <c r="D60" s="1617"/>
      <c r="E60" s="1617"/>
      <c r="F60" s="1617"/>
      <c r="G60" s="1617"/>
      <c r="H60" s="1618"/>
      <c r="I60" s="1074"/>
    </row>
    <row r="61" spans="1:9" ht="15" customHeight="1" thickBot="1" x14ac:dyDescent="0.35">
      <c r="A61" s="1081"/>
      <c r="B61" s="1614"/>
      <c r="C61" s="499">
        <v>2023</v>
      </c>
      <c r="D61" s="478">
        <v>2024</v>
      </c>
      <c r="E61" s="478">
        <v>2025</v>
      </c>
      <c r="F61" s="478">
        <v>2026</v>
      </c>
      <c r="G61" s="478">
        <v>2027</v>
      </c>
      <c r="H61" s="479">
        <v>2028</v>
      </c>
      <c r="I61" s="1074"/>
    </row>
    <row r="62" spans="1:9" ht="15" customHeight="1" thickBot="1" x14ac:dyDescent="0.35">
      <c r="A62" s="1077" t="s">
        <v>981</v>
      </c>
      <c r="B62" s="1082" t="str">
        <f t="shared" ref="B62:B69" si="13">$B$32</f>
        <v>Nominal £</v>
      </c>
      <c r="C62" s="656">
        <f t="shared" ref="C62:H62" si="14">SUM(C63:C69)</f>
        <v>0</v>
      </c>
      <c r="D62" s="656">
        <f t="shared" si="14"/>
        <v>0</v>
      </c>
      <c r="E62" s="656">
        <f t="shared" si="14"/>
        <v>0</v>
      </c>
      <c r="F62" s="656">
        <f t="shared" si="14"/>
        <v>0</v>
      </c>
      <c r="G62" s="656">
        <f t="shared" si="14"/>
        <v>0</v>
      </c>
      <c r="H62" s="657">
        <f t="shared" si="14"/>
        <v>0</v>
      </c>
      <c r="I62" s="1074"/>
    </row>
    <row r="63" spans="1:9" ht="15" customHeight="1" x14ac:dyDescent="0.3">
      <c r="A63" s="575" t="s">
        <v>510</v>
      </c>
      <c r="B63" s="1085" t="str">
        <f t="shared" si="13"/>
        <v>Nominal £</v>
      </c>
      <c r="C63" s="681">
        <f>'3.7 Maintenance 2023'!$W10</f>
        <v>0</v>
      </c>
      <c r="D63" s="681">
        <f>'3.7 Maintenance 2024'!$W10</f>
        <v>0</v>
      </c>
      <c r="E63" s="681">
        <f>'3.7 Maintenance 2025'!$W10</f>
        <v>0</v>
      </c>
      <c r="F63" s="681">
        <f>'3.7 Maintenance 2026'!$W10</f>
        <v>0</v>
      </c>
      <c r="G63" s="681">
        <f>'3.7 Maintenance 2027'!$W10</f>
        <v>0</v>
      </c>
      <c r="H63" s="682">
        <f>'3.7 Maintenance 2028'!$W10</f>
        <v>0</v>
      </c>
      <c r="I63" s="1074"/>
    </row>
    <row r="64" spans="1:9" ht="15" customHeight="1" x14ac:dyDescent="0.3">
      <c r="A64" s="576" t="s">
        <v>612</v>
      </c>
      <c r="B64" s="1083" t="str">
        <f t="shared" si="13"/>
        <v>Nominal £</v>
      </c>
      <c r="C64" s="662">
        <f>'3.7 Maintenance 2023'!$W11</f>
        <v>0</v>
      </c>
      <c r="D64" s="662">
        <f>'3.7 Maintenance 2024'!$W11</f>
        <v>0</v>
      </c>
      <c r="E64" s="662">
        <f>'3.7 Maintenance 2025'!$W11</f>
        <v>0</v>
      </c>
      <c r="F64" s="662">
        <f>'3.7 Maintenance 2026'!$W11</f>
        <v>0</v>
      </c>
      <c r="G64" s="662">
        <f>'3.7 Maintenance 2027'!$W11</f>
        <v>0</v>
      </c>
      <c r="H64" s="663">
        <f>'3.7 Maintenance 2028'!$W11</f>
        <v>0</v>
      </c>
      <c r="I64" s="1074"/>
    </row>
    <row r="65" spans="1:38" ht="15" customHeight="1" x14ac:dyDescent="0.3">
      <c r="A65" s="576" t="s">
        <v>616</v>
      </c>
      <c r="B65" s="1083" t="str">
        <f t="shared" si="13"/>
        <v>Nominal £</v>
      </c>
      <c r="C65" s="662">
        <f>'3.7 Maintenance 2023'!$W12</f>
        <v>0</v>
      </c>
      <c r="D65" s="662">
        <f>'3.7 Maintenance 2024'!$W12</f>
        <v>0</v>
      </c>
      <c r="E65" s="662">
        <f>'3.7 Maintenance 2025'!$W12</f>
        <v>0</v>
      </c>
      <c r="F65" s="662">
        <f>'3.7 Maintenance 2026'!$W12</f>
        <v>0</v>
      </c>
      <c r="G65" s="662">
        <f>'3.7 Maintenance 2027'!$W12</f>
        <v>0</v>
      </c>
      <c r="H65" s="663">
        <f>'3.7 Maintenance 2028'!$W12</f>
        <v>0</v>
      </c>
      <c r="I65" s="1074"/>
    </row>
    <row r="66" spans="1:38" ht="15" customHeight="1" x14ac:dyDescent="0.3">
      <c r="A66" s="576" t="s">
        <v>294</v>
      </c>
      <c r="B66" s="1083" t="str">
        <f t="shared" si="13"/>
        <v>Nominal £</v>
      </c>
      <c r="C66" s="662">
        <f>'3.7 Maintenance 2023'!$W13</f>
        <v>0</v>
      </c>
      <c r="D66" s="662">
        <f>'3.7 Maintenance 2024'!$W13</f>
        <v>0</v>
      </c>
      <c r="E66" s="662">
        <f>'3.7 Maintenance 2025'!$W13</f>
        <v>0</v>
      </c>
      <c r="F66" s="662">
        <f>'3.7 Maintenance 2026'!$W13</f>
        <v>0</v>
      </c>
      <c r="G66" s="662">
        <f>'3.7 Maintenance 2027'!$W13</f>
        <v>0</v>
      </c>
      <c r="H66" s="663">
        <f>'3.7 Maintenance 2028'!$W13</f>
        <v>0</v>
      </c>
      <c r="I66" s="1074"/>
    </row>
    <row r="67" spans="1:38" ht="15" customHeight="1" x14ac:dyDescent="0.3">
      <c r="A67" s="1076" t="s">
        <v>628</v>
      </c>
      <c r="B67" s="1084" t="str">
        <f t="shared" si="13"/>
        <v>Nominal £</v>
      </c>
      <c r="C67" s="662">
        <f>'3.7 Maintenance 2023'!$W14</f>
        <v>0</v>
      </c>
      <c r="D67" s="662">
        <f>'3.7 Maintenance 2024'!$W14</f>
        <v>0</v>
      </c>
      <c r="E67" s="662">
        <f>'3.7 Maintenance 2025'!$W14</f>
        <v>0</v>
      </c>
      <c r="F67" s="662">
        <f>'3.7 Maintenance 2026'!$W14</f>
        <v>0</v>
      </c>
      <c r="G67" s="662">
        <f>'3.7 Maintenance 2027'!$W14</f>
        <v>0</v>
      </c>
      <c r="H67" s="663">
        <f>'3.7 Maintenance 2028'!$W14</f>
        <v>0</v>
      </c>
      <c r="I67" s="1074"/>
    </row>
    <row r="68" spans="1:38" ht="15" customHeight="1" x14ac:dyDescent="0.3">
      <c r="A68" s="1076" t="s">
        <v>286</v>
      </c>
      <c r="B68" s="1084" t="str">
        <f t="shared" si="13"/>
        <v>Nominal £</v>
      </c>
      <c r="C68" s="662">
        <f>'3.7 Maintenance 2023'!$W15</f>
        <v>0</v>
      </c>
      <c r="D68" s="662">
        <f>'3.7 Maintenance 2024'!$W15</f>
        <v>0</v>
      </c>
      <c r="E68" s="662">
        <f>'3.7 Maintenance 2025'!$W15</f>
        <v>0</v>
      </c>
      <c r="F68" s="662">
        <f>'3.7 Maintenance 2026'!$W15</f>
        <v>0</v>
      </c>
      <c r="G68" s="662">
        <f>'3.7 Maintenance 2027'!$W15</f>
        <v>0</v>
      </c>
      <c r="H68" s="663">
        <f>'3.7 Maintenance 2028'!$W15</f>
        <v>0</v>
      </c>
      <c r="I68" s="1074"/>
    </row>
    <row r="69" spans="1:38" ht="15" customHeight="1" thickBot="1" x14ac:dyDescent="0.35">
      <c r="A69" s="1076" t="s">
        <v>287</v>
      </c>
      <c r="B69" s="1084" t="str">
        <f t="shared" si="13"/>
        <v>Nominal £</v>
      </c>
      <c r="C69" s="662">
        <f>'3.7 Maintenance 2023'!$W16</f>
        <v>0</v>
      </c>
      <c r="D69" s="662">
        <f>'3.7 Maintenance 2024'!$W16</f>
        <v>0</v>
      </c>
      <c r="E69" s="662">
        <f>'3.7 Maintenance 2025'!$W16</f>
        <v>0</v>
      </c>
      <c r="F69" s="662">
        <f>'3.7 Maintenance 2026'!$W16</f>
        <v>0</v>
      </c>
      <c r="G69" s="662">
        <f>'3.7 Maintenance 2027'!$W16</f>
        <v>0</v>
      </c>
      <c r="H69" s="663">
        <f>'3.7 Maintenance 2028'!$W16</f>
        <v>0</v>
      </c>
      <c r="I69" s="1074"/>
    </row>
    <row r="70" spans="1:38" ht="15" customHeight="1" thickBot="1" x14ac:dyDescent="0.35">
      <c r="A70" s="1080"/>
      <c r="B70" s="1615" t="s">
        <v>702</v>
      </c>
      <c r="C70" s="1616" t="s">
        <v>288</v>
      </c>
      <c r="D70" s="1617"/>
      <c r="E70" s="1617"/>
      <c r="F70" s="1617"/>
      <c r="G70" s="1617"/>
      <c r="H70" s="1618"/>
      <c r="I70" s="1074"/>
    </row>
    <row r="71" spans="1:38" ht="15" customHeight="1" thickBot="1" x14ac:dyDescent="0.35">
      <c r="A71" s="1081"/>
      <c r="B71" s="1614"/>
      <c r="C71" s="499">
        <v>2023</v>
      </c>
      <c r="D71" s="478">
        <v>2024</v>
      </c>
      <c r="E71" s="478">
        <v>2025</v>
      </c>
      <c r="F71" s="478">
        <v>2026</v>
      </c>
      <c r="G71" s="478">
        <v>2027</v>
      </c>
      <c r="H71" s="479">
        <v>2028</v>
      </c>
      <c r="I71" s="1074"/>
    </row>
    <row r="72" spans="1:38" ht="15" customHeight="1" thickBot="1" x14ac:dyDescent="0.35">
      <c r="A72" s="1077" t="s">
        <v>841</v>
      </c>
      <c r="B72" s="1082" t="str">
        <f t="shared" ref="B72:B79" si="15">$B$32</f>
        <v>Nominal £</v>
      </c>
      <c r="C72" s="656">
        <f t="shared" ref="C72:H72" si="16">SUM(C73:C79)</f>
        <v>0</v>
      </c>
      <c r="D72" s="656">
        <f t="shared" si="16"/>
        <v>0</v>
      </c>
      <c r="E72" s="656">
        <f t="shared" si="16"/>
        <v>0</v>
      </c>
      <c r="F72" s="656">
        <f t="shared" si="16"/>
        <v>0</v>
      </c>
      <c r="G72" s="656">
        <f t="shared" si="16"/>
        <v>0</v>
      </c>
      <c r="H72" s="657">
        <f t="shared" si="16"/>
        <v>0</v>
      </c>
      <c r="I72" s="1074"/>
    </row>
    <row r="73" spans="1:38" ht="15" customHeight="1" x14ac:dyDescent="0.3">
      <c r="A73" s="575" t="s">
        <v>510</v>
      </c>
      <c r="B73" s="1085" t="str">
        <f t="shared" si="15"/>
        <v>Nominal £</v>
      </c>
      <c r="C73" s="681">
        <f>'3.7 Maintenance 2023'!$X10</f>
        <v>0</v>
      </c>
      <c r="D73" s="681">
        <f>'3.7 Maintenance 2024'!$X10</f>
        <v>0</v>
      </c>
      <c r="E73" s="681">
        <f>'3.7 Maintenance 2025'!$X10</f>
        <v>0</v>
      </c>
      <c r="F73" s="681">
        <f>'3.7 Maintenance 2026'!$X10</f>
        <v>0</v>
      </c>
      <c r="G73" s="681">
        <f>'3.7 Maintenance 2027'!$X10</f>
        <v>0</v>
      </c>
      <c r="H73" s="682">
        <f>'3.7 Maintenance 2028'!$X10</f>
        <v>0</v>
      </c>
      <c r="I73" s="1074"/>
    </row>
    <row r="74" spans="1:38" ht="15" customHeight="1" x14ac:dyDescent="0.3">
      <c r="A74" s="576" t="s">
        <v>612</v>
      </c>
      <c r="B74" s="1083" t="str">
        <f t="shared" si="15"/>
        <v>Nominal £</v>
      </c>
      <c r="C74" s="662">
        <f>'3.7 Maintenance 2023'!$X11</f>
        <v>0</v>
      </c>
      <c r="D74" s="662">
        <f>'3.7 Maintenance 2024'!$X11</f>
        <v>0</v>
      </c>
      <c r="E74" s="662">
        <f>'3.7 Maintenance 2025'!$X11</f>
        <v>0</v>
      </c>
      <c r="F74" s="662">
        <f>'3.7 Maintenance 2026'!$X11</f>
        <v>0</v>
      </c>
      <c r="G74" s="662">
        <f>'3.7 Maintenance 2027'!$X11</f>
        <v>0</v>
      </c>
      <c r="H74" s="663">
        <f>'3.7 Maintenance 2028'!$X11</f>
        <v>0</v>
      </c>
      <c r="I74" s="1074"/>
    </row>
    <row r="75" spans="1:38" ht="15" customHeight="1" x14ac:dyDescent="0.3">
      <c r="A75" s="576" t="s">
        <v>616</v>
      </c>
      <c r="B75" s="1083" t="str">
        <f t="shared" si="15"/>
        <v>Nominal £</v>
      </c>
      <c r="C75" s="662">
        <f>'3.7 Maintenance 2023'!$X12</f>
        <v>0</v>
      </c>
      <c r="D75" s="662">
        <f>'3.7 Maintenance 2024'!$X12</f>
        <v>0</v>
      </c>
      <c r="E75" s="662">
        <f>'3.7 Maintenance 2025'!$X12</f>
        <v>0</v>
      </c>
      <c r="F75" s="662">
        <f>'3.7 Maintenance 2026'!$X12</f>
        <v>0</v>
      </c>
      <c r="G75" s="662">
        <f>'3.7 Maintenance 2027'!$X12</f>
        <v>0</v>
      </c>
      <c r="H75" s="663">
        <f>'3.7 Maintenance 2028'!$X12</f>
        <v>0</v>
      </c>
      <c r="I75" s="1074"/>
    </row>
    <row r="76" spans="1:38" ht="15" customHeight="1" x14ac:dyDescent="0.3">
      <c r="A76" s="576" t="s">
        <v>294</v>
      </c>
      <c r="B76" s="1083" t="str">
        <f t="shared" si="15"/>
        <v>Nominal £</v>
      </c>
      <c r="C76" s="662">
        <f>'3.7 Maintenance 2023'!$X13</f>
        <v>0</v>
      </c>
      <c r="D76" s="662">
        <f>'3.7 Maintenance 2024'!$X13</f>
        <v>0</v>
      </c>
      <c r="E76" s="662">
        <f>'3.7 Maintenance 2025'!$X13</f>
        <v>0</v>
      </c>
      <c r="F76" s="662">
        <f>'3.7 Maintenance 2026'!$X13</f>
        <v>0</v>
      </c>
      <c r="G76" s="662">
        <f>'3.7 Maintenance 2027'!$X13</f>
        <v>0</v>
      </c>
      <c r="H76" s="663">
        <f>'3.7 Maintenance 2028'!$X13</f>
        <v>0</v>
      </c>
      <c r="I76" s="1074"/>
    </row>
    <row r="77" spans="1:38" ht="15" customHeight="1" x14ac:dyDescent="0.3">
      <c r="A77" s="1076" t="s">
        <v>628</v>
      </c>
      <c r="B77" s="1084" t="str">
        <f t="shared" si="15"/>
        <v>Nominal £</v>
      </c>
      <c r="C77" s="662">
        <f>'3.7 Maintenance 2023'!$X14</f>
        <v>0</v>
      </c>
      <c r="D77" s="662">
        <f>'3.7 Maintenance 2024'!$X14</f>
        <v>0</v>
      </c>
      <c r="E77" s="662">
        <f>'3.7 Maintenance 2025'!$X14</f>
        <v>0</v>
      </c>
      <c r="F77" s="662">
        <f>'3.7 Maintenance 2026'!$X14</f>
        <v>0</v>
      </c>
      <c r="G77" s="662">
        <f>'3.7 Maintenance 2027'!$X14</f>
        <v>0</v>
      </c>
      <c r="H77" s="663">
        <f>'3.7 Maintenance 2028'!$X14</f>
        <v>0</v>
      </c>
      <c r="I77" s="1074"/>
    </row>
    <row r="78" spans="1:38" ht="15" customHeight="1" x14ac:dyDescent="0.3">
      <c r="A78" s="1076" t="s">
        <v>286</v>
      </c>
      <c r="B78" s="1084" t="str">
        <f t="shared" si="15"/>
        <v>Nominal £</v>
      </c>
      <c r="C78" s="662">
        <f>'3.7 Maintenance 2023'!$X15</f>
        <v>0</v>
      </c>
      <c r="D78" s="662">
        <f>'3.7 Maintenance 2024'!$X15</f>
        <v>0</v>
      </c>
      <c r="E78" s="662">
        <f>'3.7 Maintenance 2025'!$X15</f>
        <v>0</v>
      </c>
      <c r="F78" s="662">
        <f>'3.7 Maintenance 2026'!$X15</f>
        <v>0</v>
      </c>
      <c r="G78" s="662">
        <f>'3.7 Maintenance 2027'!$X15</f>
        <v>0</v>
      </c>
      <c r="H78" s="663">
        <f>'3.7 Maintenance 2028'!$X15</f>
        <v>0</v>
      </c>
      <c r="I78" s="1074"/>
    </row>
    <row r="79" spans="1:38" s="38" customFormat="1" ht="15" customHeight="1" thickBot="1" x14ac:dyDescent="0.35">
      <c r="A79" s="1076" t="s">
        <v>287</v>
      </c>
      <c r="B79" s="1084" t="str">
        <f t="shared" si="15"/>
        <v>Nominal £</v>
      </c>
      <c r="C79" s="662">
        <f>'3.7 Maintenance 2023'!$X16</f>
        <v>0</v>
      </c>
      <c r="D79" s="662">
        <f>'3.7 Maintenance 2024'!$X16</f>
        <v>0</v>
      </c>
      <c r="E79" s="662">
        <f>'3.7 Maintenance 2025'!$X16</f>
        <v>0</v>
      </c>
      <c r="F79" s="662">
        <f>'3.7 Maintenance 2026'!$X16</f>
        <v>0</v>
      </c>
      <c r="G79" s="662">
        <f>'3.7 Maintenance 2027'!$X16</f>
        <v>0</v>
      </c>
      <c r="H79" s="663">
        <f>'3.7 Maintenance 2028'!$X16</f>
        <v>0</v>
      </c>
      <c r="I79" s="107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 s="36"/>
      <c r="AH79" s="37"/>
      <c r="AI79" s="37"/>
      <c r="AJ79" s="37"/>
      <c r="AK79" s="37"/>
      <c r="AL79" s="37"/>
    </row>
    <row r="80" spans="1:38" ht="15" customHeight="1" thickBot="1" x14ac:dyDescent="0.35">
      <c r="A80" s="1080"/>
      <c r="B80" s="1615" t="s">
        <v>702</v>
      </c>
      <c r="C80" s="1616" t="s">
        <v>290</v>
      </c>
      <c r="D80" s="1617"/>
      <c r="E80" s="1617"/>
      <c r="F80" s="1617"/>
      <c r="G80" s="1617"/>
      <c r="H80" s="1618"/>
      <c r="I80" s="1074"/>
    </row>
    <row r="81" spans="1:9" ht="15" customHeight="1" thickBot="1" x14ac:dyDescent="0.35">
      <c r="A81" s="1081"/>
      <c r="B81" s="1614"/>
      <c r="C81" s="499">
        <v>2023</v>
      </c>
      <c r="D81" s="478">
        <v>2024</v>
      </c>
      <c r="E81" s="478">
        <v>2025</v>
      </c>
      <c r="F81" s="478">
        <v>2026</v>
      </c>
      <c r="G81" s="478">
        <v>2027</v>
      </c>
      <c r="H81" s="479">
        <v>2028</v>
      </c>
      <c r="I81" s="1074"/>
    </row>
    <row r="82" spans="1:9" ht="15" customHeight="1" thickBot="1" x14ac:dyDescent="0.35">
      <c r="A82" s="1077" t="s">
        <v>840</v>
      </c>
      <c r="B82" s="1082" t="str">
        <f t="shared" ref="B82:B89" si="17">$B$32</f>
        <v>Nominal £</v>
      </c>
      <c r="C82" s="656">
        <f t="shared" ref="C82:H82" si="18">SUM(C83:C89)</f>
        <v>0</v>
      </c>
      <c r="D82" s="656">
        <f t="shared" si="18"/>
        <v>0</v>
      </c>
      <c r="E82" s="656">
        <f t="shared" si="18"/>
        <v>0</v>
      </c>
      <c r="F82" s="656">
        <f t="shared" si="18"/>
        <v>0</v>
      </c>
      <c r="G82" s="656">
        <f t="shared" si="18"/>
        <v>0</v>
      </c>
      <c r="H82" s="657">
        <f t="shared" si="18"/>
        <v>0</v>
      </c>
      <c r="I82" s="1074"/>
    </row>
    <row r="83" spans="1:9" ht="15" customHeight="1" x14ac:dyDescent="0.3">
      <c r="A83" s="575" t="s">
        <v>510</v>
      </c>
      <c r="B83" s="1085" t="str">
        <f t="shared" si="17"/>
        <v>Nominal £</v>
      </c>
      <c r="C83" s="681">
        <f>'3.7 Maintenance 2023'!$AA10</f>
        <v>0</v>
      </c>
      <c r="D83" s="681">
        <f>'3.7 Maintenance 2024'!$AA10</f>
        <v>0</v>
      </c>
      <c r="E83" s="681">
        <f>'3.7 Maintenance 2025'!$AA10</f>
        <v>0</v>
      </c>
      <c r="F83" s="681">
        <f>'3.7 Maintenance 2026'!$AA10</f>
        <v>0</v>
      </c>
      <c r="G83" s="681">
        <f>'3.7 Maintenance 2027'!$AA10</f>
        <v>0</v>
      </c>
      <c r="H83" s="682">
        <f>'3.7 Maintenance 2028'!$AA10</f>
        <v>0</v>
      </c>
      <c r="I83" s="1074"/>
    </row>
    <row r="84" spans="1:9" ht="15" customHeight="1" x14ac:dyDescent="0.3">
      <c r="A84" s="576" t="s">
        <v>612</v>
      </c>
      <c r="B84" s="1083" t="str">
        <f t="shared" si="17"/>
        <v>Nominal £</v>
      </c>
      <c r="C84" s="662">
        <f>'3.7 Maintenance 2023'!$AA11</f>
        <v>0</v>
      </c>
      <c r="D84" s="662">
        <f>'3.7 Maintenance 2024'!$AA11</f>
        <v>0</v>
      </c>
      <c r="E84" s="662">
        <f>'3.7 Maintenance 2025'!$AA11</f>
        <v>0</v>
      </c>
      <c r="F84" s="662">
        <f>'3.7 Maintenance 2026'!$AA11</f>
        <v>0</v>
      </c>
      <c r="G84" s="662">
        <f>'3.7 Maintenance 2027'!$AA11</f>
        <v>0</v>
      </c>
      <c r="H84" s="663">
        <f>'3.7 Maintenance 2028'!$AA11</f>
        <v>0</v>
      </c>
      <c r="I84" s="1074"/>
    </row>
    <row r="85" spans="1:9" ht="15" customHeight="1" x14ac:dyDescent="0.3">
      <c r="A85" s="576" t="s">
        <v>616</v>
      </c>
      <c r="B85" s="1083" t="str">
        <f t="shared" si="17"/>
        <v>Nominal £</v>
      </c>
      <c r="C85" s="662">
        <f>'3.7 Maintenance 2023'!$AA12</f>
        <v>0</v>
      </c>
      <c r="D85" s="662">
        <f>'3.7 Maintenance 2024'!$AA12</f>
        <v>0</v>
      </c>
      <c r="E85" s="662">
        <f>'3.7 Maintenance 2025'!$AA12</f>
        <v>0</v>
      </c>
      <c r="F85" s="662">
        <f>'3.7 Maintenance 2026'!$AA12</f>
        <v>0</v>
      </c>
      <c r="G85" s="662">
        <f>'3.7 Maintenance 2027'!$AA12</f>
        <v>0</v>
      </c>
      <c r="H85" s="663">
        <f>'3.7 Maintenance 2028'!$AA12</f>
        <v>0</v>
      </c>
      <c r="I85" s="1074"/>
    </row>
    <row r="86" spans="1:9" ht="15" customHeight="1" x14ac:dyDescent="0.3">
      <c r="A86" s="576" t="s">
        <v>294</v>
      </c>
      <c r="B86" s="1083" t="str">
        <f t="shared" si="17"/>
        <v>Nominal £</v>
      </c>
      <c r="C86" s="662">
        <f>'3.7 Maintenance 2023'!$AA13</f>
        <v>0</v>
      </c>
      <c r="D86" s="662">
        <f>'3.7 Maintenance 2024'!$AA13</f>
        <v>0</v>
      </c>
      <c r="E86" s="662">
        <f>'3.7 Maintenance 2025'!$AA13</f>
        <v>0</v>
      </c>
      <c r="F86" s="662">
        <f>'3.7 Maintenance 2026'!$AA13</f>
        <v>0</v>
      </c>
      <c r="G86" s="662">
        <f>'3.7 Maintenance 2027'!$AA13</f>
        <v>0</v>
      </c>
      <c r="H86" s="663">
        <f>'3.7 Maintenance 2028'!$AA13</f>
        <v>0</v>
      </c>
      <c r="I86" s="1074"/>
    </row>
    <row r="87" spans="1:9" ht="15" customHeight="1" x14ac:dyDescent="0.3">
      <c r="A87" s="1076" t="s">
        <v>628</v>
      </c>
      <c r="B87" s="1084" t="str">
        <f t="shared" si="17"/>
        <v>Nominal £</v>
      </c>
      <c r="C87" s="662">
        <f>'3.7 Maintenance 2023'!$AA14</f>
        <v>0</v>
      </c>
      <c r="D87" s="662">
        <f>'3.7 Maintenance 2024'!$AA14</f>
        <v>0</v>
      </c>
      <c r="E87" s="662">
        <f>'3.7 Maintenance 2025'!$AA14</f>
        <v>0</v>
      </c>
      <c r="F87" s="662">
        <f>'3.7 Maintenance 2026'!$AA14</f>
        <v>0</v>
      </c>
      <c r="G87" s="662">
        <f>'3.7 Maintenance 2027'!$AA14</f>
        <v>0</v>
      </c>
      <c r="H87" s="663">
        <f>'3.7 Maintenance 2028'!$AA14</f>
        <v>0</v>
      </c>
      <c r="I87" s="1074"/>
    </row>
    <row r="88" spans="1:9" ht="15" customHeight="1" x14ac:dyDescent="0.3">
      <c r="A88" s="1076" t="s">
        <v>286</v>
      </c>
      <c r="B88" s="1084" t="str">
        <f t="shared" si="17"/>
        <v>Nominal £</v>
      </c>
      <c r="C88" s="662">
        <f>'3.7 Maintenance 2023'!$AA15</f>
        <v>0</v>
      </c>
      <c r="D88" s="662">
        <f>'3.7 Maintenance 2024'!$AA15</f>
        <v>0</v>
      </c>
      <c r="E88" s="662">
        <f>'3.7 Maintenance 2025'!$AA15</f>
        <v>0</v>
      </c>
      <c r="F88" s="662">
        <f>'3.7 Maintenance 2026'!$AA15</f>
        <v>0</v>
      </c>
      <c r="G88" s="662">
        <f>'3.7 Maintenance 2027'!$AA15</f>
        <v>0</v>
      </c>
      <c r="H88" s="663">
        <f>'3.7 Maintenance 2028'!$AA15</f>
        <v>0</v>
      </c>
      <c r="I88" s="1074"/>
    </row>
    <row r="89" spans="1:9" ht="15" customHeight="1" thickBot="1" x14ac:dyDescent="0.35">
      <c r="A89" s="361" t="s">
        <v>287</v>
      </c>
      <c r="B89" s="369" t="str">
        <f t="shared" si="17"/>
        <v>Nominal £</v>
      </c>
      <c r="C89" s="664">
        <f>'3.7 Maintenance 2023'!$AA16</f>
        <v>0</v>
      </c>
      <c r="D89" s="664">
        <f>'3.7 Maintenance 2024'!$AA16</f>
        <v>0</v>
      </c>
      <c r="E89" s="664">
        <f>'3.7 Maintenance 2025'!$AA16</f>
        <v>0</v>
      </c>
      <c r="F89" s="664">
        <f>'3.7 Maintenance 2026'!$AA16</f>
        <v>0</v>
      </c>
      <c r="G89" s="664">
        <f>'3.7 Maintenance 2027'!$AA16</f>
        <v>0</v>
      </c>
      <c r="H89" s="665">
        <f>'3.7 Maintenance 2028'!$AA16</f>
        <v>0</v>
      </c>
      <c r="I89" s="1074"/>
    </row>
    <row r="90" spans="1:9" ht="15" customHeight="1" x14ac:dyDescent="0.3">
      <c r="A90" s="1074"/>
      <c r="C90" s="1074"/>
      <c r="E90" s="1074"/>
      <c r="G90" s="1074"/>
      <c r="I90" s="1074"/>
    </row>
    <row r="91" spans="1:9" ht="15" customHeight="1" x14ac:dyDescent="0.3"/>
    <row r="92" spans="1:9" ht="15" customHeight="1" x14ac:dyDescent="0.3">
      <c r="A92" s="34" t="s">
        <v>12</v>
      </c>
      <c r="B92" s="1157"/>
      <c r="C92" s="1157"/>
      <c r="D92" s="1157"/>
      <c r="E92" s="1157"/>
      <c r="F92" s="1157"/>
      <c r="G92" s="1157"/>
      <c r="H92" s="1157"/>
      <c r="I92" s="1157"/>
    </row>
  </sheetData>
  <sheetProtection sheet="1" objects="1" scenarios="1"/>
  <mergeCells count="18">
    <mergeCell ref="B80:B81"/>
    <mergeCell ref="C80:H80"/>
    <mergeCell ref="B40:B41"/>
    <mergeCell ref="C40:H40"/>
    <mergeCell ref="B50:B51"/>
    <mergeCell ref="C50:H50"/>
    <mergeCell ref="B60:B61"/>
    <mergeCell ref="C60:H60"/>
    <mergeCell ref="A1:I3"/>
    <mergeCell ref="E4:I4"/>
    <mergeCell ref="C30:H30"/>
    <mergeCell ref="B30:B31"/>
    <mergeCell ref="B70:B71"/>
    <mergeCell ref="C70:H70"/>
    <mergeCell ref="B17:B18"/>
    <mergeCell ref="C17:H17"/>
    <mergeCell ref="B7:B8"/>
    <mergeCell ref="C7:H7"/>
  </mergeCells>
  <pageMargins left="0.7" right="0.7" top="0.75" bottom="0.75" header="0.3" footer="0.3"/>
  <pageSetup paperSize="9" scale="23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93954-1A2A-4F40-AD49-BF3AE4447402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28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28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M3" s="28"/>
    </row>
    <row r="4" spans="1:28" ht="18" x14ac:dyDescent="0.4">
      <c r="A4" s="351" t="str">
        <f ca="1">CONCATENATE("Worksheet: ",RIGHT(CELL("filename",$A$1),LEN(CELL("filename",$A$1))-FIND("]",CELL("filename",$A$1))))</f>
        <v>Worksheet: 3.7 Maintenance 2023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263"/>
      <c r="N4" s="351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559"/>
      <c r="Z4" s="559"/>
      <c r="AA4" s="559"/>
      <c r="AB4" s="559"/>
    </row>
    <row r="5" spans="1:28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41"/>
      <c r="Z5" s="41"/>
      <c r="AA5" s="41"/>
      <c r="AB5" s="41"/>
    </row>
    <row r="6" spans="1:28" ht="16" thickBot="1" x14ac:dyDescent="0.4">
      <c r="A6" s="294" t="s">
        <v>1095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AB6" s="14"/>
    </row>
    <row r="7" spans="1:28" ht="39" x14ac:dyDescent="0.3">
      <c r="A7" s="353"/>
      <c r="B7" s="1628" t="s">
        <v>299</v>
      </c>
      <c r="C7" s="1621" t="s">
        <v>703</v>
      </c>
      <c r="D7" s="1623" t="s">
        <v>582</v>
      </c>
      <c r="E7" s="1624"/>
      <c r="F7" s="1624"/>
      <c r="G7" s="1624"/>
      <c r="H7" s="1624"/>
      <c r="I7" s="1624"/>
      <c r="J7" s="1624"/>
      <c r="K7" s="1624"/>
      <c r="L7" s="560" t="s">
        <v>583</v>
      </c>
      <c r="M7" s="752"/>
      <c r="N7" s="1628" t="s">
        <v>702</v>
      </c>
      <c r="O7" s="1625" t="s">
        <v>584</v>
      </c>
      <c r="P7" s="1625"/>
      <c r="Q7" s="1626"/>
      <c r="R7" s="1626"/>
      <c r="S7" s="1626"/>
      <c r="T7" s="1626"/>
      <c r="U7" s="1626"/>
      <c r="V7" s="1627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28" ht="14.5" thickBot="1" x14ac:dyDescent="0.35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M8" s="42"/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8" t="s">
        <v>593</v>
      </c>
      <c r="W8" s="569" t="s">
        <v>57</v>
      </c>
      <c r="X8" s="570" t="s">
        <v>57</v>
      </c>
      <c r="Y8" s="571" t="s">
        <v>57</v>
      </c>
      <c r="Z8" s="42"/>
      <c r="AA8" s="572" t="s">
        <v>57</v>
      </c>
      <c r="AB8" s="569" t="s">
        <v>57</v>
      </c>
    </row>
    <row r="9" spans="1:28" ht="14.5" thickBot="1" x14ac:dyDescent="0.35">
      <c r="A9" s="360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4"/>
      <c r="AA9" s="676">
        <f>SUM(AA10:AA16)</f>
        <v>0</v>
      </c>
      <c r="AB9" s="657">
        <f>+Y9-AA9</f>
        <v>0</v>
      </c>
    </row>
    <row r="10" spans="1:28" x14ac:dyDescent="0.3">
      <c r="A10" s="575" t="str">
        <f>+A23</f>
        <v>Mains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831" t="str">
        <f>$N$9</f>
        <v>Nominal £</v>
      </c>
      <c r="O10" s="765">
        <f>+O23</f>
        <v>0</v>
      </c>
      <c r="P10" s="765">
        <f>+P23</f>
        <v>0</v>
      </c>
      <c r="Q10" s="765">
        <f t="shared" ref="Q10:X10" si="1">+Q23</f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4"/>
      <c r="AA10" s="718">
        <f>AA23</f>
        <v>0</v>
      </c>
      <c r="AB10" s="682">
        <f>+Y10-AA10</f>
        <v>0</v>
      </c>
    </row>
    <row r="11" spans="1:28" x14ac:dyDescent="0.3">
      <c r="A11" s="576" t="str">
        <f>+A42</f>
        <v>PRS Installations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4"/>
      <c r="AA11" s="672">
        <f>AA42</f>
        <v>0</v>
      </c>
      <c r="AB11" s="663">
        <f t="shared" ref="AB11:AB16" si="5">+Y11-AA11</f>
        <v>0</v>
      </c>
    </row>
    <row r="12" spans="1:28" x14ac:dyDescent="0.3">
      <c r="A12" s="576" t="str">
        <f>+A46</f>
        <v>Valve Maintenance</v>
      </c>
      <c r="B12" s="503"/>
      <c r="C12" s="777"/>
      <c r="D12" s="505"/>
      <c r="E12" s="778"/>
      <c r="F12" s="755"/>
      <c r="G12" s="755"/>
      <c r="H12" s="755"/>
      <c r="I12" s="755"/>
      <c r="J12" s="755"/>
      <c r="K12" s="729"/>
      <c r="L12" s="503"/>
      <c r="M12" s="574"/>
      <c r="N12" s="832" t="str">
        <f t="shared" si="3"/>
        <v>Nominal £</v>
      </c>
      <c r="O12" s="695">
        <f>+O46</f>
        <v>0</v>
      </c>
      <c r="P12" s="695">
        <f>+P46</f>
        <v>0</v>
      </c>
      <c r="Q12" s="695">
        <f t="shared" ref="Q12:X12" si="6">+Q46</f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4"/>
      <c r="AA12" s="672">
        <f>AA46</f>
        <v>0</v>
      </c>
      <c r="AB12" s="663">
        <f t="shared" si="5"/>
        <v>0</v>
      </c>
    </row>
    <row r="13" spans="1:28" x14ac:dyDescent="0.3">
      <c r="A13" s="576" t="str">
        <f>+A55</f>
        <v>Telemetry</v>
      </c>
      <c r="B13" s="503"/>
      <c r="C13" s="777"/>
      <c r="D13" s="505"/>
      <c r="E13" s="778"/>
      <c r="F13" s="755"/>
      <c r="G13" s="755"/>
      <c r="H13" s="755"/>
      <c r="I13" s="755"/>
      <c r="J13" s="755"/>
      <c r="K13" s="729"/>
      <c r="L13" s="503"/>
      <c r="M13" s="574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4"/>
      <c r="AA13" s="672">
        <f>AA55</f>
        <v>0</v>
      </c>
      <c r="AB13" s="663">
        <f t="shared" si="5"/>
        <v>0</v>
      </c>
    </row>
    <row r="14" spans="1:28" x14ac:dyDescent="0.3">
      <c r="A14" s="558" t="str">
        <f t="shared" ref="A14:X14" si="8">+A62</f>
        <v>Riser / Build Entry Inspection and Maintenance</v>
      </c>
      <c r="B14" s="503"/>
      <c r="C14" s="777"/>
      <c r="D14" s="505"/>
      <c r="E14" s="778"/>
      <c r="F14" s="755"/>
      <c r="G14" s="755"/>
      <c r="H14" s="755"/>
      <c r="I14" s="755"/>
      <c r="J14" s="755"/>
      <c r="K14" s="729"/>
      <c r="L14" s="503"/>
      <c r="M14" s="574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4"/>
      <c r="AA14" s="672">
        <f>AA62</f>
        <v>0</v>
      </c>
      <c r="AB14" s="663">
        <f t="shared" si="5"/>
        <v>0</v>
      </c>
    </row>
    <row r="15" spans="1:28" x14ac:dyDescent="0.3">
      <c r="A15" s="558" t="str">
        <f>+A66</f>
        <v>Customer Requested Work</v>
      </c>
      <c r="B15" s="503"/>
      <c r="C15" s="777"/>
      <c r="D15" s="505"/>
      <c r="E15" s="778"/>
      <c r="F15" s="755"/>
      <c r="G15" s="755"/>
      <c r="H15" s="755"/>
      <c r="I15" s="755"/>
      <c r="J15" s="755"/>
      <c r="K15" s="729"/>
      <c r="L15" s="503"/>
      <c r="M15" s="574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4"/>
      <c r="AA15" s="672">
        <f>AA66</f>
        <v>0</v>
      </c>
      <c r="AB15" s="663">
        <f t="shared" si="5"/>
        <v>0</v>
      </c>
    </row>
    <row r="16" spans="1:28" ht="14.5" thickBot="1" x14ac:dyDescent="0.35">
      <c r="A16" s="361" t="str">
        <f>A74</f>
        <v>Other Maintenance Cost</v>
      </c>
      <c r="B16" s="511"/>
      <c r="C16" s="522"/>
      <c r="D16" s="510"/>
      <c r="E16" s="779"/>
      <c r="F16" s="757"/>
      <c r="G16" s="757"/>
      <c r="H16" s="757"/>
      <c r="I16" s="757"/>
      <c r="J16" s="757"/>
      <c r="K16" s="728"/>
      <c r="L16" s="511"/>
      <c r="M16" s="574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4"/>
      <c r="AA16" s="678">
        <f>AA74</f>
        <v>0</v>
      </c>
      <c r="AB16" s="665">
        <f t="shared" si="5"/>
        <v>0</v>
      </c>
    </row>
    <row r="17" spans="1:28" x14ac:dyDescent="0.3">
      <c r="A17" s="559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2"/>
      <c r="Y17" s="363"/>
      <c r="Z17" s="42"/>
      <c r="AA17" s="364"/>
      <c r="AB17" s="363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4" t="s">
        <v>1096</v>
      </c>
      <c r="B19" s="294"/>
      <c r="C19" s="294"/>
      <c r="D19" s="294"/>
      <c r="E19" s="577"/>
      <c r="F19" s="294"/>
      <c r="G19" s="294"/>
      <c r="H19" s="294"/>
      <c r="I19" s="294"/>
      <c r="J19" s="294"/>
      <c r="K19" s="294"/>
      <c r="L19" s="294"/>
      <c r="M19" s="41"/>
      <c r="N19" s="294"/>
      <c r="O19" s="294"/>
      <c r="P19" s="212"/>
      <c r="Q19" s="212"/>
      <c r="R19" s="212"/>
      <c r="S19" s="212"/>
      <c r="T19" s="212"/>
      <c r="U19" s="212"/>
      <c r="V19" s="212"/>
      <c r="W19" s="365"/>
      <c r="X19" s="365"/>
      <c r="Y19" s="365"/>
      <c r="Z19" s="366"/>
      <c r="AA19" s="365"/>
      <c r="AB19" s="391"/>
    </row>
    <row r="20" spans="1:28" ht="39" x14ac:dyDescent="0.3">
      <c r="A20" s="850"/>
      <c r="B20" s="1630" t="s">
        <v>299</v>
      </c>
      <c r="C20" s="1621" t="s">
        <v>703</v>
      </c>
      <c r="D20" s="1623" t="s">
        <v>582</v>
      </c>
      <c r="E20" s="1624"/>
      <c r="F20" s="1624"/>
      <c r="G20" s="1624"/>
      <c r="H20" s="1624"/>
      <c r="I20" s="1624"/>
      <c r="J20" s="1624"/>
      <c r="K20" s="1624"/>
      <c r="L20" s="560" t="s">
        <v>583</v>
      </c>
      <c r="M20" s="41"/>
      <c r="N20" s="1628" t="s">
        <v>702</v>
      </c>
      <c r="O20" s="1625" t="s">
        <v>584</v>
      </c>
      <c r="P20" s="1625"/>
      <c r="Q20" s="1626"/>
      <c r="R20" s="1626"/>
      <c r="S20" s="1626"/>
      <c r="T20" s="1626"/>
      <c r="U20" s="1626"/>
      <c r="V20" s="1627"/>
      <c r="W20" s="354" t="s">
        <v>585</v>
      </c>
      <c r="X20" s="355" t="s">
        <v>288</v>
      </c>
      <c r="Y20" s="356" t="str">
        <f>Y7</f>
        <v>Total Gross Cost</v>
      </c>
      <c r="Z20" s="357"/>
      <c r="AA20" s="358" t="str">
        <f>AA7</f>
        <v>Contributions</v>
      </c>
      <c r="AB20" s="359" t="str">
        <f>AB7</f>
        <v>Total Net Cost</v>
      </c>
    </row>
    <row r="21" spans="1:28" ht="14.5" thickBot="1" x14ac:dyDescent="0.35">
      <c r="A21" s="816"/>
      <c r="B21" s="1631"/>
      <c r="C21" s="1622"/>
      <c r="D21" s="578" t="s">
        <v>586</v>
      </c>
      <c r="E21" s="579" t="s">
        <v>587</v>
      </c>
      <c r="F21" s="580" t="s">
        <v>588</v>
      </c>
      <c r="G21" s="580" t="s">
        <v>589</v>
      </c>
      <c r="H21" s="580" t="s">
        <v>590</v>
      </c>
      <c r="I21" s="580" t="s">
        <v>591</v>
      </c>
      <c r="J21" s="580" t="s">
        <v>592</v>
      </c>
      <c r="K21" s="581" t="s">
        <v>593</v>
      </c>
      <c r="L21" s="816" t="s">
        <v>594</v>
      </c>
      <c r="M21" s="42"/>
      <c r="N21" s="1629"/>
      <c r="O21" s="579" t="s">
        <v>586</v>
      </c>
      <c r="P21" s="579" t="s">
        <v>587</v>
      </c>
      <c r="Q21" s="580" t="s">
        <v>588</v>
      </c>
      <c r="R21" s="580" t="s">
        <v>589</v>
      </c>
      <c r="S21" s="580" t="s">
        <v>590</v>
      </c>
      <c r="T21" s="580" t="s">
        <v>591</v>
      </c>
      <c r="U21" s="580" t="s">
        <v>592</v>
      </c>
      <c r="V21" s="582" t="s">
        <v>593</v>
      </c>
      <c r="W21" s="583" t="s">
        <v>57</v>
      </c>
      <c r="X21" s="584" t="s">
        <v>57</v>
      </c>
      <c r="Y21" s="585" t="s">
        <v>57</v>
      </c>
      <c r="Z21" s="357"/>
      <c r="AA21" s="569" t="s">
        <v>57</v>
      </c>
      <c r="AB21" s="569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V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>SUM(W23,W42,W46,W55,W62,W66,W74)</f>
        <v>0</v>
      </c>
      <c r="X22" s="657">
        <f>SUM(X23,X42,X46,X55,X62,X66,X74)</f>
        <v>0</v>
      </c>
      <c r="Y22" s="676">
        <f t="shared" ref="Y22:Y82" si="13">SUM(O22:X22)</f>
        <v>0</v>
      </c>
      <c r="Z22" s="357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7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9"/>
      <c r="E24" s="741"/>
      <c r="F24" s="741"/>
      <c r="G24" s="741"/>
      <c r="H24" s="741"/>
      <c r="I24" s="741"/>
      <c r="J24" s="741"/>
      <c r="K24" s="502"/>
      <c r="L24" s="513"/>
      <c r="M24" s="574"/>
      <c r="N24" s="513"/>
      <c r="O24" s="776"/>
      <c r="P24" s="741"/>
      <c r="Q24" s="741"/>
      <c r="R24" s="741"/>
      <c r="S24" s="741"/>
      <c r="T24" s="741"/>
      <c r="U24" s="741"/>
      <c r="V24" s="502"/>
      <c r="W24" s="509"/>
      <c r="X24" s="502"/>
      <c r="Y24" s="501"/>
      <c r="Z24" s="357"/>
      <c r="AA24" s="513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500"/>
      <c r="F25" s="500"/>
      <c r="G25" s="500"/>
      <c r="H25" s="500"/>
      <c r="I25" s="500"/>
      <c r="J25" s="500"/>
      <c r="K25" s="553"/>
      <c r="L25" s="515"/>
      <c r="M25" s="814"/>
      <c r="N25" s="836" t="str">
        <f t="shared" ref="N25:N29" si="16">$N$9</f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13"/>
        <v>0</v>
      </c>
      <c r="Z25" s="357"/>
      <c r="AA25" s="515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500"/>
      <c r="F26" s="500"/>
      <c r="G26" s="500"/>
      <c r="H26" s="500"/>
      <c r="I26" s="500"/>
      <c r="J26" s="500"/>
      <c r="K26" s="553"/>
      <c r="L26" s="515"/>
      <c r="M26" s="814"/>
      <c r="N26" s="836" t="str">
        <f t="shared" si="1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13"/>
        <v>0</v>
      </c>
      <c r="Z26" s="357"/>
      <c r="AA26" s="515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500"/>
      <c r="F27" s="500"/>
      <c r="G27" s="500"/>
      <c r="H27" s="500"/>
      <c r="I27" s="500"/>
      <c r="J27" s="500"/>
      <c r="K27" s="553"/>
      <c r="L27" s="515"/>
      <c r="M27" s="814"/>
      <c r="N27" s="836" t="str">
        <f t="shared" si="1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13"/>
        <v>0</v>
      </c>
      <c r="Z27" s="357"/>
      <c r="AA27" s="515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500"/>
      <c r="F28" s="500"/>
      <c r="G28" s="500"/>
      <c r="H28" s="500"/>
      <c r="I28" s="500"/>
      <c r="J28" s="500"/>
      <c r="K28" s="553"/>
      <c r="L28" s="515"/>
      <c r="M28" s="814"/>
      <c r="N28" s="836" t="str">
        <f t="shared" si="1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13"/>
        <v>0</v>
      </c>
      <c r="Z28" s="357"/>
      <c r="AA28" s="515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500"/>
      <c r="F29" s="500"/>
      <c r="G29" s="500"/>
      <c r="H29" s="500"/>
      <c r="I29" s="500"/>
      <c r="J29" s="500"/>
      <c r="K29" s="553"/>
      <c r="L29" s="515"/>
      <c r="M29" s="814"/>
      <c r="N29" s="836" t="str">
        <f t="shared" si="1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13"/>
        <v>0</v>
      </c>
      <c r="Z29" s="357"/>
      <c r="AA29" s="515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5"/>
      <c r="E30" s="755"/>
      <c r="F30" s="755"/>
      <c r="G30" s="755"/>
      <c r="H30" s="755"/>
      <c r="I30" s="755"/>
      <c r="J30" s="755"/>
      <c r="K30" s="504"/>
      <c r="L30" s="503"/>
      <c r="M30" s="574"/>
      <c r="N30" s="503"/>
      <c r="O30" s="778"/>
      <c r="P30" s="755"/>
      <c r="Q30" s="755"/>
      <c r="R30" s="755"/>
      <c r="S30" s="755"/>
      <c r="T30" s="755"/>
      <c r="U30" s="755"/>
      <c r="V30" s="504"/>
      <c r="W30" s="505"/>
      <c r="X30" s="504"/>
      <c r="Y30" s="503"/>
      <c r="Z30" s="357"/>
      <c r="AA30" s="503"/>
      <c r="AB30" s="504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500"/>
      <c r="F31" s="500"/>
      <c r="G31" s="500"/>
      <c r="H31" s="500"/>
      <c r="I31" s="500"/>
      <c r="J31" s="500"/>
      <c r="K31" s="553"/>
      <c r="L31" s="721"/>
      <c r="M31" s="814"/>
      <c r="N31" s="837" t="str">
        <f t="shared" ref="N31:N34" si="19">$N$9</f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13"/>
        <v>0</v>
      </c>
      <c r="Z31" s="357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500"/>
      <c r="F32" s="500"/>
      <c r="G32" s="500"/>
      <c r="H32" s="500"/>
      <c r="I32" s="500"/>
      <c r="J32" s="500"/>
      <c r="K32" s="553"/>
      <c r="L32" s="721"/>
      <c r="M32" s="814"/>
      <c r="N32" s="837" t="str">
        <f t="shared" si="19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13"/>
        <v>0</v>
      </c>
      <c r="Z32" s="357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500"/>
      <c r="F33" s="500"/>
      <c r="G33" s="500"/>
      <c r="H33" s="500"/>
      <c r="I33" s="500"/>
      <c r="J33" s="500"/>
      <c r="K33" s="553"/>
      <c r="L33" s="721"/>
      <c r="M33" s="814"/>
      <c r="N33" s="837" t="str">
        <f t="shared" si="19"/>
        <v>Nominal £</v>
      </c>
      <c r="O33" s="789"/>
      <c r="P33" s="500"/>
      <c r="Q33" s="500"/>
      <c r="R33" s="500"/>
      <c r="S33" s="500"/>
      <c r="T33" s="500"/>
      <c r="U33" s="500"/>
      <c r="V33" s="553"/>
      <c r="W33" s="719"/>
      <c r="X33" s="553"/>
      <c r="Y33" s="672">
        <f t="shared" si="13"/>
        <v>0</v>
      </c>
      <c r="Z33" s="357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500"/>
      <c r="F34" s="500"/>
      <c r="G34" s="500"/>
      <c r="H34" s="500"/>
      <c r="I34" s="500"/>
      <c r="J34" s="500"/>
      <c r="K34" s="553"/>
      <c r="L34" s="721"/>
      <c r="M34" s="814"/>
      <c r="N34" s="837" t="str">
        <f t="shared" si="19"/>
        <v>Nominal £</v>
      </c>
      <c r="O34" s="789"/>
      <c r="P34" s="500"/>
      <c r="Q34" s="500"/>
      <c r="R34" s="500"/>
      <c r="S34" s="500"/>
      <c r="T34" s="500"/>
      <c r="U34" s="500"/>
      <c r="V34" s="553"/>
      <c r="W34" s="719"/>
      <c r="X34" s="553"/>
      <c r="Y34" s="672">
        <f t="shared" si="13"/>
        <v>0</v>
      </c>
      <c r="Z34" s="357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4"/>
      <c r="D35" s="505"/>
      <c r="E35" s="755"/>
      <c r="F35" s="755"/>
      <c r="G35" s="755"/>
      <c r="H35" s="755"/>
      <c r="I35" s="755"/>
      <c r="J35" s="755"/>
      <c r="K35" s="504"/>
      <c r="L35" s="507"/>
      <c r="M35" s="574"/>
      <c r="N35" s="507"/>
      <c r="O35" s="778"/>
      <c r="P35" s="755"/>
      <c r="Q35" s="755"/>
      <c r="R35" s="755"/>
      <c r="S35" s="755"/>
      <c r="T35" s="755"/>
      <c r="U35" s="755"/>
      <c r="V35" s="504"/>
      <c r="W35" s="505"/>
      <c r="X35" s="504"/>
      <c r="Y35" s="503"/>
      <c r="Z35" s="357"/>
      <c r="AA35" s="507"/>
      <c r="AB35" s="524"/>
    </row>
    <row r="36" spans="1:42" x14ac:dyDescent="0.3">
      <c r="A36" s="853" t="s">
        <v>606</v>
      </c>
      <c r="B36" s="844" t="str">
        <f t="shared" ref="B36:B39" si="20">$B$25</f>
        <v>Number</v>
      </c>
      <c r="C36" s="504"/>
      <c r="D36" s="719"/>
      <c r="E36" s="500"/>
      <c r="F36" s="500"/>
      <c r="G36" s="500"/>
      <c r="H36" s="500"/>
      <c r="I36" s="500"/>
      <c r="J36" s="500"/>
      <c r="K36" s="553"/>
      <c r="L36" s="721"/>
      <c r="M36" s="814"/>
      <c r="N36" s="837" t="str">
        <f t="shared" ref="N36:N39" si="21">$N$9</f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13"/>
        <v>0</v>
      </c>
      <c r="Z36" s="357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500"/>
      <c r="F37" s="500"/>
      <c r="G37" s="500"/>
      <c r="H37" s="500"/>
      <c r="I37" s="500"/>
      <c r="J37" s="500"/>
      <c r="K37" s="553"/>
      <c r="L37" s="721"/>
      <c r="M37" s="814"/>
      <c r="N37" s="837" t="str">
        <f t="shared" si="21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13"/>
        <v>0</v>
      </c>
      <c r="Z37" s="357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500"/>
      <c r="F38" s="500"/>
      <c r="G38" s="500"/>
      <c r="H38" s="500"/>
      <c r="I38" s="500"/>
      <c r="J38" s="500"/>
      <c r="K38" s="553"/>
      <c r="L38" s="721"/>
      <c r="M38" s="814"/>
      <c r="N38" s="837" t="str">
        <f t="shared" si="21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13"/>
        <v>0</v>
      </c>
      <c r="Z38" s="357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500"/>
      <c r="F39" s="500"/>
      <c r="G39" s="500"/>
      <c r="H39" s="500"/>
      <c r="I39" s="500"/>
      <c r="J39" s="500"/>
      <c r="K39" s="553"/>
      <c r="L39" s="721"/>
      <c r="M39" s="814"/>
      <c r="N39" s="837" t="str">
        <f t="shared" si="21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13"/>
        <v>0</v>
      </c>
      <c r="Z39" s="357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5"/>
      <c r="E40" s="755"/>
      <c r="F40" s="755"/>
      <c r="G40" s="755"/>
      <c r="H40" s="755"/>
      <c r="I40" s="755"/>
      <c r="J40" s="755"/>
      <c r="K40" s="504"/>
      <c r="L40" s="507"/>
      <c r="M40" s="574"/>
      <c r="N40" s="507"/>
      <c r="O40" s="778"/>
      <c r="P40" s="755"/>
      <c r="Q40" s="755"/>
      <c r="R40" s="755"/>
      <c r="S40" s="755"/>
      <c r="T40" s="755"/>
      <c r="U40" s="755"/>
      <c r="V40" s="504"/>
      <c r="W40" s="505"/>
      <c r="X40" s="504"/>
      <c r="Y40" s="503"/>
      <c r="Z40" s="357"/>
      <c r="AA40" s="507"/>
      <c r="AB40" s="524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4"/>
      <c r="F41" s="554"/>
      <c r="G41" s="554"/>
      <c r="H41" s="554"/>
      <c r="I41" s="554"/>
      <c r="J41" s="554"/>
      <c r="K41" s="826"/>
      <c r="L41" s="721"/>
      <c r="M41" s="814"/>
      <c r="N41" s="837" t="str">
        <f>$N$9</f>
        <v>Nominal £</v>
      </c>
      <c r="O41" s="790"/>
      <c r="P41" s="554"/>
      <c r="Q41" s="554"/>
      <c r="R41" s="554"/>
      <c r="S41" s="554"/>
      <c r="T41" s="554"/>
      <c r="U41" s="554"/>
      <c r="V41" s="555"/>
      <c r="W41" s="722"/>
      <c r="X41" s="555"/>
      <c r="Y41" s="678">
        <f t="shared" si="13"/>
        <v>0</v>
      </c>
      <c r="Z41" s="357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2"/>
      <c r="E42" s="803"/>
      <c r="F42" s="803"/>
      <c r="G42" s="803"/>
      <c r="H42" s="803"/>
      <c r="I42" s="803"/>
      <c r="J42" s="803"/>
      <c r="K42" s="502"/>
      <c r="L42" s="501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7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500"/>
      <c r="F43" s="500"/>
      <c r="G43" s="500"/>
      <c r="H43" s="500"/>
      <c r="I43" s="500"/>
      <c r="J43" s="500"/>
      <c r="K43" s="553"/>
      <c r="L43" s="515"/>
      <c r="M43" s="814"/>
      <c r="N43" s="836" t="str">
        <f t="shared" ref="N43:N54" si="24">$N$9</f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13"/>
        <v>0</v>
      </c>
      <c r="Z43" s="357"/>
      <c r="AA43" s="515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500"/>
      <c r="F44" s="500"/>
      <c r="G44" s="500"/>
      <c r="H44" s="500"/>
      <c r="I44" s="500"/>
      <c r="J44" s="500"/>
      <c r="K44" s="553"/>
      <c r="L44" s="515"/>
      <c r="M44" s="814"/>
      <c r="N44" s="836" t="str">
        <f t="shared" si="24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13"/>
        <v>0</v>
      </c>
      <c r="Z44" s="357"/>
      <c r="AA44" s="515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6"/>
      <c r="F45" s="556"/>
      <c r="G45" s="556"/>
      <c r="H45" s="556"/>
      <c r="I45" s="556"/>
      <c r="J45" s="556"/>
      <c r="K45" s="557"/>
      <c r="L45" s="721"/>
      <c r="M45" s="814"/>
      <c r="N45" s="837" t="str">
        <f t="shared" si="24"/>
        <v>Nominal £</v>
      </c>
      <c r="O45" s="790"/>
      <c r="P45" s="554"/>
      <c r="Q45" s="554"/>
      <c r="R45" s="554"/>
      <c r="S45" s="554"/>
      <c r="T45" s="554"/>
      <c r="U45" s="554"/>
      <c r="V45" s="555"/>
      <c r="W45" s="722"/>
      <c r="X45" s="555"/>
      <c r="Y45" s="678">
        <f t="shared" si="13"/>
        <v>0</v>
      </c>
      <c r="Z45" s="357"/>
      <c r="AA45" s="515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9"/>
      <c r="E46" s="741"/>
      <c r="F46" s="741"/>
      <c r="G46" s="741"/>
      <c r="H46" s="741"/>
      <c r="I46" s="741"/>
      <c r="J46" s="741"/>
      <c r="K46" s="502"/>
      <c r="L46" s="501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7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500"/>
      <c r="F47" s="500"/>
      <c r="G47" s="500"/>
      <c r="H47" s="500"/>
      <c r="I47" s="500"/>
      <c r="J47" s="500"/>
      <c r="K47" s="553"/>
      <c r="L47" s="515"/>
      <c r="M47" s="814"/>
      <c r="N47" s="836" t="str">
        <f t="shared" si="24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13"/>
        <v>0</v>
      </c>
      <c r="Z47" s="357"/>
      <c r="AA47" s="515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500"/>
      <c r="F48" s="500"/>
      <c r="G48" s="500"/>
      <c r="H48" s="500"/>
      <c r="I48" s="500"/>
      <c r="J48" s="500"/>
      <c r="K48" s="553"/>
      <c r="L48" s="515"/>
      <c r="M48" s="814"/>
      <c r="N48" s="836" t="str">
        <f t="shared" si="24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13"/>
        <v>0</v>
      </c>
      <c r="Z48" s="357"/>
      <c r="AA48" s="515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500"/>
      <c r="F49" s="500"/>
      <c r="G49" s="500"/>
      <c r="H49" s="500"/>
      <c r="I49" s="500"/>
      <c r="J49" s="500"/>
      <c r="K49" s="553"/>
      <c r="L49" s="515"/>
      <c r="M49" s="814"/>
      <c r="N49" s="836" t="str">
        <f t="shared" si="24"/>
        <v>Nominal £</v>
      </c>
      <c r="O49" s="789"/>
      <c r="P49" s="500"/>
      <c r="Q49" s="500"/>
      <c r="R49" s="500"/>
      <c r="S49" s="500"/>
      <c r="T49" s="500"/>
      <c r="U49" s="500"/>
      <c r="V49" s="553"/>
      <c r="W49" s="719"/>
      <c r="X49" s="553"/>
      <c r="Y49" s="672">
        <f t="shared" si="13"/>
        <v>0</v>
      </c>
      <c r="Z49" s="357"/>
      <c r="AA49" s="515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500"/>
      <c r="F50" s="500"/>
      <c r="G50" s="500"/>
      <c r="H50" s="500"/>
      <c r="I50" s="500"/>
      <c r="J50" s="500"/>
      <c r="K50" s="553"/>
      <c r="L50" s="515"/>
      <c r="M50" s="814"/>
      <c r="N50" s="836" t="str">
        <f t="shared" si="24"/>
        <v>Nominal £</v>
      </c>
      <c r="O50" s="789"/>
      <c r="P50" s="500"/>
      <c r="Q50" s="500"/>
      <c r="R50" s="500"/>
      <c r="S50" s="500"/>
      <c r="T50" s="500"/>
      <c r="U50" s="500"/>
      <c r="V50" s="553"/>
      <c r="W50" s="719"/>
      <c r="X50" s="553"/>
      <c r="Y50" s="672">
        <f t="shared" si="13"/>
        <v>0</v>
      </c>
      <c r="Z50" s="357"/>
      <c r="AA50" s="515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500"/>
      <c r="F51" s="500"/>
      <c r="G51" s="500"/>
      <c r="H51" s="500"/>
      <c r="I51" s="500"/>
      <c r="J51" s="500"/>
      <c r="K51" s="553"/>
      <c r="L51" s="515"/>
      <c r="M51" s="814"/>
      <c r="N51" s="836" t="str">
        <f t="shared" si="24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13"/>
        <v>0</v>
      </c>
      <c r="Z51" s="357"/>
      <c r="AA51" s="515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500"/>
      <c r="F52" s="500"/>
      <c r="G52" s="500"/>
      <c r="H52" s="500"/>
      <c r="I52" s="500"/>
      <c r="J52" s="500"/>
      <c r="K52" s="553"/>
      <c r="L52" s="721"/>
      <c r="M52" s="814"/>
      <c r="N52" s="837" t="str">
        <f t="shared" si="24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13"/>
        <v>0</v>
      </c>
      <c r="Z52" s="357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500"/>
      <c r="F53" s="500"/>
      <c r="G53" s="500"/>
      <c r="H53" s="500"/>
      <c r="I53" s="500"/>
      <c r="J53" s="500"/>
      <c r="K53" s="553"/>
      <c r="L53" s="721"/>
      <c r="M53" s="814"/>
      <c r="N53" s="837" t="str">
        <f t="shared" si="24"/>
        <v>Nominal £</v>
      </c>
      <c r="O53" s="789"/>
      <c r="P53" s="500"/>
      <c r="Q53" s="500"/>
      <c r="R53" s="500"/>
      <c r="S53" s="500"/>
      <c r="T53" s="500"/>
      <c r="U53" s="500"/>
      <c r="V53" s="553"/>
      <c r="W53" s="719"/>
      <c r="X53" s="553"/>
      <c r="Y53" s="672">
        <f t="shared" si="13"/>
        <v>0</v>
      </c>
      <c r="Z53" s="357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2"/>
      <c r="D54" s="722"/>
      <c r="E54" s="554"/>
      <c r="F54" s="554"/>
      <c r="G54" s="554"/>
      <c r="H54" s="554"/>
      <c r="I54" s="554"/>
      <c r="J54" s="554"/>
      <c r="K54" s="555"/>
      <c r="L54" s="516"/>
      <c r="M54" s="814"/>
      <c r="N54" s="839" t="str">
        <f t="shared" si="24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 t="shared" si="13"/>
        <v>0</v>
      </c>
      <c r="Z54" s="357"/>
      <c r="AA54" s="516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9"/>
      <c r="E55" s="741"/>
      <c r="F55" s="741"/>
      <c r="G55" s="741"/>
      <c r="H55" s="741"/>
      <c r="I55" s="741"/>
      <c r="J55" s="741"/>
      <c r="K55" s="502"/>
      <c r="L55" s="513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7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5"/>
      <c r="E56" s="755"/>
      <c r="F56" s="755"/>
      <c r="G56" s="755"/>
      <c r="H56" s="755"/>
      <c r="I56" s="755"/>
      <c r="J56" s="755"/>
      <c r="K56" s="504"/>
      <c r="L56" s="503"/>
      <c r="M56" s="574"/>
      <c r="N56" s="503"/>
      <c r="O56" s="778"/>
      <c r="P56" s="755"/>
      <c r="Q56" s="755"/>
      <c r="R56" s="755"/>
      <c r="S56" s="755"/>
      <c r="T56" s="755"/>
      <c r="U56" s="755"/>
      <c r="V56" s="504"/>
      <c r="W56" s="505"/>
      <c r="X56" s="504"/>
      <c r="Y56" s="503"/>
      <c r="Z56" s="357"/>
      <c r="AA56" s="503"/>
      <c r="AB56" s="504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500"/>
      <c r="F57" s="500"/>
      <c r="G57" s="500"/>
      <c r="H57" s="500"/>
      <c r="I57" s="500"/>
      <c r="J57" s="500"/>
      <c r="K57" s="553"/>
      <c r="L57" s="515"/>
      <c r="M57" s="814"/>
      <c r="N57" s="836" t="str">
        <f t="shared" ref="N57:N58" si="29">$N$9</f>
        <v>Nominal £</v>
      </c>
      <c r="O57" s="789"/>
      <c r="P57" s="500"/>
      <c r="Q57" s="500"/>
      <c r="R57" s="500"/>
      <c r="S57" s="500"/>
      <c r="T57" s="500"/>
      <c r="U57" s="500"/>
      <c r="V57" s="553"/>
      <c r="W57" s="719"/>
      <c r="X57" s="553"/>
      <c r="Y57" s="672">
        <f>SUM(O57:X57)</f>
        <v>0</v>
      </c>
      <c r="Z57" s="357"/>
      <c r="AA57" s="515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500"/>
      <c r="F58" s="500"/>
      <c r="G58" s="500"/>
      <c r="H58" s="500"/>
      <c r="I58" s="500"/>
      <c r="J58" s="500"/>
      <c r="K58" s="553"/>
      <c r="L58" s="515"/>
      <c r="M58" s="814"/>
      <c r="N58" s="836" t="str">
        <f t="shared" si="29"/>
        <v>Nominal £</v>
      </c>
      <c r="O58" s="789"/>
      <c r="P58" s="500"/>
      <c r="Q58" s="500"/>
      <c r="R58" s="500"/>
      <c r="S58" s="500"/>
      <c r="T58" s="500"/>
      <c r="U58" s="500"/>
      <c r="V58" s="553"/>
      <c r="W58" s="719"/>
      <c r="X58" s="553"/>
      <c r="Y58" s="672">
        <f t="shared" si="13"/>
        <v>0</v>
      </c>
      <c r="Z58" s="357"/>
      <c r="AA58" s="515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5"/>
      <c r="E59" s="755"/>
      <c r="F59" s="755"/>
      <c r="G59" s="755"/>
      <c r="H59" s="755"/>
      <c r="I59" s="755"/>
      <c r="J59" s="755"/>
      <c r="K59" s="504"/>
      <c r="L59" s="503"/>
      <c r="M59" s="574"/>
      <c r="N59" s="503"/>
      <c r="O59" s="778"/>
      <c r="P59" s="755"/>
      <c r="Q59" s="755"/>
      <c r="R59" s="755"/>
      <c r="S59" s="755"/>
      <c r="T59" s="755"/>
      <c r="U59" s="755"/>
      <c r="V59" s="504"/>
      <c r="W59" s="505"/>
      <c r="X59" s="504"/>
      <c r="Y59" s="503"/>
      <c r="Z59" s="357"/>
      <c r="AA59" s="503"/>
      <c r="AB59" s="504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500"/>
      <c r="F60" s="500"/>
      <c r="G60" s="500"/>
      <c r="H60" s="500"/>
      <c r="I60" s="500"/>
      <c r="J60" s="500"/>
      <c r="K60" s="553"/>
      <c r="L60" s="515"/>
      <c r="M60" s="814"/>
      <c r="N60" s="836" t="str">
        <f t="shared" ref="N60:N61" si="31">$N$9</f>
        <v>Nominal £</v>
      </c>
      <c r="O60" s="789"/>
      <c r="P60" s="500"/>
      <c r="Q60" s="500"/>
      <c r="R60" s="500"/>
      <c r="S60" s="500"/>
      <c r="T60" s="500"/>
      <c r="U60" s="500"/>
      <c r="V60" s="553"/>
      <c r="W60" s="719"/>
      <c r="X60" s="553"/>
      <c r="Y60" s="672">
        <f t="shared" si="13"/>
        <v>0</v>
      </c>
      <c r="Z60" s="357"/>
      <c r="AA60" s="515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4"/>
      <c r="F61" s="554"/>
      <c r="G61" s="554"/>
      <c r="H61" s="554"/>
      <c r="I61" s="554"/>
      <c r="J61" s="554"/>
      <c r="K61" s="555"/>
      <c r="L61" s="516"/>
      <c r="M61" s="814"/>
      <c r="N61" s="839" t="str">
        <f t="shared" si="31"/>
        <v>Nominal £</v>
      </c>
      <c r="O61" s="790"/>
      <c r="P61" s="554"/>
      <c r="Q61" s="554"/>
      <c r="R61" s="554"/>
      <c r="S61" s="554"/>
      <c r="T61" s="554"/>
      <c r="U61" s="554"/>
      <c r="V61" s="555"/>
      <c r="W61" s="722"/>
      <c r="X61" s="555"/>
      <c r="Y61" s="678">
        <f t="shared" si="13"/>
        <v>0</v>
      </c>
      <c r="Z61" s="357"/>
      <c r="AA61" s="516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2"/>
      <c r="E62" s="803"/>
      <c r="F62" s="803"/>
      <c r="G62" s="803"/>
      <c r="H62" s="803"/>
      <c r="I62" s="803"/>
      <c r="J62" s="803"/>
      <c r="K62" s="804"/>
      <c r="L62" s="501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7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500"/>
      <c r="F63" s="500"/>
      <c r="G63" s="500"/>
      <c r="H63" s="500"/>
      <c r="I63" s="500"/>
      <c r="J63" s="500"/>
      <c r="K63" s="553"/>
      <c r="L63" s="515"/>
      <c r="M63" s="814"/>
      <c r="N63" s="836" t="str">
        <f t="shared" ref="N63:N65" si="33">$N$9</f>
        <v>Nominal £</v>
      </c>
      <c r="O63" s="789"/>
      <c r="P63" s="500"/>
      <c r="Q63" s="500"/>
      <c r="R63" s="500"/>
      <c r="S63" s="500"/>
      <c r="T63" s="500"/>
      <c r="U63" s="500"/>
      <c r="V63" s="553"/>
      <c r="W63" s="719"/>
      <c r="X63" s="553"/>
      <c r="Y63" s="672">
        <f t="shared" si="13"/>
        <v>0</v>
      </c>
      <c r="Z63" s="357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500"/>
      <c r="F64" s="500"/>
      <c r="G64" s="500"/>
      <c r="H64" s="500"/>
      <c r="I64" s="500"/>
      <c r="J64" s="500"/>
      <c r="K64" s="553"/>
      <c r="L64" s="515"/>
      <c r="M64" s="814"/>
      <c r="N64" s="836" t="str">
        <f t="shared" si="33"/>
        <v>Nominal £</v>
      </c>
      <c r="O64" s="789"/>
      <c r="P64" s="500"/>
      <c r="Q64" s="500"/>
      <c r="R64" s="500"/>
      <c r="S64" s="500"/>
      <c r="T64" s="500"/>
      <c r="U64" s="500"/>
      <c r="V64" s="553"/>
      <c r="W64" s="719"/>
      <c r="X64" s="553"/>
      <c r="Y64" s="672">
        <f t="shared" si="13"/>
        <v>0</v>
      </c>
      <c r="Z64" s="357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6"/>
      <c r="F65" s="556"/>
      <c r="G65" s="556"/>
      <c r="H65" s="556"/>
      <c r="I65" s="556"/>
      <c r="J65" s="556"/>
      <c r="K65" s="557"/>
      <c r="L65" s="516"/>
      <c r="M65" s="814"/>
      <c r="N65" s="839" t="str">
        <f t="shared" si="33"/>
        <v>Nominal £</v>
      </c>
      <c r="O65" s="790"/>
      <c r="P65" s="554"/>
      <c r="Q65" s="554"/>
      <c r="R65" s="554"/>
      <c r="S65" s="554"/>
      <c r="T65" s="554"/>
      <c r="U65" s="554"/>
      <c r="V65" s="555"/>
      <c r="W65" s="722"/>
      <c r="X65" s="555"/>
      <c r="Y65" s="678">
        <f t="shared" si="13"/>
        <v>0</v>
      </c>
      <c r="Z65" s="357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9"/>
      <c r="E66" s="741"/>
      <c r="F66" s="741"/>
      <c r="G66" s="741"/>
      <c r="H66" s="741"/>
      <c r="I66" s="741"/>
      <c r="J66" s="741"/>
      <c r="K66" s="502"/>
      <c r="L66" s="513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7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5"/>
      <c r="E67" s="755"/>
      <c r="F67" s="755"/>
      <c r="G67" s="755"/>
      <c r="H67" s="755"/>
      <c r="I67" s="755"/>
      <c r="J67" s="755"/>
      <c r="K67" s="504"/>
      <c r="L67" s="515"/>
      <c r="M67" s="814"/>
      <c r="N67" s="836" t="str">
        <f t="shared" ref="N67:N82" si="35">$N$9</f>
        <v>Nominal £</v>
      </c>
      <c r="O67" s="789"/>
      <c r="P67" s="500"/>
      <c r="Q67" s="500"/>
      <c r="R67" s="500"/>
      <c r="S67" s="500"/>
      <c r="T67" s="500"/>
      <c r="U67" s="500"/>
      <c r="V67" s="553"/>
      <c r="W67" s="719"/>
      <c r="X67" s="553"/>
      <c r="Y67" s="672">
        <f t="shared" si="13"/>
        <v>0</v>
      </c>
      <c r="Z67" s="357"/>
      <c r="AA67" s="515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5"/>
      <c r="E68" s="755"/>
      <c r="F68" s="755"/>
      <c r="G68" s="755"/>
      <c r="H68" s="755"/>
      <c r="I68" s="755"/>
      <c r="J68" s="755"/>
      <c r="K68" s="504"/>
      <c r="L68" s="515"/>
      <c r="M68" s="814"/>
      <c r="N68" s="836" t="str">
        <f t="shared" si="35"/>
        <v>Nominal £</v>
      </c>
      <c r="O68" s="789"/>
      <c r="P68" s="500"/>
      <c r="Q68" s="500"/>
      <c r="R68" s="500"/>
      <c r="S68" s="500"/>
      <c r="T68" s="500"/>
      <c r="U68" s="500"/>
      <c r="V68" s="553"/>
      <c r="W68" s="719"/>
      <c r="X68" s="553"/>
      <c r="Y68" s="672">
        <f t="shared" si="13"/>
        <v>0</v>
      </c>
      <c r="Z68" s="357"/>
      <c r="AA68" s="515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5"/>
      <c r="E69" s="755"/>
      <c r="F69" s="755"/>
      <c r="G69" s="755"/>
      <c r="H69" s="755"/>
      <c r="I69" s="755"/>
      <c r="J69" s="755"/>
      <c r="K69" s="504"/>
      <c r="L69" s="515"/>
      <c r="M69" s="814"/>
      <c r="N69" s="836" t="str">
        <f t="shared" si="35"/>
        <v>Nominal £</v>
      </c>
      <c r="O69" s="789"/>
      <c r="P69" s="500"/>
      <c r="Q69" s="500"/>
      <c r="R69" s="500"/>
      <c r="S69" s="500"/>
      <c r="T69" s="500"/>
      <c r="U69" s="500"/>
      <c r="V69" s="553"/>
      <c r="W69" s="719"/>
      <c r="X69" s="553"/>
      <c r="Y69" s="672">
        <f t="shared" si="13"/>
        <v>0</v>
      </c>
      <c r="Z69" s="357"/>
      <c r="AA69" s="515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5"/>
      <c r="E70" s="755"/>
      <c r="F70" s="755"/>
      <c r="G70" s="755"/>
      <c r="H70" s="755"/>
      <c r="I70" s="755"/>
      <c r="J70" s="755"/>
      <c r="K70" s="504"/>
      <c r="L70" s="515"/>
      <c r="M70" s="814"/>
      <c r="N70" s="836" t="str">
        <f t="shared" si="35"/>
        <v>Nominal £</v>
      </c>
      <c r="O70" s="789"/>
      <c r="P70" s="500"/>
      <c r="Q70" s="500"/>
      <c r="R70" s="500"/>
      <c r="S70" s="500"/>
      <c r="T70" s="500"/>
      <c r="U70" s="500"/>
      <c r="V70" s="553"/>
      <c r="W70" s="719"/>
      <c r="X70" s="553"/>
      <c r="Y70" s="672">
        <f t="shared" si="13"/>
        <v>0</v>
      </c>
      <c r="Z70" s="357"/>
      <c r="AA70" s="515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5"/>
      <c r="E71" s="755"/>
      <c r="F71" s="755"/>
      <c r="G71" s="755"/>
      <c r="H71" s="755"/>
      <c r="I71" s="755"/>
      <c r="J71" s="755"/>
      <c r="K71" s="504"/>
      <c r="L71" s="515"/>
      <c r="M71" s="814"/>
      <c r="N71" s="836" t="str">
        <f t="shared" si="35"/>
        <v>Nominal £</v>
      </c>
      <c r="O71" s="789"/>
      <c r="P71" s="500"/>
      <c r="Q71" s="500"/>
      <c r="R71" s="500"/>
      <c r="S71" s="500"/>
      <c r="T71" s="500"/>
      <c r="U71" s="500"/>
      <c r="V71" s="553"/>
      <c r="W71" s="719"/>
      <c r="X71" s="553"/>
      <c r="Y71" s="672">
        <f t="shared" si="13"/>
        <v>0</v>
      </c>
      <c r="Z71" s="357"/>
      <c r="AA71" s="515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5"/>
      <c r="E72" s="755"/>
      <c r="F72" s="755"/>
      <c r="G72" s="755"/>
      <c r="H72" s="755"/>
      <c r="I72" s="755"/>
      <c r="J72" s="755"/>
      <c r="K72" s="504"/>
      <c r="L72" s="515"/>
      <c r="M72" s="814"/>
      <c r="N72" s="836" t="str">
        <f t="shared" si="35"/>
        <v>Nominal £</v>
      </c>
      <c r="O72" s="789"/>
      <c r="P72" s="500"/>
      <c r="Q72" s="500"/>
      <c r="R72" s="500"/>
      <c r="S72" s="500"/>
      <c r="T72" s="500"/>
      <c r="U72" s="500"/>
      <c r="V72" s="553"/>
      <c r="W72" s="719"/>
      <c r="X72" s="553"/>
      <c r="Y72" s="672">
        <f t="shared" si="13"/>
        <v>0</v>
      </c>
      <c r="Z72" s="357"/>
      <c r="AA72" s="515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2"/>
      <c r="D73" s="510"/>
      <c r="E73" s="757"/>
      <c r="F73" s="757"/>
      <c r="G73" s="757"/>
      <c r="H73" s="757"/>
      <c r="I73" s="757"/>
      <c r="J73" s="757"/>
      <c r="K73" s="731"/>
      <c r="L73" s="515"/>
      <c r="M73" s="814"/>
      <c r="N73" s="837" t="str">
        <f t="shared" si="35"/>
        <v>Nominal £</v>
      </c>
      <c r="O73" s="790"/>
      <c r="P73" s="554"/>
      <c r="Q73" s="554"/>
      <c r="R73" s="554"/>
      <c r="S73" s="554"/>
      <c r="T73" s="554"/>
      <c r="U73" s="554"/>
      <c r="V73" s="555"/>
      <c r="W73" s="722"/>
      <c r="X73" s="555"/>
      <c r="Y73" s="678">
        <f t="shared" si="13"/>
        <v>0</v>
      </c>
      <c r="Z73" s="357"/>
      <c r="AA73" s="515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9"/>
      <c r="E74" s="741"/>
      <c r="F74" s="741"/>
      <c r="G74" s="741"/>
      <c r="H74" s="741"/>
      <c r="I74" s="741"/>
      <c r="J74" s="741"/>
      <c r="K74" s="502"/>
      <c r="L74" s="501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7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500"/>
      <c r="F75" s="500"/>
      <c r="G75" s="500"/>
      <c r="H75" s="500"/>
      <c r="I75" s="500"/>
      <c r="J75" s="500"/>
      <c r="K75" s="553"/>
      <c r="L75" s="515"/>
      <c r="M75" s="814"/>
      <c r="N75" s="836" t="str">
        <f t="shared" si="35"/>
        <v>Nominal £</v>
      </c>
      <c r="O75" s="789"/>
      <c r="P75" s="500"/>
      <c r="Q75" s="500"/>
      <c r="R75" s="500"/>
      <c r="S75" s="500"/>
      <c r="T75" s="500"/>
      <c r="U75" s="500"/>
      <c r="V75" s="553"/>
      <c r="W75" s="719"/>
      <c r="X75" s="553"/>
      <c r="Y75" s="672">
        <f t="shared" si="13"/>
        <v>0</v>
      </c>
      <c r="Z75" s="357"/>
      <c r="AA75" s="515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500"/>
      <c r="F76" s="500"/>
      <c r="G76" s="500"/>
      <c r="H76" s="500"/>
      <c r="I76" s="500"/>
      <c r="J76" s="500"/>
      <c r="K76" s="553"/>
      <c r="L76" s="515"/>
      <c r="M76" s="814"/>
      <c r="N76" s="836" t="str">
        <f t="shared" si="35"/>
        <v>Nominal £</v>
      </c>
      <c r="O76" s="789"/>
      <c r="P76" s="500"/>
      <c r="Q76" s="500"/>
      <c r="R76" s="500"/>
      <c r="S76" s="500"/>
      <c r="T76" s="500"/>
      <c r="U76" s="500"/>
      <c r="V76" s="553"/>
      <c r="W76" s="719"/>
      <c r="X76" s="553"/>
      <c r="Y76" s="672">
        <f t="shared" si="13"/>
        <v>0</v>
      </c>
      <c r="Z76" s="357"/>
      <c r="AA76" s="515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500"/>
      <c r="F77" s="500"/>
      <c r="G77" s="500"/>
      <c r="H77" s="500"/>
      <c r="I77" s="500"/>
      <c r="J77" s="500"/>
      <c r="K77" s="553"/>
      <c r="L77" s="515"/>
      <c r="M77" s="814"/>
      <c r="N77" s="836" t="str">
        <f t="shared" si="35"/>
        <v>Nominal £</v>
      </c>
      <c r="O77" s="789"/>
      <c r="P77" s="500"/>
      <c r="Q77" s="500"/>
      <c r="R77" s="500"/>
      <c r="S77" s="500"/>
      <c r="T77" s="500"/>
      <c r="U77" s="500"/>
      <c r="V77" s="553"/>
      <c r="W77" s="719"/>
      <c r="X77" s="553"/>
      <c r="Y77" s="672">
        <f t="shared" si="13"/>
        <v>0</v>
      </c>
      <c r="Z77" s="357"/>
      <c r="AA77" s="515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500"/>
      <c r="F78" s="500"/>
      <c r="G78" s="500"/>
      <c r="H78" s="500"/>
      <c r="I78" s="500"/>
      <c r="J78" s="500"/>
      <c r="K78" s="553"/>
      <c r="L78" s="515"/>
      <c r="M78" s="814"/>
      <c r="N78" s="836" t="str">
        <f t="shared" si="35"/>
        <v>Nominal £</v>
      </c>
      <c r="O78" s="789"/>
      <c r="P78" s="500"/>
      <c r="Q78" s="500"/>
      <c r="R78" s="500"/>
      <c r="S78" s="500"/>
      <c r="T78" s="500"/>
      <c r="U78" s="500"/>
      <c r="V78" s="553"/>
      <c r="W78" s="719"/>
      <c r="X78" s="553"/>
      <c r="Y78" s="672">
        <f t="shared" si="13"/>
        <v>0</v>
      </c>
      <c r="Z78" s="357"/>
      <c r="AA78" s="515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500"/>
      <c r="F79" s="500"/>
      <c r="G79" s="500"/>
      <c r="H79" s="500"/>
      <c r="I79" s="500"/>
      <c r="J79" s="500"/>
      <c r="K79" s="553"/>
      <c r="L79" s="515"/>
      <c r="M79" s="814"/>
      <c r="N79" s="836" t="str">
        <f t="shared" si="35"/>
        <v>Nominal £</v>
      </c>
      <c r="O79" s="789"/>
      <c r="P79" s="500"/>
      <c r="Q79" s="500"/>
      <c r="R79" s="500"/>
      <c r="S79" s="500"/>
      <c r="T79" s="500"/>
      <c r="U79" s="500"/>
      <c r="V79" s="553"/>
      <c r="W79" s="719"/>
      <c r="X79" s="553"/>
      <c r="Y79" s="672">
        <f t="shared" si="13"/>
        <v>0</v>
      </c>
      <c r="Z79" s="357"/>
      <c r="AA79" s="515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500"/>
      <c r="F80" s="500"/>
      <c r="G80" s="500"/>
      <c r="H80" s="500"/>
      <c r="I80" s="500"/>
      <c r="J80" s="500"/>
      <c r="K80" s="553"/>
      <c r="L80" s="515"/>
      <c r="M80" s="814"/>
      <c r="N80" s="836" t="str">
        <f t="shared" si="35"/>
        <v>Nominal £</v>
      </c>
      <c r="O80" s="789"/>
      <c r="P80" s="500"/>
      <c r="Q80" s="500"/>
      <c r="R80" s="500"/>
      <c r="S80" s="500"/>
      <c r="T80" s="500"/>
      <c r="U80" s="500"/>
      <c r="V80" s="553"/>
      <c r="W80" s="719"/>
      <c r="X80" s="553"/>
      <c r="Y80" s="672">
        <f t="shared" si="13"/>
        <v>0</v>
      </c>
      <c r="Z80" s="357"/>
      <c r="AA80" s="515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500"/>
      <c r="F81" s="500"/>
      <c r="G81" s="500"/>
      <c r="H81" s="500"/>
      <c r="I81" s="500"/>
      <c r="J81" s="500"/>
      <c r="K81" s="553"/>
      <c r="L81" s="515"/>
      <c r="M81" s="814"/>
      <c r="N81" s="836" t="str">
        <f t="shared" si="35"/>
        <v>Nominal £</v>
      </c>
      <c r="O81" s="789"/>
      <c r="P81" s="500"/>
      <c r="Q81" s="500"/>
      <c r="R81" s="500"/>
      <c r="S81" s="500"/>
      <c r="T81" s="500"/>
      <c r="U81" s="500"/>
      <c r="V81" s="553"/>
      <c r="W81" s="719"/>
      <c r="X81" s="553"/>
      <c r="Y81" s="672">
        <f t="shared" si="13"/>
        <v>0</v>
      </c>
      <c r="Z81" s="357"/>
      <c r="AA81" s="515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4"/>
      <c r="F82" s="554"/>
      <c r="G82" s="554"/>
      <c r="H82" s="554"/>
      <c r="I82" s="554"/>
      <c r="J82" s="554"/>
      <c r="K82" s="555"/>
      <c r="L82" s="516"/>
      <c r="M82" s="814"/>
      <c r="N82" s="839" t="str">
        <f t="shared" si="35"/>
        <v>Nominal £</v>
      </c>
      <c r="O82" s="790"/>
      <c r="P82" s="554"/>
      <c r="Q82" s="554"/>
      <c r="R82" s="554"/>
      <c r="S82" s="554"/>
      <c r="T82" s="554"/>
      <c r="U82" s="554"/>
      <c r="V82" s="555"/>
      <c r="W82" s="722"/>
      <c r="X82" s="555"/>
      <c r="Y82" s="678">
        <f t="shared" si="13"/>
        <v>0</v>
      </c>
      <c r="Z82" s="357"/>
      <c r="AA82" s="516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A1:K3"/>
    <mergeCell ref="C7:C8"/>
    <mergeCell ref="D7:K7"/>
    <mergeCell ref="O7:V7"/>
    <mergeCell ref="C20:C21"/>
    <mergeCell ref="D20:K20"/>
    <mergeCell ref="O20:V20"/>
    <mergeCell ref="B7:B8"/>
    <mergeCell ref="B20:B21"/>
    <mergeCell ref="N7:N8"/>
    <mergeCell ref="N20:N21"/>
  </mergeCells>
  <pageMargins left="0.7" right="0.7" top="0.75" bottom="0.75" header="0.3" footer="0.3"/>
  <pageSetup paperSize="9" scale="2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16E53-17A1-451E-8ABC-AD5F0A2FAE12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28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28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M3" s="28"/>
    </row>
    <row r="4" spans="1:28" ht="18" x14ac:dyDescent="0.4">
      <c r="A4" s="351" t="str">
        <f ca="1">CONCATENATE("Worksheet: ",RIGHT(CELL("filename",$A$1),LEN(CELL("filename",$A$1))-FIND("]",CELL("filename",$A$1))))</f>
        <v>Worksheet: 3.7 Maintenance 2024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263"/>
      <c r="N4" s="351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559"/>
      <c r="Z4" s="559"/>
      <c r="AA4" s="559"/>
      <c r="AB4" s="559"/>
    </row>
    <row r="5" spans="1:28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41"/>
      <c r="Z5" s="41"/>
      <c r="AA5" s="41"/>
      <c r="AB5" s="41"/>
    </row>
    <row r="6" spans="1:28" ht="16" thickBot="1" x14ac:dyDescent="0.4">
      <c r="A6" s="294" t="s">
        <v>1106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AB6" s="14"/>
    </row>
    <row r="7" spans="1:28" ht="39" x14ac:dyDescent="0.3">
      <c r="A7" s="353"/>
      <c r="B7" s="1628" t="s">
        <v>299</v>
      </c>
      <c r="C7" s="1621" t="s">
        <v>703</v>
      </c>
      <c r="D7" s="1623" t="s">
        <v>582</v>
      </c>
      <c r="E7" s="1624"/>
      <c r="F7" s="1624"/>
      <c r="G7" s="1624"/>
      <c r="H7" s="1624"/>
      <c r="I7" s="1624"/>
      <c r="J7" s="1624"/>
      <c r="K7" s="1624"/>
      <c r="L7" s="560" t="s">
        <v>583</v>
      </c>
      <c r="M7" s="752"/>
      <c r="N7" s="1628" t="s">
        <v>702</v>
      </c>
      <c r="O7" s="1625" t="s">
        <v>584</v>
      </c>
      <c r="P7" s="1625"/>
      <c r="Q7" s="1626"/>
      <c r="R7" s="1626"/>
      <c r="S7" s="1626"/>
      <c r="T7" s="1626"/>
      <c r="U7" s="1626"/>
      <c r="V7" s="1627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28" ht="14.5" thickBot="1" x14ac:dyDescent="0.35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M8" s="42"/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8" t="s">
        <v>593</v>
      </c>
      <c r="W8" s="569" t="s">
        <v>57</v>
      </c>
      <c r="X8" s="570" t="s">
        <v>57</v>
      </c>
      <c r="Y8" s="571" t="s">
        <v>57</v>
      </c>
      <c r="Z8" s="42"/>
      <c r="AA8" s="572" t="s">
        <v>57</v>
      </c>
      <c r="AB8" s="569" t="s">
        <v>57</v>
      </c>
    </row>
    <row r="9" spans="1:28" ht="14.5" thickBot="1" x14ac:dyDescent="0.35">
      <c r="A9" s="360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4"/>
      <c r="AA9" s="676">
        <f>SUM(AA10:AA16)</f>
        <v>0</v>
      </c>
      <c r="AB9" s="657">
        <f>+Y9-AA9</f>
        <v>0</v>
      </c>
    </row>
    <row r="10" spans="1:28" x14ac:dyDescent="0.3">
      <c r="A10" s="575" t="str">
        <f>+A23</f>
        <v>Mains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831" t="str">
        <f>$N$9</f>
        <v>Nominal £</v>
      </c>
      <c r="O10" s="765">
        <f>+O23</f>
        <v>0</v>
      </c>
      <c r="P10" s="765">
        <f t="shared" ref="P10:X10" si="1">+P23</f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4"/>
      <c r="AA10" s="718">
        <f>AA23</f>
        <v>0</v>
      </c>
      <c r="AB10" s="682">
        <f>+Y10-AA10</f>
        <v>0</v>
      </c>
    </row>
    <row r="11" spans="1:28" x14ac:dyDescent="0.3">
      <c r="A11" s="576" t="str">
        <f>+A42</f>
        <v>PRS Installations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4"/>
      <c r="AA11" s="672">
        <f>AA42</f>
        <v>0</v>
      </c>
      <c r="AB11" s="663">
        <f t="shared" ref="AB11:AB16" si="5">+Y11-AA11</f>
        <v>0</v>
      </c>
    </row>
    <row r="12" spans="1:28" x14ac:dyDescent="0.3">
      <c r="A12" s="576" t="str">
        <f>+A46</f>
        <v>Valve Maintenance</v>
      </c>
      <c r="B12" s="503"/>
      <c r="C12" s="777"/>
      <c r="D12" s="505"/>
      <c r="E12" s="778"/>
      <c r="F12" s="755"/>
      <c r="G12" s="755"/>
      <c r="H12" s="755"/>
      <c r="I12" s="755"/>
      <c r="J12" s="755"/>
      <c r="K12" s="729"/>
      <c r="L12" s="503"/>
      <c r="M12" s="574"/>
      <c r="N12" s="832" t="str">
        <f t="shared" si="3"/>
        <v>Nominal £</v>
      </c>
      <c r="O12" s="695">
        <f>+O46</f>
        <v>0</v>
      </c>
      <c r="P12" s="695">
        <f t="shared" ref="P12:X12" si="6">+P46</f>
        <v>0</v>
      </c>
      <c r="Q12" s="695">
        <f t="shared" si="6"/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4"/>
      <c r="AA12" s="672">
        <f>AA46</f>
        <v>0</v>
      </c>
      <c r="AB12" s="663">
        <f t="shared" si="5"/>
        <v>0</v>
      </c>
    </row>
    <row r="13" spans="1:28" x14ac:dyDescent="0.3">
      <c r="A13" s="576" t="str">
        <f>+A55</f>
        <v>Telemetry</v>
      </c>
      <c r="B13" s="503"/>
      <c r="C13" s="777"/>
      <c r="D13" s="505"/>
      <c r="E13" s="778"/>
      <c r="F13" s="755"/>
      <c r="G13" s="755"/>
      <c r="H13" s="755"/>
      <c r="I13" s="755"/>
      <c r="J13" s="755"/>
      <c r="K13" s="729"/>
      <c r="L13" s="503"/>
      <c r="M13" s="574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4"/>
      <c r="AA13" s="672">
        <f>AA55</f>
        <v>0</v>
      </c>
      <c r="AB13" s="663">
        <f t="shared" si="5"/>
        <v>0</v>
      </c>
    </row>
    <row r="14" spans="1:28" x14ac:dyDescent="0.3">
      <c r="A14" s="558" t="str">
        <f t="shared" ref="A14:X14" si="8">+A62</f>
        <v>Riser / Build Entry Inspection and Maintenance</v>
      </c>
      <c r="B14" s="503"/>
      <c r="C14" s="777"/>
      <c r="D14" s="505"/>
      <c r="E14" s="778"/>
      <c r="F14" s="755"/>
      <c r="G14" s="755"/>
      <c r="H14" s="755"/>
      <c r="I14" s="755"/>
      <c r="J14" s="755"/>
      <c r="K14" s="729"/>
      <c r="L14" s="503"/>
      <c r="M14" s="574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4"/>
      <c r="AA14" s="672">
        <f>AA62</f>
        <v>0</v>
      </c>
      <c r="AB14" s="663">
        <f t="shared" si="5"/>
        <v>0</v>
      </c>
    </row>
    <row r="15" spans="1:28" x14ac:dyDescent="0.3">
      <c r="A15" s="558" t="str">
        <f>+A66</f>
        <v>Customer Requested Work</v>
      </c>
      <c r="B15" s="503"/>
      <c r="C15" s="777"/>
      <c r="D15" s="505"/>
      <c r="E15" s="778"/>
      <c r="F15" s="755"/>
      <c r="G15" s="755"/>
      <c r="H15" s="755"/>
      <c r="I15" s="755"/>
      <c r="J15" s="755"/>
      <c r="K15" s="729"/>
      <c r="L15" s="503"/>
      <c r="M15" s="574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4"/>
      <c r="AA15" s="672">
        <f>AA66</f>
        <v>0</v>
      </c>
      <c r="AB15" s="663">
        <f t="shared" si="5"/>
        <v>0</v>
      </c>
    </row>
    <row r="16" spans="1:28" ht="14.5" thickBot="1" x14ac:dyDescent="0.35">
      <c r="A16" s="361" t="str">
        <f>A74</f>
        <v>Other Maintenance Cost</v>
      </c>
      <c r="B16" s="511"/>
      <c r="C16" s="522"/>
      <c r="D16" s="510"/>
      <c r="E16" s="779"/>
      <c r="F16" s="757"/>
      <c r="G16" s="757"/>
      <c r="H16" s="757"/>
      <c r="I16" s="757"/>
      <c r="J16" s="757"/>
      <c r="K16" s="728"/>
      <c r="L16" s="511"/>
      <c r="M16" s="574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4"/>
      <c r="AA16" s="678">
        <f>AA74</f>
        <v>0</v>
      </c>
      <c r="AB16" s="665">
        <f t="shared" si="5"/>
        <v>0</v>
      </c>
    </row>
    <row r="17" spans="1:28" x14ac:dyDescent="0.3">
      <c r="A17" s="559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2"/>
      <c r="Y17" s="363"/>
      <c r="Z17" s="42"/>
      <c r="AA17" s="364"/>
      <c r="AB17" s="363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4" t="s">
        <v>1105</v>
      </c>
      <c r="B19" s="294"/>
      <c r="C19" s="294"/>
      <c r="D19" s="294"/>
      <c r="E19" s="577"/>
      <c r="F19" s="294"/>
      <c r="G19" s="294"/>
      <c r="H19" s="294"/>
      <c r="I19" s="294"/>
      <c r="J19" s="294"/>
      <c r="K19" s="294"/>
      <c r="L19" s="294"/>
      <c r="M19" s="41"/>
      <c r="N19" s="294"/>
      <c r="O19" s="294"/>
      <c r="P19" s="212"/>
      <c r="Q19" s="212"/>
      <c r="R19" s="212"/>
      <c r="S19" s="212"/>
      <c r="T19" s="212"/>
      <c r="U19" s="212"/>
      <c r="V19" s="212"/>
      <c r="W19" s="365"/>
      <c r="X19" s="365"/>
      <c r="Y19" s="365"/>
      <c r="Z19" s="366"/>
      <c r="AA19" s="365"/>
      <c r="AB19" s="391"/>
    </row>
    <row r="20" spans="1:28" ht="39" x14ac:dyDescent="0.3">
      <c r="A20" s="850"/>
      <c r="B20" s="1630" t="s">
        <v>299</v>
      </c>
      <c r="C20" s="1621" t="s">
        <v>703</v>
      </c>
      <c r="D20" s="1623" t="s">
        <v>582</v>
      </c>
      <c r="E20" s="1624"/>
      <c r="F20" s="1624"/>
      <c r="G20" s="1624"/>
      <c r="H20" s="1624"/>
      <c r="I20" s="1624"/>
      <c r="J20" s="1624"/>
      <c r="K20" s="1624"/>
      <c r="L20" s="560" t="s">
        <v>583</v>
      </c>
      <c r="M20" s="41"/>
      <c r="N20" s="1628" t="s">
        <v>702</v>
      </c>
      <c r="O20" s="1625" t="s">
        <v>584</v>
      </c>
      <c r="P20" s="1625"/>
      <c r="Q20" s="1626"/>
      <c r="R20" s="1626"/>
      <c r="S20" s="1626"/>
      <c r="T20" s="1626"/>
      <c r="U20" s="1626"/>
      <c r="V20" s="1627"/>
      <c r="W20" s="354" t="s">
        <v>585</v>
      </c>
      <c r="X20" s="355" t="s">
        <v>288</v>
      </c>
      <c r="Y20" s="356" t="str">
        <f>Y7</f>
        <v>Total Gross Cost</v>
      </c>
      <c r="Z20" s="357"/>
      <c r="AA20" s="358" t="str">
        <f>AA7</f>
        <v>Contributions</v>
      </c>
      <c r="AB20" s="359" t="str">
        <f>AB7</f>
        <v>Total Net Cost</v>
      </c>
    </row>
    <row r="21" spans="1:28" ht="14.5" thickBot="1" x14ac:dyDescent="0.35">
      <c r="A21" s="816"/>
      <c r="B21" s="1631"/>
      <c r="C21" s="1622"/>
      <c r="D21" s="578" t="s">
        <v>586</v>
      </c>
      <c r="E21" s="579" t="s">
        <v>587</v>
      </c>
      <c r="F21" s="580" t="s">
        <v>588</v>
      </c>
      <c r="G21" s="580" t="s">
        <v>589</v>
      </c>
      <c r="H21" s="580" t="s">
        <v>590</v>
      </c>
      <c r="I21" s="580" t="s">
        <v>591</v>
      </c>
      <c r="J21" s="580" t="s">
        <v>592</v>
      </c>
      <c r="K21" s="581" t="s">
        <v>593</v>
      </c>
      <c r="L21" s="816" t="s">
        <v>594</v>
      </c>
      <c r="M21" s="42"/>
      <c r="N21" s="1629"/>
      <c r="O21" s="579" t="s">
        <v>586</v>
      </c>
      <c r="P21" s="579" t="s">
        <v>587</v>
      </c>
      <c r="Q21" s="580" t="s">
        <v>588</v>
      </c>
      <c r="R21" s="580" t="s">
        <v>589</v>
      </c>
      <c r="S21" s="580" t="s">
        <v>590</v>
      </c>
      <c r="T21" s="580" t="s">
        <v>591</v>
      </c>
      <c r="U21" s="580" t="s">
        <v>592</v>
      </c>
      <c r="V21" s="582" t="s">
        <v>593</v>
      </c>
      <c r="W21" s="583" t="s">
        <v>57</v>
      </c>
      <c r="X21" s="584" t="s">
        <v>57</v>
      </c>
      <c r="Y21" s="585" t="s">
        <v>57</v>
      </c>
      <c r="Z21" s="357"/>
      <c r="AA21" s="569" t="s">
        <v>57</v>
      </c>
      <c r="AB21" s="569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X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 t="shared" si="12"/>
        <v>0</v>
      </c>
      <c r="X22" s="657">
        <f t="shared" si="12"/>
        <v>0</v>
      </c>
      <c r="Y22" s="676">
        <f t="shared" ref="Y22:Y82" si="13">SUM(O22:X22)</f>
        <v>0</v>
      </c>
      <c r="Z22" s="357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7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9"/>
      <c r="E24" s="741"/>
      <c r="F24" s="741"/>
      <c r="G24" s="741"/>
      <c r="H24" s="741"/>
      <c r="I24" s="741"/>
      <c r="J24" s="741"/>
      <c r="K24" s="502"/>
      <c r="L24" s="513"/>
      <c r="M24" s="574"/>
      <c r="N24" s="513"/>
      <c r="O24" s="776"/>
      <c r="P24" s="741"/>
      <c r="Q24" s="741"/>
      <c r="R24" s="741"/>
      <c r="S24" s="741"/>
      <c r="T24" s="741"/>
      <c r="U24" s="741"/>
      <c r="V24" s="502"/>
      <c r="W24" s="509"/>
      <c r="X24" s="502"/>
      <c r="Y24" s="501"/>
      <c r="Z24" s="357"/>
      <c r="AA24" s="513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500"/>
      <c r="F25" s="500"/>
      <c r="G25" s="500"/>
      <c r="H25" s="500"/>
      <c r="I25" s="500"/>
      <c r="J25" s="500"/>
      <c r="K25" s="553"/>
      <c r="L25" s="515"/>
      <c r="M25" s="814"/>
      <c r="N25" s="836" t="str">
        <f t="shared" ref="N25:N29" si="16">$N$9</f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13"/>
        <v>0</v>
      </c>
      <c r="Z25" s="357"/>
      <c r="AA25" s="515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500"/>
      <c r="F26" s="500"/>
      <c r="G26" s="500"/>
      <c r="H26" s="500"/>
      <c r="I26" s="500"/>
      <c r="J26" s="500"/>
      <c r="K26" s="553"/>
      <c r="L26" s="515"/>
      <c r="M26" s="814"/>
      <c r="N26" s="836" t="str">
        <f t="shared" si="1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13"/>
        <v>0</v>
      </c>
      <c r="Z26" s="357"/>
      <c r="AA26" s="515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500"/>
      <c r="F27" s="500"/>
      <c r="G27" s="500"/>
      <c r="H27" s="500"/>
      <c r="I27" s="500"/>
      <c r="J27" s="500"/>
      <c r="K27" s="553"/>
      <c r="L27" s="515"/>
      <c r="M27" s="814"/>
      <c r="N27" s="836" t="str">
        <f t="shared" si="1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13"/>
        <v>0</v>
      </c>
      <c r="Z27" s="357"/>
      <c r="AA27" s="515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500"/>
      <c r="F28" s="500"/>
      <c r="G28" s="500"/>
      <c r="H28" s="500"/>
      <c r="I28" s="500"/>
      <c r="J28" s="500"/>
      <c r="K28" s="553"/>
      <c r="L28" s="515"/>
      <c r="M28" s="814"/>
      <c r="N28" s="836" t="str">
        <f t="shared" si="1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13"/>
        <v>0</v>
      </c>
      <c r="Z28" s="357"/>
      <c r="AA28" s="515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500"/>
      <c r="F29" s="500"/>
      <c r="G29" s="500"/>
      <c r="H29" s="500"/>
      <c r="I29" s="500"/>
      <c r="J29" s="500"/>
      <c r="K29" s="553"/>
      <c r="L29" s="515"/>
      <c r="M29" s="814"/>
      <c r="N29" s="836" t="str">
        <f t="shared" si="1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13"/>
        <v>0</v>
      </c>
      <c r="Z29" s="357"/>
      <c r="AA29" s="515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5"/>
      <c r="E30" s="755"/>
      <c r="F30" s="755"/>
      <c r="G30" s="755"/>
      <c r="H30" s="755"/>
      <c r="I30" s="755"/>
      <c r="J30" s="755"/>
      <c r="K30" s="504"/>
      <c r="L30" s="503"/>
      <c r="M30" s="574"/>
      <c r="N30" s="503"/>
      <c r="O30" s="778"/>
      <c r="P30" s="755"/>
      <c r="Q30" s="755"/>
      <c r="R30" s="755"/>
      <c r="S30" s="755"/>
      <c r="T30" s="755"/>
      <c r="U30" s="755"/>
      <c r="V30" s="504"/>
      <c r="W30" s="505"/>
      <c r="X30" s="504"/>
      <c r="Y30" s="503"/>
      <c r="Z30" s="357"/>
      <c r="AA30" s="503"/>
      <c r="AB30" s="504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500"/>
      <c r="F31" s="500"/>
      <c r="G31" s="500"/>
      <c r="H31" s="500"/>
      <c r="I31" s="500"/>
      <c r="J31" s="500"/>
      <c r="K31" s="553"/>
      <c r="L31" s="721"/>
      <c r="M31" s="814"/>
      <c r="N31" s="837" t="str">
        <f t="shared" ref="N31:N34" si="19">$N$9</f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13"/>
        <v>0</v>
      </c>
      <c r="Z31" s="357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500"/>
      <c r="F32" s="500"/>
      <c r="G32" s="500"/>
      <c r="H32" s="500"/>
      <c r="I32" s="500"/>
      <c r="J32" s="500"/>
      <c r="K32" s="553"/>
      <c r="L32" s="721"/>
      <c r="M32" s="814"/>
      <c r="N32" s="837" t="str">
        <f t="shared" si="19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13"/>
        <v>0</v>
      </c>
      <c r="Z32" s="357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500"/>
      <c r="F33" s="500"/>
      <c r="G33" s="500"/>
      <c r="H33" s="500"/>
      <c r="I33" s="500"/>
      <c r="J33" s="500"/>
      <c r="K33" s="553"/>
      <c r="L33" s="721"/>
      <c r="M33" s="814"/>
      <c r="N33" s="837" t="str">
        <f t="shared" si="19"/>
        <v>Nominal £</v>
      </c>
      <c r="O33" s="789"/>
      <c r="P33" s="500"/>
      <c r="Q33" s="500"/>
      <c r="R33" s="500"/>
      <c r="S33" s="500"/>
      <c r="T33" s="500"/>
      <c r="U33" s="500"/>
      <c r="V33" s="553"/>
      <c r="W33" s="719"/>
      <c r="X33" s="553"/>
      <c r="Y33" s="672">
        <f t="shared" si="13"/>
        <v>0</v>
      </c>
      <c r="Z33" s="357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500"/>
      <c r="F34" s="500"/>
      <c r="G34" s="500"/>
      <c r="H34" s="500"/>
      <c r="I34" s="500"/>
      <c r="J34" s="500"/>
      <c r="K34" s="553"/>
      <c r="L34" s="721"/>
      <c r="M34" s="814"/>
      <c r="N34" s="837" t="str">
        <f t="shared" si="19"/>
        <v>Nominal £</v>
      </c>
      <c r="O34" s="789"/>
      <c r="P34" s="500"/>
      <c r="Q34" s="500"/>
      <c r="R34" s="500"/>
      <c r="S34" s="500"/>
      <c r="T34" s="500"/>
      <c r="U34" s="500"/>
      <c r="V34" s="553"/>
      <c r="W34" s="719"/>
      <c r="X34" s="553"/>
      <c r="Y34" s="672">
        <f t="shared" si="13"/>
        <v>0</v>
      </c>
      <c r="Z34" s="357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4"/>
      <c r="D35" s="505"/>
      <c r="E35" s="755"/>
      <c r="F35" s="755"/>
      <c r="G35" s="755"/>
      <c r="H35" s="755"/>
      <c r="I35" s="755"/>
      <c r="J35" s="755"/>
      <c r="K35" s="504"/>
      <c r="L35" s="507"/>
      <c r="M35" s="574"/>
      <c r="N35" s="507"/>
      <c r="O35" s="778"/>
      <c r="P35" s="755"/>
      <c r="Q35" s="755"/>
      <c r="R35" s="755"/>
      <c r="S35" s="755"/>
      <c r="T35" s="755"/>
      <c r="U35" s="755"/>
      <c r="V35" s="504"/>
      <c r="W35" s="505"/>
      <c r="X35" s="504"/>
      <c r="Y35" s="503"/>
      <c r="Z35" s="357"/>
      <c r="AA35" s="507"/>
      <c r="AB35" s="524"/>
    </row>
    <row r="36" spans="1:42" x14ac:dyDescent="0.3">
      <c r="A36" s="853" t="s">
        <v>606</v>
      </c>
      <c r="B36" s="844" t="str">
        <f t="shared" ref="B36:B39" si="20">$B$25</f>
        <v>Number</v>
      </c>
      <c r="C36" s="504"/>
      <c r="D36" s="719"/>
      <c r="E36" s="500"/>
      <c r="F36" s="500"/>
      <c r="G36" s="500"/>
      <c r="H36" s="500"/>
      <c r="I36" s="500"/>
      <c r="J36" s="500"/>
      <c r="K36" s="553"/>
      <c r="L36" s="721"/>
      <c r="M36" s="814"/>
      <c r="N36" s="837" t="str">
        <f t="shared" ref="N36:N39" si="21">$N$9</f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13"/>
        <v>0</v>
      </c>
      <c r="Z36" s="357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500"/>
      <c r="F37" s="500"/>
      <c r="G37" s="500"/>
      <c r="H37" s="500"/>
      <c r="I37" s="500"/>
      <c r="J37" s="500"/>
      <c r="K37" s="553"/>
      <c r="L37" s="721"/>
      <c r="M37" s="814"/>
      <c r="N37" s="837" t="str">
        <f t="shared" si="21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13"/>
        <v>0</v>
      </c>
      <c r="Z37" s="357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500"/>
      <c r="F38" s="500"/>
      <c r="G38" s="500"/>
      <c r="H38" s="500"/>
      <c r="I38" s="500"/>
      <c r="J38" s="500"/>
      <c r="K38" s="553"/>
      <c r="L38" s="721"/>
      <c r="M38" s="814"/>
      <c r="N38" s="837" t="str">
        <f t="shared" si="21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13"/>
        <v>0</v>
      </c>
      <c r="Z38" s="357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500"/>
      <c r="F39" s="500"/>
      <c r="G39" s="500"/>
      <c r="H39" s="500"/>
      <c r="I39" s="500"/>
      <c r="J39" s="500"/>
      <c r="K39" s="553"/>
      <c r="L39" s="721"/>
      <c r="M39" s="814"/>
      <c r="N39" s="837" t="str">
        <f t="shared" si="21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13"/>
        <v>0</v>
      </c>
      <c r="Z39" s="357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5"/>
      <c r="E40" s="755"/>
      <c r="F40" s="755"/>
      <c r="G40" s="755"/>
      <c r="H40" s="755"/>
      <c r="I40" s="755"/>
      <c r="J40" s="755"/>
      <c r="K40" s="504"/>
      <c r="L40" s="507"/>
      <c r="M40" s="574"/>
      <c r="N40" s="507"/>
      <c r="O40" s="778"/>
      <c r="P40" s="755"/>
      <c r="Q40" s="755"/>
      <c r="R40" s="755"/>
      <c r="S40" s="755"/>
      <c r="T40" s="755"/>
      <c r="U40" s="755"/>
      <c r="V40" s="504"/>
      <c r="W40" s="505"/>
      <c r="X40" s="504"/>
      <c r="Y40" s="503"/>
      <c r="Z40" s="357"/>
      <c r="AA40" s="507"/>
      <c r="AB40" s="524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4"/>
      <c r="F41" s="554"/>
      <c r="G41" s="554"/>
      <c r="H41" s="554"/>
      <c r="I41" s="554"/>
      <c r="J41" s="554"/>
      <c r="K41" s="826"/>
      <c r="L41" s="721"/>
      <c r="M41" s="814"/>
      <c r="N41" s="837" t="str">
        <f>$N$9</f>
        <v>Nominal £</v>
      </c>
      <c r="O41" s="790"/>
      <c r="P41" s="554"/>
      <c r="Q41" s="554"/>
      <c r="R41" s="554"/>
      <c r="S41" s="554"/>
      <c r="T41" s="554"/>
      <c r="U41" s="554"/>
      <c r="V41" s="555"/>
      <c r="W41" s="722"/>
      <c r="X41" s="555"/>
      <c r="Y41" s="678">
        <f t="shared" si="13"/>
        <v>0</v>
      </c>
      <c r="Z41" s="357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2"/>
      <c r="E42" s="803"/>
      <c r="F42" s="803"/>
      <c r="G42" s="803"/>
      <c r="H42" s="803"/>
      <c r="I42" s="803"/>
      <c r="J42" s="803"/>
      <c r="K42" s="502"/>
      <c r="L42" s="501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7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500"/>
      <c r="F43" s="500"/>
      <c r="G43" s="500"/>
      <c r="H43" s="500"/>
      <c r="I43" s="500"/>
      <c r="J43" s="500"/>
      <c r="K43" s="553"/>
      <c r="L43" s="515"/>
      <c r="M43" s="814"/>
      <c r="N43" s="836" t="str">
        <f t="shared" ref="N43:N54" si="24">$N$9</f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13"/>
        <v>0</v>
      </c>
      <c r="Z43" s="357"/>
      <c r="AA43" s="515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500"/>
      <c r="F44" s="500"/>
      <c r="G44" s="500"/>
      <c r="H44" s="500"/>
      <c r="I44" s="500"/>
      <c r="J44" s="500"/>
      <c r="K44" s="553"/>
      <c r="L44" s="515"/>
      <c r="M44" s="814"/>
      <c r="N44" s="836" t="str">
        <f t="shared" si="24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13"/>
        <v>0</v>
      </c>
      <c r="Z44" s="357"/>
      <c r="AA44" s="515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6"/>
      <c r="F45" s="556"/>
      <c r="G45" s="556"/>
      <c r="H45" s="556"/>
      <c r="I45" s="556"/>
      <c r="J45" s="556"/>
      <c r="K45" s="557"/>
      <c r="L45" s="721"/>
      <c r="M45" s="814"/>
      <c r="N45" s="837" t="str">
        <f t="shared" si="24"/>
        <v>Nominal £</v>
      </c>
      <c r="O45" s="790"/>
      <c r="P45" s="554"/>
      <c r="Q45" s="554"/>
      <c r="R45" s="554"/>
      <c r="S45" s="554"/>
      <c r="T45" s="554"/>
      <c r="U45" s="554"/>
      <c r="V45" s="555"/>
      <c r="W45" s="722"/>
      <c r="X45" s="555"/>
      <c r="Y45" s="678">
        <f t="shared" si="13"/>
        <v>0</v>
      </c>
      <c r="Z45" s="357"/>
      <c r="AA45" s="515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9"/>
      <c r="E46" s="741"/>
      <c r="F46" s="741"/>
      <c r="G46" s="741"/>
      <c r="H46" s="741"/>
      <c r="I46" s="741"/>
      <c r="J46" s="741"/>
      <c r="K46" s="502"/>
      <c r="L46" s="501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7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500"/>
      <c r="F47" s="500"/>
      <c r="G47" s="500"/>
      <c r="H47" s="500"/>
      <c r="I47" s="500"/>
      <c r="J47" s="500"/>
      <c r="K47" s="553"/>
      <c r="L47" s="515"/>
      <c r="M47" s="814"/>
      <c r="N47" s="836" t="str">
        <f t="shared" si="24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13"/>
        <v>0</v>
      </c>
      <c r="Z47" s="357"/>
      <c r="AA47" s="515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500"/>
      <c r="F48" s="500"/>
      <c r="G48" s="500"/>
      <c r="H48" s="500"/>
      <c r="I48" s="500"/>
      <c r="J48" s="500"/>
      <c r="K48" s="553"/>
      <c r="L48" s="515"/>
      <c r="M48" s="814"/>
      <c r="N48" s="836" t="str">
        <f t="shared" si="24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13"/>
        <v>0</v>
      </c>
      <c r="Z48" s="357"/>
      <c r="AA48" s="515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500"/>
      <c r="F49" s="500"/>
      <c r="G49" s="500"/>
      <c r="H49" s="500"/>
      <c r="I49" s="500"/>
      <c r="J49" s="500"/>
      <c r="K49" s="553"/>
      <c r="L49" s="515"/>
      <c r="M49" s="814"/>
      <c r="N49" s="836" t="str">
        <f t="shared" si="24"/>
        <v>Nominal £</v>
      </c>
      <c r="O49" s="789"/>
      <c r="P49" s="500"/>
      <c r="Q49" s="500"/>
      <c r="R49" s="500"/>
      <c r="S49" s="500"/>
      <c r="T49" s="500"/>
      <c r="U49" s="500"/>
      <c r="V49" s="553"/>
      <c r="W49" s="719"/>
      <c r="X49" s="553"/>
      <c r="Y49" s="672">
        <f t="shared" si="13"/>
        <v>0</v>
      </c>
      <c r="Z49" s="357"/>
      <c r="AA49" s="515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500"/>
      <c r="F50" s="500"/>
      <c r="G50" s="500"/>
      <c r="H50" s="500"/>
      <c r="I50" s="500"/>
      <c r="J50" s="500"/>
      <c r="K50" s="553"/>
      <c r="L50" s="515"/>
      <c r="M50" s="814"/>
      <c r="N50" s="836" t="str">
        <f t="shared" si="24"/>
        <v>Nominal £</v>
      </c>
      <c r="O50" s="789"/>
      <c r="P50" s="500"/>
      <c r="Q50" s="500"/>
      <c r="R50" s="500"/>
      <c r="S50" s="500"/>
      <c r="T50" s="500"/>
      <c r="U50" s="500"/>
      <c r="V50" s="553"/>
      <c r="W50" s="719"/>
      <c r="X50" s="553"/>
      <c r="Y50" s="672">
        <f t="shared" si="13"/>
        <v>0</v>
      </c>
      <c r="Z50" s="357"/>
      <c r="AA50" s="515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500"/>
      <c r="F51" s="500"/>
      <c r="G51" s="500"/>
      <c r="H51" s="500"/>
      <c r="I51" s="500"/>
      <c r="J51" s="500"/>
      <c r="K51" s="553"/>
      <c r="L51" s="515"/>
      <c r="M51" s="814"/>
      <c r="N51" s="836" t="str">
        <f t="shared" si="24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13"/>
        <v>0</v>
      </c>
      <c r="Z51" s="357"/>
      <c r="AA51" s="515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500"/>
      <c r="F52" s="500"/>
      <c r="G52" s="500"/>
      <c r="H52" s="500"/>
      <c r="I52" s="500"/>
      <c r="J52" s="500"/>
      <c r="K52" s="553"/>
      <c r="L52" s="721"/>
      <c r="M52" s="814"/>
      <c r="N52" s="837" t="str">
        <f t="shared" si="24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13"/>
        <v>0</v>
      </c>
      <c r="Z52" s="357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500"/>
      <c r="F53" s="500"/>
      <c r="G53" s="500"/>
      <c r="H53" s="500"/>
      <c r="I53" s="500"/>
      <c r="J53" s="500"/>
      <c r="K53" s="553"/>
      <c r="L53" s="721"/>
      <c r="M53" s="814"/>
      <c r="N53" s="837" t="str">
        <f t="shared" si="24"/>
        <v>Nominal £</v>
      </c>
      <c r="O53" s="789"/>
      <c r="P53" s="500"/>
      <c r="Q53" s="500"/>
      <c r="R53" s="500"/>
      <c r="S53" s="500"/>
      <c r="T53" s="500"/>
      <c r="U53" s="500"/>
      <c r="V53" s="553"/>
      <c r="W53" s="719"/>
      <c r="X53" s="553"/>
      <c r="Y53" s="672">
        <f t="shared" si="13"/>
        <v>0</v>
      </c>
      <c r="Z53" s="357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2"/>
      <c r="D54" s="722"/>
      <c r="E54" s="554"/>
      <c r="F54" s="554"/>
      <c r="G54" s="554"/>
      <c r="H54" s="554"/>
      <c r="I54" s="554"/>
      <c r="J54" s="554"/>
      <c r="K54" s="555"/>
      <c r="L54" s="516"/>
      <c r="M54" s="814"/>
      <c r="N54" s="839" t="str">
        <f t="shared" si="24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 t="shared" si="13"/>
        <v>0</v>
      </c>
      <c r="Z54" s="357"/>
      <c r="AA54" s="516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9"/>
      <c r="E55" s="741"/>
      <c r="F55" s="741"/>
      <c r="G55" s="741"/>
      <c r="H55" s="741"/>
      <c r="I55" s="741"/>
      <c r="J55" s="741"/>
      <c r="K55" s="502"/>
      <c r="L55" s="513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7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5"/>
      <c r="E56" s="755"/>
      <c r="F56" s="755"/>
      <c r="G56" s="755"/>
      <c r="H56" s="755"/>
      <c r="I56" s="755"/>
      <c r="J56" s="755"/>
      <c r="K56" s="504"/>
      <c r="L56" s="503"/>
      <c r="M56" s="574"/>
      <c r="N56" s="503"/>
      <c r="O56" s="778"/>
      <c r="P56" s="755"/>
      <c r="Q56" s="755"/>
      <c r="R56" s="755"/>
      <c r="S56" s="755"/>
      <c r="T56" s="755"/>
      <c r="U56" s="755"/>
      <c r="V56" s="504"/>
      <c r="W56" s="505"/>
      <c r="X56" s="504"/>
      <c r="Y56" s="503"/>
      <c r="Z56" s="357"/>
      <c r="AA56" s="503"/>
      <c r="AB56" s="504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500"/>
      <c r="F57" s="500"/>
      <c r="G57" s="500"/>
      <c r="H57" s="500"/>
      <c r="I57" s="500"/>
      <c r="J57" s="500"/>
      <c r="K57" s="553"/>
      <c r="L57" s="515"/>
      <c r="M57" s="814"/>
      <c r="N57" s="836" t="str">
        <f t="shared" ref="N57:N58" si="29">$N$9</f>
        <v>Nominal £</v>
      </c>
      <c r="O57" s="789"/>
      <c r="P57" s="500"/>
      <c r="Q57" s="500"/>
      <c r="R57" s="500"/>
      <c r="S57" s="500"/>
      <c r="T57" s="500"/>
      <c r="U57" s="500"/>
      <c r="V57" s="553"/>
      <c r="W57" s="719"/>
      <c r="X57" s="553"/>
      <c r="Y57" s="672">
        <f>SUM(O57:X57)</f>
        <v>0</v>
      </c>
      <c r="Z57" s="357"/>
      <c r="AA57" s="515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500"/>
      <c r="F58" s="500"/>
      <c r="G58" s="500"/>
      <c r="H58" s="500"/>
      <c r="I58" s="500"/>
      <c r="J58" s="500"/>
      <c r="K58" s="553"/>
      <c r="L58" s="515"/>
      <c r="M58" s="814"/>
      <c r="N58" s="836" t="str">
        <f t="shared" si="29"/>
        <v>Nominal £</v>
      </c>
      <c r="O58" s="789"/>
      <c r="P58" s="500"/>
      <c r="Q58" s="500"/>
      <c r="R58" s="500"/>
      <c r="S58" s="500"/>
      <c r="T58" s="500"/>
      <c r="U58" s="500"/>
      <c r="V58" s="553"/>
      <c r="W58" s="719"/>
      <c r="X58" s="553"/>
      <c r="Y58" s="672">
        <f t="shared" si="13"/>
        <v>0</v>
      </c>
      <c r="Z58" s="357"/>
      <c r="AA58" s="515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5"/>
      <c r="E59" s="755"/>
      <c r="F59" s="755"/>
      <c r="G59" s="755"/>
      <c r="H59" s="755"/>
      <c r="I59" s="755"/>
      <c r="J59" s="755"/>
      <c r="K59" s="504"/>
      <c r="L59" s="503"/>
      <c r="M59" s="574"/>
      <c r="N59" s="503"/>
      <c r="O59" s="778"/>
      <c r="P59" s="755"/>
      <c r="Q59" s="755"/>
      <c r="R59" s="755"/>
      <c r="S59" s="755"/>
      <c r="T59" s="755"/>
      <c r="U59" s="755"/>
      <c r="V59" s="504"/>
      <c r="W59" s="505"/>
      <c r="X59" s="504"/>
      <c r="Y59" s="503"/>
      <c r="Z59" s="357"/>
      <c r="AA59" s="503"/>
      <c r="AB59" s="504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500"/>
      <c r="F60" s="500"/>
      <c r="G60" s="500"/>
      <c r="H60" s="500"/>
      <c r="I60" s="500"/>
      <c r="J60" s="500"/>
      <c r="K60" s="553"/>
      <c r="L60" s="515"/>
      <c r="M60" s="814"/>
      <c r="N60" s="836" t="str">
        <f t="shared" ref="N60:N61" si="31">$N$9</f>
        <v>Nominal £</v>
      </c>
      <c r="O60" s="789"/>
      <c r="P60" s="500"/>
      <c r="Q60" s="500"/>
      <c r="R60" s="500"/>
      <c r="S60" s="500"/>
      <c r="T60" s="500"/>
      <c r="U60" s="500"/>
      <c r="V60" s="553"/>
      <c r="W60" s="719"/>
      <c r="X60" s="553"/>
      <c r="Y60" s="672">
        <f t="shared" si="13"/>
        <v>0</v>
      </c>
      <c r="Z60" s="357"/>
      <c r="AA60" s="515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4"/>
      <c r="F61" s="554"/>
      <c r="G61" s="554"/>
      <c r="H61" s="554"/>
      <c r="I61" s="554"/>
      <c r="J61" s="554"/>
      <c r="K61" s="555"/>
      <c r="L61" s="516"/>
      <c r="M61" s="814"/>
      <c r="N61" s="839" t="str">
        <f t="shared" si="31"/>
        <v>Nominal £</v>
      </c>
      <c r="O61" s="790"/>
      <c r="P61" s="554"/>
      <c r="Q61" s="554"/>
      <c r="R61" s="554"/>
      <c r="S61" s="554"/>
      <c r="T61" s="554"/>
      <c r="U61" s="554"/>
      <c r="V61" s="555"/>
      <c r="W61" s="722"/>
      <c r="X61" s="555"/>
      <c r="Y61" s="678">
        <f t="shared" si="13"/>
        <v>0</v>
      </c>
      <c r="Z61" s="357"/>
      <c r="AA61" s="516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2"/>
      <c r="E62" s="803"/>
      <c r="F62" s="803"/>
      <c r="G62" s="803"/>
      <c r="H62" s="803"/>
      <c r="I62" s="803"/>
      <c r="J62" s="803"/>
      <c r="K62" s="804"/>
      <c r="L62" s="501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7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500"/>
      <c r="F63" s="500"/>
      <c r="G63" s="500"/>
      <c r="H63" s="500"/>
      <c r="I63" s="500"/>
      <c r="J63" s="500"/>
      <c r="K63" s="553"/>
      <c r="L63" s="515"/>
      <c r="M63" s="814"/>
      <c r="N63" s="836" t="str">
        <f t="shared" ref="N63:N65" si="33">$N$9</f>
        <v>Nominal £</v>
      </c>
      <c r="O63" s="789"/>
      <c r="P63" s="500"/>
      <c r="Q63" s="500"/>
      <c r="R63" s="500"/>
      <c r="S63" s="500"/>
      <c r="T63" s="500"/>
      <c r="U63" s="500"/>
      <c r="V63" s="553"/>
      <c r="W63" s="719"/>
      <c r="X63" s="553"/>
      <c r="Y63" s="672">
        <f t="shared" si="13"/>
        <v>0</v>
      </c>
      <c r="Z63" s="357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500"/>
      <c r="F64" s="500"/>
      <c r="G64" s="500"/>
      <c r="H64" s="500"/>
      <c r="I64" s="500"/>
      <c r="J64" s="500"/>
      <c r="K64" s="553"/>
      <c r="L64" s="515"/>
      <c r="M64" s="814"/>
      <c r="N64" s="836" t="str">
        <f t="shared" si="33"/>
        <v>Nominal £</v>
      </c>
      <c r="O64" s="789"/>
      <c r="P64" s="500"/>
      <c r="Q64" s="500"/>
      <c r="R64" s="500"/>
      <c r="S64" s="500"/>
      <c r="T64" s="500"/>
      <c r="U64" s="500"/>
      <c r="V64" s="553"/>
      <c r="W64" s="719"/>
      <c r="X64" s="553"/>
      <c r="Y64" s="672">
        <f t="shared" si="13"/>
        <v>0</v>
      </c>
      <c r="Z64" s="357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6"/>
      <c r="F65" s="556"/>
      <c r="G65" s="556"/>
      <c r="H65" s="556"/>
      <c r="I65" s="556"/>
      <c r="J65" s="556"/>
      <c r="K65" s="557"/>
      <c r="L65" s="516"/>
      <c r="M65" s="814"/>
      <c r="N65" s="839" t="str">
        <f t="shared" si="33"/>
        <v>Nominal £</v>
      </c>
      <c r="O65" s="790"/>
      <c r="P65" s="554"/>
      <c r="Q65" s="554"/>
      <c r="R65" s="554"/>
      <c r="S65" s="554"/>
      <c r="T65" s="554"/>
      <c r="U65" s="554"/>
      <c r="V65" s="555"/>
      <c r="W65" s="722"/>
      <c r="X65" s="555"/>
      <c r="Y65" s="678">
        <f t="shared" si="13"/>
        <v>0</v>
      </c>
      <c r="Z65" s="357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9"/>
      <c r="E66" s="741"/>
      <c r="F66" s="741"/>
      <c r="G66" s="741"/>
      <c r="H66" s="741"/>
      <c r="I66" s="741"/>
      <c r="J66" s="741"/>
      <c r="K66" s="502"/>
      <c r="L66" s="513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7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5"/>
      <c r="E67" s="755"/>
      <c r="F67" s="755"/>
      <c r="G67" s="755"/>
      <c r="H67" s="755"/>
      <c r="I67" s="755"/>
      <c r="J67" s="755"/>
      <c r="K67" s="504"/>
      <c r="L67" s="515"/>
      <c r="M67" s="814"/>
      <c r="N67" s="836" t="str">
        <f t="shared" ref="N67:N82" si="35">$N$9</f>
        <v>Nominal £</v>
      </c>
      <c r="O67" s="789"/>
      <c r="P67" s="500"/>
      <c r="Q67" s="500"/>
      <c r="R67" s="500"/>
      <c r="S67" s="500"/>
      <c r="T67" s="500"/>
      <c r="U67" s="500"/>
      <c r="V67" s="553"/>
      <c r="W67" s="719"/>
      <c r="X67" s="553"/>
      <c r="Y67" s="672">
        <f t="shared" si="13"/>
        <v>0</v>
      </c>
      <c r="Z67" s="357"/>
      <c r="AA67" s="515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5"/>
      <c r="E68" s="755"/>
      <c r="F68" s="755"/>
      <c r="G68" s="755"/>
      <c r="H68" s="755"/>
      <c r="I68" s="755"/>
      <c r="J68" s="755"/>
      <c r="K68" s="504"/>
      <c r="L68" s="515"/>
      <c r="M68" s="814"/>
      <c r="N68" s="836" t="str">
        <f t="shared" si="35"/>
        <v>Nominal £</v>
      </c>
      <c r="O68" s="789"/>
      <c r="P68" s="500"/>
      <c r="Q68" s="500"/>
      <c r="R68" s="500"/>
      <c r="S68" s="500"/>
      <c r="T68" s="500"/>
      <c r="U68" s="500"/>
      <c r="V68" s="553"/>
      <c r="W68" s="719"/>
      <c r="X68" s="553"/>
      <c r="Y68" s="672">
        <f t="shared" si="13"/>
        <v>0</v>
      </c>
      <c r="Z68" s="357"/>
      <c r="AA68" s="515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5"/>
      <c r="E69" s="755"/>
      <c r="F69" s="755"/>
      <c r="G69" s="755"/>
      <c r="H69" s="755"/>
      <c r="I69" s="755"/>
      <c r="J69" s="755"/>
      <c r="K69" s="504"/>
      <c r="L69" s="515"/>
      <c r="M69" s="814"/>
      <c r="N69" s="836" t="str">
        <f t="shared" si="35"/>
        <v>Nominal £</v>
      </c>
      <c r="O69" s="789"/>
      <c r="P69" s="500"/>
      <c r="Q69" s="500"/>
      <c r="R69" s="500"/>
      <c r="S69" s="500"/>
      <c r="T69" s="500"/>
      <c r="U69" s="500"/>
      <c r="V69" s="553"/>
      <c r="W69" s="719"/>
      <c r="X69" s="553"/>
      <c r="Y69" s="672">
        <f t="shared" si="13"/>
        <v>0</v>
      </c>
      <c r="Z69" s="357"/>
      <c r="AA69" s="515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5"/>
      <c r="E70" s="755"/>
      <c r="F70" s="755"/>
      <c r="G70" s="755"/>
      <c r="H70" s="755"/>
      <c r="I70" s="755"/>
      <c r="J70" s="755"/>
      <c r="K70" s="504"/>
      <c r="L70" s="515"/>
      <c r="M70" s="814"/>
      <c r="N70" s="836" t="str">
        <f t="shared" si="35"/>
        <v>Nominal £</v>
      </c>
      <c r="O70" s="789"/>
      <c r="P70" s="500"/>
      <c r="Q70" s="500"/>
      <c r="R70" s="500"/>
      <c r="S70" s="500"/>
      <c r="T70" s="500"/>
      <c r="U70" s="500"/>
      <c r="V70" s="553"/>
      <c r="W70" s="719"/>
      <c r="X70" s="553"/>
      <c r="Y70" s="672">
        <f t="shared" si="13"/>
        <v>0</v>
      </c>
      <c r="Z70" s="357"/>
      <c r="AA70" s="515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5"/>
      <c r="E71" s="755"/>
      <c r="F71" s="755"/>
      <c r="G71" s="755"/>
      <c r="H71" s="755"/>
      <c r="I71" s="755"/>
      <c r="J71" s="755"/>
      <c r="K71" s="504"/>
      <c r="L71" s="515"/>
      <c r="M71" s="814"/>
      <c r="N71" s="836" t="str">
        <f t="shared" si="35"/>
        <v>Nominal £</v>
      </c>
      <c r="O71" s="789"/>
      <c r="P71" s="500"/>
      <c r="Q71" s="500"/>
      <c r="R71" s="500"/>
      <c r="S71" s="500"/>
      <c r="T71" s="500"/>
      <c r="U71" s="500"/>
      <c r="V71" s="553"/>
      <c r="W71" s="719"/>
      <c r="X71" s="553"/>
      <c r="Y71" s="672">
        <f t="shared" si="13"/>
        <v>0</v>
      </c>
      <c r="Z71" s="357"/>
      <c r="AA71" s="515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5"/>
      <c r="E72" s="755"/>
      <c r="F72" s="755"/>
      <c r="G72" s="755"/>
      <c r="H72" s="755"/>
      <c r="I72" s="755"/>
      <c r="J72" s="755"/>
      <c r="K72" s="504"/>
      <c r="L72" s="515"/>
      <c r="M72" s="814"/>
      <c r="N72" s="836" t="str">
        <f t="shared" si="35"/>
        <v>Nominal £</v>
      </c>
      <c r="O72" s="789"/>
      <c r="P72" s="500"/>
      <c r="Q72" s="500"/>
      <c r="R72" s="500"/>
      <c r="S72" s="500"/>
      <c r="T72" s="500"/>
      <c r="U72" s="500"/>
      <c r="V72" s="553"/>
      <c r="W72" s="719"/>
      <c r="X72" s="553"/>
      <c r="Y72" s="672">
        <f t="shared" si="13"/>
        <v>0</v>
      </c>
      <c r="Z72" s="357"/>
      <c r="AA72" s="515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2"/>
      <c r="D73" s="510"/>
      <c r="E73" s="757"/>
      <c r="F73" s="757"/>
      <c r="G73" s="757"/>
      <c r="H73" s="757"/>
      <c r="I73" s="757"/>
      <c r="J73" s="757"/>
      <c r="K73" s="731"/>
      <c r="L73" s="515"/>
      <c r="M73" s="814"/>
      <c r="N73" s="837" t="str">
        <f t="shared" si="35"/>
        <v>Nominal £</v>
      </c>
      <c r="O73" s="790"/>
      <c r="P73" s="554"/>
      <c r="Q73" s="554"/>
      <c r="R73" s="554"/>
      <c r="S73" s="554"/>
      <c r="T73" s="554"/>
      <c r="U73" s="554"/>
      <c r="V73" s="555"/>
      <c r="W73" s="722"/>
      <c r="X73" s="555"/>
      <c r="Y73" s="678">
        <f t="shared" si="13"/>
        <v>0</v>
      </c>
      <c r="Z73" s="357"/>
      <c r="AA73" s="515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9"/>
      <c r="E74" s="741"/>
      <c r="F74" s="741"/>
      <c r="G74" s="741"/>
      <c r="H74" s="741"/>
      <c r="I74" s="741"/>
      <c r="J74" s="741"/>
      <c r="K74" s="502"/>
      <c r="L74" s="501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7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500"/>
      <c r="F75" s="500"/>
      <c r="G75" s="500"/>
      <c r="H75" s="500"/>
      <c r="I75" s="500"/>
      <c r="J75" s="500"/>
      <c r="K75" s="553"/>
      <c r="L75" s="515"/>
      <c r="M75" s="814"/>
      <c r="N75" s="836" t="str">
        <f t="shared" si="35"/>
        <v>Nominal £</v>
      </c>
      <c r="O75" s="789"/>
      <c r="P75" s="500"/>
      <c r="Q75" s="500"/>
      <c r="R75" s="500"/>
      <c r="S75" s="500"/>
      <c r="T75" s="500"/>
      <c r="U75" s="500"/>
      <c r="V75" s="553"/>
      <c r="W75" s="719"/>
      <c r="X75" s="553"/>
      <c r="Y75" s="672">
        <f t="shared" si="13"/>
        <v>0</v>
      </c>
      <c r="Z75" s="357"/>
      <c r="AA75" s="515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500"/>
      <c r="F76" s="500"/>
      <c r="G76" s="500"/>
      <c r="H76" s="500"/>
      <c r="I76" s="500"/>
      <c r="J76" s="500"/>
      <c r="K76" s="553"/>
      <c r="L76" s="515"/>
      <c r="M76" s="814"/>
      <c r="N76" s="836" t="str">
        <f t="shared" si="35"/>
        <v>Nominal £</v>
      </c>
      <c r="O76" s="789"/>
      <c r="P76" s="500"/>
      <c r="Q76" s="500"/>
      <c r="R76" s="500"/>
      <c r="S76" s="500"/>
      <c r="T76" s="500"/>
      <c r="U76" s="500"/>
      <c r="V76" s="553"/>
      <c r="W76" s="719"/>
      <c r="X76" s="553"/>
      <c r="Y76" s="672">
        <f t="shared" si="13"/>
        <v>0</v>
      </c>
      <c r="Z76" s="357"/>
      <c r="AA76" s="515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500"/>
      <c r="F77" s="500"/>
      <c r="G77" s="500"/>
      <c r="H77" s="500"/>
      <c r="I77" s="500"/>
      <c r="J77" s="500"/>
      <c r="K77" s="553"/>
      <c r="L77" s="515"/>
      <c r="M77" s="814"/>
      <c r="N77" s="836" t="str">
        <f t="shared" si="35"/>
        <v>Nominal £</v>
      </c>
      <c r="O77" s="789"/>
      <c r="P77" s="500"/>
      <c r="Q77" s="500"/>
      <c r="R77" s="500"/>
      <c r="S77" s="500"/>
      <c r="T77" s="500"/>
      <c r="U77" s="500"/>
      <c r="V77" s="553"/>
      <c r="W77" s="719"/>
      <c r="X77" s="553"/>
      <c r="Y77" s="672">
        <f t="shared" si="13"/>
        <v>0</v>
      </c>
      <c r="Z77" s="357"/>
      <c r="AA77" s="515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500"/>
      <c r="F78" s="500"/>
      <c r="G78" s="500"/>
      <c r="H78" s="500"/>
      <c r="I78" s="500"/>
      <c r="J78" s="500"/>
      <c r="K78" s="553"/>
      <c r="L78" s="515"/>
      <c r="M78" s="814"/>
      <c r="N78" s="836" t="str">
        <f t="shared" si="35"/>
        <v>Nominal £</v>
      </c>
      <c r="O78" s="789"/>
      <c r="P78" s="500"/>
      <c r="Q78" s="500"/>
      <c r="R78" s="500"/>
      <c r="S78" s="500"/>
      <c r="T78" s="500"/>
      <c r="U78" s="500"/>
      <c r="V78" s="553"/>
      <c r="W78" s="719"/>
      <c r="X78" s="553"/>
      <c r="Y78" s="672">
        <f t="shared" si="13"/>
        <v>0</v>
      </c>
      <c r="Z78" s="357"/>
      <c r="AA78" s="515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500"/>
      <c r="F79" s="500"/>
      <c r="G79" s="500"/>
      <c r="H79" s="500"/>
      <c r="I79" s="500"/>
      <c r="J79" s="500"/>
      <c r="K79" s="553"/>
      <c r="L79" s="515"/>
      <c r="M79" s="814"/>
      <c r="N79" s="836" t="str">
        <f t="shared" si="35"/>
        <v>Nominal £</v>
      </c>
      <c r="O79" s="789"/>
      <c r="P79" s="500"/>
      <c r="Q79" s="500"/>
      <c r="R79" s="500"/>
      <c r="S79" s="500"/>
      <c r="T79" s="500"/>
      <c r="U79" s="500"/>
      <c r="V79" s="553"/>
      <c r="W79" s="719"/>
      <c r="X79" s="553"/>
      <c r="Y79" s="672">
        <f t="shared" si="13"/>
        <v>0</v>
      </c>
      <c r="Z79" s="357"/>
      <c r="AA79" s="515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500"/>
      <c r="F80" s="500"/>
      <c r="G80" s="500"/>
      <c r="H80" s="500"/>
      <c r="I80" s="500"/>
      <c r="J80" s="500"/>
      <c r="K80" s="553"/>
      <c r="L80" s="515"/>
      <c r="M80" s="814"/>
      <c r="N80" s="836" t="str">
        <f t="shared" si="35"/>
        <v>Nominal £</v>
      </c>
      <c r="O80" s="789"/>
      <c r="P80" s="500"/>
      <c r="Q80" s="500"/>
      <c r="R80" s="500"/>
      <c r="S80" s="500"/>
      <c r="T80" s="500"/>
      <c r="U80" s="500"/>
      <c r="V80" s="553"/>
      <c r="W80" s="719"/>
      <c r="X80" s="553"/>
      <c r="Y80" s="672">
        <f t="shared" si="13"/>
        <v>0</v>
      </c>
      <c r="Z80" s="357"/>
      <c r="AA80" s="515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500"/>
      <c r="F81" s="500"/>
      <c r="G81" s="500"/>
      <c r="H81" s="500"/>
      <c r="I81" s="500"/>
      <c r="J81" s="500"/>
      <c r="K81" s="553"/>
      <c r="L81" s="515"/>
      <c r="M81" s="814"/>
      <c r="N81" s="836" t="str">
        <f t="shared" si="35"/>
        <v>Nominal £</v>
      </c>
      <c r="O81" s="789"/>
      <c r="P81" s="500"/>
      <c r="Q81" s="500"/>
      <c r="R81" s="500"/>
      <c r="S81" s="500"/>
      <c r="T81" s="500"/>
      <c r="U81" s="500"/>
      <c r="V81" s="553"/>
      <c r="W81" s="719"/>
      <c r="X81" s="553"/>
      <c r="Y81" s="672">
        <f t="shared" si="13"/>
        <v>0</v>
      </c>
      <c r="Z81" s="357"/>
      <c r="AA81" s="515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4"/>
      <c r="F82" s="554"/>
      <c r="G82" s="554"/>
      <c r="H82" s="554"/>
      <c r="I82" s="554"/>
      <c r="J82" s="554"/>
      <c r="K82" s="555"/>
      <c r="L82" s="516"/>
      <c r="M82" s="814"/>
      <c r="N82" s="839" t="str">
        <f t="shared" si="35"/>
        <v>Nominal £</v>
      </c>
      <c r="O82" s="790"/>
      <c r="P82" s="554"/>
      <c r="Q82" s="554"/>
      <c r="R82" s="554"/>
      <c r="S82" s="554"/>
      <c r="T82" s="554"/>
      <c r="U82" s="554"/>
      <c r="V82" s="555"/>
      <c r="W82" s="722"/>
      <c r="X82" s="555"/>
      <c r="Y82" s="678">
        <f t="shared" si="13"/>
        <v>0</v>
      </c>
      <c r="Z82" s="357"/>
      <c r="AA82" s="516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B20:B21"/>
    <mergeCell ref="C20:C21"/>
    <mergeCell ref="D20:K20"/>
    <mergeCell ref="N20:N21"/>
    <mergeCell ref="O20:V20"/>
    <mergeCell ref="O7:V7"/>
    <mergeCell ref="A1:K3"/>
    <mergeCell ref="B7:B8"/>
    <mergeCell ref="C7:C8"/>
    <mergeCell ref="D7:K7"/>
    <mergeCell ref="N7:N8"/>
  </mergeCells>
  <pageMargins left="0.7" right="0.7" top="0.75" bottom="0.75" header="0.3" footer="0.3"/>
  <pageSetup paperSize="9" scale="23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FD2A-4B93-40F8-81B3-08582D98565C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28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28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M3" s="28"/>
    </row>
    <row r="4" spans="1:28" ht="18" x14ac:dyDescent="0.4">
      <c r="A4" s="351" t="str">
        <f ca="1">CONCATENATE("Worksheet: ",RIGHT(CELL("filename",$A$1),LEN(CELL("filename",$A$1))-FIND("]",CELL("filename",$A$1))))</f>
        <v>Worksheet: 3.7 Maintenance 2025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263"/>
      <c r="N4" s="351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559"/>
      <c r="Z4" s="559"/>
      <c r="AA4" s="559"/>
      <c r="AB4" s="559"/>
    </row>
    <row r="5" spans="1:28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41"/>
      <c r="Z5" s="41"/>
      <c r="AA5" s="41"/>
      <c r="AB5" s="41"/>
    </row>
    <row r="6" spans="1:28" ht="16" thickBot="1" x14ac:dyDescent="0.4">
      <c r="A6" s="294" t="s">
        <v>1104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AB6" s="14"/>
    </row>
    <row r="7" spans="1:28" ht="39" x14ac:dyDescent="0.3">
      <c r="A7" s="353"/>
      <c r="B7" s="1628" t="s">
        <v>299</v>
      </c>
      <c r="C7" s="1621" t="s">
        <v>703</v>
      </c>
      <c r="D7" s="1623" t="s">
        <v>582</v>
      </c>
      <c r="E7" s="1624"/>
      <c r="F7" s="1624"/>
      <c r="G7" s="1624"/>
      <c r="H7" s="1624"/>
      <c r="I7" s="1624"/>
      <c r="J7" s="1624"/>
      <c r="K7" s="1624"/>
      <c r="L7" s="560" t="s">
        <v>583</v>
      </c>
      <c r="M7" s="752"/>
      <c r="N7" s="1628" t="s">
        <v>702</v>
      </c>
      <c r="O7" s="1625" t="s">
        <v>584</v>
      </c>
      <c r="P7" s="1625"/>
      <c r="Q7" s="1626"/>
      <c r="R7" s="1626"/>
      <c r="S7" s="1626"/>
      <c r="T7" s="1626"/>
      <c r="U7" s="1626"/>
      <c r="V7" s="1627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28" ht="14.5" thickBot="1" x14ac:dyDescent="0.35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M8" s="42"/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8" t="s">
        <v>593</v>
      </c>
      <c r="W8" s="569" t="s">
        <v>57</v>
      </c>
      <c r="X8" s="570" t="s">
        <v>57</v>
      </c>
      <c r="Y8" s="571" t="s">
        <v>57</v>
      </c>
      <c r="Z8" s="42"/>
      <c r="AA8" s="572" t="s">
        <v>57</v>
      </c>
      <c r="AB8" s="569" t="s">
        <v>57</v>
      </c>
    </row>
    <row r="9" spans="1:28" ht="14.5" thickBot="1" x14ac:dyDescent="0.35">
      <c r="A9" s="360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4"/>
      <c r="AA9" s="676">
        <f>SUM(AA10:AA16)</f>
        <v>0</v>
      </c>
      <c r="AB9" s="657">
        <f>+Y9-AA9</f>
        <v>0</v>
      </c>
    </row>
    <row r="10" spans="1:28" x14ac:dyDescent="0.3">
      <c r="A10" s="575" t="str">
        <f>+A23</f>
        <v>Mains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831" t="str">
        <f>$N$9</f>
        <v>Nominal £</v>
      </c>
      <c r="O10" s="765">
        <f>+O23</f>
        <v>0</v>
      </c>
      <c r="P10" s="765">
        <f t="shared" ref="P10:X10" si="1">+P23</f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4"/>
      <c r="AA10" s="718">
        <f>AA23</f>
        <v>0</v>
      </c>
      <c r="AB10" s="682">
        <f>+Y10-AA10</f>
        <v>0</v>
      </c>
    </row>
    <row r="11" spans="1:28" x14ac:dyDescent="0.3">
      <c r="A11" s="576" t="str">
        <f>+A42</f>
        <v>PRS Installations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4"/>
      <c r="AA11" s="672">
        <f>AA42</f>
        <v>0</v>
      </c>
      <c r="AB11" s="663">
        <f t="shared" ref="AB11:AB16" si="5">+Y11-AA11</f>
        <v>0</v>
      </c>
    </row>
    <row r="12" spans="1:28" x14ac:dyDescent="0.3">
      <c r="A12" s="576" t="str">
        <f>+A46</f>
        <v>Valve Maintenance</v>
      </c>
      <c r="B12" s="503"/>
      <c r="C12" s="777"/>
      <c r="D12" s="505"/>
      <c r="E12" s="778"/>
      <c r="F12" s="755"/>
      <c r="G12" s="755"/>
      <c r="H12" s="755"/>
      <c r="I12" s="755"/>
      <c r="J12" s="755"/>
      <c r="K12" s="729"/>
      <c r="L12" s="503"/>
      <c r="M12" s="574"/>
      <c r="N12" s="832" t="str">
        <f t="shared" si="3"/>
        <v>Nominal £</v>
      </c>
      <c r="O12" s="695">
        <f>+O46</f>
        <v>0</v>
      </c>
      <c r="P12" s="695">
        <f t="shared" ref="P12:X12" si="6">+P46</f>
        <v>0</v>
      </c>
      <c r="Q12" s="695">
        <f t="shared" si="6"/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4"/>
      <c r="AA12" s="672">
        <f>AA46</f>
        <v>0</v>
      </c>
      <c r="AB12" s="663">
        <f t="shared" si="5"/>
        <v>0</v>
      </c>
    </row>
    <row r="13" spans="1:28" x14ac:dyDescent="0.3">
      <c r="A13" s="576" t="str">
        <f>+A55</f>
        <v>Telemetry</v>
      </c>
      <c r="B13" s="503"/>
      <c r="C13" s="777"/>
      <c r="D13" s="505"/>
      <c r="E13" s="778"/>
      <c r="F13" s="755"/>
      <c r="G13" s="755"/>
      <c r="H13" s="755"/>
      <c r="I13" s="755"/>
      <c r="J13" s="755"/>
      <c r="K13" s="729"/>
      <c r="L13" s="503"/>
      <c r="M13" s="574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4"/>
      <c r="AA13" s="672">
        <f>AA55</f>
        <v>0</v>
      </c>
      <c r="AB13" s="663">
        <f t="shared" si="5"/>
        <v>0</v>
      </c>
    </row>
    <row r="14" spans="1:28" x14ac:dyDescent="0.3">
      <c r="A14" s="558" t="str">
        <f t="shared" ref="A14:X14" si="8">+A62</f>
        <v>Riser / Build Entry Inspection and Maintenance</v>
      </c>
      <c r="B14" s="503"/>
      <c r="C14" s="777"/>
      <c r="D14" s="505"/>
      <c r="E14" s="778"/>
      <c r="F14" s="755"/>
      <c r="G14" s="755"/>
      <c r="H14" s="755"/>
      <c r="I14" s="755"/>
      <c r="J14" s="755"/>
      <c r="K14" s="729"/>
      <c r="L14" s="503"/>
      <c r="M14" s="574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4"/>
      <c r="AA14" s="672">
        <f>AA62</f>
        <v>0</v>
      </c>
      <c r="AB14" s="663">
        <f t="shared" si="5"/>
        <v>0</v>
      </c>
    </row>
    <row r="15" spans="1:28" x14ac:dyDescent="0.3">
      <c r="A15" s="558" t="str">
        <f>+A66</f>
        <v>Customer Requested Work</v>
      </c>
      <c r="B15" s="503"/>
      <c r="C15" s="777"/>
      <c r="D15" s="505"/>
      <c r="E15" s="778"/>
      <c r="F15" s="755"/>
      <c r="G15" s="755"/>
      <c r="H15" s="755"/>
      <c r="I15" s="755"/>
      <c r="J15" s="755"/>
      <c r="K15" s="729"/>
      <c r="L15" s="503"/>
      <c r="M15" s="574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4"/>
      <c r="AA15" s="672">
        <f>AA66</f>
        <v>0</v>
      </c>
      <c r="AB15" s="663">
        <f t="shared" si="5"/>
        <v>0</v>
      </c>
    </row>
    <row r="16" spans="1:28" ht="14.5" thickBot="1" x14ac:dyDescent="0.35">
      <c r="A16" s="361" t="str">
        <f>A74</f>
        <v>Other Maintenance Cost</v>
      </c>
      <c r="B16" s="511"/>
      <c r="C16" s="522"/>
      <c r="D16" s="510"/>
      <c r="E16" s="779"/>
      <c r="F16" s="757"/>
      <c r="G16" s="757"/>
      <c r="H16" s="757"/>
      <c r="I16" s="757"/>
      <c r="J16" s="757"/>
      <c r="K16" s="728"/>
      <c r="L16" s="511"/>
      <c r="M16" s="574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4"/>
      <c r="AA16" s="678">
        <f>AA74</f>
        <v>0</v>
      </c>
      <c r="AB16" s="665">
        <f t="shared" si="5"/>
        <v>0</v>
      </c>
    </row>
    <row r="17" spans="1:28" x14ac:dyDescent="0.3">
      <c r="A17" s="559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2"/>
      <c r="Y17" s="363"/>
      <c r="Z17" s="42"/>
      <c r="AA17" s="364"/>
      <c r="AB17" s="363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4" t="s">
        <v>1103</v>
      </c>
      <c r="B19" s="294"/>
      <c r="C19" s="294"/>
      <c r="D19" s="294"/>
      <c r="E19" s="577"/>
      <c r="F19" s="294"/>
      <c r="G19" s="294"/>
      <c r="H19" s="294"/>
      <c r="I19" s="294"/>
      <c r="J19" s="294"/>
      <c r="K19" s="294"/>
      <c r="L19" s="294"/>
      <c r="M19" s="41"/>
      <c r="N19" s="294"/>
      <c r="O19" s="294"/>
      <c r="P19" s="212"/>
      <c r="Q19" s="212"/>
      <c r="R19" s="212"/>
      <c r="S19" s="212"/>
      <c r="T19" s="212"/>
      <c r="U19" s="212"/>
      <c r="V19" s="212"/>
      <c r="W19" s="365"/>
      <c r="X19" s="365"/>
      <c r="Y19" s="365"/>
      <c r="Z19" s="366"/>
      <c r="AA19" s="365"/>
      <c r="AB19" s="391"/>
    </row>
    <row r="20" spans="1:28" ht="39" x14ac:dyDescent="0.3">
      <c r="A20" s="850"/>
      <c r="B20" s="1630" t="s">
        <v>299</v>
      </c>
      <c r="C20" s="1621" t="s">
        <v>703</v>
      </c>
      <c r="D20" s="1623" t="s">
        <v>582</v>
      </c>
      <c r="E20" s="1624"/>
      <c r="F20" s="1624"/>
      <c r="G20" s="1624"/>
      <c r="H20" s="1624"/>
      <c r="I20" s="1624"/>
      <c r="J20" s="1624"/>
      <c r="K20" s="1624"/>
      <c r="L20" s="560" t="s">
        <v>583</v>
      </c>
      <c r="M20" s="41"/>
      <c r="N20" s="1628" t="s">
        <v>702</v>
      </c>
      <c r="O20" s="1625" t="s">
        <v>584</v>
      </c>
      <c r="P20" s="1625"/>
      <c r="Q20" s="1626"/>
      <c r="R20" s="1626"/>
      <c r="S20" s="1626"/>
      <c r="T20" s="1626"/>
      <c r="U20" s="1626"/>
      <c r="V20" s="1627"/>
      <c r="W20" s="354" t="s">
        <v>585</v>
      </c>
      <c r="X20" s="355" t="s">
        <v>288</v>
      </c>
      <c r="Y20" s="356" t="str">
        <f>Y7</f>
        <v>Total Gross Cost</v>
      </c>
      <c r="Z20" s="357"/>
      <c r="AA20" s="358" t="str">
        <f>AA7</f>
        <v>Contributions</v>
      </c>
      <c r="AB20" s="359" t="str">
        <f>AB7</f>
        <v>Total Net Cost</v>
      </c>
    </row>
    <row r="21" spans="1:28" ht="14.5" thickBot="1" x14ac:dyDescent="0.35">
      <c r="A21" s="816"/>
      <c r="B21" s="1631"/>
      <c r="C21" s="1622"/>
      <c r="D21" s="578" t="s">
        <v>586</v>
      </c>
      <c r="E21" s="579" t="s">
        <v>587</v>
      </c>
      <c r="F21" s="580" t="s">
        <v>588</v>
      </c>
      <c r="G21" s="580" t="s">
        <v>589</v>
      </c>
      <c r="H21" s="580" t="s">
        <v>590</v>
      </c>
      <c r="I21" s="580" t="s">
        <v>591</v>
      </c>
      <c r="J21" s="580" t="s">
        <v>592</v>
      </c>
      <c r="K21" s="581" t="s">
        <v>593</v>
      </c>
      <c r="L21" s="816" t="s">
        <v>594</v>
      </c>
      <c r="M21" s="42"/>
      <c r="N21" s="1629"/>
      <c r="O21" s="579" t="s">
        <v>586</v>
      </c>
      <c r="P21" s="579" t="s">
        <v>587</v>
      </c>
      <c r="Q21" s="580" t="s">
        <v>588</v>
      </c>
      <c r="R21" s="580" t="s">
        <v>589</v>
      </c>
      <c r="S21" s="580" t="s">
        <v>590</v>
      </c>
      <c r="T21" s="580" t="s">
        <v>591</v>
      </c>
      <c r="U21" s="580" t="s">
        <v>592</v>
      </c>
      <c r="V21" s="582" t="s">
        <v>593</v>
      </c>
      <c r="W21" s="583" t="s">
        <v>57</v>
      </c>
      <c r="X21" s="584" t="s">
        <v>57</v>
      </c>
      <c r="Y21" s="585" t="s">
        <v>57</v>
      </c>
      <c r="Z21" s="357"/>
      <c r="AA21" s="569" t="s">
        <v>57</v>
      </c>
      <c r="AB21" s="569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X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 t="shared" si="12"/>
        <v>0</v>
      </c>
      <c r="X22" s="657">
        <f t="shared" si="12"/>
        <v>0</v>
      </c>
      <c r="Y22" s="676">
        <f t="shared" ref="Y22:Y82" si="13">SUM(O22:X22)</f>
        <v>0</v>
      </c>
      <c r="Z22" s="357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7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9"/>
      <c r="E24" s="741"/>
      <c r="F24" s="741"/>
      <c r="G24" s="741"/>
      <c r="H24" s="741"/>
      <c r="I24" s="741"/>
      <c r="J24" s="741"/>
      <c r="K24" s="502"/>
      <c r="L24" s="513"/>
      <c r="M24" s="574"/>
      <c r="N24" s="513"/>
      <c r="O24" s="776"/>
      <c r="P24" s="741"/>
      <c r="Q24" s="741"/>
      <c r="R24" s="741"/>
      <c r="S24" s="741"/>
      <c r="T24" s="741"/>
      <c r="U24" s="741"/>
      <c r="V24" s="502"/>
      <c r="W24" s="509"/>
      <c r="X24" s="502"/>
      <c r="Y24" s="501"/>
      <c r="Z24" s="357"/>
      <c r="AA24" s="513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500"/>
      <c r="F25" s="500"/>
      <c r="G25" s="500"/>
      <c r="H25" s="500"/>
      <c r="I25" s="500"/>
      <c r="J25" s="500"/>
      <c r="K25" s="553"/>
      <c r="L25" s="515"/>
      <c r="M25" s="814"/>
      <c r="N25" s="836" t="str">
        <f t="shared" ref="N25:N29" si="16">$N$9</f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13"/>
        <v>0</v>
      </c>
      <c r="Z25" s="357"/>
      <c r="AA25" s="515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500"/>
      <c r="F26" s="500"/>
      <c r="G26" s="500"/>
      <c r="H26" s="500"/>
      <c r="I26" s="500"/>
      <c r="J26" s="500"/>
      <c r="K26" s="553"/>
      <c r="L26" s="515"/>
      <c r="M26" s="814"/>
      <c r="N26" s="836" t="str">
        <f t="shared" si="1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13"/>
        <v>0</v>
      </c>
      <c r="Z26" s="357"/>
      <c r="AA26" s="515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500"/>
      <c r="F27" s="500"/>
      <c r="G27" s="500"/>
      <c r="H27" s="500"/>
      <c r="I27" s="500"/>
      <c r="J27" s="500"/>
      <c r="K27" s="553"/>
      <c r="L27" s="515"/>
      <c r="M27" s="814"/>
      <c r="N27" s="836" t="str">
        <f t="shared" si="1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13"/>
        <v>0</v>
      </c>
      <c r="Z27" s="357"/>
      <c r="AA27" s="515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500"/>
      <c r="F28" s="500"/>
      <c r="G28" s="500"/>
      <c r="H28" s="500"/>
      <c r="I28" s="500"/>
      <c r="J28" s="500"/>
      <c r="K28" s="553"/>
      <c r="L28" s="515"/>
      <c r="M28" s="814"/>
      <c r="N28" s="836" t="str">
        <f t="shared" si="1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13"/>
        <v>0</v>
      </c>
      <c r="Z28" s="357"/>
      <c r="AA28" s="515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500"/>
      <c r="F29" s="500"/>
      <c r="G29" s="500"/>
      <c r="H29" s="500"/>
      <c r="I29" s="500"/>
      <c r="J29" s="500"/>
      <c r="K29" s="553"/>
      <c r="L29" s="515"/>
      <c r="M29" s="814"/>
      <c r="N29" s="836" t="str">
        <f t="shared" si="1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13"/>
        <v>0</v>
      </c>
      <c r="Z29" s="357"/>
      <c r="AA29" s="515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5"/>
      <c r="E30" s="755"/>
      <c r="F30" s="755"/>
      <c r="G30" s="755"/>
      <c r="H30" s="755"/>
      <c r="I30" s="755"/>
      <c r="J30" s="755"/>
      <c r="K30" s="504"/>
      <c r="L30" s="503"/>
      <c r="M30" s="574"/>
      <c r="N30" s="503"/>
      <c r="O30" s="778"/>
      <c r="P30" s="755"/>
      <c r="Q30" s="755"/>
      <c r="R30" s="755"/>
      <c r="S30" s="755"/>
      <c r="T30" s="755"/>
      <c r="U30" s="755"/>
      <c r="V30" s="504"/>
      <c r="W30" s="505"/>
      <c r="X30" s="504"/>
      <c r="Y30" s="503"/>
      <c r="Z30" s="357"/>
      <c r="AA30" s="503"/>
      <c r="AB30" s="504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500"/>
      <c r="F31" s="500"/>
      <c r="G31" s="500"/>
      <c r="H31" s="500"/>
      <c r="I31" s="500"/>
      <c r="J31" s="500"/>
      <c r="K31" s="553"/>
      <c r="L31" s="721"/>
      <c r="M31" s="814"/>
      <c r="N31" s="837" t="str">
        <f t="shared" ref="N31:N34" si="19">$N$9</f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13"/>
        <v>0</v>
      </c>
      <c r="Z31" s="357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500"/>
      <c r="F32" s="500"/>
      <c r="G32" s="500"/>
      <c r="H32" s="500"/>
      <c r="I32" s="500"/>
      <c r="J32" s="500"/>
      <c r="K32" s="553"/>
      <c r="L32" s="721"/>
      <c r="M32" s="814"/>
      <c r="N32" s="837" t="str">
        <f t="shared" si="19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13"/>
        <v>0</v>
      </c>
      <c r="Z32" s="357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500"/>
      <c r="F33" s="500"/>
      <c r="G33" s="500"/>
      <c r="H33" s="500"/>
      <c r="I33" s="500"/>
      <c r="J33" s="500"/>
      <c r="K33" s="553"/>
      <c r="L33" s="721"/>
      <c r="M33" s="814"/>
      <c r="N33" s="837" t="str">
        <f t="shared" si="19"/>
        <v>Nominal £</v>
      </c>
      <c r="O33" s="789"/>
      <c r="P33" s="500"/>
      <c r="Q33" s="500"/>
      <c r="R33" s="500"/>
      <c r="S33" s="500"/>
      <c r="T33" s="500"/>
      <c r="U33" s="500"/>
      <c r="V33" s="553"/>
      <c r="W33" s="719"/>
      <c r="X33" s="553"/>
      <c r="Y33" s="672">
        <f t="shared" si="13"/>
        <v>0</v>
      </c>
      <c r="Z33" s="357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500"/>
      <c r="F34" s="500"/>
      <c r="G34" s="500"/>
      <c r="H34" s="500"/>
      <c r="I34" s="500"/>
      <c r="J34" s="500"/>
      <c r="K34" s="553"/>
      <c r="L34" s="721"/>
      <c r="M34" s="814"/>
      <c r="N34" s="837" t="str">
        <f t="shared" si="19"/>
        <v>Nominal £</v>
      </c>
      <c r="O34" s="789"/>
      <c r="P34" s="500"/>
      <c r="Q34" s="500"/>
      <c r="R34" s="500"/>
      <c r="S34" s="500"/>
      <c r="T34" s="500"/>
      <c r="U34" s="500"/>
      <c r="V34" s="553"/>
      <c r="W34" s="719"/>
      <c r="X34" s="553"/>
      <c r="Y34" s="672">
        <f t="shared" si="13"/>
        <v>0</v>
      </c>
      <c r="Z34" s="357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4"/>
      <c r="D35" s="505"/>
      <c r="E35" s="755"/>
      <c r="F35" s="755"/>
      <c r="G35" s="755"/>
      <c r="H35" s="755"/>
      <c r="I35" s="755"/>
      <c r="J35" s="755"/>
      <c r="K35" s="504"/>
      <c r="L35" s="507"/>
      <c r="M35" s="574"/>
      <c r="N35" s="507"/>
      <c r="O35" s="778"/>
      <c r="P35" s="755"/>
      <c r="Q35" s="755"/>
      <c r="R35" s="755"/>
      <c r="S35" s="755"/>
      <c r="T35" s="755"/>
      <c r="U35" s="755"/>
      <c r="V35" s="504"/>
      <c r="W35" s="505"/>
      <c r="X35" s="504"/>
      <c r="Y35" s="503"/>
      <c r="Z35" s="357"/>
      <c r="AA35" s="507"/>
      <c r="AB35" s="524"/>
    </row>
    <row r="36" spans="1:42" x14ac:dyDescent="0.3">
      <c r="A36" s="853" t="s">
        <v>606</v>
      </c>
      <c r="B36" s="844" t="str">
        <f t="shared" ref="B36:B39" si="20">$B$25</f>
        <v>Number</v>
      </c>
      <c r="C36" s="504"/>
      <c r="D36" s="719"/>
      <c r="E36" s="500"/>
      <c r="F36" s="500"/>
      <c r="G36" s="500"/>
      <c r="H36" s="500"/>
      <c r="I36" s="500"/>
      <c r="J36" s="500"/>
      <c r="K36" s="553"/>
      <c r="L36" s="721"/>
      <c r="M36" s="814"/>
      <c r="N36" s="837" t="str">
        <f t="shared" ref="N36:N39" si="21">$N$9</f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13"/>
        <v>0</v>
      </c>
      <c r="Z36" s="357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500"/>
      <c r="F37" s="500"/>
      <c r="G37" s="500"/>
      <c r="H37" s="500"/>
      <c r="I37" s="500"/>
      <c r="J37" s="500"/>
      <c r="K37" s="553"/>
      <c r="L37" s="721"/>
      <c r="M37" s="814"/>
      <c r="N37" s="837" t="str">
        <f t="shared" si="21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13"/>
        <v>0</v>
      </c>
      <c r="Z37" s="357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500"/>
      <c r="F38" s="500"/>
      <c r="G38" s="500"/>
      <c r="H38" s="500"/>
      <c r="I38" s="500"/>
      <c r="J38" s="500"/>
      <c r="K38" s="553"/>
      <c r="L38" s="721"/>
      <c r="M38" s="814"/>
      <c r="N38" s="837" t="str">
        <f t="shared" si="21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13"/>
        <v>0</v>
      </c>
      <c r="Z38" s="357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500"/>
      <c r="F39" s="500"/>
      <c r="G39" s="500"/>
      <c r="H39" s="500"/>
      <c r="I39" s="500"/>
      <c r="J39" s="500"/>
      <c r="K39" s="553"/>
      <c r="L39" s="721"/>
      <c r="M39" s="814"/>
      <c r="N39" s="837" t="str">
        <f t="shared" si="21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13"/>
        <v>0</v>
      </c>
      <c r="Z39" s="357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5"/>
      <c r="E40" s="755"/>
      <c r="F40" s="755"/>
      <c r="G40" s="755"/>
      <c r="H40" s="755"/>
      <c r="I40" s="755"/>
      <c r="J40" s="755"/>
      <c r="K40" s="504"/>
      <c r="L40" s="507"/>
      <c r="M40" s="574"/>
      <c r="N40" s="507"/>
      <c r="O40" s="778"/>
      <c r="P40" s="755"/>
      <c r="Q40" s="755"/>
      <c r="R40" s="755"/>
      <c r="S40" s="755"/>
      <c r="T40" s="755"/>
      <c r="U40" s="755"/>
      <c r="V40" s="504"/>
      <c r="W40" s="505"/>
      <c r="X40" s="504"/>
      <c r="Y40" s="503"/>
      <c r="Z40" s="357"/>
      <c r="AA40" s="507"/>
      <c r="AB40" s="524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4"/>
      <c r="F41" s="554"/>
      <c r="G41" s="554"/>
      <c r="H41" s="554"/>
      <c r="I41" s="554"/>
      <c r="J41" s="554"/>
      <c r="K41" s="826"/>
      <c r="L41" s="721"/>
      <c r="M41" s="814"/>
      <c r="N41" s="837" t="str">
        <f>$N$9</f>
        <v>Nominal £</v>
      </c>
      <c r="O41" s="790"/>
      <c r="P41" s="554"/>
      <c r="Q41" s="554"/>
      <c r="R41" s="554"/>
      <c r="S41" s="554"/>
      <c r="T41" s="554"/>
      <c r="U41" s="554"/>
      <c r="V41" s="555"/>
      <c r="W41" s="722"/>
      <c r="X41" s="555"/>
      <c r="Y41" s="678">
        <f t="shared" si="13"/>
        <v>0</v>
      </c>
      <c r="Z41" s="357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2"/>
      <c r="E42" s="803"/>
      <c r="F42" s="803"/>
      <c r="G42" s="803"/>
      <c r="H42" s="803"/>
      <c r="I42" s="803"/>
      <c r="J42" s="803"/>
      <c r="K42" s="502"/>
      <c r="L42" s="501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7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500"/>
      <c r="F43" s="500"/>
      <c r="G43" s="500"/>
      <c r="H43" s="500"/>
      <c r="I43" s="500"/>
      <c r="J43" s="500"/>
      <c r="K43" s="553"/>
      <c r="L43" s="515"/>
      <c r="M43" s="814"/>
      <c r="N43" s="836" t="str">
        <f t="shared" ref="N43:N54" si="24">$N$9</f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13"/>
        <v>0</v>
      </c>
      <c r="Z43" s="357"/>
      <c r="AA43" s="515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500"/>
      <c r="F44" s="500"/>
      <c r="G44" s="500"/>
      <c r="H44" s="500"/>
      <c r="I44" s="500"/>
      <c r="J44" s="500"/>
      <c r="K44" s="553"/>
      <c r="L44" s="515"/>
      <c r="M44" s="814"/>
      <c r="N44" s="836" t="str">
        <f t="shared" si="24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13"/>
        <v>0</v>
      </c>
      <c r="Z44" s="357"/>
      <c r="AA44" s="515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6"/>
      <c r="F45" s="556"/>
      <c r="G45" s="556"/>
      <c r="H45" s="556"/>
      <c r="I45" s="556"/>
      <c r="J45" s="556"/>
      <c r="K45" s="557"/>
      <c r="L45" s="721"/>
      <c r="M45" s="814"/>
      <c r="N45" s="837" t="str">
        <f t="shared" si="24"/>
        <v>Nominal £</v>
      </c>
      <c r="O45" s="790"/>
      <c r="P45" s="554"/>
      <c r="Q45" s="554"/>
      <c r="R45" s="554"/>
      <c r="S45" s="554"/>
      <c r="T45" s="554"/>
      <c r="U45" s="554"/>
      <c r="V45" s="555"/>
      <c r="W45" s="722"/>
      <c r="X45" s="555"/>
      <c r="Y45" s="678">
        <f t="shared" si="13"/>
        <v>0</v>
      </c>
      <c r="Z45" s="357"/>
      <c r="AA45" s="515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9"/>
      <c r="E46" s="741"/>
      <c r="F46" s="741"/>
      <c r="G46" s="741"/>
      <c r="H46" s="741"/>
      <c r="I46" s="741"/>
      <c r="J46" s="741"/>
      <c r="K46" s="502"/>
      <c r="L46" s="501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7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500"/>
      <c r="F47" s="500"/>
      <c r="G47" s="500"/>
      <c r="H47" s="500"/>
      <c r="I47" s="500"/>
      <c r="J47" s="500"/>
      <c r="K47" s="553"/>
      <c r="L47" s="515"/>
      <c r="M47" s="814"/>
      <c r="N47" s="836" t="str">
        <f t="shared" si="24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13"/>
        <v>0</v>
      </c>
      <c r="Z47" s="357"/>
      <c r="AA47" s="515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500"/>
      <c r="F48" s="500"/>
      <c r="G48" s="500"/>
      <c r="H48" s="500"/>
      <c r="I48" s="500"/>
      <c r="J48" s="500"/>
      <c r="K48" s="553"/>
      <c r="L48" s="515"/>
      <c r="M48" s="814"/>
      <c r="N48" s="836" t="str">
        <f t="shared" si="24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13"/>
        <v>0</v>
      </c>
      <c r="Z48" s="357"/>
      <c r="AA48" s="515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500"/>
      <c r="F49" s="500"/>
      <c r="G49" s="500"/>
      <c r="H49" s="500"/>
      <c r="I49" s="500"/>
      <c r="J49" s="500"/>
      <c r="K49" s="553"/>
      <c r="L49" s="515"/>
      <c r="M49" s="814"/>
      <c r="N49" s="836" t="str">
        <f t="shared" si="24"/>
        <v>Nominal £</v>
      </c>
      <c r="O49" s="789"/>
      <c r="P49" s="500"/>
      <c r="Q49" s="500"/>
      <c r="R49" s="500"/>
      <c r="S49" s="500"/>
      <c r="T49" s="500"/>
      <c r="U49" s="500"/>
      <c r="V49" s="553"/>
      <c r="W49" s="719"/>
      <c r="X49" s="553"/>
      <c r="Y49" s="672">
        <f t="shared" si="13"/>
        <v>0</v>
      </c>
      <c r="Z49" s="357"/>
      <c r="AA49" s="515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500"/>
      <c r="F50" s="500"/>
      <c r="G50" s="500"/>
      <c r="H50" s="500"/>
      <c r="I50" s="500"/>
      <c r="J50" s="500"/>
      <c r="K50" s="553"/>
      <c r="L50" s="515"/>
      <c r="M50" s="814"/>
      <c r="N50" s="836" t="str">
        <f t="shared" si="24"/>
        <v>Nominal £</v>
      </c>
      <c r="O50" s="789"/>
      <c r="P50" s="500"/>
      <c r="Q50" s="500"/>
      <c r="R50" s="500"/>
      <c r="S50" s="500"/>
      <c r="T50" s="500"/>
      <c r="U50" s="500"/>
      <c r="V50" s="553"/>
      <c r="W50" s="719"/>
      <c r="X50" s="553"/>
      <c r="Y50" s="672">
        <f t="shared" si="13"/>
        <v>0</v>
      </c>
      <c r="Z50" s="357"/>
      <c r="AA50" s="515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500"/>
      <c r="F51" s="500"/>
      <c r="G51" s="500"/>
      <c r="H51" s="500"/>
      <c r="I51" s="500"/>
      <c r="J51" s="500"/>
      <c r="K51" s="553"/>
      <c r="L51" s="515"/>
      <c r="M51" s="814"/>
      <c r="N51" s="836" t="str">
        <f t="shared" si="24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13"/>
        <v>0</v>
      </c>
      <c r="Z51" s="357"/>
      <c r="AA51" s="515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500"/>
      <c r="F52" s="500"/>
      <c r="G52" s="500"/>
      <c r="H52" s="500"/>
      <c r="I52" s="500"/>
      <c r="J52" s="500"/>
      <c r="K52" s="553"/>
      <c r="L52" s="721"/>
      <c r="M52" s="814"/>
      <c r="N52" s="837" t="str">
        <f t="shared" si="24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13"/>
        <v>0</v>
      </c>
      <c r="Z52" s="357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500"/>
      <c r="F53" s="500"/>
      <c r="G53" s="500"/>
      <c r="H53" s="500"/>
      <c r="I53" s="500"/>
      <c r="J53" s="500"/>
      <c r="K53" s="553"/>
      <c r="L53" s="721"/>
      <c r="M53" s="814"/>
      <c r="N53" s="837" t="str">
        <f t="shared" si="24"/>
        <v>Nominal £</v>
      </c>
      <c r="O53" s="789"/>
      <c r="P53" s="500"/>
      <c r="Q53" s="500"/>
      <c r="R53" s="500"/>
      <c r="S53" s="500"/>
      <c r="T53" s="500"/>
      <c r="U53" s="500"/>
      <c r="V53" s="553"/>
      <c r="W53" s="719"/>
      <c r="X53" s="553"/>
      <c r="Y53" s="672">
        <f t="shared" si="13"/>
        <v>0</v>
      </c>
      <c r="Z53" s="357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2"/>
      <c r="D54" s="722"/>
      <c r="E54" s="554"/>
      <c r="F54" s="554"/>
      <c r="G54" s="554"/>
      <c r="H54" s="554"/>
      <c r="I54" s="554"/>
      <c r="J54" s="554"/>
      <c r="K54" s="555"/>
      <c r="L54" s="516"/>
      <c r="M54" s="814"/>
      <c r="N54" s="839" t="str">
        <f t="shared" si="24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 t="shared" si="13"/>
        <v>0</v>
      </c>
      <c r="Z54" s="357"/>
      <c r="AA54" s="516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9"/>
      <c r="E55" s="741"/>
      <c r="F55" s="741"/>
      <c r="G55" s="741"/>
      <c r="H55" s="741"/>
      <c r="I55" s="741"/>
      <c r="J55" s="741"/>
      <c r="K55" s="502"/>
      <c r="L55" s="513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7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5"/>
      <c r="E56" s="755"/>
      <c r="F56" s="755"/>
      <c r="G56" s="755"/>
      <c r="H56" s="755"/>
      <c r="I56" s="755"/>
      <c r="J56" s="755"/>
      <c r="K56" s="504"/>
      <c r="L56" s="503"/>
      <c r="M56" s="574"/>
      <c r="N56" s="503"/>
      <c r="O56" s="778"/>
      <c r="P56" s="755"/>
      <c r="Q56" s="755"/>
      <c r="R56" s="755"/>
      <c r="S56" s="755"/>
      <c r="T56" s="755"/>
      <c r="U56" s="755"/>
      <c r="V56" s="504"/>
      <c r="W56" s="505"/>
      <c r="X56" s="504"/>
      <c r="Y56" s="503"/>
      <c r="Z56" s="357"/>
      <c r="AA56" s="503"/>
      <c r="AB56" s="504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500"/>
      <c r="F57" s="500"/>
      <c r="G57" s="500"/>
      <c r="H57" s="500"/>
      <c r="I57" s="500"/>
      <c r="J57" s="500"/>
      <c r="K57" s="553"/>
      <c r="L57" s="515"/>
      <c r="M57" s="814"/>
      <c r="N57" s="836" t="str">
        <f t="shared" ref="N57:N58" si="29">$N$9</f>
        <v>Nominal £</v>
      </c>
      <c r="O57" s="789"/>
      <c r="P57" s="500"/>
      <c r="Q57" s="500"/>
      <c r="R57" s="500"/>
      <c r="S57" s="500"/>
      <c r="T57" s="500"/>
      <c r="U57" s="500"/>
      <c r="V57" s="553"/>
      <c r="W57" s="719"/>
      <c r="X57" s="553"/>
      <c r="Y57" s="672">
        <f>SUM(O57:X57)</f>
        <v>0</v>
      </c>
      <c r="Z57" s="357"/>
      <c r="AA57" s="515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500"/>
      <c r="F58" s="500"/>
      <c r="G58" s="500"/>
      <c r="H58" s="500"/>
      <c r="I58" s="500"/>
      <c r="J58" s="500"/>
      <c r="K58" s="553"/>
      <c r="L58" s="515"/>
      <c r="M58" s="814"/>
      <c r="N58" s="836" t="str">
        <f t="shared" si="29"/>
        <v>Nominal £</v>
      </c>
      <c r="O58" s="789"/>
      <c r="P58" s="500"/>
      <c r="Q58" s="500"/>
      <c r="R58" s="500"/>
      <c r="S58" s="500"/>
      <c r="T58" s="500"/>
      <c r="U58" s="500"/>
      <c r="V58" s="553"/>
      <c r="W58" s="719"/>
      <c r="X58" s="553"/>
      <c r="Y58" s="672">
        <f t="shared" si="13"/>
        <v>0</v>
      </c>
      <c r="Z58" s="357"/>
      <c r="AA58" s="515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5"/>
      <c r="E59" s="755"/>
      <c r="F59" s="755"/>
      <c r="G59" s="755"/>
      <c r="H59" s="755"/>
      <c r="I59" s="755"/>
      <c r="J59" s="755"/>
      <c r="K59" s="504"/>
      <c r="L59" s="503"/>
      <c r="M59" s="574"/>
      <c r="N59" s="503"/>
      <c r="O59" s="778"/>
      <c r="P59" s="755"/>
      <c r="Q59" s="755"/>
      <c r="R59" s="755"/>
      <c r="S59" s="755"/>
      <c r="T59" s="755"/>
      <c r="U59" s="755"/>
      <c r="V59" s="504"/>
      <c r="W59" s="505"/>
      <c r="X59" s="504"/>
      <c r="Y59" s="503"/>
      <c r="Z59" s="357"/>
      <c r="AA59" s="503"/>
      <c r="AB59" s="504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500"/>
      <c r="F60" s="500"/>
      <c r="G60" s="500"/>
      <c r="H60" s="500"/>
      <c r="I60" s="500"/>
      <c r="J60" s="500"/>
      <c r="K60" s="553"/>
      <c r="L60" s="515"/>
      <c r="M60" s="814"/>
      <c r="N60" s="836" t="str">
        <f t="shared" ref="N60:N61" si="31">$N$9</f>
        <v>Nominal £</v>
      </c>
      <c r="O60" s="789"/>
      <c r="P60" s="500"/>
      <c r="Q60" s="500"/>
      <c r="R60" s="500"/>
      <c r="S60" s="500"/>
      <c r="T60" s="500"/>
      <c r="U60" s="500"/>
      <c r="V60" s="553"/>
      <c r="W60" s="719"/>
      <c r="X60" s="553"/>
      <c r="Y60" s="672">
        <f t="shared" si="13"/>
        <v>0</v>
      </c>
      <c r="Z60" s="357"/>
      <c r="AA60" s="515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4"/>
      <c r="F61" s="554"/>
      <c r="G61" s="554"/>
      <c r="H61" s="554"/>
      <c r="I61" s="554"/>
      <c r="J61" s="554"/>
      <c r="K61" s="555"/>
      <c r="L61" s="516"/>
      <c r="M61" s="814"/>
      <c r="N61" s="839" t="str">
        <f t="shared" si="31"/>
        <v>Nominal £</v>
      </c>
      <c r="O61" s="790"/>
      <c r="P61" s="554"/>
      <c r="Q61" s="554"/>
      <c r="R61" s="554"/>
      <c r="S61" s="554"/>
      <c r="T61" s="554"/>
      <c r="U61" s="554"/>
      <c r="V61" s="555"/>
      <c r="W61" s="722"/>
      <c r="X61" s="555"/>
      <c r="Y61" s="678">
        <f t="shared" si="13"/>
        <v>0</v>
      </c>
      <c r="Z61" s="357"/>
      <c r="AA61" s="516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2"/>
      <c r="E62" s="803"/>
      <c r="F62" s="803"/>
      <c r="G62" s="803"/>
      <c r="H62" s="803"/>
      <c r="I62" s="803"/>
      <c r="J62" s="803"/>
      <c r="K62" s="804"/>
      <c r="L62" s="501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7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500"/>
      <c r="F63" s="500"/>
      <c r="G63" s="500"/>
      <c r="H63" s="500"/>
      <c r="I63" s="500"/>
      <c r="J63" s="500"/>
      <c r="K63" s="553"/>
      <c r="L63" s="515"/>
      <c r="M63" s="814"/>
      <c r="N63" s="836" t="str">
        <f t="shared" ref="N63:N65" si="33">$N$9</f>
        <v>Nominal £</v>
      </c>
      <c r="O63" s="789"/>
      <c r="P63" s="500"/>
      <c r="Q63" s="500"/>
      <c r="R63" s="500"/>
      <c r="S63" s="500"/>
      <c r="T63" s="500"/>
      <c r="U63" s="500"/>
      <c r="V63" s="553"/>
      <c r="W63" s="719"/>
      <c r="X63" s="553"/>
      <c r="Y63" s="672">
        <f t="shared" si="13"/>
        <v>0</v>
      </c>
      <c r="Z63" s="357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500"/>
      <c r="F64" s="500"/>
      <c r="G64" s="500"/>
      <c r="H64" s="500"/>
      <c r="I64" s="500"/>
      <c r="J64" s="500"/>
      <c r="K64" s="553"/>
      <c r="L64" s="515"/>
      <c r="M64" s="814"/>
      <c r="N64" s="836" t="str">
        <f t="shared" si="33"/>
        <v>Nominal £</v>
      </c>
      <c r="O64" s="789"/>
      <c r="P64" s="500"/>
      <c r="Q64" s="500"/>
      <c r="R64" s="500"/>
      <c r="S64" s="500"/>
      <c r="T64" s="500"/>
      <c r="U64" s="500"/>
      <c r="V64" s="553"/>
      <c r="W64" s="719"/>
      <c r="X64" s="553"/>
      <c r="Y64" s="672">
        <f t="shared" si="13"/>
        <v>0</v>
      </c>
      <c r="Z64" s="357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6"/>
      <c r="F65" s="556"/>
      <c r="G65" s="556"/>
      <c r="H65" s="556"/>
      <c r="I65" s="556"/>
      <c r="J65" s="556"/>
      <c r="K65" s="557"/>
      <c r="L65" s="516"/>
      <c r="M65" s="814"/>
      <c r="N65" s="839" t="str">
        <f t="shared" si="33"/>
        <v>Nominal £</v>
      </c>
      <c r="O65" s="790"/>
      <c r="P65" s="554"/>
      <c r="Q65" s="554"/>
      <c r="R65" s="554"/>
      <c r="S65" s="554"/>
      <c r="T65" s="554"/>
      <c r="U65" s="554"/>
      <c r="V65" s="555"/>
      <c r="W65" s="722"/>
      <c r="X65" s="555"/>
      <c r="Y65" s="678">
        <f t="shared" si="13"/>
        <v>0</v>
      </c>
      <c r="Z65" s="357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9"/>
      <c r="E66" s="741"/>
      <c r="F66" s="741"/>
      <c r="G66" s="741"/>
      <c r="H66" s="741"/>
      <c r="I66" s="741"/>
      <c r="J66" s="741"/>
      <c r="K66" s="502"/>
      <c r="L66" s="513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7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5"/>
      <c r="E67" s="755"/>
      <c r="F67" s="755"/>
      <c r="G67" s="755"/>
      <c r="H67" s="755"/>
      <c r="I67" s="755"/>
      <c r="J67" s="755"/>
      <c r="K67" s="504"/>
      <c r="L67" s="515"/>
      <c r="M67" s="814"/>
      <c r="N67" s="836" t="str">
        <f t="shared" ref="N67:N82" si="35">$N$9</f>
        <v>Nominal £</v>
      </c>
      <c r="O67" s="789"/>
      <c r="P67" s="500"/>
      <c r="Q67" s="500"/>
      <c r="R67" s="500"/>
      <c r="S67" s="500"/>
      <c r="T67" s="500"/>
      <c r="U67" s="500"/>
      <c r="V67" s="553"/>
      <c r="W67" s="719"/>
      <c r="X67" s="553"/>
      <c r="Y67" s="672">
        <f t="shared" si="13"/>
        <v>0</v>
      </c>
      <c r="Z67" s="357"/>
      <c r="AA67" s="515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5"/>
      <c r="E68" s="755"/>
      <c r="F68" s="755"/>
      <c r="G68" s="755"/>
      <c r="H68" s="755"/>
      <c r="I68" s="755"/>
      <c r="J68" s="755"/>
      <c r="K68" s="504"/>
      <c r="L68" s="515"/>
      <c r="M68" s="814"/>
      <c r="N68" s="836" t="str">
        <f t="shared" si="35"/>
        <v>Nominal £</v>
      </c>
      <c r="O68" s="789"/>
      <c r="P68" s="500"/>
      <c r="Q68" s="500"/>
      <c r="R68" s="500"/>
      <c r="S68" s="500"/>
      <c r="T68" s="500"/>
      <c r="U68" s="500"/>
      <c r="V68" s="553"/>
      <c r="W68" s="719"/>
      <c r="X68" s="553"/>
      <c r="Y68" s="672">
        <f t="shared" si="13"/>
        <v>0</v>
      </c>
      <c r="Z68" s="357"/>
      <c r="AA68" s="515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5"/>
      <c r="E69" s="755"/>
      <c r="F69" s="755"/>
      <c r="G69" s="755"/>
      <c r="H69" s="755"/>
      <c r="I69" s="755"/>
      <c r="J69" s="755"/>
      <c r="K69" s="504"/>
      <c r="L69" s="515"/>
      <c r="M69" s="814"/>
      <c r="N69" s="836" t="str">
        <f t="shared" si="35"/>
        <v>Nominal £</v>
      </c>
      <c r="O69" s="789"/>
      <c r="P69" s="500"/>
      <c r="Q69" s="500"/>
      <c r="R69" s="500"/>
      <c r="S69" s="500"/>
      <c r="T69" s="500"/>
      <c r="U69" s="500"/>
      <c r="V69" s="553"/>
      <c r="W69" s="719"/>
      <c r="X69" s="553"/>
      <c r="Y69" s="672">
        <f t="shared" si="13"/>
        <v>0</v>
      </c>
      <c r="Z69" s="357"/>
      <c r="AA69" s="515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5"/>
      <c r="E70" s="755"/>
      <c r="F70" s="755"/>
      <c r="G70" s="755"/>
      <c r="H70" s="755"/>
      <c r="I70" s="755"/>
      <c r="J70" s="755"/>
      <c r="K70" s="504"/>
      <c r="L70" s="515"/>
      <c r="M70" s="814"/>
      <c r="N70" s="836" t="str">
        <f t="shared" si="35"/>
        <v>Nominal £</v>
      </c>
      <c r="O70" s="789"/>
      <c r="P70" s="500"/>
      <c r="Q70" s="500"/>
      <c r="R70" s="500"/>
      <c r="S70" s="500"/>
      <c r="T70" s="500"/>
      <c r="U70" s="500"/>
      <c r="V70" s="553"/>
      <c r="W70" s="719"/>
      <c r="X70" s="553"/>
      <c r="Y70" s="672">
        <f t="shared" si="13"/>
        <v>0</v>
      </c>
      <c r="Z70" s="357"/>
      <c r="AA70" s="515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5"/>
      <c r="E71" s="755"/>
      <c r="F71" s="755"/>
      <c r="G71" s="755"/>
      <c r="H71" s="755"/>
      <c r="I71" s="755"/>
      <c r="J71" s="755"/>
      <c r="K71" s="504"/>
      <c r="L71" s="515"/>
      <c r="M71" s="814"/>
      <c r="N71" s="836" t="str">
        <f t="shared" si="35"/>
        <v>Nominal £</v>
      </c>
      <c r="O71" s="789"/>
      <c r="P71" s="500"/>
      <c r="Q71" s="500"/>
      <c r="R71" s="500"/>
      <c r="S71" s="500"/>
      <c r="T71" s="500"/>
      <c r="U71" s="500"/>
      <c r="V71" s="553"/>
      <c r="W71" s="719"/>
      <c r="X71" s="553"/>
      <c r="Y71" s="672">
        <f t="shared" si="13"/>
        <v>0</v>
      </c>
      <c r="Z71" s="357"/>
      <c r="AA71" s="515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5"/>
      <c r="E72" s="755"/>
      <c r="F72" s="755"/>
      <c r="G72" s="755"/>
      <c r="H72" s="755"/>
      <c r="I72" s="755"/>
      <c r="J72" s="755"/>
      <c r="K72" s="504"/>
      <c r="L72" s="515"/>
      <c r="M72" s="814"/>
      <c r="N72" s="836" t="str">
        <f t="shared" si="35"/>
        <v>Nominal £</v>
      </c>
      <c r="O72" s="789"/>
      <c r="P72" s="500"/>
      <c r="Q72" s="500"/>
      <c r="R72" s="500"/>
      <c r="S72" s="500"/>
      <c r="T72" s="500"/>
      <c r="U72" s="500"/>
      <c r="V72" s="553"/>
      <c r="W72" s="719"/>
      <c r="X72" s="553"/>
      <c r="Y72" s="672">
        <f t="shared" si="13"/>
        <v>0</v>
      </c>
      <c r="Z72" s="357"/>
      <c r="AA72" s="515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2"/>
      <c r="D73" s="510"/>
      <c r="E73" s="757"/>
      <c r="F73" s="757"/>
      <c r="G73" s="757"/>
      <c r="H73" s="757"/>
      <c r="I73" s="757"/>
      <c r="J73" s="757"/>
      <c r="K73" s="731"/>
      <c r="L73" s="515"/>
      <c r="M73" s="814"/>
      <c r="N73" s="837" t="str">
        <f t="shared" si="35"/>
        <v>Nominal £</v>
      </c>
      <c r="O73" s="790"/>
      <c r="P73" s="554"/>
      <c r="Q73" s="554"/>
      <c r="R73" s="554"/>
      <c r="S73" s="554"/>
      <c r="T73" s="554"/>
      <c r="U73" s="554"/>
      <c r="V73" s="555"/>
      <c r="W73" s="722"/>
      <c r="X73" s="555"/>
      <c r="Y73" s="678">
        <f t="shared" si="13"/>
        <v>0</v>
      </c>
      <c r="Z73" s="357"/>
      <c r="AA73" s="515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9"/>
      <c r="E74" s="741"/>
      <c r="F74" s="741"/>
      <c r="G74" s="741"/>
      <c r="H74" s="741"/>
      <c r="I74" s="741"/>
      <c r="J74" s="741"/>
      <c r="K74" s="502"/>
      <c r="L74" s="501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7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500"/>
      <c r="F75" s="500"/>
      <c r="G75" s="500"/>
      <c r="H75" s="500"/>
      <c r="I75" s="500"/>
      <c r="J75" s="500"/>
      <c r="K75" s="553"/>
      <c r="L75" s="515"/>
      <c r="M75" s="814"/>
      <c r="N75" s="836" t="str">
        <f t="shared" si="35"/>
        <v>Nominal £</v>
      </c>
      <c r="O75" s="789"/>
      <c r="P75" s="500"/>
      <c r="Q75" s="500"/>
      <c r="R75" s="500"/>
      <c r="S75" s="500"/>
      <c r="T75" s="500"/>
      <c r="U75" s="500"/>
      <c r="V75" s="553"/>
      <c r="W75" s="719"/>
      <c r="X75" s="553"/>
      <c r="Y75" s="672">
        <f t="shared" si="13"/>
        <v>0</v>
      </c>
      <c r="Z75" s="357"/>
      <c r="AA75" s="515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500"/>
      <c r="F76" s="500"/>
      <c r="G76" s="500"/>
      <c r="H76" s="500"/>
      <c r="I76" s="500"/>
      <c r="J76" s="500"/>
      <c r="K76" s="553"/>
      <c r="L76" s="515"/>
      <c r="M76" s="814"/>
      <c r="N76" s="836" t="str">
        <f t="shared" si="35"/>
        <v>Nominal £</v>
      </c>
      <c r="O76" s="789"/>
      <c r="P76" s="500"/>
      <c r="Q76" s="500"/>
      <c r="R76" s="500"/>
      <c r="S76" s="500"/>
      <c r="T76" s="500"/>
      <c r="U76" s="500"/>
      <c r="V76" s="553"/>
      <c r="W76" s="719"/>
      <c r="X76" s="553"/>
      <c r="Y76" s="672">
        <f t="shared" si="13"/>
        <v>0</v>
      </c>
      <c r="Z76" s="357"/>
      <c r="AA76" s="515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500"/>
      <c r="F77" s="500"/>
      <c r="G77" s="500"/>
      <c r="H77" s="500"/>
      <c r="I77" s="500"/>
      <c r="J77" s="500"/>
      <c r="K77" s="553"/>
      <c r="L77" s="515"/>
      <c r="M77" s="814"/>
      <c r="N77" s="836" t="str">
        <f t="shared" si="35"/>
        <v>Nominal £</v>
      </c>
      <c r="O77" s="789"/>
      <c r="P77" s="500"/>
      <c r="Q77" s="500"/>
      <c r="R77" s="500"/>
      <c r="S77" s="500"/>
      <c r="T77" s="500"/>
      <c r="U77" s="500"/>
      <c r="V77" s="553"/>
      <c r="W77" s="719"/>
      <c r="X77" s="553"/>
      <c r="Y77" s="672">
        <f t="shared" si="13"/>
        <v>0</v>
      </c>
      <c r="Z77" s="357"/>
      <c r="AA77" s="515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500"/>
      <c r="F78" s="500"/>
      <c r="G78" s="500"/>
      <c r="H78" s="500"/>
      <c r="I78" s="500"/>
      <c r="J78" s="500"/>
      <c r="K78" s="553"/>
      <c r="L78" s="515"/>
      <c r="M78" s="814"/>
      <c r="N78" s="836" t="str">
        <f t="shared" si="35"/>
        <v>Nominal £</v>
      </c>
      <c r="O78" s="789"/>
      <c r="P78" s="500"/>
      <c r="Q78" s="500"/>
      <c r="R78" s="500"/>
      <c r="S78" s="500"/>
      <c r="T78" s="500"/>
      <c r="U78" s="500"/>
      <c r="V78" s="553"/>
      <c r="W78" s="719"/>
      <c r="X78" s="553"/>
      <c r="Y78" s="672">
        <f t="shared" si="13"/>
        <v>0</v>
      </c>
      <c r="Z78" s="357"/>
      <c r="AA78" s="515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500"/>
      <c r="F79" s="500"/>
      <c r="G79" s="500"/>
      <c r="H79" s="500"/>
      <c r="I79" s="500"/>
      <c r="J79" s="500"/>
      <c r="K79" s="553"/>
      <c r="L79" s="515"/>
      <c r="M79" s="814"/>
      <c r="N79" s="836" t="str">
        <f t="shared" si="35"/>
        <v>Nominal £</v>
      </c>
      <c r="O79" s="789"/>
      <c r="P79" s="500"/>
      <c r="Q79" s="500"/>
      <c r="R79" s="500"/>
      <c r="S79" s="500"/>
      <c r="T79" s="500"/>
      <c r="U79" s="500"/>
      <c r="V79" s="553"/>
      <c r="W79" s="719"/>
      <c r="X79" s="553"/>
      <c r="Y79" s="672">
        <f t="shared" si="13"/>
        <v>0</v>
      </c>
      <c r="Z79" s="357"/>
      <c r="AA79" s="515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500"/>
      <c r="F80" s="500"/>
      <c r="G80" s="500"/>
      <c r="H80" s="500"/>
      <c r="I80" s="500"/>
      <c r="J80" s="500"/>
      <c r="K80" s="553"/>
      <c r="L80" s="515"/>
      <c r="M80" s="814"/>
      <c r="N80" s="836" t="str">
        <f t="shared" si="35"/>
        <v>Nominal £</v>
      </c>
      <c r="O80" s="789"/>
      <c r="P80" s="500"/>
      <c r="Q80" s="500"/>
      <c r="R80" s="500"/>
      <c r="S80" s="500"/>
      <c r="T80" s="500"/>
      <c r="U80" s="500"/>
      <c r="V80" s="553"/>
      <c r="W80" s="719"/>
      <c r="X80" s="553"/>
      <c r="Y80" s="672">
        <f t="shared" si="13"/>
        <v>0</v>
      </c>
      <c r="Z80" s="357"/>
      <c r="AA80" s="515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500"/>
      <c r="F81" s="500"/>
      <c r="G81" s="500"/>
      <c r="H81" s="500"/>
      <c r="I81" s="500"/>
      <c r="J81" s="500"/>
      <c r="K81" s="553"/>
      <c r="L81" s="515"/>
      <c r="M81" s="814"/>
      <c r="N81" s="836" t="str">
        <f t="shared" si="35"/>
        <v>Nominal £</v>
      </c>
      <c r="O81" s="789"/>
      <c r="P81" s="500"/>
      <c r="Q81" s="500"/>
      <c r="R81" s="500"/>
      <c r="S81" s="500"/>
      <c r="T81" s="500"/>
      <c r="U81" s="500"/>
      <c r="V81" s="553"/>
      <c r="W81" s="719"/>
      <c r="X81" s="553"/>
      <c r="Y81" s="672">
        <f t="shared" si="13"/>
        <v>0</v>
      </c>
      <c r="Z81" s="357"/>
      <c r="AA81" s="515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4"/>
      <c r="F82" s="554"/>
      <c r="G82" s="554"/>
      <c r="H82" s="554"/>
      <c r="I82" s="554"/>
      <c r="J82" s="554"/>
      <c r="K82" s="555"/>
      <c r="L82" s="516"/>
      <c r="M82" s="814"/>
      <c r="N82" s="839" t="str">
        <f t="shared" si="35"/>
        <v>Nominal £</v>
      </c>
      <c r="O82" s="790"/>
      <c r="P82" s="554"/>
      <c r="Q82" s="554"/>
      <c r="R82" s="554"/>
      <c r="S82" s="554"/>
      <c r="T82" s="554"/>
      <c r="U82" s="554"/>
      <c r="V82" s="555"/>
      <c r="W82" s="722"/>
      <c r="X82" s="555"/>
      <c r="Y82" s="678">
        <f t="shared" si="13"/>
        <v>0</v>
      </c>
      <c r="Z82" s="357"/>
      <c r="AA82" s="516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B20:B21"/>
    <mergeCell ref="C20:C21"/>
    <mergeCell ref="D20:K20"/>
    <mergeCell ref="N20:N21"/>
    <mergeCell ref="O20:V20"/>
    <mergeCell ref="O7:V7"/>
    <mergeCell ref="A1:K3"/>
    <mergeCell ref="B7:B8"/>
    <mergeCell ref="C7:C8"/>
    <mergeCell ref="D7:K7"/>
    <mergeCell ref="N7:N8"/>
  </mergeCells>
  <pageMargins left="0.7" right="0.7" top="0.75" bottom="0.75" header="0.3" footer="0.3"/>
  <pageSetup paperSize="9" scale="23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04F32-0068-49CE-A23E-067B47DC55FC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28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28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M3" s="28"/>
    </row>
    <row r="4" spans="1:28" ht="18" x14ac:dyDescent="0.4">
      <c r="A4" s="351" t="str">
        <f ca="1">CONCATENATE("Worksheet: ",RIGHT(CELL("filename",$A$1),LEN(CELL("filename",$A$1))-FIND("]",CELL("filename",$A$1))))</f>
        <v>Worksheet: 3.7 Maintenance 2026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263"/>
      <c r="N4" s="351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559"/>
      <c r="Z4" s="559"/>
      <c r="AA4" s="559"/>
      <c r="AB4" s="559"/>
    </row>
    <row r="5" spans="1:28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41"/>
      <c r="Z5" s="41"/>
      <c r="AA5" s="41"/>
      <c r="AB5" s="41"/>
    </row>
    <row r="6" spans="1:28" ht="16" thickBot="1" x14ac:dyDescent="0.4">
      <c r="A6" s="294" t="s">
        <v>1102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AB6" s="14"/>
    </row>
    <row r="7" spans="1:28" ht="39" x14ac:dyDescent="0.3">
      <c r="A7" s="353"/>
      <c r="B7" s="1628" t="s">
        <v>299</v>
      </c>
      <c r="C7" s="1621" t="s">
        <v>703</v>
      </c>
      <c r="D7" s="1623" t="s">
        <v>582</v>
      </c>
      <c r="E7" s="1624"/>
      <c r="F7" s="1624"/>
      <c r="G7" s="1624"/>
      <c r="H7" s="1624"/>
      <c r="I7" s="1624"/>
      <c r="J7" s="1624"/>
      <c r="K7" s="1624"/>
      <c r="L7" s="560" t="s">
        <v>583</v>
      </c>
      <c r="M7" s="752"/>
      <c r="N7" s="1628" t="s">
        <v>702</v>
      </c>
      <c r="O7" s="1625" t="s">
        <v>584</v>
      </c>
      <c r="P7" s="1625"/>
      <c r="Q7" s="1626"/>
      <c r="R7" s="1626"/>
      <c r="S7" s="1626"/>
      <c r="T7" s="1626"/>
      <c r="U7" s="1626"/>
      <c r="V7" s="1627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28" ht="14.5" thickBot="1" x14ac:dyDescent="0.35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M8" s="42"/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8" t="s">
        <v>593</v>
      </c>
      <c r="W8" s="569" t="s">
        <v>57</v>
      </c>
      <c r="X8" s="570" t="s">
        <v>57</v>
      </c>
      <c r="Y8" s="571" t="s">
        <v>57</v>
      </c>
      <c r="Z8" s="42"/>
      <c r="AA8" s="572" t="s">
        <v>57</v>
      </c>
      <c r="AB8" s="569" t="s">
        <v>57</v>
      </c>
    </row>
    <row r="9" spans="1:28" ht="14.5" thickBot="1" x14ac:dyDescent="0.35">
      <c r="A9" s="360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4"/>
      <c r="AA9" s="676">
        <f>SUM(AA10:AA16)</f>
        <v>0</v>
      </c>
      <c r="AB9" s="657">
        <f>+Y9-AA9</f>
        <v>0</v>
      </c>
    </row>
    <row r="10" spans="1:28" x14ac:dyDescent="0.3">
      <c r="A10" s="575" t="str">
        <f>+A23</f>
        <v>Mains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831" t="str">
        <f>$N$9</f>
        <v>Nominal £</v>
      </c>
      <c r="O10" s="765">
        <f>+O23</f>
        <v>0</v>
      </c>
      <c r="P10" s="765">
        <f t="shared" ref="P10:X10" si="1">+P23</f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4"/>
      <c r="AA10" s="718">
        <f>AA23</f>
        <v>0</v>
      </c>
      <c r="AB10" s="682">
        <f>+Y10-AA10</f>
        <v>0</v>
      </c>
    </row>
    <row r="11" spans="1:28" x14ac:dyDescent="0.3">
      <c r="A11" s="576" t="str">
        <f>+A42</f>
        <v>PRS Installations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4"/>
      <c r="AA11" s="672">
        <f>AA42</f>
        <v>0</v>
      </c>
      <c r="AB11" s="663">
        <f t="shared" ref="AB11:AB16" si="5">+Y11-AA11</f>
        <v>0</v>
      </c>
    </row>
    <row r="12" spans="1:28" x14ac:dyDescent="0.3">
      <c r="A12" s="576" t="str">
        <f>+A46</f>
        <v>Valve Maintenance</v>
      </c>
      <c r="B12" s="503"/>
      <c r="C12" s="777"/>
      <c r="D12" s="505"/>
      <c r="E12" s="778"/>
      <c r="F12" s="755"/>
      <c r="G12" s="755"/>
      <c r="H12" s="755"/>
      <c r="I12" s="755"/>
      <c r="J12" s="755"/>
      <c r="K12" s="729"/>
      <c r="L12" s="503"/>
      <c r="M12" s="574"/>
      <c r="N12" s="832" t="str">
        <f t="shared" si="3"/>
        <v>Nominal £</v>
      </c>
      <c r="O12" s="695">
        <f>+O46</f>
        <v>0</v>
      </c>
      <c r="P12" s="695">
        <f t="shared" ref="P12:X12" si="6">+P46</f>
        <v>0</v>
      </c>
      <c r="Q12" s="695">
        <f t="shared" si="6"/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4"/>
      <c r="AA12" s="672">
        <f>AA46</f>
        <v>0</v>
      </c>
      <c r="AB12" s="663">
        <f t="shared" si="5"/>
        <v>0</v>
      </c>
    </row>
    <row r="13" spans="1:28" x14ac:dyDescent="0.3">
      <c r="A13" s="576" t="str">
        <f>+A55</f>
        <v>Telemetry</v>
      </c>
      <c r="B13" s="503"/>
      <c r="C13" s="777"/>
      <c r="D13" s="505"/>
      <c r="E13" s="778"/>
      <c r="F13" s="755"/>
      <c r="G13" s="755"/>
      <c r="H13" s="755"/>
      <c r="I13" s="755"/>
      <c r="J13" s="755"/>
      <c r="K13" s="729"/>
      <c r="L13" s="503"/>
      <c r="M13" s="574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4"/>
      <c r="AA13" s="672">
        <f>AA55</f>
        <v>0</v>
      </c>
      <c r="AB13" s="663">
        <f t="shared" si="5"/>
        <v>0</v>
      </c>
    </row>
    <row r="14" spans="1:28" x14ac:dyDescent="0.3">
      <c r="A14" s="558" t="str">
        <f t="shared" ref="A14:X14" si="8">+A62</f>
        <v>Riser / Build Entry Inspection and Maintenance</v>
      </c>
      <c r="B14" s="503"/>
      <c r="C14" s="777"/>
      <c r="D14" s="505"/>
      <c r="E14" s="778"/>
      <c r="F14" s="755"/>
      <c r="G14" s="755"/>
      <c r="H14" s="755"/>
      <c r="I14" s="755"/>
      <c r="J14" s="755"/>
      <c r="K14" s="729"/>
      <c r="L14" s="503"/>
      <c r="M14" s="574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4"/>
      <c r="AA14" s="672">
        <f>AA62</f>
        <v>0</v>
      </c>
      <c r="AB14" s="663">
        <f t="shared" si="5"/>
        <v>0</v>
      </c>
    </row>
    <row r="15" spans="1:28" x14ac:dyDescent="0.3">
      <c r="A15" s="558" t="str">
        <f>+A66</f>
        <v>Customer Requested Work</v>
      </c>
      <c r="B15" s="503"/>
      <c r="C15" s="777"/>
      <c r="D15" s="505"/>
      <c r="E15" s="778"/>
      <c r="F15" s="755"/>
      <c r="G15" s="755"/>
      <c r="H15" s="755"/>
      <c r="I15" s="755"/>
      <c r="J15" s="755"/>
      <c r="K15" s="729"/>
      <c r="L15" s="503"/>
      <c r="M15" s="574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4"/>
      <c r="AA15" s="672">
        <f>AA66</f>
        <v>0</v>
      </c>
      <c r="AB15" s="663">
        <f t="shared" si="5"/>
        <v>0</v>
      </c>
    </row>
    <row r="16" spans="1:28" ht="14.5" thickBot="1" x14ac:dyDescent="0.35">
      <c r="A16" s="361" t="str">
        <f>A74</f>
        <v>Other Maintenance Cost</v>
      </c>
      <c r="B16" s="511"/>
      <c r="C16" s="522"/>
      <c r="D16" s="510"/>
      <c r="E16" s="779"/>
      <c r="F16" s="757"/>
      <c r="G16" s="757"/>
      <c r="H16" s="757"/>
      <c r="I16" s="757"/>
      <c r="J16" s="757"/>
      <c r="K16" s="728"/>
      <c r="L16" s="511"/>
      <c r="M16" s="574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4"/>
      <c r="AA16" s="678">
        <f>AA74</f>
        <v>0</v>
      </c>
      <c r="AB16" s="665">
        <f t="shared" si="5"/>
        <v>0</v>
      </c>
    </row>
    <row r="17" spans="1:28" x14ac:dyDescent="0.3">
      <c r="A17" s="559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2"/>
      <c r="Y17" s="363"/>
      <c r="Z17" s="42"/>
      <c r="AA17" s="364"/>
      <c r="AB17" s="363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4" t="s">
        <v>1101</v>
      </c>
      <c r="B19" s="294"/>
      <c r="C19" s="294"/>
      <c r="D19" s="294"/>
      <c r="E19" s="577"/>
      <c r="F19" s="294"/>
      <c r="G19" s="294"/>
      <c r="H19" s="294"/>
      <c r="I19" s="294"/>
      <c r="J19" s="294"/>
      <c r="K19" s="294"/>
      <c r="L19" s="294"/>
      <c r="M19" s="41"/>
      <c r="N19" s="294"/>
      <c r="O19" s="294"/>
      <c r="P19" s="212"/>
      <c r="Q19" s="212"/>
      <c r="R19" s="212"/>
      <c r="S19" s="212"/>
      <c r="T19" s="212"/>
      <c r="U19" s="212"/>
      <c r="V19" s="212"/>
      <c r="W19" s="365"/>
      <c r="X19" s="365"/>
      <c r="Y19" s="365"/>
      <c r="Z19" s="366"/>
      <c r="AA19" s="365"/>
      <c r="AB19" s="391"/>
    </row>
    <row r="20" spans="1:28" ht="39" x14ac:dyDescent="0.3">
      <c r="A20" s="850"/>
      <c r="B20" s="1630" t="s">
        <v>299</v>
      </c>
      <c r="C20" s="1621" t="s">
        <v>703</v>
      </c>
      <c r="D20" s="1623" t="s">
        <v>582</v>
      </c>
      <c r="E20" s="1624"/>
      <c r="F20" s="1624"/>
      <c r="G20" s="1624"/>
      <c r="H20" s="1624"/>
      <c r="I20" s="1624"/>
      <c r="J20" s="1624"/>
      <c r="K20" s="1624"/>
      <c r="L20" s="560" t="s">
        <v>583</v>
      </c>
      <c r="M20" s="41"/>
      <c r="N20" s="1628" t="s">
        <v>702</v>
      </c>
      <c r="O20" s="1625" t="s">
        <v>584</v>
      </c>
      <c r="P20" s="1625"/>
      <c r="Q20" s="1626"/>
      <c r="R20" s="1626"/>
      <c r="S20" s="1626"/>
      <c r="T20" s="1626"/>
      <c r="U20" s="1626"/>
      <c r="V20" s="1627"/>
      <c r="W20" s="354" t="s">
        <v>585</v>
      </c>
      <c r="X20" s="355" t="s">
        <v>288</v>
      </c>
      <c r="Y20" s="356" t="str">
        <f>Y7</f>
        <v>Total Gross Cost</v>
      </c>
      <c r="Z20" s="357"/>
      <c r="AA20" s="358" t="str">
        <f>AA7</f>
        <v>Contributions</v>
      </c>
      <c r="AB20" s="359" t="str">
        <f>AB7</f>
        <v>Total Net Cost</v>
      </c>
    </row>
    <row r="21" spans="1:28" ht="14.5" thickBot="1" x14ac:dyDescent="0.35">
      <c r="A21" s="816"/>
      <c r="B21" s="1631"/>
      <c r="C21" s="1622"/>
      <c r="D21" s="578" t="s">
        <v>586</v>
      </c>
      <c r="E21" s="579" t="s">
        <v>587</v>
      </c>
      <c r="F21" s="580" t="s">
        <v>588</v>
      </c>
      <c r="G21" s="580" t="s">
        <v>589</v>
      </c>
      <c r="H21" s="580" t="s">
        <v>590</v>
      </c>
      <c r="I21" s="580" t="s">
        <v>591</v>
      </c>
      <c r="J21" s="580" t="s">
        <v>592</v>
      </c>
      <c r="K21" s="581" t="s">
        <v>593</v>
      </c>
      <c r="L21" s="816" t="s">
        <v>594</v>
      </c>
      <c r="M21" s="42"/>
      <c r="N21" s="1629"/>
      <c r="O21" s="579" t="s">
        <v>586</v>
      </c>
      <c r="P21" s="579" t="s">
        <v>587</v>
      </c>
      <c r="Q21" s="580" t="s">
        <v>588</v>
      </c>
      <c r="R21" s="580" t="s">
        <v>589</v>
      </c>
      <c r="S21" s="580" t="s">
        <v>590</v>
      </c>
      <c r="T21" s="580" t="s">
        <v>591</v>
      </c>
      <c r="U21" s="580" t="s">
        <v>592</v>
      </c>
      <c r="V21" s="582" t="s">
        <v>593</v>
      </c>
      <c r="W21" s="583" t="s">
        <v>57</v>
      </c>
      <c r="X21" s="584" t="s">
        <v>57</v>
      </c>
      <c r="Y21" s="585" t="s">
        <v>57</v>
      </c>
      <c r="Z21" s="357"/>
      <c r="AA21" s="569" t="s">
        <v>57</v>
      </c>
      <c r="AB21" s="569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X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 t="shared" si="12"/>
        <v>0</v>
      </c>
      <c r="X22" s="657">
        <f t="shared" si="12"/>
        <v>0</v>
      </c>
      <c r="Y22" s="676">
        <f t="shared" ref="Y22:Y82" si="13">SUM(O22:X22)</f>
        <v>0</v>
      </c>
      <c r="Z22" s="357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7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9"/>
      <c r="E24" s="741"/>
      <c r="F24" s="741"/>
      <c r="G24" s="741"/>
      <c r="H24" s="741"/>
      <c r="I24" s="741"/>
      <c r="J24" s="741"/>
      <c r="K24" s="502"/>
      <c r="L24" s="513"/>
      <c r="M24" s="574"/>
      <c r="N24" s="513"/>
      <c r="O24" s="776"/>
      <c r="P24" s="741"/>
      <c r="Q24" s="741"/>
      <c r="R24" s="741"/>
      <c r="S24" s="741"/>
      <c r="T24" s="741"/>
      <c r="U24" s="741"/>
      <c r="V24" s="502"/>
      <c r="W24" s="509"/>
      <c r="X24" s="502"/>
      <c r="Y24" s="501"/>
      <c r="Z24" s="357"/>
      <c r="AA24" s="513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500"/>
      <c r="F25" s="500"/>
      <c r="G25" s="500"/>
      <c r="H25" s="500"/>
      <c r="I25" s="500"/>
      <c r="J25" s="500"/>
      <c r="K25" s="553"/>
      <c r="L25" s="515"/>
      <c r="M25" s="814"/>
      <c r="N25" s="836" t="str">
        <f t="shared" ref="N25:N29" si="16">$N$9</f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13"/>
        <v>0</v>
      </c>
      <c r="Z25" s="357"/>
      <c r="AA25" s="515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500"/>
      <c r="F26" s="500"/>
      <c r="G26" s="500"/>
      <c r="H26" s="500"/>
      <c r="I26" s="500"/>
      <c r="J26" s="500"/>
      <c r="K26" s="553"/>
      <c r="L26" s="515"/>
      <c r="M26" s="814"/>
      <c r="N26" s="836" t="str">
        <f t="shared" si="1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13"/>
        <v>0</v>
      </c>
      <c r="Z26" s="357"/>
      <c r="AA26" s="515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500"/>
      <c r="F27" s="500"/>
      <c r="G27" s="500"/>
      <c r="H27" s="500"/>
      <c r="I27" s="500"/>
      <c r="J27" s="500"/>
      <c r="K27" s="553"/>
      <c r="L27" s="515"/>
      <c r="M27" s="814"/>
      <c r="N27" s="836" t="str">
        <f t="shared" si="1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13"/>
        <v>0</v>
      </c>
      <c r="Z27" s="357"/>
      <c r="AA27" s="515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500"/>
      <c r="F28" s="500"/>
      <c r="G28" s="500"/>
      <c r="H28" s="500"/>
      <c r="I28" s="500"/>
      <c r="J28" s="500"/>
      <c r="K28" s="553"/>
      <c r="L28" s="515"/>
      <c r="M28" s="814"/>
      <c r="N28" s="836" t="str">
        <f t="shared" si="1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13"/>
        <v>0</v>
      </c>
      <c r="Z28" s="357"/>
      <c r="AA28" s="515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500"/>
      <c r="F29" s="500"/>
      <c r="G29" s="500"/>
      <c r="H29" s="500"/>
      <c r="I29" s="500"/>
      <c r="J29" s="500"/>
      <c r="K29" s="553"/>
      <c r="L29" s="515"/>
      <c r="M29" s="814"/>
      <c r="N29" s="836" t="str">
        <f t="shared" si="1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13"/>
        <v>0</v>
      </c>
      <c r="Z29" s="357"/>
      <c r="AA29" s="515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5"/>
      <c r="E30" s="755"/>
      <c r="F30" s="755"/>
      <c r="G30" s="755"/>
      <c r="H30" s="755"/>
      <c r="I30" s="755"/>
      <c r="J30" s="755"/>
      <c r="K30" s="504"/>
      <c r="L30" s="503"/>
      <c r="M30" s="574"/>
      <c r="N30" s="503"/>
      <c r="O30" s="778"/>
      <c r="P30" s="755"/>
      <c r="Q30" s="755"/>
      <c r="R30" s="755"/>
      <c r="S30" s="755"/>
      <c r="T30" s="755"/>
      <c r="U30" s="755"/>
      <c r="V30" s="504"/>
      <c r="W30" s="505"/>
      <c r="X30" s="504"/>
      <c r="Y30" s="503"/>
      <c r="Z30" s="357"/>
      <c r="AA30" s="503"/>
      <c r="AB30" s="504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500"/>
      <c r="F31" s="500"/>
      <c r="G31" s="500"/>
      <c r="H31" s="500"/>
      <c r="I31" s="500"/>
      <c r="J31" s="500"/>
      <c r="K31" s="553"/>
      <c r="L31" s="721"/>
      <c r="M31" s="814"/>
      <c r="N31" s="837" t="str">
        <f t="shared" ref="N31:N34" si="19">$N$9</f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13"/>
        <v>0</v>
      </c>
      <c r="Z31" s="357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500"/>
      <c r="F32" s="500"/>
      <c r="G32" s="500"/>
      <c r="H32" s="500"/>
      <c r="I32" s="500"/>
      <c r="J32" s="500"/>
      <c r="K32" s="553"/>
      <c r="L32" s="721"/>
      <c r="M32" s="814"/>
      <c r="N32" s="837" t="str">
        <f t="shared" si="19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13"/>
        <v>0</v>
      </c>
      <c r="Z32" s="357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500"/>
      <c r="F33" s="500"/>
      <c r="G33" s="500"/>
      <c r="H33" s="500"/>
      <c r="I33" s="500"/>
      <c r="J33" s="500"/>
      <c r="K33" s="553"/>
      <c r="L33" s="721"/>
      <c r="M33" s="814"/>
      <c r="N33" s="837" t="str">
        <f t="shared" si="19"/>
        <v>Nominal £</v>
      </c>
      <c r="O33" s="789"/>
      <c r="P33" s="500"/>
      <c r="Q33" s="500"/>
      <c r="R33" s="500"/>
      <c r="S33" s="500"/>
      <c r="T33" s="500"/>
      <c r="U33" s="500"/>
      <c r="V33" s="553"/>
      <c r="W33" s="719"/>
      <c r="X33" s="553"/>
      <c r="Y33" s="672">
        <f t="shared" si="13"/>
        <v>0</v>
      </c>
      <c r="Z33" s="357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500"/>
      <c r="F34" s="500"/>
      <c r="G34" s="500"/>
      <c r="H34" s="500"/>
      <c r="I34" s="500"/>
      <c r="J34" s="500"/>
      <c r="K34" s="553"/>
      <c r="L34" s="721"/>
      <c r="M34" s="814"/>
      <c r="N34" s="837" t="str">
        <f t="shared" si="19"/>
        <v>Nominal £</v>
      </c>
      <c r="O34" s="789"/>
      <c r="P34" s="500"/>
      <c r="Q34" s="500"/>
      <c r="R34" s="500"/>
      <c r="S34" s="500"/>
      <c r="T34" s="500"/>
      <c r="U34" s="500"/>
      <c r="V34" s="553"/>
      <c r="W34" s="719"/>
      <c r="X34" s="553"/>
      <c r="Y34" s="672">
        <f t="shared" si="13"/>
        <v>0</v>
      </c>
      <c r="Z34" s="357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4"/>
      <c r="D35" s="505"/>
      <c r="E35" s="755"/>
      <c r="F35" s="755"/>
      <c r="G35" s="755"/>
      <c r="H35" s="755"/>
      <c r="I35" s="755"/>
      <c r="J35" s="755"/>
      <c r="K35" s="504"/>
      <c r="L35" s="507"/>
      <c r="M35" s="574"/>
      <c r="N35" s="507"/>
      <c r="O35" s="778"/>
      <c r="P35" s="755"/>
      <c r="Q35" s="755"/>
      <c r="R35" s="755"/>
      <c r="S35" s="755"/>
      <c r="T35" s="755"/>
      <c r="U35" s="755"/>
      <c r="V35" s="504"/>
      <c r="W35" s="505"/>
      <c r="X35" s="504"/>
      <c r="Y35" s="503"/>
      <c r="Z35" s="357"/>
      <c r="AA35" s="507"/>
      <c r="AB35" s="524"/>
    </row>
    <row r="36" spans="1:42" x14ac:dyDescent="0.3">
      <c r="A36" s="853" t="s">
        <v>606</v>
      </c>
      <c r="B36" s="844" t="str">
        <f t="shared" ref="B36:B39" si="20">$B$25</f>
        <v>Number</v>
      </c>
      <c r="C36" s="504"/>
      <c r="D36" s="719"/>
      <c r="E36" s="500"/>
      <c r="F36" s="500"/>
      <c r="G36" s="500"/>
      <c r="H36" s="500"/>
      <c r="I36" s="500"/>
      <c r="J36" s="500"/>
      <c r="K36" s="553"/>
      <c r="L36" s="721"/>
      <c r="M36" s="814"/>
      <c r="N36" s="837" t="str">
        <f t="shared" ref="N36:N39" si="21">$N$9</f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13"/>
        <v>0</v>
      </c>
      <c r="Z36" s="357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500"/>
      <c r="F37" s="500"/>
      <c r="G37" s="500"/>
      <c r="H37" s="500"/>
      <c r="I37" s="500"/>
      <c r="J37" s="500"/>
      <c r="K37" s="553"/>
      <c r="L37" s="721"/>
      <c r="M37" s="814"/>
      <c r="N37" s="837" t="str">
        <f t="shared" si="21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13"/>
        <v>0</v>
      </c>
      <c r="Z37" s="357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500"/>
      <c r="F38" s="500"/>
      <c r="G38" s="500"/>
      <c r="H38" s="500"/>
      <c r="I38" s="500"/>
      <c r="J38" s="500"/>
      <c r="K38" s="553"/>
      <c r="L38" s="721"/>
      <c r="M38" s="814"/>
      <c r="N38" s="837" t="str">
        <f t="shared" si="21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13"/>
        <v>0</v>
      </c>
      <c r="Z38" s="357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500"/>
      <c r="F39" s="500"/>
      <c r="G39" s="500"/>
      <c r="H39" s="500"/>
      <c r="I39" s="500"/>
      <c r="J39" s="500"/>
      <c r="K39" s="553"/>
      <c r="L39" s="721"/>
      <c r="M39" s="814"/>
      <c r="N39" s="837" t="str">
        <f t="shared" si="21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13"/>
        <v>0</v>
      </c>
      <c r="Z39" s="357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5"/>
      <c r="E40" s="755"/>
      <c r="F40" s="755"/>
      <c r="G40" s="755"/>
      <c r="H40" s="755"/>
      <c r="I40" s="755"/>
      <c r="J40" s="755"/>
      <c r="K40" s="504"/>
      <c r="L40" s="507"/>
      <c r="M40" s="574"/>
      <c r="N40" s="507"/>
      <c r="O40" s="778"/>
      <c r="P40" s="755"/>
      <c r="Q40" s="755"/>
      <c r="R40" s="755"/>
      <c r="S40" s="755"/>
      <c r="T40" s="755"/>
      <c r="U40" s="755"/>
      <c r="V40" s="504"/>
      <c r="W40" s="505"/>
      <c r="X40" s="504"/>
      <c r="Y40" s="503"/>
      <c r="Z40" s="357"/>
      <c r="AA40" s="507"/>
      <c r="AB40" s="524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4"/>
      <c r="F41" s="554"/>
      <c r="G41" s="554"/>
      <c r="H41" s="554"/>
      <c r="I41" s="554"/>
      <c r="J41" s="554"/>
      <c r="K41" s="826"/>
      <c r="L41" s="721"/>
      <c r="M41" s="814"/>
      <c r="N41" s="837" t="str">
        <f>$N$9</f>
        <v>Nominal £</v>
      </c>
      <c r="O41" s="790"/>
      <c r="P41" s="554"/>
      <c r="Q41" s="554"/>
      <c r="R41" s="554"/>
      <c r="S41" s="554"/>
      <c r="T41" s="554"/>
      <c r="U41" s="554"/>
      <c r="V41" s="555"/>
      <c r="W41" s="722"/>
      <c r="X41" s="555"/>
      <c r="Y41" s="678">
        <f t="shared" si="13"/>
        <v>0</v>
      </c>
      <c r="Z41" s="357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2"/>
      <c r="E42" s="803"/>
      <c r="F42" s="803"/>
      <c r="G42" s="803"/>
      <c r="H42" s="803"/>
      <c r="I42" s="803"/>
      <c r="J42" s="803"/>
      <c r="K42" s="502"/>
      <c r="L42" s="501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7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500"/>
      <c r="F43" s="500"/>
      <c r="G43" s="500"/>
      <c r="H43" s="500"/>
      <c r="I43" s="500"/>
      <c r="J43" s="500"/>
      <c r="K43" s="553"/>
      <c r="L43" s="515"/>
      <c r="M43" s="814"/>
      <c r="N43" s="836" t="str">
        <f t="shared" ref="N43:N54" si="24">$N$9</f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13"/>
        <v>0</v>
      </c>
      <c r="Z43" s="357"/>
      <c r="AA43" s="515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500"/>
      <c r="F44" s="500"/>
      <c r="G44" s="500"/>
      <c r="H44" s="500"/>
      <c r="I44" s="500"/>
      <c r="J44" s="500"/>
      <c r="K44" s="553"/>
      <c r="L44" s="515"/>
      <c r="M44" s="814"/>
      <c r="N44" s="836" t="str">
        <f t="shared" si="24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13"/>
        <v>0</v>
      </c>
      <c r="Z44" s="357"/>
      <c r="AA44" s="515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6"/>
      <c r="F45" s="556"/>
      <c r="G45" s="556"/>
      <c r="H45" s="556"/>
      <c r="I45" s="556"/>
      <c r="J45" s="556"/>
      <c r="K45" s="557"/>
      <c r="L45" s="721"/>
      <c r="M45" s="814"/>
      <c r="N45" s="837" t="str">
        <f t="shared" si="24"/>
        <v>Nominal £</v>
      </c>
      <c r="O45" s="790"/>
      <c r="P45" s="554"/>
      <c r="Q45" s="554"/>
      <c r="R45" s="554"/>
      <c r="S45" s="554"/>
      <c r="T45" s="554"/>
      <c r="U45" s="554"/>
      <c r="V45" s="555"/>
      <c r="W45" s="722"/>
      <c r="X45" s="555"/>
      <c r="Y45" s="678">
        <f t="shared" si="13"/>
        <v>0</v>
      </c>
      <c r="Z45" s="357"/>
      <c r="AA45" s="515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9"/>
      <c r="E46" s="741"/>
      <c r="F46" s="741"/>
      <c r="G46" s="741"/>
      <c r="H46" s="741"/>
      <c r="I46" s="741"/>
      <c r="J46" s="741"/>
      <c r="K46" s="502"/>
      <c r="L46" s="501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7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500"/>
      <c r="F47" s="500"/>
      <c r="G47" s="500"/>
      <c r="H47" s="500"/>
      <c r="I47" s="500"/>
      <c r="J47" s="500"/>
      <c r="K47" s="553"/>
      <c r="L47" s="515"/>
      <c r="M47" s="814"/>
      <c r="N47" s="836" t="str">
        <f t="shared" si="24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13"/>
        <v>0</v>
      </c>
      <c r="Z47" s="357"/>
      <c r="AA47" s="515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500"/>
      <c r="F48" s="500"/>
      <c r="G48" s="500"/>
      <c r="H48" s="500"/>
      <c r="I48" s="500"/>
      <c r="J48" s="500"/>
      <c r="K48" s="553"/>
      <c r="L48" s="515"/>
      <c r="M48" s="814"/>
      <c r="N48" s="836" t="str">
        <f t="shared" si="24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13"/>
        <v>0</v>
      </c>
      <c r="Z48" s="357"/>
      <c r="AA48" s="515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500"/>
      <c r="F49" s="500"/>
      <c r="G49" s="500"/>
      <c r="H49" s="500"/>
      <c r="I49" s="500"/>
      <c r="J49" s="500"/>
      <c r="K49" s="553"/>
      <c r="L49" s="515"/>
      <c r="M49" s="814"/>
      <c r="N49" s="836" t="str">
        <f t="shared" si="24"/>
        <v>Nominal £</v>
      </c>
      <c r="O49" s="789"/>
      <c r="P49" s="500"/>
      <c r="Q49" s="500"/>
      <c r="R49" s="500"/>
      <c r="S49" s="500"/>
      <c r="T49" s="500"/>
      <c r="U49" s="500"/>
      <c r="V49" s="553"/>
      <c r="W49" s="719"/>
      <c r="X49" s="553"/>
      <c r="Y49" s="672">
        <f t="shared" si="13"/>
        <v>0</v>
      </c>
      <c r="Z49" s="357"/>
      <c r="AA49" s="515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500"/>
      <c r="F50" s="500"/>
      <c r="G50" s="500"/>
      <c r="H50" s="500"/>
      <c r="I50" s="500"/>
      <c r="J50" s="500"/>
      <c r="K50" s="553"/>
      <c r="L50" s="515"/>
      <c r="M50" s="814"/>
      <c r="N50" s="836" t="str">
        <f t="shared" si="24"/>
        <v>Nominal £</v>
      </c>
      <c r="O50" s="789"/>
      <c r="P50" s="500"/>
      <c r="Q50" s="500"/>
      <c r="R50" s="500"/>
      <c r="S50" s="500"/>
      <c r="T50" s="500"/>
      <c r="U50" s="500"/>
      <c r="V50" s="553"/>
      <c r="W50" s="719"/>
      <c r="X50" s="553"/>
      <c r="Y50" s="672">
        <f t="shared" si="13"/>
        <v>0</v>
      </c>
      <c r="Z50" s="357"/>
      <c r="AA50" s="515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500"/>
      <c r="F51" s="500"/>
      <c r="G51" s="500"/>
      <c r="H51" s="500"/>
      <c r="I51" s="500"/>
      <c r="J51" s="500"/>
      <c r="K51" s="553"/>
      <c r="L51" s="515"/>
      <c r="M51" s="814"/>
      <c r="N51" s="836" t="str">
        <f t="shared" si="24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13"/>
        <v>0</v>
      </c>
      <c r="Z51" s="357"/>
      <c r="AA51" s="515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500"/>
      <c r="F52" s="500"/>
      <c r="G52" s="500"/>
      <c r="H52" s="500"/>
      <c r="I52" s="500"/>
      <c r="J52" s="500"/>
      <c r="K52" s="553"/>
      <c r="L52" s="721"/>
      <c r="M52" s="814"/>
      <c r="N52" s="837" t="str">
        <f t="shared" si="24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13"/>
        <v>0</v>
      </c>
      <c r="Z52" s="357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500"/>
      <c r="F53" s="500"/>
      <c r="G53" s="500"/>
      <c r="H53" s="500"/>
      <c r="I53" s="500"/>
      <c r="J53" s="500"/>
      <c r="K53" s="553"/>
      <c r="L53" s="721"/>
      <c r="M53" s="814"/>
      <c r="N53" s="837" t="str">
        <f t="shared" si="24"/>
        <v>Nominal £</v>
      </c>
      <c r="O53" s="789"/>
      <c r="P53" s="500"/>
      <c r="Q53" s="500"/>
      <c r="R53" s="500"/>
      <c r="S53" s="500"/>
      <c r="T53" s="500"/>
      <c r="U53" s="500"/>
      <c r="V53" s="553"/>
      <c r="W53" s="719"/>
      <c r="X53" s="553"/>
      <c r="Y53" s="672">
        <f t="shared" si="13"/>
        <v>0</v>
      </c>
      <c r="Z53" s="357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2"/>
      <c r="D54" s="722"/>
      <c r="E54" s="554"/>
      <c r="F54" s="554"/>
      <c r="G54" s="554"/>
      <c r="H54" s="554"/>
      <c r="I54" s="554"/>
      <c r="J54" s="554"/>
      <c r="K54" s="555"/>
      <c r="L54" s="516"/>
      <c r="M54" s="814"/>
      <c r="N54" s="839" t="str">
        <f t="shared" si="24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 t="shared" si="13"/>
        <v>0</v>
      </c>
      <c r="Z54" s="357"/>
      <c r="AA54" s="516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9"/>
      <c r="E55" s="741"/>
      <c r="F55" s="741"/>
      <c r="G55" s="741"/>
      <c r="H55" s="741"/>
      <c r="I55" s="741"/>
      <c r="J55" s="741"/>
      <c r="K55" s="502"/>
      <c r="L55" s="513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7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5"/>
      <c r="E56" s="755"/>
      <c r="F56" s="755"/>
      <c r="G56" s="755"/>
      <c r="H56" s="755"/>
      <c r="I56" s="755"/>
      <c r="J56" s="755"/>
      <c r="K56" s="504"/>
      <c r="L56" s="503"/>
      <c r="M56" s="574"/>
      <c r="N56" s="503"/>
      <c r="O56" s="778"/>
      <c r="P56" s="755"/>
      <c r="Q56" s="755"/>
      <c r="R56" s="755"/>
      <c r="S56" s="755"/>
      <c r="T56" s="755"/>
      <c r="U56" s="755"/>
      <c r="V56" s="504"/>
      <c r="W56" s="505"/>
      <c r="X56" s="504"/>
      <c r="Y56" s="503"/>
      <c r="Z56" s="357"/>
      <c r="AA56" s="503"/>
      <c r="AB56" s="504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500"/>
      <c r="F57" s="500"/>
      <c r="G57" s="500"/>
      <c r="H57" s="500"/>
      <c r="I57" s="500"/>
      <c r="J57" s="500"/>
      <c r="K57" s="553"/>
      <c r="L57" s="515"/>
      <c r="M57" s="814"/>
      <c r="N57" s="836" t="str">
        <f t="shared" ref="N57:N58" si="29">$N$9</f>
        <v>Nominal £</v>
      </c>
      <c r="O57" s="789"/>
      <c r="P57" s="500"/>
      <c r="Q57" s="500"/>
      <c r="R57" s="500"/>
      <c r="S57" s="500"/>
      <c r="T57" s="500"/>
      <c r="U57" s="500"/>
      <c r="V57" s="553"/>
      <c r="W57" s="719"/>
      <c r="X57" s="553"/>
      <c r="Y57" s="672">
        <f>SUM(O57:X57)</f>
        <v>0</v>
      </c>
      <c r="Z57" s="357"/>
      <c r="AA57" s="515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500"/>
      <c r="F58" s="500"/>
      <c r="G58" s="500"/>
      <c r="H58" s="500"/>
      <c r="I58" s="500"/>
      <c r="J58" s="500"/>
      <c r="K58" s="553"/>
      <c r="L58" s="515"/>
      <c r="M58" s="814"/>
      <c r="N58" s="836" t="str">
        <f t="shared" si="29"/>
        <v>Nominal £</v>
      </c>
      <c r="O58" s="789"/>
      <c r="P58" s="500"/>
      <c r="Q58" s="500"/>
      <c r="R58" s="500"/>
      <c r="S58" s="500"/>
      <c r="T58" s="500"/>
      <c r="U58" s="500"/>
      <c r="V58" s="553"/>
      <c r="W58" s="719"/>
      <c r="X58" s="553"/>
      <c r="Y58" s="672">
        <f t="shared" si="13"/>
        <v>0</v>
      </c>
      <c r="Z58" s="357"/>
      <c r="AA58" s="515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5"/>
      <c r="E59" s="755"/>
      <c r="F59" s="755"/>
      <c r="G59" s="755"/>
      <c r="H59" s="755"/>
      <c r="I59" s="755"/>
      <c r="J59" s="755"/>
      <c r="K59" s="504"/>
      <c r="L59" s="503"/>
      <c r="M59" s="574"/>
      <c r="N59" s="503"/>
      <c r="O59" s="778"/>
      <c r="P59" s="755"/>
      <c r="Q59" s="755"/>
      <c r="R59" s="755"/>
      <c r="S59" s="755"/>
      <c r="T59" s="755"/>
      <c r="U59" s="755"/>
      <c r="V59" s="504"/>
      <c r="W59" s="505"/>
      <c r="X59" s="504"/>
      <c r="Y59" s="503"/>
      <c r="Z59" s="357"/>
      <c r="AA59" s="503"/>
      <c r="AB59" s="504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500"/>
      <c r="F60" s="500"/>
      <c r="G60" s="500"/>
      <c r="H60" s="500"/>
      <c r="I60" s="500"/>
      <c r="J60" s="500"/>
      <c r="K60" s="553"/>
      <c r="L60" s="515"/>
      <c r="M60" s="814"/>
      <c r="N60" s="836" t="str">
        <f t="shared" ref="N60:N61" si="31">$N$9</f>
        <v>Nominal £</v>
      </c>
      <c r="O60" s="789"/>
      <c r="P60" s="500"/>
      <c r="Q60" s="500"/>
      <c r="R60" s="500"/>
      <c r="S60" s="500"/>
      <c r="T60" s="500"/>
      <c r="U60" s="500"/>
      <c r="V60" s="553"/>
      <c r="W60" s="719"/>
      <c r="X60" s="553"/>
      <c r="Y60" s="672">
        <f t="shared" si="13"/>
        <v>0</v>
      </c>
      <c r="Z60" s="357"/>
      <c r="AA60" s="515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4"/>
      <c r="F61" s="554"/>
      <c r="G61" s="554"/>
      <c r="H61" s="554"/>
      <c r="I61" s="554"/>
      <c r="J61" s="554"/>
      <c r="K61" s="555"/>
      <c r="L61" s="516"/>
      <c r="M61" s="814"/>
      <c r="N61" s="839" t="str">
        <f t="shared" si="31"/>
        <v>Nominal £</v>
      </c>
      <c r="O61" s="790"/>
      <c r="P61" s="554"/>
      <c r="Q61" s="554"/>
      <c r="R61" s="554"/>
      <c r="S61" s="554"/>
      <c r="T61" s="554"/>
      <c r="U61" s="554"/>
      <c r="V61" s="555"/>
      <c r="W61" s="722"/>
      <c r="X61" s="555"/>
      <c r="Y61" s="678">
        <f t="shared" si="13"/>
        <v>0</v>
      </c>
      <c r="Z61" s="357"/>
      <c r="AA61" s="516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2"/>
      <c r="E62" s="803"/>
      <c r="F62" s="803"/>
      <c r="G62" s="803"/>
      <c r="H62" s="803"/>
      <c r="I62" s="803"/>
      <c r="J62" s="803"/>
      <c r="K62" s="804"/>
      <c r="L62" s="501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7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500"/>
      <c r="F63" s="500"/>
      <c r="G63" s="500"/>
      <c r="H63" s="500"/>
      <c r="I63" s="500"/>
      <c r="J63" s="500"/>
      <c r="K63" s="553"/>
      <c r="L63" s="515"/>
      <c r="M63" s="814"/>
      <c r="N63" s="836" t="str">
        <f t="shared" ref="N63:N65" si="33">$N$9</f>
        <v>Nominal £</v>
      </c>
      <c r="O63" s="789"/>
      <c r="P63" s="500"/>
      <c r="Q63" s="500"/>
      <c r="R63" s="500"/>
      <c r="S63" s="500"/>
      <c r="T63" s="500"/>
      <c r="U63" s="500"/>
      <c r="V63" s="553"/>
      <c r="W63" s="719"/>
      <c r="X63" s="553"/>
      <c r="Y63" s="672">
        <f t="shared" si="13"/>
        <v>0</v>
      </c>
      <c r="Z63" s="357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500"/>
      <c r="F64" s="500"/>
      <c r="G64" s="500"/>
      <c r="H64" s="500"/>
      <c r="I64" s="500"/>
      <c r="J64" s="500"/>
      <c r="K64" s="553"/>
      <c r="L64" s="515"/>
      <c r="M64" s="814"/>
      <c r="N64" s="836" t="str">
        <f t="shared" si="33"/>
        <v>Nominal £</v>
      </c>
      <c r="O64" s="789"/>
      <c r="P64" s="500"/>
      <c r="Q64" s="500"/>
      <c r="R64" s="500"/>
      <c r="S64" s="500"/>
      <c r="T64" s="500"/>
      <c r="U64" s="500"/>
      <c r="V64" s="553"/>
      <c r="W64" s="719"/>
      <c r="X64" s="553"/>
      <c r="Y64" s="672">
        <f t="shared" si="13"/>
        <v>0</v>
      </c>
      <c r="Z64" s="357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6"/>
      <c r="F65" s="556"/>
      <c r="G65" s="556"/>
      <c r="H65" s="556"/>
      <c r="I65" s="556"/>
      <c r="J65" s="556"/>
      <c r="K65" s="557"/>
      <c r="L65" s="516"/>
      <c r="M65" s="814"/>
      <c r="N65" s="839" t="str">
        <f t="shared" si="33"/>
        <v>Nominal £</v>
      </c>
      <c r="O65" s="790"/>
      <c r="P65" s="554"/>
      <c r="Q65" s="554"/>
      <c r="R65" s="554"/>
      <c r="S65" s="554"/>
      <c r="T65" s="554"/>
      <c r="U65" s="554"/>
      <c r="V65" s="555"/>
      <c r="W65" s="722"/>
      <c r="X65" s="555"/>
      <c r="Y65" s="678">
        <f t="shared" si="13"/>
        <v>0</v>
      </c>
      <c r="Z65" s="357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9"/>
      <c r="E66" s="741"/>
      <c r="F66" s="741"/>
      <c r="G66" s="741"/>
      <c r="H66" s="741"/>
      <c r="I66" s="741"/>
      <c r="J66" s="741"/>
      <c r="K66" s="502"/>
      <c r="L66" s="513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7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5"/>
      <c r="E67" s="755"/>
      <c r="F67" s="755"/>
      <c r="G67" s="755"/>
      <c r="H67" s="755"/>
      <c r="I67" s="755"/>
      <c r="J67" s="755"/>
      <c r="K67" s="504"/>
      <c r="L67" s="515"/>
      <c r="M67" s="814"/>
      <c r="N67" s="836" t="str">
        <f t="shared" ref="N67:N82" si="35">$N$9</f>
        <v>Nominal £</v>
      </c>
      <c r="O67" s="789"/>
      <c r="P67" s="500"/>
      <c r="Q67" s="500"/>
      <c r="R67" s="500"/>
      <c r="S67" s="500"/>
      <c r="T67" s="500"/>
      <c r="U67" s="500"/>
      <c r="V67" s="553"/>
      <c r="W67" s="719"/>
      <c r="X67" s="553"/>
      <c r="Y67" s="672">
        <f t="shared" si="13"/>
        <v>0</v>
      </c>
      <c r="Z67" s="357"/>
      <c r="AA67" s="515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5"/>
      <c r="E68" s="755"/>
      <c r="F68" s="755"/>
      <c r="G68" s="755"/>
      <c r="H68" s="755"/>
      <c r="I68" s="755"/>
      <c r="J68" s="755"/>
      <c r="K68" s="504"/>
      <c r="L68" s="515"/>
      <c r="M68" s="814"/>
      <c r="N68" s="836" t="str">
        <f t="shared" si="35"/>
        <v>Nominal £</v>
      </c>
      <c r="O68" s="789"/>
      <c r="P68" s="500"/>
      <c r="Q68" s="500"/>
      <c r="R68" s="500"/>
      <c r="S68" s="500"/>
      <c r="T68" s="500"/>
      <c r="U68" s="500"/>
      <c r="V68" s="553"/>
      <c r="W68" s="719"/>
      <c r="X68" s="553"/>
      <c r="Y68" s="672">
        <f t="shared" si="13"/>
        <v>0</v>
      </c>
      <c r="Z68" s="357"/>
      <c r="AA68" s="515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5"/>
      <c r="E69" s="755"/>
      <c r="F69" s="755"/>
      <c r="G69" s="755"/>
      <c r="H69" s="755"/>
      <c r="I69" s="755"/>
      <c r="J69" s="755"/>
      <c r="K69" s="504"/>
      <c r="L69" s="515"/>
      <c r="M69" s="814"/>
      <c r="N69" s="836" t="str">
        <f t="shared" si="35"/>
        <v>Nominal £</v>
      </c>
      <c r="O69" s="789"/>
      <c r="P69" s="500"/>
      <c r="Q69" s="500"/>
      <c r="R69" s="500"/>
      <c r="S69" s="500"/>
      <c r="T69" s="500"/>
      <c r="U69" s="500"/>
      <c r="V69" s="553"/>
      <c r="W69" s="719"/>
      <c r="X69" s="553"/>
      <c r="Y69" s="672">
        <f t="shared" si="13"/>
        <v>0</v>
      </c>
      <c r="Z69" s="357"/>
      <c r="AA69" s="515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5"/>
      <c r="E70" s="755"/>
      <c r="F70" s="755"/>
      <c r="G70" s="755"/>
      <c r="H70" s="755"/>
      <c r="I70" s="755"/>
      <c r="J70" s="755"/>
      <c r="K70" s="504"/>
      <c r="L70" s="515"/>
      <c r="M70" s="814"/>
      <c r="N70" s="836" t="str">
        <f t="shared" si="35"/>
        <v>Nominal £</v>
      </c>
      <c r="O70" s="789"/>
      <c r="P70" s="500"/>
      <c r="Q70" s="500"/>
      <c r="R70" s="500"/>
      <c r="S70" s="500"/>
      <c r="T70" s="500"/>
      <c r="U70" s="500"/>
      <c r="V70" s="553"/>
      <c r="W70" s="719"/>
      <c r="X70" s="553"/>
      <c r="Y70" s="672">
        <f t="shared" si="13"/>
        <v>0</v>
      </c>
      <c r="Z70" s="357"/>
      <c r="AA70" s="515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5"/>
      <c r="E71" s="755"/>
      <c r="F71" s="755"/>
      <c r="G71" s="755"/>
      <c r="H71" s="755"/>
      <c r="I71" s="755"/>
      <c r="J71" s="755"/>
      <c r="K71" s="504"/>
      <c r="L71" s="515"/>
      <c r="M71" s="814"/>
      <c r="N71" s="836" t="str">
        <f t="shared" si="35"/>
        <v>Nominal £</v>
      </c>
      <c r="O71" s="789"/>
      <c r="P71" s="500"/>
      <c r="Q71" s="500"/>
      <c r="R71" s="500"/>
      <c r="S71" s="500"/>
      <c r="T71" s="500"/>
      <c r="U71" s="500"/>
      <c r="V71" s="553"/>
      <c r="W71" s="719"/>
      <c r="X71" s="553"/>
      <c r="Y71" s="672">
        <f t="shared" si="13"/>
        <v>0</v>
      </c>
      <c r="Z71" s="357"/>
      <c r="AA71" s="515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5"/>
      <c r="E72" s="755"/>
      <c r="F72" s="755"/>
      <c r="G72" s="755"/>
      <c r="H72" s="755"/>
      <c r="I72" s="755"/>
      <c r="J72" s="755"/>
      <c r="K72" s="504"/>
      <c r="L72" s="515"/>
      <c r="M72" s="814"/>
      <c r="N72" s="836" t="str">
        <f t="shared" si="35"/>
        <v>Nominal £</v>
      </c>
      <c r="O72" s="789"/>
      <c r="P72" s="500"/>
      <c r="Q72" s="500"/>
      <c r="R72" s="500"/>
      <c r="S72" s="500"/>
      <c r="T72" s="500"/>
      <c r="U72" s="500"/>
      <c r="V72" s="553"/>
      <c r="W72" s="719"/>
      <c r="X72" s="553"/>
      <c r="Y72" s="672">
        <f t="shared" si="13"/>
        <v>0</v>
      </c>
      <c r="Z72" s="357"/>
      <c r="AA72" s="515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2"/>
      <c r="D73" s="510"/>
      <c r="E73" s="757"/>
      <c r="F73" s="757"/>
      <c r="G73" s="757"/>
      <c r="H73" s="757"/>
      <c r="I73" s="757"/>
      <c r="J73" s="757"/>
      <c r="K73" s="731"/>
      <c r="L73" s="515"/>
      <c r="M73" s="814"/>
      <c r="N73" s="837" t="str">
        <f t="shared" si="35"/>
        <v>Nominal £</v>
      </c>
      <c r="O73" s="790"/>
      <c r="P73" s="554"/>
      <c r="Q73" s="554"/>
      <c r="R73" s="554"/>
      <c r="S73" s="554"/>
      <c r="T73" s="554"/>
      <c r="U73" s="554"/>
      <c r="V73" s="555"/>
      <c r="W73" s="722"/>
      <c r="X73" s="555"/>
      <c r="Y73" s="678">
        <f t="shared" si="13"/>
        <v>0</v>
      </c>
      <c r="Z73" s="357"/>
      <c r="AA73" s="515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9"/>
      <c r="E74" s="741"/>
      <c r="F74" s="741"/>
      <c r="G74" s="741"/>
      <c r="H74" s="741"/>
      <c r="I74" s="741"/>
      <c r="J74" s="741"/>
      <c r="K74" s="502"/>
      <c r="L74" s="501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7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500"/>
      <c r="F75" s="500"/>
      <c r="G75" s="500"/>
      <c r="H75" s="500"/>
      <c r="I75" s="500"/>
      <c r="J75" s="500"/>
      <c r="K75" s="553"/>
      <c r="L75" s="515"/>
      <c r="M75" s="814"/>
      <c r="N75" s="836" t="str">
        <f t="shared" si="35"/>
        <v>Nominal £</v>
      </c>
      <c r="O75" s="789"/>
      <c r="P75" s="500"/>
      <c r="Q75" s="500"/>
      <c r="R75" s="500"/>
      <c r="S75" s="500"/>
      <c r="T75" s="500"/>
      <c r="U75" s="500"/>
      <c r="V75" s="553"/>
      <c r="W75" s="719"/>
      <c r="X75" s="553"/>
      <c r="Y75" s="672">
        <f t="shared" si="13"/>
        <v>0</v>
      </c>
      <c r="Z75" s="357"/>
      <c r="AA75" s="515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500"/>
      <c r="F76" s="500"/>
      <c r="G76" s="500"/>
      <c r="H76" s="500"/>
      <c r="I76" s="500"/>
      <c r="J76" s="500"/>
      <c r="K76" s="553"/>
      <c r="L76" s="515"/>
      <c r="M76" s="814"/>
      <c r="N76" s="836" t="str">
        <f t="shared" si="35"/>
        <v>Nominal £</v>
      </c>
      <c r="O76" s="789"/>
      <c r="P76" s="500"/>
      <c r="Q76" s="500"/>
      <c r="R76" s="500"/>
      <c r="S76" s="500"/>
      <c r="T76" s="500"/>
      <c r="U76" s="500"/>
      <c r="V76" s="553"/>
      <c r="W76" s="719"/>
      <c r="X76" s="553"/>
      <c r="Y76" s="672">
        <f t="shared" si="13"/>
        <v>0</v>
      </c>
      <c r="Z76" s="357"/>
      <c r="AA76" s="515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500"/>
      <c r="F77" s="500"/>
      <c r="G77" s="500"/>
      <c r="H77" s="500"/>
      <c r="I77" s="500"/>
      <c r="J77" s="500"/>
      <c r="K77" s="553"/>
      <c r="L77" s="515"/>
      <c r="M77" s="814"/>
      <c r="N77" s="836" t="str">
        <f t="shared" si="35"/>
        <v>Nominal £</v>
      </c>
      <c r="O77" s="789"/>
      <c r="P77" s="500"/>
      <c r="Q77" s="500"/>
      <c r="R77" s="500"/>
      <c r="S77" s="500"/>
      <c r="T77" s="500"/>
      <c r="U77" s="500"/>
      <c r="V77" s="553"/>
      <c r="W77" s="719"/>
      <c r="X77" s="553"/>
      <c r="Y77" s="672">
        <f t="shared" si="13"/>
        <v>0</v>
      </c>
      <c r="Z77" s="357"/>
      <c r="AA77" s="515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500"/>
      <c r="F78" s="500"/>
      <c r="G78" s="500"/>
      <c r="H78" s="500"/>
      <c r="I78" s="500"/>
      <c r="J78" s="500"/>
      <c r="K78" s="553"/>
      <c r="L78" s="515"/>
      <c r="M78" s="814"/>
      <c r="N78" s="836" t="str">
        <f t="shared" si="35"/>
        <v>Nominal £</v>
      </c>
      <c r="O78" s="789"/>
      <c r="P78" s="500"/>
      <c r="Q78" s="500"/>
      <c r="R78" s="500"/>
      <c r="S78" s="500"/>
      <c r="T78" s="500"/>
      <c r="U78" s="500"/>
      <c r="V78" s="553"/>
      <c r="W78" s="719"/>
      <c r="X78" s="553"/>
      <c r="Y78" s="672">
        <f t="shared" si="13"/>
        <v>0</v>
      </c>
      <c r="Z78" s="357"/>
      <c r="AA78" s="515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500"/>
      <c r="F79" s="500"/>
      <c r="G79" s="500"/>
      <c r="H79" s="500"/>
      <c r="I79" s="500"/>
      <c r="J79" s="500"/>
      <c r="K79" s="553"/>
      <c r="L79" s="515"/>
      <c r="M79" s="814"/>
      <c r="N79" s="836" t="str">
        <f t="shared" si="35"/>
        <v>Nominal £</v>
      </c>
      <c r="O79" s="789"/>
      <c r="P79" s="500"/>
      <c r="Q79" s="500"/>
      <c r="R79" s="500"/>
      <c r="S79" s="500"/>
      <c r="T79" s="500"/>
      <c r="U79" s="500"/>
      <c r="V79" s="553"/>
      <c r="W79" s="719"/>
      <c r="X79" s="553"/>
      <c r="Y79" s="672">
        <f t="shared" si="13"/>
        <v>0</v>
      </c>
      <c r="Z79" s="357"/>
      <c r="AA79" s="515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500"/>
      <c r="F80" s="500"/>
      <c r="G80" s="500"/>
      <c r="H80" s="500"/>
      <c r="I80" s="500"/>
      <c r="J80" s="500"/>
      <c r="K80" s="553"/>
      <c r="L80" s="515"/>
      <c r="M80" s="814"/>
      <c r="N80" s="836" t="str">
        <f t="shared" si="35"/>
        <v>Nominal £</v>
      </c>
      <c r="O80" s="789"/>
      <c r="P80" s="500"/>
      <c r="Q80" s="500"/>
      <c r="R80" s="500"/>
      <c r="S80" s="500"/>
      <c r="T80" s="500"/>
      <c r="U80" s="500"/>
      <c r="V80" s="553"/>
      <c r="W80" s="719"/>
      <c r="X80" s="553"/>
      <c r="Y80" s="672">
        <f t="shared" si="13"/>
        <v>0</v>
      </c>
      <c r="Z80" s="357"/>
      <c r="AA80" s="515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500"/>
      <c r="F81" s="500"/>
      <c r="G81" s="500"/>
      <c r="H81" s="500"/>
      <c r="I81" s="500"/>
      <c r="J81" s="500"/>
      <c r="K81" s="553"/>
      <c r="L81" s="515"/>
      <c r="M81" s="814"/>
      <c r="N81" s="836" t="str">
        <f t="shared" si="35"/>
        <v>Nominal £</v>
      </c>
      <c r="O81" s="789"/>
      <c r="P81" s="500"/>
      <c r="Q81" s="500"/>
      <c r="R81" s="500"/>
      <c r="S81" s="500"/>
      <c r="T81" s="500"/>
      <c r="U81" s="500"/>
      <c r="V81" s="553"/>
      <c r="W81" s="719"/>
      <c r="X81" s="553"/>
      <c r="Y81" s="672">
        <f t="shared" si="13"/>
        <v>0</v>
      </c>
      <c r="Z81" s="357"/>
      <c r="AA81" s="515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4"/>
      <c r="F82" s="554"/>
      <c r="G82" s="554"/>
      <c r="H82" s="554"/>
      <c r="I82" s="554"/>
      <c r="J82" s="554"/>
      <c r="K82" s="555"/>
      <c r="L82" s="516"/>
      <c r="M82" s="814"/>
      <c r="N82" s="839" t="str">
        <f t="shared" si="35"/>
        <v>Nominal £</v>
      </c>
      <c r="O82" s="790"/>
      <c r="P82" s="554"/>
      <c r="Q82" s="554"/>
      <c r="R82" s="554"/>
      <c r="S82" s="554"/>
      <c r="T82" s="554"/>
      <c r="U82" s="554"/>
      <c r="V82" s="555"/>
      <c r="W82" s="722"/>
      <c r="X82" s="555"/>
      <c r="Y82" s="678">
        <f t="shared" si="13"/>
        <v>0</v>
      </c>
      <c r="Z82" s="357"/>
      <c r="AA82" s="516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B20:B21"/>
    <mergeCell ref="C20:C21"/>
    <mergeCell ref="D20:K20"/>
    <mergeCell ref="N20:N21"/>
    <mergeCell ref="O20:V20"/>
    <mergeCell ref="O7:V7"/>
    <mergeCell ref="A1:K3"/>
    <mergeCell ref="B7:B8"/>
    <mergeCell ref="C7:C8"/>
    <mergeCell ref="D7:K7"/>
    <mergeCell ref="N7:N8"/>
  </mergeCells>
  <pageMargins left="0.7" right="0.7" top="0.75" bottom="0.75" header="0.3" footer="0.3"/>
  <pageSetup paperSize="9" scale="23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C26E8-10DE-4815-86AB-9DD26718B934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28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28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M3" s="28"/>
    </row>
    <row r="4" spans="1:28" ht="18" x14ac:dyDescent="0.4">
      <c r="A4" s="351" t="str">
        <f ca="1">CONCATENATE("Worksheet: ",RIGHT(CELL("filename",$A$1),LEN(CELL("filename",$A$1))-FIND("]",CELL("filename",$A$1))))</f>
        <v>Worksheet: 3.7 Maintenance 2027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263"/>
      <c r="N4" s="351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559"/>
      <c r="Z4" s="559"/>
      <c r="AA4" s="559"/>
      <c r="AB4" s="559"/>
    </row>
    <row r="5" spans="1:28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41"/>
      <c r="Z5" s="41"/>
      <c r="AA5" s="41"/>
      <c r="AB5" s="41"/>
    </row>
    <row r="6" spans="1:28" ht="16" thickBot="1" x14ac:dyDescent="0.4">
      <c r="A6" s="294" t="s">
        <v>1099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AB6" s="14"/>
    </row>
    <row r="7" spans="1:28" ht="39" x14ac:dyDescent="0.3">
      <c r="A7" s="353"/>
      <c r="B7" s="1628" t="s">
        <v>299</v>
      </c>
      <c r="C7" s="1621" t="s">
        <v>703</v>
      </c>
      <c r="D7" s="1623" t="s">
        <v>582</v>
      </c>
      <c r="E7" s="1624"/>
      <c r="F7" s="1624"/>
      <c r="G7" s="1624"/>
      <c r="H7" s="1624"/>
      <c r="I7" s="1624"/>
      <c r="J7" s="1624"/>
      <c r="K7" s="1624"/>
      <c r="L7" s="560" t="s">
        <v>583</v>
      </c>
      <c r="M7" s="752"/>
      <c r="N7" s="1628" t="s">
        <v>702</v>
      </c>
      <c r="O7" s="1625" t="s">
        <v>584</v>
      </c>
      <c r="P7" s="1625"/>
      <c r="Q7" s="1626"/>
      <c r="R7" s="1626"/>
      <c r="S7" s="1626"/>
      <c r="T7" s="1626"/>
      <c r="U7" s="1626"/>
      <c r="V7" s="1627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28" ht="14.5" thickBot="1" x14ac:dyDescent="0.35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M8" s="42"/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8" t="s">
        <v>593</v>
      </c>
      <c r="W8" s="569" t="s">
        <v>57</v>
      </c>
      <c r="X8" s="570" t="s">
        <v>57</v>
      </c>
      <c r="Y8" s="571" t="s">
        <v>57</v>
      </c>
      <c r="Z8" s="42"/>
      <c r="AA8" s="572" t="s">
        <v>57</v>
      </c>
      <c r="AB8" s="569" t="s">
        <v>57</v>
      </c>
    </row>
    <row r="9" spans="1:28" ht="14.5" thickBot="1" x14ac:dyDescent="0.35">
      <c r="A9" s="360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4"/>
      <c r="AA9" s="676">
        <f>SUM(AA10:AA16)</f>
        <v>0</v>
      </c>
      <c r="AB9" s="657">
        <f>+Y9-AA9</f>
        <v>0</v>
      </c>
    </row>
    <row r="10" spans="1:28" x14ac:dyDescent="0.3">
      <c r="A10" s="575" t="str">
        <f>+A23</f>
        <v>Mains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831" t="str">
        <f>$N$9</f>
        <v>Nominal £</v>
      </c>
      <c r="O10" s="765">
        <f>+O23</f>
        <v>0</v>
      </c>
      <c r="P10" s="765">
        <f t="shared" ref="P10:X10" si="1">+P23</f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4"/>
      <c r="AA10" s="718">
        <f>AA23</f>
        <v>0</v>
      </c>
      <c r="AB10" s="682">
        <f>+Y10-AA10</f>
        <v>0</v>
      </c>
    </row>
    <row r="11" spans="1:28" x14ac:dyDescent="0.3">
      <c r="A11" s="576" t="str">
        <f>+A42</f>
        <v>PRS Installations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4"/>
      <c r="AA11" s="672">
        <f>AA42</f>
        <v>0</v>
      </c>
      <c r="AB11" s="663">
        <f t="shared" ref="AB11:AB16" si="5">+Y11-AA11</f>
        <v>0</v>
      </c>
    </row>
    <row r="12" spans="1:28" x14ac:dyDescent="0.3">
      <c r="A12" s="576" t="str">
        <f>+A46</f>
        <v>Valve Maintenance</v>
      </c>
      <c r="B12" s="503"/>
      <c r="C12" s="777"/>
      <c r="D12" s="505"/>
      <c r="E12" s="778"/>
      <c r="F12" s="755"/>
      <c r="G12" s="755"/>
      <c r="H12" s="755"/>
      <c r="I12" s="755"/>
      <c r="J12" s="755"/>
      <c r="K12" s="729"/>
      <c r="L12" s="503"/>
      <c r="M12" s="574"/>
      <c r="N12" s="832" t="str">
        <f t="shared" si="3"/>
        <v>Nominal £</v>
      </c>
      <c r="O12" s="695">
        <f>+O46</f>
        <v>0</v>
      </c>
      <c r="P12" s="695">
        <f t="shared" ref="P12:X12" si="6">+P46</f>
        <v>0</v>
      </c>
      <c r="Q12" s="695">
        <f t="shared" si="6"/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4"/>
      <c r="AA12" s="672">
        <f>AA46</f>
        <v>0</v>
      </c>
      <c r="AB12" s="663">
        <f t="shared" si="5"/>
        <v>0</v>
      </c>
    </row>
    <row r="13" spans="1:28" x14ac:dyDescent="0.3">
      <c r="A13" s="576" t="str">
        <f>+A55</f>
        <v>Telemetry</v>
      </c>
      <c r="B13" s="503"/>
      <c r="C13" s="777"/>
      <c r="D13" s="505"/>
      <c r="E13" s="778"/>
      <c r="F13" s="755"/>
      <c r="G13" s="755"/>
      <c r="H13" s="755"/>
      <c r="I13" s="755"/>
      <c r="J13" s="755"/>
      <c r="K13" s="729"/>
      <c r="L13" s="503"/>
      <c r="M13" s="574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4"/>
      <c r="AA13" s="672">
        <f>AA55</f>
        <v>0</v>
      </c>
      <c r="AB13" s="663">
        <f t="shared" si="5"/>
        <v>0</v>
      </c>
    </row>
    <row r="14" spans="1:28" x14ac:dyDescent="0.3">
      <c r="A14" s="558" t="str">
        <f t="shared" ref="A14:X14" si="8">+A62</f>
        <v>Riser / Build Entry Inspection and Maintenance</v>
      </c>
      <c r="B14" s="503"/>
      <c r="C14" s="777"/>
      <c r="D14" s="505"/>
      <c r="E14" s="778"/>
      <c r="F14" s="755"/>
      <c r="G14" s="755"/>
      <c r="H14" s="755"/>
      <c r="I14" s="755"/>
      <c r="J14" s="755"/>
      <c r="K14" s="729"/>
      <c r="L14" s="503"/>
      <c r="M14" s="574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4"/>
      <c r="AA14" s="672">
        <f>AA62</f>
        <v>0</v>
      </c>
      <c r="AB14" s="663">
        <f t="shared" si="5"/>
        <v>0</v>
      </c>
    </row>
    <row r="15" spans="1:28" x14ac:dyDescent="0.3">
      <c r="A15" s="558" t="str">
        <f>+A66</f>
        <v>Customer Requested Work</v>
      </c>
      <c r="B15" s="503"/>
      <c r="C15" s="777"/>
      <c r="D15" s="505"/>
      <c r="E15" s="778"/>
      <c r="F15" s="755"/>
      <c r="G15" s="755"/>
      <c r="H15" s="755"/>
      <c r="I15" s="755"/>
      <c r="J15" s="755"/>
      <c r="K15" s="729"/>
      <c r="L15" s="503"/>
      <c r="M15" s="574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4"/>
      <c r="AA15" s="672">
        <f>AA66</f>
        <v>0</v>
      </c>
      <c r="AB15" s="663">
        <f t="shared" si="5"/>
        <v>0</v>
      </c>
    </row>
    <row r="16" spans="1:28" ht="14.5" thickBot="1" x14ac:dyDescent="0.35">
      <c r="A16" s="361" t="str">
        <f>A74</f>
        <v>Other Maintenance Cost</v>
      </c>
      <c r="B16" s="511"/>
      <c r="C16" s="522"/>
      <c r="D16" s="510"/>
      <c r="E16" s="779"/>
      <c r="F16" s="757"/>
      <c r="G16" s="757"/>
      <c r="H16" s="757"/>
      <c r="I16" s="757"/>
      <c r="J16" s="757"/>
      <c r="K16" s="728"/>
      <c r="L16" s="511"/>
      <c r="M16" s="574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4"/>
      <c r="AA16" s="678">
        <f>AA74</f>
        <v>0</v>
      </c>
      <c r="AB16" s="665">
        <f t="shared" si="5"/>
        <v>0</v>
      </c>
    </row>
    <row r="17" spans="1:28" x14ac:dyDescent="0.3">
      <c r="A17" s="559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2"/>
      <c r="Y17" s="363"/>
      <c r="Z17" s="42"/>
      <c r="AA17" s="364"/>
      <c r="AB17" s="363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4" t="s">
        <v>1100</v>
      </c>
      <c r="B19" s="294"/>
      <c r="C19" s="294"/>
      <c r="D19" s="294"/>
      <c r="E19" s="577"/>
      <c r="F19" s="294"/>
      <c r="G19" s="294"/>
      <c r="H19" s="294"/>
      <c r="I19" s="294"/>
      <c r="J19" s="294"/>
      <c r="K19" s="294"/>
      <c r="L19" s="294"/>
      <c r="M19" s="41"/>
      <c r="N19" s="294"/>
      <c r="O19" s="294"/>
      <c r="P19" s="212"/>
      <c r="Q19" s="212"/>
      <c r="R19" s="212"/>
      <c r="S19" s="212"/>
      <c r="T19" s="212"/>
      <c r="U19" s="212"/>
      <c r="V19" s="212"/>
      <c r="W19" s="365"/>
      <c r="X19" s="365"/>
      <c r="Y19" s="365"/>
      <c r="Z19" s="366"/>
      <c r="AA19" s="365"/>
      <c r="AB19" s="391"/>
    </row>
    <row r="20" spans="1:28" ht="39" x14ac:dyDescent="0.3">
      <c r="A20" s="850"/>
      <c r="B20" s="1630" t="s">
        <v>299</v>
      </c>
      <c r="C20" s="1621" t="s">
        <v>703</v>
      </c>
      <c r="D20" s="1623" t="s">
        <v>582</v>
      </c>
      <c r="E20" s="1624"/>
      <c r="F20" s="1624"/>
      <c r="G20" s="1624"/>
      <c r="H20" s="1624"/>
      <c r="I20" s="1624"/>
      <c r="J20" s="1624"/>
      <c r="K20" s="1624"/>
      <c r="L20" s="560" t="s">
        <v>583</v>
      </c>
      <c r="M20" s="41"/>
      <c r="N20" s="1628" t="s">
        <v>702</v>
      </c>
      <c r="O20" s="1625" t="s">
        <v>584</v>
      </c>
      <c r="P20" s="1625"/>
      <c r="Q20" s="1626"/>
      <c r="R20" s="1626"/>
      <c r="S20" s="1626"/>
      <c r="T20" s="1626"/>
      <c r="U20" s="1626"/>
      <c r="V20" s="1627"/>
      <c r="W20" s="354" t="s">
        <v>585</v>
      </c>
      <c r="X20" s="355" t="s">
        <v>288</v>
      </c>
      <c r="Y20" s="356" t="str">
        <f>Y7</f>
        <v>Total Gross Cost</v>
      </c>
      <c r="Z20" s="357"/>
      <c r="AA20" s="358" t="str">
        <f>AA7</f>
        <v>Contributions</v>
      </c>
      <c r="AB20" s="359" t="str">
        <f>AB7</f>
        <v>Total Net Cost</v>
      </c>
    </row>
    <row r="21" spans="1:28" ht="14.5" thickBot="1" x14ac:dyDescent="0.35">
      <c r="A21" s="816"/>
      <c r="B21" s="1631"/>
      <c r="C21" s="1622"/>
      <c r="D21" s="578" t="s">
        <v>586</v>
      </c>
      <c r="E21" s="579" t="s">
        <v>587</v>
      </c>
      <c r="F21" s="580" t="s">
        <v>588</v>
      </c>
      <c r="G21" s="580" t="s">
        <v>589</v>
      </c>
      <c r="H21" s="580" t="s">
        <v>590</v>
      </c>
      <c r="I21" s="580" t="s">
        <v>591</v>
      </c>
      <c r="J21" s="580" t="s">
        <v>592</v>
      </c>
      <c r="K21" s="581" t="s">
        <v>593</v>
      </c>
      <c r="L21" s="816" t="s">
        <v>594</v>
      </c>
      <c r="M21" s="42"/>
      <c r="N21" s="1629"/>
      <c r="O21" s="579" t="s">
        <v>586</v>
      </c>
      <c r="P21" s="579" t="s">
        <v>587</v>
      </c>
      <c r="Q21" s="580" t="s">
        <v>588</v>
      </c>
      <c r="R21" s="580" t="s">
        <v>589</v>
      </c>
      <c r="S21" s="580" t="s">
        <v>590</v>
      </c>
      <c r="T21" s="580" t="s">
        <v>591</v>
      </c>
      <c r="U21" s="580" t="s">
        <v>592</v>
      </c>
      <c r="V21" s="582" t="s">
        <v>593</v>
      </c>
      <c r="W21" s="583" t="s">
        <v>57</v>
      </c>
      <c r="X21" s="584" t="s">
        <v>57</v>
      </c>
      <c r="Y21" s="585" t="s">
        <v>57</v>
      </c>
      <c r="Z21" s="357"/>
      <c r="AA21" s="569" t="s">
        <v>57</v>
      </c>
      <c r="AB21" s="569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X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 t="shared" si="12"/>
        <v>0</v>
      </c>
      <c r="X22" s="657">
        <f t="shared" si="12"/>
        <v>0</v>
      </c>
      <c r="Y22" s="676">
        <f t="shared" ref="Y22:Y82" si="13">SUM(O22:X22)</f>
        <v>0</v>
      </c>
      <c r="Z22" s="357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7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9"/>
      <c r="E24" s="741"/>
      <c r="F24" s="741"/>
      <c r="G24" s="741"/>
      <c r="H24" s="741"/>
      <c r="I24" s="741"/>
      <c r="J24" s="741"/>
      <c r="K24" s="502"/>
      <c r="L24" s="513"/>
      <c r="M24" s="574"/>
      <c r="N24" s="513"/>
      <c r="O24" s="776"/>
      <c r="P24" s="741"/>
      <c r="Q24" s="741"/>
      <c r="R24" s="741"/>
      <c r="S24" s="741"/>
      <c r="T24" s="741"/>
      <c r="U24" s="741"/>
      <c r="V24" s="502"/>
      <c r="W24" s="509"/>
      <c r="X24" s="502"/>
      <c r="Y24" s="501"/>
      <c r="Z24" s="357"/>
      <c r="AA24" s="513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500"/>
      <c r="F25" s="500"/>
      <c r="G25" s="500"/>
      <c r="H25" s="500"/>
      <c r="I25" s="500"/>
      <c r="J25" s="500"/>
      <c r="K25" s="553"/>
      <c r="L25" s="515"/>
      <c r="M25" s="814"/>
      <c r="N25" s="836" t="str">
        <f t="shared" ref="N25:N29" si="16">$N$9</f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13"/>
        <v>0</v>
      </c>
      <c r="Z25" s="357"/>
      <c r="AA25" s="515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500"/>
      <c r="F26" s="500"/>
      <c r="G26" s="500"/>
      <c r="H26" s="500"/>
      <c r="I26" s="500"/>
      <c r="J26" s="500"/>
      <c r="K26" s="553"/>
      <c r="L26" s="515"/>
      <c r="M26" s="814"/>
      <c r="N26" s="836" t="str">
        <f t="shared" si="1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13"/>
        <v>0</v>
      </c>
      <c r="Z26" s="357"/>
      <c r="AA26" s="515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500"/>
      <c r="F27" s="500"/>
      <c r="G27" s="500"/>
      <c r="H27" s="500"/>
      <c r="I27" s="500"/>
      <c r="J27" s="500"/>
      <c r="K27" s="553"/>
      <c r="L27" s="515"/>
      <c r="M27" s="814"/>
      <c r="N27" s="836" t="str">
        <f t="shared" si="1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13"/>
        <v>0</v>
      </c>
      <c r="Z27" s="357"/>
      <c r="AA27" s="515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500"/>
      <c r="F28" s="500"/>
      <c r="G28" s="500"/>
      <c r="H28" s="500"/>
      <c r="I28" s="500"/>
      <c r="J28" s="500"/>
      <c r="K28" s="553"/>
      <c r="L28" s="515"/>
      <c r="M28" s="814"/>
      <c r="N28" s="836" t="str">
        <f t="shared" si="1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13"/>
        <v>0</v>
      </c>
      <c r="Z28" s="357"/>
      <c r="AA28" s="515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500"/>
      <c r="F29" s="500"/>
      <c r="G29" s="500"/>
      <c r="H29" s="500"/>
      <c r="I29" s="500"/>
      <c r="J29" s="500"/>
      <c r="K29" s="553"/>
      <c r="L29" s="515"/>
      <c r="M29" s="814"/>
      <c r="N29" s="836" t="str">
        <f t="shared" si="1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13"/>
        <v>0</v>
      </c>
      <c r="Z29" s="357"/>
      <c r="AA29" s="515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5"/>
      <c r="E30" s="755"/>
      <c r="F30" s="755"/>
      <c r="G30" s="755"/>
      <c r="H30" s="755"/>
      <c r="I30" s="755"/>
      <c r="J30" s="755"/>
      <c r="K30" s="504"/>
      <c r="L30" s="503"/>
      <c r="M30" s="574"/>
      <c r="N30" s="503"/>
      <c r="O30" s="778"/>
      <c r="P30" s="755"/>
      <c r="Q30" s="755"/>
      <c r="R30" s="755"/>
      <c r="S30" s="755"/>
      <c r="T30" s="755"/>
      <c r="U30" s="755"/>
      <c r="V30" s="504"/>
      <c r="W30" s="505"/>
      <c r="X30" s="504"/>
      <c r="Y30" s="503"/>
      <c r="Z30" s="357"/>
      <c r="AA30" s="503"/>
      <c r="AB30" s="504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500"/>
      <c r="F31" s="500"/>
      <c r="G31" s="500"/>
      <c r="H31" s="500"/>
      <c r="I31" s="500"/>
      <c r="J31" s="500"/>
      <c r="K31" s="553"/>
      <c r="L31" s="721"/>
      <c r="M31" s="814"/>
      <c r="N31" s="837" t="str">
        <f t="shared" ref="N31:N34" si="19">$N$9</f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13"/>
        <v>0</v>
      </c>
      <c r="Z31" s="357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500"/>
      <c r="F32" s="500"/>
      <c r="G32" s="500"/>
      <c r="H32" s="500"/>
      <c r="I32" s="500"/>
      <c r="J32" s="500"/>
      <c r="K32" s="553"/>
      <c r="L32" s="721"/>
      <c r="M32" s="814"/>
      <c r="N32" s="837" t="str">
        <f t="shared" si="19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13"/>
        <v>0</v>
      </c>
      <c r="Z32" s="357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500"/>
      <c r="F33" s="500"/>
      <c r="G33" s="500"/>
      <c r="H33" s="500"/>
      <c r="I33" s="500"/>
      <c r="J33" s="500"/>
      <c r="K33" s="553"/>
      <c r="L33" s="721"/>
      <c r="M33" s="814"/>
      <c r="N33" s="837" t="str">
        <f t="shared" si="19"/>
        <v>Nominal £</v>
      </c>
      <c r="O33" s="789"/>
      <c r="P33" s="500"/>
      <c r="Q33" s="500"/>
      <c r="R33" s="500"/>
      <c r="S33" s="500"/>
      <c r="T33" s="500"/>
      <c r="U33" s="500"/>
      <c r="V33" s="553"/>
      <c r="W33" s="719"/>
      <c r="X33" s="553"/>
      <c r="Y33" s="672">
        <f t="shared" si="13"/>
        <v>0</v>
      </c>
      <c r="Z33" s="357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500"/>
      <c r="F34" s="500"/>
      <c r="G34" s="500"/>
      <c r="H34" s="500"/>
      <c r="I34" s="500"/>
      <c r="J34" s="500"/>
      <c r="K34" s="553"/>
      <c r="L34" s="721"/>
      <c r="M34" s="814"/>
      <c r="N34" s="837" t="str">
        <f t="shared" si="19"/>
        <v>Nominal £</v>
      </c>
      <c r="O34" s="789"/>
      <c r="P34" s="500"/>
      <c r="Q34" s="500"/>
      <c r="R34" s="500"/>
      <c r="S34" s="500"/>
      <c r="T34" s="500"/>
      <c r="U34" s="500"/>
      <c r="V34" s="553"/>
      <c r="W34" s="719"/>
      <c r="X34" s="553"/>
      <c r="Y34" s="672">
        <f t="shared" si="13"/>
        <v>0</v>
      </c>
      <c r="Z34" s="357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4"/>
      <c r="D35" s="505"/>
      <c r="E35" s="755"/>
      <c r="F35" s="755"/>
      <c r="G35" s="755"/>
      <c r="H35" s="755"/>
      <c r="I35" s="755"/>
      <c r="J35" s="755"/>
      <c r="K35" s="504"/>
      <c r="L35" s="507"/>
      <c r="M35" s="574"/>
      <c r="N35" s="507"/>
      <c r="O35" s="778"/>
      <c r="P35" s="755"/>
      <c r="Q35" s="755"/>
      <c r="R35" s="755"/>
      <c r="S35" s="755"/>
      <c r="T35" s="755"/>
      <c r="U35" s="755"/>
      <c r="V35" s="504"/>
      <c r="W35" s="505"/>
      <c r="X35" s="504"/>
      <c r="Y35" s="503"/>
      <c r="Z35" s="357"/>
      <c r="AA35" s="507"/>
      <c r="AB35" s="524"/>
    </row>
    <row r="36" spans="1:42" x14ac:dyDescent="0.3">
      <c r="A36" s="853" t="s">
        <v>606</v>
      </c>
      <c r="B36" s="844" t="str">
        <f t="shared" ref="B36:B39" si="20">$B$25</f>
        <v>Number</v>
      </c>
      <c r="C36" s="504"/>
      <c r="D36" s="719"/>
      <c r="E36" s="500"/>
      <c r="F36" s="500"/>
      <c r="G36" s="500"/>
      <c r="H36" s="500"/>
      <c r="I36" s="500"/>
      <c r="J36" s="500"/>
      <c r="K36" s="553"/>
      <c r="L36" s="721"/>
      <c r="M36" s="814"/>
      <c r="N36" s="837" t="str">
        <f t="shared" ref="N36:N39" si="21">$N$9</f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13"/>
        <v>0</v>
      </c>
      <c r="Z36" s="357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500"/>
      <c r="F37" s="500"/>
      <c r="G37" s="500"/>
      <c r="H37" s="500"/>
      <c r="I37" s="500"/>
      <c r="J37" s="500"/>
      <c r="K37" s="553"/>
      <c r="L37" s="721"/>
      <c r="M37" s="814"/>
      <c r="N37" s="837" t="str">
        <f t="shared" si="21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13"/>
        <v>0</v>
      </c>
      <c r="Z37" s="357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500"/>
      <c r="F38" s="500"/>
      <c r="G38" s="500"/>
      <c r="H38" s="500"/>
      <c r="I38" s="500"/>
      <c r="J38" s="500"/>
      <c r="K38" s="553"/>
      <c r="L38" s="721"/>
      <c r="M38" s="814"/>
      <c r="N38" s="837" t="str">
        <f t="shared" si="21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13"/>
        <v>0</v>
      </c>
      <c r="Z38" s="357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500"/>
      <c r="F39" s="500"/>
      <c r="G39" s="500"/>
      <c r="H39" s="500"/>
      <c r="I39" s="500"/>
      <c r="J39" s="500"/>
      <c r="K39" s="553"/>
      <c r="L39" s="721"/>
      <c r="M39" s="814"/>
      <c r="N39" s="837" t="str">
        <f t="shared" si="21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13"/>
        <v>0</v>
      </c>
      <c r="Z39" s="357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5"/>
      <c r="E40" s="755"/>
      <c r="F40" s="755"/>
      <c r="G40" s="755"/>
      <c r="H40" s="755"/>
      <c r="I40" s="755"/>
      <c r="J40" s="755"/>
      <c r="K40" s="504"/>
      <c r="L40" s="507"/>
      <c r="M40" s="574"/>
      <c r="N40" s="507"/>
      <c r="O40" s="778"/>
      <c r="P40" s="755"/>
      <c r="Q40" s="755"/>
      <c r="R40" s="755"/>
      <c r="S40" s="755"/>
      <c r="T40" s="755"/>
      <c r="U40" s="755"/>
      <c r="V40" s="504"/>
      <c r="W40" s="505"/>
      <c r="X40" s="504"/>
      <c r="Y40" s="503"/>
      <c r="Z40" s="357"/>
      <c r="AA40" s="507"/>
      <c r="AB40" s="524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4"/>
      <c r="F41" s="554"/>
      <c r="G41" s="554"/>
      <c r="H41" s="554"/>
      <c r="I41" s="554"/>
      <c r="J41" s="554"/>
      <c r="K41" s="826"/>
      <c r="L41" s="721"/>
      <c r="M41" s="814"/>
      <c r="N41" s="837" t="str">
        <f>$N$9</f>
        <v>Nominal £</v>
      </c>
      <c r="O41" s="790"/>
      <c r="P41" s="554"/>
      <c r="Q41" s="554"/>
      <c r="R41" s="554"/>
      <c r="S41" s="554"/>
      <c r="T41" s="554"/>
      <c r="U41" s="554"/>
      <c r="V41" s="555"/>
      <c r="W41" s="722"/>
      <c r="X41" s="555"/>
      <c r="Y41" s="678">
        <f t="shared" si="13"/>
        <v>0</v>
      </c>
      <c r="Z41" s="357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2"/>
      <c r="E42" s="803"/>
      <c r="F42" s="803"/>
      <c r="G42" s="803"/>
      <c r="H42" s="803"/>
      <c r="I42" s="803"/>
      <c r="J42" s="803"/>
      <c r="K42" s="502"/>
      <c r="L42" s="501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7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500"/>
      <c r="F43" s="500"/>
      <c r="G43" s="500"/>
      <c r="H43" s="500"/>
      <c r="I43" s="500"/>
      <c r="J43" s="500"/>
      <c r="K43" s="553"/>
      <c r="L43" s="515"/>
      <c r="M43" s="814"/>
      <c r="N43" s="836" t="str">
        <f t="shared" ref="N43:N54" si="24">$N$9</f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13"/>
        <v>0</v>
      </c>
      <c r="Z43" s="357"/>
      <c r="AA43" s="515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500"/>
      <c r="F44" s="500"/>
      <c r="G44" s="500"/>
      <c r="H44" s="500"/>
      <c r="I44" s="500"/>
      <c r="J44" s="500"/>
      <c r="K44" s="553"/>
      <c r="L44" s="515"/>
      <c r="M44" s="814"/>
      <c r="N44" s="836" t="str">
        <f t="shared" si="24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13"/>
        <v>0</v>
      </c>
      <c r="Z44" s="357"/>
      <c r="AA44" s="515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6"/>
      <c r="F45" s="556"/>
      <c r="G45" s="556"/>
      <c r="H45" s="556"/>
      <c r="I45" s="556"/>
      <c r="J45" s="556"/>
      <c r="K45" s="557"/>
      <c r="L45" s="721"/>
      <c r="M45" s="814"/>
      <c r="N45" s="837" t="str">
        <f t="shared" si="24"/>
        <v>Nominal £</v>
      </c>
      <c r="O45" s="790"/>
      <c r="P45" s="554"/>
      <c r="Q45" s="554"/>
      <c r="R45" s="554"/>
      <c r="S45" s="554"/>
      <c r="T45" s="554"/>
      <c r="U45" s="554"/>
      <c r="V45" s="555"/>
      <c r="W45" s="722"/>
      <c r="X45" s="555"/>
      <c r="Y45" s="678">
        <f t="shared" si="13"/>
        <v>0</v>
      </c>
      <c r="Z45" s="357"/>
      <c r="AA45" s="515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9"/>
      <c r="E46" s="741"/>
      <c r="F46" s="741"/>
      <c r="G46" s="741"/>
      <c r="H46" s="741"/>
      <c r="I46" s="741"/>
      <c r="J46" s="741"/>
      <c r="K46" s="502"/>
      <c r="L46" s="501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7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500"/>
      <c r="F47" s="500"/>
      <c r="G47" s="500"/>
      <c r="H47" s="500"/>
      <c r="I47" s="500"/>
      <c r="J47" s="500"/>
      <c r="K47" s="553"/>
      <c r="L47" s="515"/>
      <c r="M47" s="814"/>
      <c r="N47" s="836" t="str">
        <f t="shared" si="24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13"/>
        <v>0</v>
      </c>
      <c r="Z47" s="357"/>
      <c r="AA47" s="515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500"/>
      <c r="F48" s="500"/>
      <c r="G48" s="500"/>
      <c r="H48" s="500"/>
      <c r="I48" s="500"/>
      <c r="J48" s="500"/>
      <c r="K48" s="553"/>
      <c r="L48" s="515"/>
      <c r="M48" s="814"/>
      <c r="N48" s="836" t="str">
        <f t="shared" si="24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13"/>
        <v>0</v>
      </c>
      <c r="Z48" s="357"/>
      <c r="AA48" s="515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500"/>
      <c r="F49" s="500"/>
      <c r="G49" s="500"/>
      <c r="H49" s="500"/>
      <c r="I49" s="500"/>
      <c r="J49" s="500"/>
      <c r="K49" s="553"/>
      <c r="L49" s="515"/>
      <c r="M49" s="814"/>
      <c r="N49" s="836" t="str">
        <f t="shared" si="24"/>
        <v>Nominal £</v>
      </c>
      <c r="O49" s="789"/>
      <c r="P49" s="500"/>
      <c r="Q49" s="500"/>
      <c r="R49" s="500"/>
      <c r="S49" s="500"/>
      <c r="T49" s="500"/>
      <c r="U49" s="500"/>
      <c r="V49" s="553"/>
      <c r="W49" s="719"/>
      <c r="X49" s="553"/>
      <c r="Y49" s="672">
        <f t="shared" si="13"/>
        <v>0</v>
      </c>
      <c r="Z49" s="357"/>
      <c r="AA49" s="515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500"/>
      <c r="F50" s="500"/>
      <c r="G50" s="500"/>
      <c r="H50" s="500"/>
      <c r="I50" s="500"/>
      <c r="J50" s="500"/>
      <c r="K50" s="553"/>
      <c r="L50" s="515"/>
      <c r="M50" s="814"/>
      <c r="N50" s="836" t="str">
        <f t="shared" si="24"/>
        <v>Nominal £</v>
      </c>
      <c r="O50" s="789"/>
      <c r="P50" s="500"/>
      <c r="Q50" s="500"/>
      <c r="R50" s="500"/>
      <c r="S50" s="500"/>
      <c r="T50" s="500"/>
      <c r="U50" s="500"/>
      <c r="V50" s="553"/>
      <c r="W50" s="719"/>
      <c r="X50" s="553"/>
      <c r="Y50" s="672">
        <f t="shared" si="13"/>
        <v>0</v>
      </c>
      <c r="Z50" s="357"/>
      <c r="AA50" s="515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500"/>
      <c r="F51" s="500"/>
      <c r="G51" s="500"/>
      <c r="H51" s="500"/>
      <c r="I51" s="500"/>
      <c r="J51" s="500"/>
      <c r="K51" s="553"/>
      <c r="L51" s="515"/>
      <c r="M51" s="814"/>
      <c r="N51" s="836" t="str">
        <f t="shared" si="24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13"/>
        <v>0</v>
      </c>
      <c r="Z51" s="357"/>
      <c r="AA51" s="515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500"/>
      <c r="F52" s="500"/>
      <c r="G52" s="500"/>
      <c r="H52" s="500"/>
      <c r="I52" s="500"/>
      <c r="J52" s="500"/>
      <c r="K52" s="553"/>
      <c r="L52" s="721"/>
      <c r="M52" s="814"/>
      <c r="N52" s="837" t="str">
        <f t="shared" si="24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13"/>
        <v>0</v>
      </c>
      <c r="Z52" s="357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500"/>
      <c r="F53" s="500"/>
      <c r="G53" s="500"/>
      <c r="H53" s="500"/>
      <c r="I53" s="500"/>
      <c r="J53" s="500"/>
      <c r="K53" s="553"/>
      <c r="L53" s="721"/>
      <c r="M53" s="814"/>
      <c r="N53" s="837" t="str">
        <f t="shared" si="24"/>
        <v>Nominal £</v>
      </c>
      <c r="O53" s="789"/>
      <c r="P53" s="500"/>
      <c r="Q53" s="500"/>
      <c r="R53" s="500"/>
      <c r="S53" s="500"/>
      <c r="T53" s="500"/>
      <c r="U53" s="500"/>
      <c r="V53" s="553"/>
      <c r="W53" s="719"/>
      <c r="X53" s="553"/>
      <c r="Y53" s="672">
        <f t="shared" si="13"/>
        <v>0</v>
      </c>
      <c r="Z53" s="357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2"/>
      <c r="D54" s="722"/>
      <c r="E54" s="554"/>
      <c r="F54" s="554"/>
      <c r="G54" s="554"/>
      <c r="H54" s="554"/>
      <c r="I54" s="554"/>
      <c r="J54" s="554"/>
      <c r="K54" s="555"/>
      <c r="L54" s="516"/>
      <c r="M54" s="814"/>
      <c r="N54" s="839" t="str">
        <f t="shared" si="24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 t="shared" si="13"/>
        <v>0</v>
      </c>
      <c r="Z54" s="357"/>
      <c r="AA54" s="516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9"/>
      <c r="E55" s="741"/>
      <c r="F55" s="741"/>
      <c r="G55" s="741"/>
      <c r="H55" s="741"/>
      <c r="I55" s="741"/>
      <c r="J55" s="741"/>
      <c r="K55" s="502"/>
      <c r="L55" s="513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7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5"/>
      <c r="E56" s="755"/>
      <c r="F56" s="755"/>
      <c r="G56" s="755"/>
      <c r="H56" s="755"/>
      <c r="I56" s="755"/>
      <c r="J56" s="755"/>
      <c r="K56" s="504"/>
      <c r="L56" s="503"/>
      <c r="M56" s="574"/>
      <c r="N56" s="503"/>
      <c r="O56" s="778"/>
      <c r="P56" s="755"/>
      <c r="Q56" s="755"/>
      <c r="R56" s="755"/>
      <c r="S56" s="755"/>
      <c r="T56" s="755"/>
      <c r="U56" s="755"/>
      <c r="V56" s="504"/>
      <c r="W56" s="505"/>
      <c r="X56" s="504"/>
      <c r="Y56" s="503"/>
      <c r="Z56" s="357"/>
      <c r="AA56" s="503"/>
      <c r="AB56" s="504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500"/>
      <c r="F57" s="500"/>
      <c r="G57" s="500"/>
      <c r="H57" s="500"/>
      <c r="I57" s="500"/>
      <c r="J57" s="500"/>
      <c r="K57" s="553"/>
      <c r="L57" s="515"/>
      <c r="M57" s="814"/>
      <c r="N57" s="836" t="str">
        <f t="shared" ref="N57:N58" si="29">$N$9</f>
        <v>Nominal £</v>
      </c>
      <c r="O57" s="789"/>
      <c r="P57" s="500"/>
      <c r="Q57" s="500"/>
      <c r="R57" s="500"/>
      <c r="S57" s="500"/>
      <c r="T57" s="500"/>
      <c r="U57" s="500"/>
      <c r="V57" s="553"/>
      <c r="W57" s="719"/>
      <c r="X57" s="553"/>
      <c r="Y57" s="672">
        <f>SUM(O57:X57)</f>
        <v>0</v>
      </c>
      <c r="Z57" s="357"/>
      <c r="AA57" s="515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500"/>
      <c r="F58" s="500"/>
      <c r="G58" s="500"/>
      <c r="H58" s="500"/>
      <c r="I58" s="500"/>
      <c r="J58" s="500"/>
      <c r="K58" s="553"/>
      <c r="L58" s="515"/>
      <c r="M58" s="814"/>
      <c r="N58" s="836" t="str">
        <f t="shared" si="29"/>
        <v>Nominal £</v>
      </c>
      <c r="O58" s="789"/>
      <c r="P58" s="500"/>
      <c r="Q58" s="500"/>
      <c r="R58" s="500"/>
      <c r="S58" s="500"/>
      <c r="T58" s="500"/>
      <c r="U58" s="500"/>
      <c r="V58" s="553"/>
      <c r="W58" s="719"/>
      <c r="X58" s="553"/>
      <c r="Y58" s="672">
        <f t="shared" si="13"/>
        <v>0</v>
      </c>
      <c r="Z58" s="357"/>
      <c r="AA58" s="515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5"/>
      <c r="E59" s="755"/>
      <c r="F59" s="755"/>
      <c r="G59" s="755"/>
      <c r="H59" s="755"/>
      <c r="I59" s="755"/>
      <c r="J59" s="755"/>
      <c r="K59" s="504"/>
      <c r="L59" s="503"/>
      <c r="M59" s="574"/>
      <c r="N59" s="503"/>
      <c r="O59" s="778"/>
      <c r="P59" s="755"/>
      <c r="Q59" s="755"/>
      <c r="R59" s="755"/>
      <c r="S59" s="755"/>
      <c r="T59" s="755"/>
      <c r="U59" s="755"/>
      <c r="V59" s="504"/>
      <c r="W59" s="505"/>
      <c r="X59" s="504"/>
      <c r="Y59" s="503"/>
      <c r="Z59" s="357"/>
      <c r="AA59" s="503"/>
      <c r="AB59" s="504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500"/>
      <c r="F60" s="500"/>
      <c r="G60" s="500"/>
      <c r="H60" s="500"/>
      <c r="I60" s="500"/>
      <c r="J60" s="500"/>
      <c r="K60" s="553"/>
      <c r="L60" s="515"/>
      <c r="M60" s="814"/>
      <c r="N60" s="836" t="str">
        <f t="shared" ref="N60:N61" si="31">$N$9</f>
        <v>Nominal £</v>
      </c>
      <c r="O60" s="789"/>
      <c r="P60" s="500"/>
      <c r="Q60" s="500"/>
      <c r="R60" s="500"/>
      <c r="S60" s="500"/>
      <c r="T60" s="500"/>
      <c r="U60" s="500"/>
      <c r="V60" s="553"/>
      <c r="W60" s="719"/>
      <c r="X60" s="553"/>
      <c r="Y60" s="672">
        <f t="shared" si="13"/>
        <v>0</v>
      </c>
      <c r="Z60" s="357"/>
      <c r="AA60" s="515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4"/>
      <c r="F61" s="554"/>
      <c r="G61" s="554"/>
      <c r="H61" s="554"/>
      <c r="I61" s="554"/>
      <c r="J61" s="554"/>
      <c r="K61" s="555"/>
      <c r="L61" s="516"/>
      <c r="M61" s="814"/>
      <c r="N61" s="839" t="str">
        <f t="shared" si="31"/>
        <v>Nominal £</v>
      </c>
      <c r="O61" s="790"/>
      <c r="P61" s="554"/>
      <c r="Q61" s="554"/>
      <c r="R61" s="554"/>
      <c r="S61" s="554"/>
      <c r="T61" s="554"/>
      <c r="U61" s="554"/>
      <c r="V61" s="555"/>
      <c r="W61" s="722"/>
      <c r="X61" s="555"/>
      <c r="Y61" s="678">
        <f t="shared" si="13"/>
        <v>0</v>
      </c>
      <c r="Z61" s="357"/>
      <c r="AA61" s="516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2"/>
      <c r="E62" s="803"/>
      <c r="F62" s="803"/>
      <c r="G62" s="803"/>
      <c r="H62" s="803"/>
      <c r="I62" s="803"/>
      <c r="J62" s="803"/>
      <c r="K62" s="804"/>
      <c r="L62" s="501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7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500"/>
      <c r="F63" s="500"/>
      <c r="G63" s="500"/>
      <c r="H63" s="500"/>
      <c r="I63" s="500"/>
      <c r="J63" s="500"/>
      <c r="K63" s="553"/>
      <c r="L63" s="515"/>
      <c r="M63" s="814"/>
      <c r="N63" s="836" t="str">
        <f t="shared" ref="N63:N65" si="33">$N$9</f>
        <v>Nominal £</v>
      </c>
      <c r="O63" s="789"/>
      <c r="P63" s="500"/>
      <c r="Q63" s="500"/>
      <c r="R63" s="500"/>
      <c r="S63" s="500"/>
      <c r="T63" s="500"/>
      <c r="U63" s="500"/>
      <c r="V63" s="553"/>
      <c r="W63" s="719"/>
      <c r="X63" s="553"/>
      <c r="Y63" s="672">
        <f t="shared" si="13"/>
        <v>0</v>
      </c>
      <c r="Z63" s="357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500"/>
      <c r="F64" s="500"/>
      <c r="G64" s="500"/>
      <c r="H64" s="500"/>
      <c r="I64" s="500"/>
      <c r="J64" s="500"/>
      <c r="K64" s="553"/>
      <c r="L64" s="515"/>
      <c r="M64" s="814"/>
      <c r="N64" s="836" t="str">
        <f t="shared" si="33"/>
        <v>Nominal £</v>
      </c>
      <c r="O64" s="789"/>
      <c r="P64" s="500"/>
      <c r="Q64" s="500"/>
      <c r="R64" s="500"/>
      <c r="S64" s="500"/>
      <c r="T64" s="500"/>
      <c r="U64" s="500"/>
      <c r="V64" s="553"/>
      <c r="W64" s="719"/>
      <c r="X64" s="553"/>
      <c r="Y64" s="672">
        <f t="shared" si="13"/>
        <v>0</v>
      </c>
      <c r="Z64" s="357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6"/>
      <c r="F65" s="556"/>
      <c r="G65" s="556"/>
      <c r="H65" s="556"/>
      <c r="I65" s="556"/>
      <c r="J65" s="556"/>
      <c r="K65" s="557"/>
      <c r="L65" s="516"/>
      <c r="M65" s="814"/>
      <c r="N65" s="839" t="str">
        <f t="shared" si="33"/>
        <v>Nominal £</v>
      </c>
      <c r="O65" s="790"/>
      <c r="P65" s="554"/>
      <c r="Q65" s="554"/>
      <c r="R65" s="554"/>
      <c r="S65" s="554"/>
      <c r="T65" s="554"/>
      <c r="U65" s="554"/>
      <c r="V65" s="555"/>
      <c r="W65" s="722"/>
      <c r="X65" s="555"/>
      <c r="Y65" s="678">
        <f t="shared" si="13"/>
        <v>0</v>
      </c>
      <c r="Z65" s="357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9"/>
      <c r="E66" s="741"/>
      <c r="F66" s="741"/>
      <c r="G66" s="741"/>
      <c r="H66" s="741"/>
      <c r="I66" s="741"/>
      <c r="J66" s="741"/>
      <c r="K66" s="502"/>
      <c r="L66" s="513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7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5"/>
      <c r="E67" s="755"/>
      <c r="F67" s="755"/>
      <c r="G67" s="755"/>
      <c r="H67" s="755"/>
      <c r="I67" s="755"/>
      <c r="J67" s="755"/>
      <c r="K67" s="504"/>
      <c r="L67" s="515"/>
      <c r="M67" s="814"/>
      <c r="N67" s="836" t="str">
        <f t="shared" ref="N67:N82" si="35">$N$9</f>
        <v>Nominal £</v>
      </c>
      <c r="O67" s="789"/>
      <c r="P67" s="500"/>
      <c r="Q67" s="500"/>
      <c r="R67" s="500"/>
      <c r="S67" s="500"/>
      <c r="T67" s="500"/>
      <c r="U67" s="500"/>
      <c r="V67" s="553"/>
      <c r="W67" s="719"/>
      <c r="X67" s="553"/>
      <c r="Y67" s="672">
        <f t="shared" si="13"/>
        <v>0</v>
      </c>
      <c r="Z67" s="357"/>
      <c r="AA67" s="515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5"/>
      <c r="E68" s="755"/>
      <c r="F68" s="755"/>
      <c r="G68" s="755"/>
      <c r="H68" s="755"/>
      <c r="I68" s="755"/>
      <c r="J68" s="755"/>
      <c r="K68" s="504"/>
      <c r="L68" s="515"/>
      <c r="M68" s="814"/>
      <c r="N68" s="836" t="str">
        <f t="shared" si="35"/>
        <v>Nominal £</v>
      </c>
      <c r="O68" s="789"/>
      <c r="P68" s="500"/>
      <c r="Q68" s="500"/>
      <c r="R68" s="500"/>
      <c r="S68" s="500"/>
      <c r="T68" s="500"/>
      <c r="U68" s="500"/>
      <c r="V68" s="553"/>
      <c r="W68" s="719"/>
      <c r="X68" s="553"/>
      <c r="Y68" s="672">
        <f t="shared" si="13"/>
        <v>0</v>
      </c>
      <c r="Z68" s="357"/>
      <c r="AA68" s="515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5"/>
      <c r="E69" s="755"/>
      <c r="F69" s="755"/>
      <c r="G69" s="755"/>
      <c r="H69" s="755"/>
      <c r="I69" s="755"/>
      <c r="J69" s="755"/>
      <c r="K69" s="504"/>
      <c r="L69" s="515"/>
      <c r="M69" s="814"/>
      <c r="N69" s="836" t="str">
        <f t="shared" si="35"/>
        <v>Nominal £</v>
      </c>
      <c r="O69" s="789"/>
      <c r="P69" s="500"/>
      <c r="Q69" s="500"/>
      <c r="R69" s="500"/>
      <c r="S69" s="500"/>
      <c r="T69" s="500"/>
      <c r="U69" s="500"/>
      <c r="V69" s="553"/>
      <c r="W69" s="719"/>
      <c r="X69" s="553"/>
      <c r="Y69" s="672">
        <f t="shared" si="13"/>
        <v>0</v>
      </c>
      <c r="Z69" s="357"/>
      <c r="AA69" s="515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5"/>
      <c r="E70" s="755"/>
      <c r="F70" s="755"/>
      <c r="G70" s="755"/>
      <c r="H70" s="755"/>
      <c r="I70" s="755"/>
      <c r="J70" s="755"/>
      <c r="K70" s="504"/>
      <c r="L70" s="515"/>
      <c r="M70" s="814"/>
      <c r="N70" s="836" t="str">
        <f t="shared" si="35"/>
        <v>Nominal £</v>
      </c>
      <c r="O70" s="789"/>
      <c r="P70" s="500"/>
      <c r="Q70" s="500"/>
      <c r="R70" s="500"/>
      <c r="S70" s="500"/>
      <c r="T70" s="500"/>
      <c r="U70" s="500"/>
      <c r="V70" s="553"/>
      <c r="W70" s="719"/>
      <c r="X70" s="553"/>
      <c r="Y70" s="672">
        <f t="shared" si="13"/>
        <v>0</v>
      </c>
      <c r="Z70" s="357"/>
      <c r="AA70" s="515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5"/>
      <c r="E71" s="755"/>
      <c r="F71" s="755"/>
      <c r="G71" s="755"/>
      <c r="H71" s="755"/>
      <c r="I71" s="755"/>
      <c r="J71" s="755"/>
      <c r="K71" s="504"/>
      <c r="L71" s="515"/>
      <c r="M71" s="814"/>
      <c r="N71" s="836" t="str">
        <f t="shared" si="35"/>
        <v>Nominal £</v>
      </c>
      <c r="O71" s="789"/>
      <c r="P71" s="500"/>
      <c r="Q71" s="500"/>
      <c r="R71" s="500"/>
      <c r="S71" s="500"/>
      <c r="T71" s="500"/>
      <c r="U71" s="500"/>
      <c r="V71" s="553"/>
      <c r="W71" s="719"/>
      <c r="X71" s="553"/>
      <c r="Y71" s="672">
        <f t="shared" si="13"/>
        <v>0</v>
      </c>
      <c r="Z71" s="357"/>
      <c r="AA71" s="515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5"/>
      <c r="E72" s="755"/>
      <c r="F72" s="755"/>
      <c r="G72" s="755"/>
      <c r="H72" s="755"/>
      <c r="I72" s="755"/>
      <c r="J72" s="755"/>
      <c r="K72" s="504"/>
      <c r="L72" s="515"/>
      <c r="M72" s="814"/>
      <c r="N72" s="836" t="str">
        <f t="shared" si="35"/>
        <v>Nominal £</v>
      </c>
      <c r="O72" s="789"/>
      <c r="P72" s="500"/>
      <c r="Q72" s="500"/>
      <c r="R72" s="500"/>
      <c r="S72" s="500"/>
      <c r="T72" s="500"/>
      <c r="U72" s="500"/>
      <c r="V72" s="553"/>
      <c r="W72" s="719"/>
      <c r="X72" s="553"/>
      <c r="Y72" s="672">
        <f t="shared" si="13"/>
        <v>0</v>
      </c>
      <c r="Z72" s="357"/>
      <c r="AA72" s="515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2"/>
      <c r="D73" s="510"/>
      <c r="E73" s="757"/>
      <c r="F73" s="757"/>
      <c r="G73" s="757"/>
      <c r="H73" s="757"/>
      <c r="I73" s="757"/>
      <c r="J73" s="757"/>
      <c r="K73" s="731"/>
      <c r="L73" s="515"/>
      <c r="M73" s="814"/>
      <c r="N73" s="837" t="str">
        <f t="shared" si="35"/>
        <v>Nominal £</v>
      </c>
      <c r="O73" s="790"/>
      <c r="P73" s="554"/>
      <c r="Q73" s="554"/>
      <c r="R73" s="554"/>
      <c r="S73" s="554"/>
      <c r="T73" s="554"/>
      <c r="U73" s="554"/>
      <c r="V73" s="555"/>
      <c r="W73" s="722"/>
      <c r="X73" s="555"/>
      <c r="Y73" s="678">
        <f t="shared" si="13"/>
        <v>0</v>
      </c>
      <c r="Z73" s="357"/>
      <c r="AA73" s="515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9"/>
      <c r="E74" s="741"/>
      <c r="F74" s="741"/>
      <c r="G74" s="741"/>
      <c r="H74" s="741"/>
      <c r="I74" s="741"/>
      <c r="J74" s="741"/>
      <c r="K74" s="502"/>
      <c r="L74" s="501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7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500"/>
      <c r="F75" s="500"/>
      <c r="G75" s="500"/>
      <c r="H75" s="500"/>
      <c r="I75" s="500"/>
      <c r="J75" s="500"/>
      <c r="K75" s="553"/>
      <c r="L75" s="515"/>
      <c r="M75" s="814"/>
      <c r="N75" s="836" t="str">
        <f t="shared" si="35"/>
        <v>Nominal £</v>
      </c>
      <c r="O75" s="789"/>
      <c r="P75" s="500"/>
      <c r="Q75" s="500"/>
      <c r="R75" s="500"/>
      <c r="S75" s="500"/>
      <c r="T75" s="500"/>
      <c r="U75" s="500"/>
      <c r="V75" s="553"/>
      <c r="W75" s="719"/>
      <c r="X75" s="553"/>
      <c r="Y75" s="672">
        <f t="shared" si="13"/>
        <v>0</v>
      </c>
      <c r="Z75" s="357"/>
      <c r="AA75" s="515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500"/>
      <c r="F76" s="500"/>
      <c r="G76" s="500"/>
      <c r="H76" s="500"/>
      <c r="I76" s="500"/>
      <c r="J76" s="500"/>
      <c r="K76" s="553"/>
      <c r="L76" s="515"/>
      <c r="M76" s="814"/>
      <c r="N76" s="836" t="str">
        <f t="shared" si="35"/>
        <v>Nominal £</v>
      </c>
      <c r="O76" s="789"/>
      <c r="P76" s="500"/>
      <c r="Q76" s="500"/>
      <c r="R76" s="500"/>
      <c r="S76" s="500"/>
      <c r="T76" s="500"/>
      <c r="U76" s="500"/>
      <c r="V76" s="553"/>
      <c r="W76" s="719"/>
      <c r="X76" s="553"/>
      <c r="Y76" s="672">
        <f t="shared" si="13"/>
        <v>0</v>
      </c>
      <c r="Z76" s="357"/>
      <c r="AA76" s="515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500"/>
      <c r="F77" s="500"/>
      <c r="G77" s="500"/>
      <c r="H77" s="500"/>
      <c r="I77" s="500"/>
      <c r="J77" s="500"/>
      <c r="K77" s="553"/>
      <c r="L77" s="515"/>
      <c r="M77" s="814"/>
      <c r="N77" s="836" t="str">
        <f t="shared" si="35"/>
        <v>Nominal £</v>
      </c>
      <c r="O77" s="789"/>
      <c r="P77" s="500"/>
      <c r="Q77" s="500"/>
      <c r="R77" s="500"/>
      <c r="S77" s="500"/>
      <c r="T77" s="500"/>
      <c r="U77" s="500"/>
      <c r="V77" s="553"/>
      <c r="W77" s="719"/>
      <c r="X77" s="553"/>
      <c r="Y77" s="672">
        <f t="shared" si="13"/>
        <v>0</v>
      </c>
      <c r="Z77" s="357"/>
      <c r="AA77" s="515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500"/>
      <c r="F78" s="500"/>
      <c r="G78" s="500"/>
      <c r="H78" s="500"/>
      <c r="I78" s="500"/>
      <c r="J78" s="500"/>
      <c r="K78" s="553"/>
      <c r="L78" s="515"/>
      <c r="M78" s="814"/>
      <c r="N78" s="836" t="str">
        <f t="shared" si="35"/>
        <v>Nominal £</v>
      </c>
      <c r="O78" s="789"/>
      <c r="P78" s="500"/>
      <c r="Q78" s="500"/>
      <c r="R78" s="500"/>
      <c r="S78" s="500"/>
      <c r="T78" s="500"/>
      <c r="U78" s="500"/>
      <c r="V78" s="553"/>
      <c r="W78" s="719"/>
      <c r="X78" s="553"/>
      <c r="Y78" s="672">
        <f t="shared" si="13"/>
        <v>0</v>
      </c>
      <c r="Z78" s="357"/>
      <c r="AA78" s="515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500"/>
      <c r="F79" s="500"/>
      <c r="G79" s="500"/>
      <c r="H79" s="500"/>
      <c r="I79" s="500"/>
      <c r="J79" s="500"/>
      <c r="K79" s="553"/>
      <c r="L79" s="515"/>
      <c r="M79" s="814"/>
      <c r="N79" s="836" t="str">
        <f t="shared" si="35"/>
        <v>Nominal £</v>
      </c>
      <c r="O79" s="789"/>
      <c r="P79" s="500"/>
      <c r="Q79" s="500"/>
      <c r="R79" s="500"/>
      <c r="S79" s="500"/>
      <c r="T79" s="500"/>
      <c r="U79" s="500"/>
      <c r="V79" s="553"/>
      <c r="W79" s="719"/>
      <c r="X79" s="553"/>
      <c r="Y79" s="672">
        <f t="shared" si="13"/>
        <v>0</v>
      </c>
      <c r="Z79" s="357"/>
      <c r="AA79" s="515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500"/>
      <c r="F80" s="500"/>
      <c r="G80" s="500"/>
      <c r="H80" s="500"/>
      <c r="I80" s="500"/>
      <c r="J80" s="500"/>
      <c r="K80" s="553"/>
      <c r="L80" s="515"/>
      <c r="M80" s="814"/>
      <c r="N80" s="836" t="str">
        <f t="shared" si="35"/>
        <v>Nominal £</v>
      </c>
      <c r="O80" s="789"/>
      <c r="P80" s="500"/>
      <c r="Q80" s="500"/>
      <c r="R80" s="500"/>
      <c r="S80" s="500"/>
      <c r="T80" s="500"/>
      <c r="U80" s="500"/>
      <c r="V80" s="553"/>
      <c r="W80" s="719"/>
      <c r="X80" s="553"/>
      <c r="Y80" s="672">
        <f t="shared" si="13"/>
        <v>0</v>
      </c>
      <c r="Z80" s="357"/>
      <c r="AA80" s="515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500"/>
      <c r="F81" s="500"/>
      <c r="G81" s="500"/>
      <c r="H81" s="500"/>
      <c r="I81" s="500"/>
      <c r="J81" s="500"/>
      <c r="K81" s="553"/>
      <c r="L81" s="515"/>
      <c r="M81" s="814"/>
      <c r="N81" s="836" t="str">
        <f t="shared" si="35"/>
        <v>Nominal £</v>
      </c>
      <c r="O81" s="789"/>
      <c r="P81" s="500"/>
      <c r="Q81" s="500"/>
      <c r="R81" s="500"/>
      <c r="S81" s="500"/>
      <c r="T81" s="500"/>
      <c r="U81" s="500"/>
      <c r="V81" s="553"/>
      <c r="W81" s="719"/>
      <c r="X81" s="553"/>
      <c r="Y81" s="672">
        <f t="shared" si="13"/>
        <v>0</v>
      </c>
      <c r="Z81" s="357"/>
      <c r="AA81" s="515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4"/>
      <c r="F82" s="554"/>
      <c r="G82" s="554"/>
      <c r="H82" s="554"/>
      <c r="I82" s="554"/>
      <c r="J82" s="554"/>
      <c r="K82" s="555"/>
      <c r="L82" s="516"/>
      <c r="M82" s="814"/>
      <c r="N82" s="839" t="str">
        <f t="shared" si="35"/>
        <v>Nominal £</v>
      </c>
      <c r="O82" s="790"/>
      <c r="P82" s="554"/>
      <c r="Q82" s="554"/>
      <c r="R82" s="554"/>
      <c r="S82" s="554"/>
      <c r="T82" s="554"/>
      <c r="U82" s="554"/>
      <c r="V82" s="555"/>
      <c r="W82" s="722"/>
      <c r="X82" s="555"/>
      <c r="Y82" s="678">
        <f t="shared" si="13"/>
        <v>0</v>
      </c>
      <c r="Z82" s="357"/>
      <c r="AA82" s="516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B20:B21"/>
    <mergeCell ref="C20:C21"/>
    <mergeCell ref="D20:K20"/>
    <mergeCell ref="N20:N21"/>
    <mergeCell ref="O20:V20"/>
    <mergeCell ref="O7:V7"/>
    <mergeCell ref="A1:K3"/>
    <mergeCell ref="B7:B8"/>
    <mergeCell ref="C7:C8"/>
    <mergeCell ref="D7:K7"/>
    <mergeCell ref="N7:N8"/>
  </mergeCells>
  <pageMargins left="0.7" right="0.7" top="0.75" bottom="0.75" header="0.3" footer="0.3"/>
  <pageSetup paperSize="9" scale="23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7D07-86D2-493B-BF58-FC0B1C30D112}">
  <sheetPr>
    <pageSetUpPr fitToPage="1"/>
  </sheetPr>
  <dimension ref="A1:AP8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8" customWidth="1"/>
    <col min="2" max="3" width="11.58203125" customWidth="1"/>
    <col min="4" max="11" width="7.33203125" customWidth="1"/>
    <col min="12" max="12" width="12" customWidth="1"/>
    <col min="13" max="13" width="4" customWidth="1"/>
    <col min="14" max="14" width="12" customWidth="1"/>
    <col min="15" max="22" width="11.58203125" customWidth="1"/>
    <col min="23" max="23" width="12.25" customWidth="1"/>
    <col min="24" max="25" width="11.58203125" customWidth="1"/>
    <col min="26" max="26" width="0.83203125" customWidth="1"/>
    <col min="27" max="27" width="12.75" customWidth="1"/>
    <col min="28" max="28" width="11.58203125" customWidth="1"/>
    <col min="29" max="29" width="9" customWidth="1"/>
    <col min="30" max="42" width="0" hidden="1" customWidth="1"/>
    <col min="43" max="16384" width="9" hidden="1"/>
  </cols>
  <sheetData>
    <row r="1" spans="1:28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28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28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M3" s="28"/>
    </row>
    <row r="4" spans="1:28" ht="18" x14ac:dyDescent="0.4">
      <c r="A4" s="351" t="str">
        <f ca="1">CONCATENATE("Worksheet: ",RIGHT(CELL("filename",$A$1),LEN(CELL("filename",$A$1))-FIND("]",CELL("filename",$A$1))))</f>
        <v>Worksheet: 3.7 Maintenance 2028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263"/>
      <c r="N4" s="351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559"/>
      <c r="Z4" s="559"/>
      <c r="AA4" s="559"/>
      <c r="AB4" s="559"/>
    </row>
    <row r="5" spans="1:28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41"/>
      <c r="Z5" s="41"/>
      <c r="AA5" s="41"/>
      <c r="AB5" s="41"/>
    </row>
    <row r="6" spans="1:28" ht="16" thickBot="1" x14ac:dyDescent="0.4">
      <c r="A6" s="294" t="s">
        <v>1097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AB6" s="14"/>
    </row>
    <row r="7" spans="1:28" ht="39" x14ac:dyDescent="0.3">
      <c r="A7" s="353"/>
      <c r="B7" s="1628" t="s">
        <v>299</v>
      </c>
      <c r="C7" s="1621" t="s">
        <v>703</v>
      </c>
      <c r="D7" s="1623" t="s">
        <v>582</v>
      </c>
      <c r="E7" s="1624"/>
      <c r="F7" s="1624"/>
      <c r="G7" s="1624"/>
      <c r="H7" s="1624"/>
      <c r="I7" s="1624"/>
      <c r="J7" s="1624"/>
      <c r="K7" s="1624"/>
      <c r="L7" s="560" t="s">
        <v>583</v>
      </c>
      <c r="M7" s="752"/>
      <c r="N7" s="1628" t="s">
        <v>702</v>
      </c>
      <c r="O7" s="1625" t="s">
        <v>584</v>
      </c>
      <c r="P7" s="1625"/>
      <c r="Q7" s="1626"/>
      <c r="R7" s="1626"/>
      <c r="S7" s="1626"/>
      <c r="T7" s="1626"/>
      <c r="U7" s="1626"/>
      <c r="V7" s="1627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28" ht="14.5" thickBot="1" x14ac:dyDescent="0.35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M8" s="42"/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8" t="s">
        <v>593</v>
      </c>
      <c r="W8" s="569" t="s">
        <v>57</v>
      </c>
      <c r="X8" s="570" t="s">
        <v>57</v>
      </c>
      <c r="Y8" s="571" t="s">
        <v>57</v>
      </c>
      <c r="Z8" s="42"/>
      <c r="AA8" s="572" t="s">
        <v>57</v>
      </c>
      <c r="AB8" s="569" t="s">
        <v>57</v>
      </c>
    </row>
    <row r="9" spans="1:28" ht="14.5" thickBot="1" x14ac:dyDescent="0.35">
      <c r="A9" s="360" t="s">
        <v>292</v>
      </c>
      <c r="B9" s="823"/>
      <c r="C9" s="825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>SUM(O10:O16)</f>
        <v>0</v>
      </c>
      <c r="P9" s="763">
        <f t="shared" ref="P9:V9" si="0">SUM(P10:P16)</f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>SUM(W10:W16)</f>
        <v>0</v>
      </c>
      <c r="X9" s="762">
        <f>SUM(X10:X16)</f>
        <v>0</v>
      </c>
      <c r="Y9" s="657">
        <f>SUM(O9:X9)</f>
        <v>0</v>
      </c>
      <c r="Z9" s="574"/>
      <c r="AA9" s="676">
        <f>SUM(AA10:AA16)</f>
        <v>0</v>
      </c>
      <c r="AB9" s="657">
        <f>+Y9-AA9</f>
        <v>0</v>
      </c>
    </row>
    <row r="10" spans="1:28" x14ac:dyDescent="0.3">
      <c r="A10" s="575" t="str">
        <f>+A23</f>
        <v>Mains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831" t="str">
        <f>$N$9</f>
        <v>Nominal £</v>
      </c>
      <c r="O10" s="765">
        <f>+O23</f>
        <v>0</v>
      </c>
      <c r="P10" s="765">
        <f t="shared" ref="P10:X10" si="1">+P23</f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 t="shared" ref="Y10:Y16" si="2">SUM(O10:X10)</f>
        <v>0</v>
      </c>
      <c r="Z10" s="574"/>
      <c r="AA10" s="718">
        <f>AA23</f>
        <v>0</v>
      </c>
      <c r="AB10" s="682">
        <f>+Y10-AA10</f>
        <v>0</v>
      </c>
    </row>
    <row r="11" spans="1:28" x14ac:dyDescent="0.3">
      <c r="A11" s="576" t="str">
        <f>+A42</f>
        <v>PRS Installations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832" t="str">
        <f t="shared" ref="N11:N16" si="3">$N$9</f>
        <v>Nominal £</v>
      </c>
      <c r="O11" s="695">
        <f>+O42</f>
        <v>0</v>
      </c>
      <c r="P11" s="695">
        <f t="shared" ref="P11:X11" si="4">+P42</f>
        <v>0</v>
      </c>
      <c r="Q11" s="695">
        <f t="shared" si="4"/>
        <v>0</v>
      </c>
      <c r="R11" s="695">
        <f t="shared" si="4"/>
        <v>0</v>
      </c>
      <c r="S11" s="695">
        <f t="shared" si="4"/>
        <v>0</v>
      </c>
      <c r="T11" s="695">
        <f t="shared" si="4"/>
        <v>0</v>
      </c>
      <c r="U11" s="695">
        <f t="shared" si="4"/>
        <v>0</v>
      </c>
      <c r="V11" s="767">
        <f t="shared" si="4"/>
        <v>0</v>
      </c>
      <c r="W11" s="672">
        <f t="shared" si="4"/>
        <v>0</v>
      </c>
      <c r="X11" s="767">
        <f t="shared" si="4"/>
        <v>0</v>
      </c>
      <c r="Y11" s="663">
        <f t="shared" si="2"/>
        <v>0</v>
      </c>
      <c r="Z11" s="574"/>
      <c r="AA11" s="672">
        <f>AA42</f>
        <v>0</v>
      </c>
      <c r="AB11" s="663">
        <f t="shared" ref="AB11:AB16" si="5">+Y11-AA11</f>
        <v>0</v>
      </c>
    </row>
    <row r="12" spans="1:28" x14ac:dyDescent="0.3">
      <c r="A12" s="576" t="str">
        <f>+A46</f>
        <v>Valve Maintenance</v>
      </c>
      <c r="B12" s="503"/>
      <c r="C12" s="777"/>
      <c r="D12" s="505"/>
      <c r="E12" s="778"/>
      <c r="F12" s="755"/>
      <c r="G12" s="755"/>
      <c r="H12" s="755"/>
      <c r="I12" s="755"/>
      <c r="J12" s="755"/>
      <c r="K12" s="729"/>
      <c r="L12" s="503"/>
      <c r="M12" s="574"/>
      <c r="N12" s="832" t="str">
        <f t="shared" si="3"/>
        <v>Nominal £</v>
      </c>
      <c r="O12" s="695">
        <f>+O46</f>
        <v>0</v>
      </c>
      <c r="P12" s="695">
        <f t="shared" ref="P12:X12" si="6">+P46</f>
        <v>0</v>
      </c>
      <c r="Q12" s="695">
        <f t="shared" si="6"/>
        <v>0</v>
      </c>
      <c r="R12" s="695">
        <f t="shared" si="6"/>
        <v>0</v>
      </c>
      <c r="S12" s="695">
        <f t="shared" si="6"/>
        <v>0</v>
      </c>
      <c r="T12" s="695">
        <f t="shared" si="6"/>
        <v>0</v>
      </c>
      <c r="U12" s="695">
        <f t="shared" si="6"/>
        <v>0</v>
      </c>
      <c r="V12" s="767">
        <f t="shared" si="6"/>
        <v>0</v>
      </c>
      <c r="W12" s="672">
        <f t="shared" si="6"/>
        <v>0</v>
      </c>
      <c r="X12" s="767">
        <f t="shared" si="6"/>
        <v>0</v>
      </c>
      <c r="Y12" s="663">
        <f t="shared" si="2"/>
        <v>0</v>
      </c>
      <c r="Z12" s="574"/>
      <c r="AA12" s="672">
        <f>AA46</f>
        <v>0</v>
      </c>
      <c r="AB12" s="663">
        <f t="shared" si="5"/>
        <v>0</v>
      </c>
    </row>
    <row r="13" spans="1:28" x14ac:dyDescent="0.3">
      <c r="A13" s="576" t="str">
        <f>+A55</f>
        <v>Telemetry</v>
      </c>
      <c r="B13" s="503"/>
      <c r="C13" s="777"/>
      <c r="D13" s="505"/>
      <c r="E13" s="778"/>
      <c r="F13" s="755"/>
      <c r="G13" s="755"/>
      <c r="H13" s="755"/>
      <c r="I13" s="755"/>
      <c r="J13" s="755"/>
      <c r="K13" s="729"/>
      <c r="L13" s="503"/>
      <c r="M13" s="574"/>
      <c r="N13" s="832" t="str">
        <f t="shared" si="3"/>
        <v>Nominal £</v>
      </c>
      <c r="O13" s="695">
        <f>+O55</f>
        <v>0</v>
      </c>
      <c r="P13" s="695">
        <f t="shared" ref="P13:X13" si="7">+P55</f>
        <v>0</v>
      </c>
      <c r="Q13" s="695">
        <f t="shared" si="7"/>
        <v>0</v>
      </c>
      <c r="R13" s="695">
        <f t="shared" si="7"/>
        <v>0</v>
      </c>
      <c r="S13" s="695">
        <f t="shared" si="7"/>
        <v>0</v>
      </c>
      <c r="T13" s="695">
        <f t="shared" si="7"/>
        <v>0</v>
      </c>
      <c r="U13" s="695">
        <f t="shared" si="7"/>
        <v>0</v>
      </c>
      <c r="V13" s="767">
        <f t="shared" si="7"/>
        <v>0</v>
      </c>
      <c r="W13" s="672">
        <f t="shared" si="7"/>
        <v>0</v>
      </c>
      <c r="X13" s="767">
        <f t="shared" si="7"/>
        <v>0</v>
      </c>
      <c r="Y13" s="663">
        <f t="shared" si="2"/>
        <v>0</v>
      </c>
      <c r="Z13" s="574"/>
      <c r="AA13" s="672">
        <f>AA55</f>
        <v>0</v>
      </c>
      <c r="AB13" s="663">
        <f t="shared" si="5"/>
        <v>0</v>
      </c>
    </row>
    <row r="14" spans="1:28" x14ac:dyDescent="0.3">
      <c r="A14" s="558" t="str">
        <f t="shared" ref="A14:X14" si="8">+A62</f>
        <v>Riser / Build Entry Inspection and Maintenance</v>
      </c>
      <c r="B14" s="503"/>
      <c r="C14" s="777"/>
      <c r="D14" s="505"/>
      <c r="E14" s="778"/>
      <c r="F14" s="755"/>
      <c r="G14" s="755"/>
      <c r="H14" s="755"/>
      <c r="I14" s="755"/>
      <c r="J14" s="755"/>
      <c r="K14" s="729"/>
      <c r="L14" s="503"/>
      <c r="M14" s="574"/>
      <c r="N14" s="832" t="str">
        <f t="shared" si="3"/>
        <v>Nominal £</v>
      </c>
      <c r="O14" s="695">
        <f t="shared" si="8"/>
        <v>0</v>
      </c>
      <c r="P14" s="695">
        <f t="shared" si="8"/>
        <v>0</v>
      </c>
      <c r="Q14" s="695">
        <f t="shared" si="8"/>
        <v>0</v>
      </c>
      <c r="R14" s="695">
        <f t="shared" si="8"/>
        <v>0</v>
      </c>
      <c r="S14" s="695">
        <f t="shared" si="8"/>
        <v>0</v>
      </c>
      <c r="T14" s="695">
        <f t="shared" si="8"/>
        <v>0</v>
      </c>
      <c r="U14" s="695">
        <f t="shared" si="8"/>
        <v>0</v>
      </c>
      <c r="V14" s="767">
        <f t="shared" si="8"/>
        <v>0</v>
      </c>
      <c r="W14" s="672">
        <f t="shared" si="8"/>
        <v>0</v>
      </c>
      <c r="X14" s="767">
        <f t="shared" si="8"/>
        <v>0</v>
      </c>
      <c r="Y14" s="663">
        <f t="shared" si="2"/>
        <v>0</v>
      </c>
      <c r="Z14" s="574"/>
      <c r="AA14" s="672">
        <f>AA62</f>
        <v>0</v>
      </c>
      <c r="AB14" s="663">
        <f t="shared" si="5"/>
        <v>0</v>
      </c>
    </row>
    <row r="15" spans="1:28" x14ac:dyDescent="0.3">
      <c r="A15" s="558" t="str">
        <f>+A66</f>
        <v>Customer Requested Work</v>
      </c>
      <c r="B15" s="503"/>
      <c r="C15" s="777"/>
      <c r="D15" s="505"/>
      <c r="E15" s="778"/>
      <c r="F15" s="755"/>
      <c r="G15" s="755"/>
      <c r="H15" s="755"/>
      <c r="I15" s="755"/>
      <c r="J15" s="755"/>
      <c r="K15" s="729"/>
      <c r="L15" s="503"/>
      <c r="M15" s="574"/>
      <c r="N15" s="832" t="str">
        <f t="shared" si="3"/>
        <v>Nominal £</v>
      </c>
      <c r="O15" s="695">
        <f>+O66</f>
        <v>0</v>
      </c>
      <c r="P15" s="695">
        <f t="shared" ref="P15:X15" si="9">+P66</f>
        <v>0</v>
      </c>
      <c r="Q15" s="695">
        <f t="shared" si="9"/>
        <v>0</v>
      </c>
      <c r="R15" s="695">
        <f t="shared" si="9"/>
        <v>0</v>
      </c>
      <c r="S15" s="695">
        <f t="shared" si="9"/>
        <v>0</v>
      </c>
      <c r="T15" s="695">
        <f t="shared" si="9"/>
        <v>0</v>
      </c>
      <c r="U15" s="695">
        <f t="shared" si="9"/>
        <v>0</v>
      </c>
      <c r="V15" s="767">
        <f t="shared" si="9"/>
        <v>0</v>
      </c>
      <c r="W15" s="672">
        <f t="shared" si="9"/>
        <v>0</v>
      </c>
      <c r="X15" s="767">
        <f t="shared" si="9"/>
        <v>0</v>
      </c>
      <c r="Y15" s="663">
        <f t="shared" si="2"/>
        <v>0</v>
      </c>
      <c r="Z15" s="574"/>
      <c r="AA15" s="672">
        <f>AA66</f>
        <v>0</v>
      </c>
      <c r="AB15" s="663">
        <f t="shared" si="5"/>
        <v>0</v>
      </c>
    </row>
    <row r="16" spans="1:28" ht="14.5" thickBot="1" x14ac:dyDescent="0.35">
      <c r="A16" s="361" t="str">
        <f>A74</f>
        <v>Other Maintenance Cost</v>
      </c>
      <c r="B16" s="511"/>
      <c r="C16" s="522"/>
      <c r="D16" s="510"/>
      <c r="E16" s="779"/>
      <c r="F16" s="757"/>
      <c r="G16" s="757"/>
      <c r="H16" s="757"/>
      <c r="I16" s="757"/>
      <c r="J16" s="757"/>
      <c r="K16" s="728"/>
      <c r="L16" s="511"/>
      <c r="M16" s="574"/>
      <c r="N16" s="833" t="str">
        <f t="shared" si="3"/>
        <v>Nominal £</v>
      </c>
      <c r="O16" s="696">
        <f>+O74</f>
        <v>0</v>
      </c>
      <c r="P16" s="696">
        <f t="shared" ref="P16:V16" si="10">+P74</f>
        <v>0</v>
      </c>
      <c r="Q16" s="696">
        <f t="shared" si="10"/>
        <v>0</v>
      </c>
      <c r="R16" s="696">
        <f t="shared" si="10"/>
        <v>0</v>
      </c>
      <c r="S16" s="696">
        <f t="shared" si="10"/>
        <v>0</v>
      </c>
      <c r="T16" s="696">
        <f t="shared" si="10"/>
        <v>0</v>
      </c>
      <c r="U16" s="696">
        <f t="shared" si="10"/>
        <v>0</v>
      </c>
      <c r="V16" s="768">
        <f t="shared" si="10"/>
        <v>0</v>
      </c>
      <c r="W16" s="678">
        <f>+W74</f>
        <v>0</v>
      </c>
      <c r="X16" s="768">
        <f>+X74</f>
        <v>0</v>
      </c>
      <c r="Y16" s="665">
        <f t="shared" si="2"/>
        <v>0</v>
      </c>
      <c r="Z16" s="574"/>
      <c r="AA16" s="678">
        <f>AA74</f>
        <v>0</v>
      </c>
      <c r="AB16" s="665">
        <f t="shared" si="5"/>
        <v>0</v>
      </c>
    </row>
    <row r="17" spans="1:28" x14ac:dyDescent="0.3">
      <c r="A17" s="559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W17" s="362"/>
      <c r="Y17" s="363"/>
      <c r="Z17" s="42"/>
      <c r="AA17" s="364"/>
      <c r="AB17" s="363"/>
    </row>
    <row r="18" spans="1:28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/>
      <c r="AA18" s="41"/>
      <c r="AB18" s="41"/>
    </row>
    <row r="19" spans="1:28" ht="16" thickBot="1" x14ac:dyDescent="0.4">
      <c r="A19" s="294" t="s">
        <v>1098</v>
      </c>
      <c r="B19" s="294"/>
      <c r="C19" s="294"/>
      <c r="D19" s="294"/>
      <c r="E19" s="577"/>
      <c r="F19" s="294"/>
      <c r="G19" s="294"/>
      <c r="H19" s="294"/>
      <c r="I19" s="294"/>
      <c r="J19" s="294"/>
      <c r="K19" s="294"/>
      <c r="L19" s="294"/>
      <c r="M19" s="41"/>
      <c r="N19" s="294"/>
      <c r="O19" s="294"/>
      <c r="P19" s="212"/>
      <c r="Q19" s="212"/>
      <c r="R19" s="212"/>
      <c r="S19" s="212"/>
      <c r="T19" s="212"/>
      <c r="U19" s="212"/>
      <c r="V19" s="212"/>
      <c r="W19" s="365"/>
      <c r="X19" s="365"/>
      <c r="Y19" s="365"/>
      <c r="Z19" s="366"/>
      <c r="AA19" s="365"/>
      <c r="AB19" s="391"/>
    </row>
    <row r="20" spans="1:28" ht="39" x14ac:dyDescent="0.3">
      <c r="A20" s="850"/>
      <c r="B20" s="1630" t="s">
        <v>299</v>
      </c>
      <c r="C20" s="1621" t="s">
        <v>703</v>
      </c>
      <c r="D20" s="1623" t="s">
        <v>582</v>
      </c>
      <c r="E20" s="1624"/>
      <c r="F20" s="1624"/>
      <c r="G20" s="1624"/>
      <c r="H20" s="1624"/>
      <c r="I20" s="1624"/>
      <c r="J20" s="1624"/>
      <c r="K20" s="1624"/>
      <c r="L20" s="560" t="s">
        <v>583</v>
      </c>
      <c r="M20" s="41"/>
      <c r="N20" s="1628" t="s">
        <v>702</v>
      </c>
      <c r="O20" s="1625" t="s">
        <v>584</v>
      </c>
      <c r="P20" s="1625"/>
      <c r="Q20" s="1626"/>
      <c r="R20" s="1626"/>
      <c r="S20" s="1626"/>
      <c r="T20" s="1626"/>
      <c r="U20" s="1626"/>
      <c r="V20" s="1627"/>
      <c r="W20" s="354" t="s">
        <v>585</v>
      </c>
      <c r="X20" s="355" t="s">
        <v>288</v>
      </c>
      <c r="Y20" s="356" t="str">
        <f>Y7</f>
        <v>Total Gross Cost</v>
      </c>
      <c r="Z20" s="357"/>
      <c r="AA20" s="358" t="str">
        <f>AA7</f>
        <v>Contributions</v>
      </c>
      <c r="AB20" s="359" t="str">
        <f>AB7</f>
        <v>Total Net Cost</v>
      </c>
    </row>
    <row r="21" spans="1:28" ht="14.5" thickBot="1" x14ac:dyDescent="0.35">
      <c r="A21" s="816"/>
      <c r="B21" s="1631"/>
      <c r="C21" s="1622"/>
      <c r="D21" s="578" t="s">
        <v>586</v>
      </c>
      <c r="E21" s="579" t="s">
        <v>587</v>
      </c>
      <c r="F21" s="580" t="s">
        <v>588</v>
      </c>
      <c r="G21" s="580" t="s">
        <v>589</v>
      </c>
      <c r="H21" s="580" t="s">
        <v>590</v>
      </c>
      <c r="I21" s="580" t="s">
        <v>591</v>
      </c>
      <c r="J21" s="580" t="s">
        <v>592</v>
      </c>
      <c r="K21" s="581" t="s">
        <v>593</v>
      </c>
      <c r="L21" s="816" t="s">
        <v>594</v>
      </c>
      <c r="M21" s="42"/>
      <c r="N21" s="1629"/>
      <c r="O21" s="579" t="s">
        <v>586</v>
      </c>
      <c r="P21" s="579" t="s">
        <v>587</v>
      </c>
      <c r="Q21" s="580" t="s">
        <v>588</v>
      </c>
      <c r="R21" s="580" t="s">
        <v>589</v>
      </c>
      <c r="S21" s="580" t="s">
        <v>590</v>
      </c>
      <c r="T21" s="580" t="s">
        <v>591</v>
      </c>
      <c r="U21" s="580" t="s">
        <v>592</v>
      </c>
      <c r="V21" s="582" t="s">
        <v>593</v>
      </c>
      <c r="W21" s="583" t="s">
        <v>57</v>
      </c>
      <c r="X21" s="584" t="s">
        <v>57</v>
      </c>
      <c r="Y21" s="585" t="s">
        <v>57</v>
      </c>
      <c r="Z21" s="357"/>
      <c r="AA21" s="569" t="s">
        <v>57</v>
      </c>
      <c r="AB21" s="569" t="s">
        <v>57</v>
      </c>
    </row>
    <row r="22" spans="1:28" ht="14.5" thickBot="1" x14ac:dyDescent="0.35">
      <c r="A22" s="750" t="s">
        <v>595</v>
      </c>
      <c r="B22" s="771"/>
      <c r="C22" s="824"/>
      <c r="D22" s="771"/>
      <c r="E22" s="772"/>
      <c r="F22" s="772"/>
      <c r="G22" s="772"/>
      <c r="H22" s="772"/>
      <c r="I22" s="772"/>
      <c r="J22" s="772"/>
      <c r="K22" s="773"/>
      <c r="L22" s="780"/>
      <c r="M22" s="751"/>
      <c r="N22" s="834" t="str">
        <f t="shared" ref="N22:N23" si="11">$N$9</f>
        <v>Nominal £</v>
      </c>
      <c r="O22" s="759">
        <f>SUM(O23,O42,O46,O55,O62,O66,O74)</f>
        <v>0</v>
      </c>
      <c r="P22" s="760">
        <f t="shared" ref="P22:X22" si="12">SUM(P23,P42,P46,P55,P62,P66,P74)</f>
        <v>0</v>
      </c>
      <c r="Q22" s="760">
        <f t="shared" si="12"/>
        <v>0</v>
      </c>
      <c r="R22" s="760">
        <f t="shared" si="12"/>
        <v>0</v>
      </c>
      <c r="S22" s="760">
        <f t="shared" si="12"/>
        <v>0</v>
      </c>
      <c r="T22" s="760">
        <f t="shared" si="12"/>
        <v>0</v>
      </c>
      <c r="U22" s="760">
        <f t="shared" si="12"/>
        <v>0</v>
      </c>
      <c r="V22" s="761">
        <f t="shared" si="12"/>
        <v>0</v>
      </c>
      <c r="W22" s="675">
        <f t="shared" si="12"/>
        <v>0</v>
      </c>
      <c r="X22" s="657">
        <f t="shared" si="12"/>
        <v>0</v>
      </c>
      <c r="Y22" s="676">
        <f t="shared" ref="Y22:Y82" si="13">SUM(O22:X22)</f>
        <v>0</v>
      </c>
      <c r="Z22" s="357"/>
      <c r="AA22" s="676">
        <f>SUM(AA23,AA42,AA46,AA55,AA62,AA66,AA74)</f>
        <v>0</v>
      </c>
      <c r="AB22" s="762">
        <f>+Y22-AA22</f>
        <v>0</v>
      </c>
    </row>
    <row r="23" spans="1:28" ht="14.5" thickBot="1" x14ac:dyDescent="0.35">
      <c r="A23" s="851" t="s">
        <v>510</v>
      </c>
      <c r="B23" s="843"/>
      <c r="C23" s="828"/>
      <c r="D23" s="829"/>
      <c r="E23" s="827"/>
      <c r="F23" s="827"/>
      <c r="G23" s="827"/>
      <c r="H23" s="827"/>
      <c r="I23" s="827"/>
      <c r="J23" s="827"/>
      <c r="K23" s="830"/>
      <c r="L23" s="774"/>
      <c r="M23" s="751"/>
      <c r="N23" s="835" t="str">
        <f t="shared" si="11"/>
        <v>Nominal £</v>
      </c>
      <c r="O23" s="698">
        <f>SUM(O24:O41)</f>
        <v>0</v>
      </c>
      <c r="P23" s="656">
        <f t="shared" ref="P23:V23" si="14">SUM(P24:P41)</f>
        <v>0</v>
      </c>
      <c r="Q23" s="656">
        <f t="shared" si="14"/>
        <v>0</v>
      </c>
      <c r="R23" s="656">
        <f t="shared" si="14"/>
        <v>0</v>
      </c>
      <c r="S23" s="656">
        <f t="shared" si="14"/>
        <v>0</v>
      </c>
      <c r="T23" s="656">
        <f t="shared" si="14"/>
        <v>0</v>
      </c>
      <c r="U23" s="656">
        <f t="shared" si="14"/>
        <v>0</v>
      </c>
      <c r="V23" s="657">
        <f t="shared" si="14"/>
        <v>0</v>
      </c>
      <c r="W23" s="675">
        <f>SUM(W24:W41)</f>
        <v>0</v>
      </c>
      <c r="X23" s="657">
        <f>SUM(X24:X41)</f>
        <v>0</v>
      </c>
      <c r="Y23" s="676">
        <f t="shared" si="13"/>
        <v>0</v>
      </c>
      <c r="Z23" s="357"/>
      <c r="AA23" s="676">
        <f>SUM(AA24:AA41)</f>
        <v>0</v>
      </c>
      <c r="AB23" s="657">
        <f t="shared" ref="AB23:AB82" si="15">+Y23-AA23</f>
        <v>0</v>
      </c>
    </row>
    <row r="24" spans="1:28" x14ac:dyDescent="0.3">
      <c r="A24" s="852" t="s">
        <v>596</v>
      </c>
      <c r="B24" s="776"/>
      <c r="C24" s="810"/>
      <c r="D24" s="509"/>
      <c r="E24" s="741"/>
      <c r="F24" s="741"/>
      <c r="G24" s="741"/>
      <c r="H24" s="741"/>
      <c r="I24" s="741"/>
      <c r="J24" s="741"/>
      <c r="K24" s="502"/>
      <c r="L24" s="513"/>
      <c r="M24" s="574"/>
      <c r="N24" s="513"/>
      <c r="O24" s="776"/>
      <c r="P24" s="741"/>
      <c r="Q24" s="741"/>
      <c r="R24" s="741"/>
      <c r="S24" s="741"/>
      <c r="T24" s="741"/>
      <c r="U24" s="741"/>
      <c r="V24" s="502"/>
      <c r="W24" s="509"/>
      <c r="X24" s="502"/>
      <c r="Y24" s="501"/>
      <c r="Z24" s="357"/>
      <c r="AA24" s="513"/>
      <c r="AB24" s="804"/>
    </row>
    <row r="25" spans="1:28" x14ac:dyDescent="0.3">
      <c r="A25" s="853" t="s">
        <v>597</v>
      </c>
      <c r="B25" s="844" t="s">
        <v>225</v>
      </c>
      <c r="C25" s="811"/>
      <c r="D25" s="719"/>
      <c r="E25" s="500"/>
      <c r="F25" s="500"/>
      <c r="G25" s="500"/>
      <c r="H25" s="500"/>
      <c r="I25" s="500"/>
      <c r="J25" s="500"/>
      <c r="K25" s="553"/>
      <c r="L25" s="515"/>
      <c r="M25" s="814"/>
      <c r="N25" s="836" t="str">
        <f t="shared" ref="N25:N29" si="16">$N$9</f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13"/>
        <v>0</v>
      </c>
      <c r="Z25" s="357"/>
      <c r="AA25" s="515"/>
      <c r="AB25" s="663">
        <f t="shared" si="15"/>
        <v>0</v>
      </c>
    </row>
    <row r="26" spans="1:28" x14ac:dyDescent="0.3">
      <c r="A26" s="853" t="s">
        <v>598</v>
      </c>
      <c r="B26" s="844" t="str">
        <f>$B$25</f>
        <v>Number</v>
      </c>
      <c r="C26" s="811"/>
      <c r="D26" s="719"/>
      <c r="E26" s="500"/>
      <c r="F26" s="500"/>
      <c r="G26" s="500"/>
      <c r="H26" s="500"/>
      <c r="I26" s="500"/>
      <c r="J26" s="500"/>
      <c r="K26" s="553"/>
      <c r="L26" s="515"/>
      <c r="M26" s="814"/>
      <c r="N26" s="836" t="str">
        <f t="shared" si="1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13"/>
        <v>0</v>
      </c>
      <c r="Z26" s="357"/>
      <c r="AA26" s="515"/>
      <c r="AB26" s="663">
        <f t="shared" si="15"/>
        <v>0</v>
      </c>
    </row>
    <row r="27" spans="1:28" x14ac:dyDescent="0.3">
      <c r="A27" s="853" t="s">
        <v>599</v>
      </c>
      <c r="B27" s="844" t="str">
        <f t="shared" ref="B27:B29" si="17">$B$25</f>
        <v>Number</v>
      </c>
      <c r="C27" s="811"/>
      <c r="D27" s="719"/>
      <c r="E27" s="500"/>
      <c r="F27" s="500"/>
      <c r="G27" s="500"/>
      <c r="H27" s="500"/>
      <c r="I27" s="500"/>
      <c r="J27" s="500"/>
      <c r="K27" s="553"/>
      <c r="L27" s="515"/>
      <c r="M27" s="814"/>
      <c r="N27" s="836" t="str">
        <f t="shared" si="1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13"/>
        <v>0</v>
      </c>
      <c r="Z27" s="357"/>
      <c r="AA27" s="515"/>
      <c r="AB27" s="663">
        <f t="shared" si="15"/>
        <v>0</v>
      </c>
    </row>
    <row r="28" spans="1:28" x14ac:dyDescent="0.3">
      <c r="A28" s="853" t="s">
        <v>600</v>
      </c>
      <c r="B28" s="844" t="str">
        <f t="shared" si="17"/>
        <v>Number</v>
      </c>
      <c r="C28" s="811"/>
      <c r="D28" s="719"/>
      <c r="E28" s="500"/>
      <c r="F28" s="500"/>
      <c r="G28" s="500"/>
      <c r="H28" s="500"/>
      <c r="I28" s="500"/>
      <c r="J28" s="500"/>
      <c r="K28" s="553"/>
      <c r="L28" s="515"/>
      <c r="M28" s="814"/>
      <c r="N28" s="836" t="str">
        <f t="shared" si="1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13"/>
        <v>0</v>
      </c>
      <c r="Z28" s="357"/>
      <c r="AA28" s="515"/>
      <c r="AB28" s="663">
        <f t="shared" si="15"/>
        <v>0</v>
      </c>
    </row>
    <row r="29" spans="1:28" x14ac:dyDescent="0.3">
      <c r="A29" s="853" t="s">
        <v>601</v>
      </c>
      <c r="B29" s="844" t="str">
        <f t="shared" si="17"/>
        <v>Number</v>
      </c>
      <c r="C29" s="811"/>
      <c r="D29" s="719"/>
      <c r="E29" s="500"/>
      <c r="F29" s="500"/>
      <c r="G29" s="500"/>
      <c r="H29" s="500"/>
      <c r="I29" s="500"/>
      <c r="J29" s="500"/>
      <c r="K29" s="553"/>
      <c r="L29" s="515"/>
      <c r="M29" s="814"/>
      <c r="N29" s="836" t="str">
        <f t="shared" si="1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13"/>
        <v>0</v>
      </c>
      <c r="Z29" s="357"/>
      <c r="AA29" s="515"/>
      <c r="AB29" s="663">
        <f t="shared" si="15"/>
        <v>0</v>
      </c>
    </row>
    <row r="30" spans="1:28" x14ac:dyDescent="0.3">
      <c r="A30" s="854" t="s">
        <v>602</v>
      </c>
      <c r="B30" s="778"/>
      <c r="C30" s="777"/>
      <c r="D30" s="505"/>
      <c r="E30" s="755"/>
      <c r="F30" s="755"/>
      <c r="G30" s="755"/>
      <c r="H30" s="755"/>
      <c r="I30" s="755"/>
      <c r="J30" s="755"/>
      <c r="K30" s="504"/>
      <c r="L30" s="503"/>
      <c r="M30" s="574"/>
      <c r="N30" s="503"/>
      <c r="O30" s="778"/>
      <c r="P30" s="755"/>
      <c r="Q30" s="755"/>
      <c r="R30" s="755"/>
      <c r="S30" s="755"/>
      <c r="T30" s="755"/>
      <c r="U30" s="755"/>
      <c r="V30" s="504"/>
      <c r="W30" s="505"/>
      <c r="X30" s="504"/>
      <c r="Y30" s="503"/>
      <c r="Z30" s="357"/>
      <c r="AA30" s="503"/>
      <c r="AB30" s="504"/>
    </row>
    <row r="31" spans="1:28" x14ac:dyDescent="0.3">
      <c r="A31" s="853" t="s">
        <v>597</v>
      </c>
      <c r="B31" s="844" t="str">
        <f t="shared" ref="B31:B34" si="18">$B$25</f>
        <v>Number</v>
      </c>
      <c r="C31" s="813"/>
      <c r="D31" s="719"/>
      <c r="E31" s="500"/>
      <c r="F31" s="500"/>
      <c r="G31" s="500"/>
      <c r="H31" s="500"/>
      <c r="I31" s="500"/>
      <c r="J31" s="500"/>
      <c r="K31" s="553"/>
      <c r="L31" s="721"/>
      <c r="M31" s="814"/>
      <c r="N31" s="837" t="str">
        <f t="shared" ref="N31:N34" si="19">$N$9</f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13"/>
        <v>0</v>
      </c>
      <c r="Z31" s="357"/>
      <c r="AA31" s="721"/>
      <c r="AB31" s="655">
        <f t="shared" si="15"/>
        <v>0</v>
      </c>
    </row>
    <row r="32" spans="1:28" x14ac:dyDescent="0.3">
      <c r="A32" s="853" t="s">
        <v>598</v>
      </c>
      <c r="B32" s="844" t="str">
        <f t="shared" si="18"/>
        <v>Number</v>
      </c>
      <c r="C32" s="813"/>
      <c r="D32" s="719"/>
      <c r="E32" s="500"/>
      <c r="F32" s="500"/>
      <c r="G32" s="500"/>
      <c r="H32" s="500"/>
      <c r="I32" s="500"/>
      <c r="J32" s="500"/>
      <c r="K32" s="553"/>
      <c r="L32" s="721"/>
      <c r="M32" s="814"/>
      <c r="N32" s="837" t="str">
        <f t="shared" si="19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13"/>
        <v>0</v>
      </c>
      <c r="Z32" s="357"/>
      <c r="AA32" s="721"/>
      <c r="AB32" s="655">
        <f t="shared" si="15"/>
        <v>0</v>
      </c>
    </row>
    <row r="33" spans="1:42" x14ac:dyDescent="0.3">
      <c r="A33" s="853" t="s">
        <v>603</v>
      </c>
      <c r="B33" s="844" t="str">
        <f t="shared" si="18"/>
        <v>Number</v>
      </c>
      <c r="C33" s="813"/>
      <c r="D33" s="719"/>
      <c r="E33" s="500"/>
      <c r="F33" s="500"/>
      <c r="G33" s="500"/>
      <c r="H33" s="500"/>
      <c r="I33" s="500"/>
      <c r="J33" s="500"/>
      <c r="K33" s="553"/>
      <c r="L33" s="721"/>
      <c r="M33" s="814"/>
      <c r="N33" s="837" t="str">
        <f t="shared" si="19"/>
        <v>Nominal £</v>
      </c>
      <c r="O33" s="789"/>
      <c r="P33" s="500"/>
      <c r="Q33" s="500"/>
      <c r="R33" s="500"/>
      <c r="S33" s="500"/>
      <c r="T33" s="500"/>
      <c r="U33" s="500"/>
      <c r="V33" s="553"/>
      <c r="W33" s="719"/>
      <c r="X33" s="553"/>
      <c r="Y33" s="672">
        <f t="shared" si="13"/>
        <v>0</v>
      </c>
      <c r="Z33" s="357"/>
      <c r="AA33" s="721"/>
      <c r="AB33" s="655">
        <f t="shared" si="15"/>
        <v>0</v>
      </c>
    </row>
    <row r="34" spans="1:42" x14ac:dyDescent="0.3">
      <c r="A34" s="853" t="s">
        <v>604</v>
      </c>
      <c r="B34" s="844" t="str">
        <f t="shared" si="18"/>
        <v>Number</v>
      </c>
      <c r="C34" s="813"/>
      <c r="D34" s="719"/>
      <c r="E34" s="500"/>
      <c r="F34" s="500"/>
      <c r="G34" s="500"/>
      <c r="H34" s="500"/>
      <c r="I34" s="500"/>
      <c r="J34" s="500"/>
      <c r="K34" s="553"/>
      <c r="L34" s="721"/>
      <c r="M34" s="814"/>
      <c r="N34" s="837" t="str">
        <f t="shared" si="19"/>
        <v>Nominal £</v>
      </c>
      <c r="O34" s="789"/>
      <c r="P34" s="500"/>
      <c r="Q34" s="500"/>
      <c r="R34" s="500"/>
      <c r="S34" s="500"/>
      <c r="T34" s="500"/>
      <c r="U34" s="500"/>
      <c r="V34" s="553"/>
      <c r="W34" s="719"/>
      <c r="X34" s="553"/>
      <c r="Y34" s="672">
        <f t="shared" si="13"/>
        <v>0</v>
      </c>
      <c r="Z34" s="357"/>
      <c r="AA34" s="721"/>
      <c r="AB34" s="655">
        <f t="shared" si="15"/>
        <v>0</v>
      </c>
    </row>
    <row r="35" spans="1:42" x14ac:dyDescent="0.3">
      <c r="A35" s="854" t="s">
        <v>605</v>
      </c>
      <c r="B35" s="778"/>
      <c r="C35" s="504"/>
      <c r="D35" s="505"/>
      <c r="E35" s="755"/>
      <c r="F35" s="755"/>
      <c r="G35" s="755"/>
      <c r="H35" s="755"/>
      <c r="I35" s="755"/>
      <c r="J35" s="755"/>
      <c r="K35" s="504"/>
      <c r="L35" s="507"/>
      <c r="M35" s="574"/>
      <c r="N35" s="507"/>
      <c r="O35" s="778"/>
      <c r="P35" s="755"/>
      <c r="Q35" s="755"/>
      <c r="R35" s="755"/>
      <c r="S35" s="755"/>
      <c r="T35" s="755"/>
      <c r="U35" s="755"/>
      <c r="V35" s="504"/>
      <c r="W35" s="505"/>
      <c r="X35" s="504"/>
      <c r="Y35" s="503"/>
      <c r="Z35" s="357"/>
      <c r="AA35" s="507"/>
      <c r="AB35" s="524"/>
    </row>
    <row r="36" spans="1:42" x14ac:dyDescent="0.3">
      <c r="A36" s="853" t="s">
        <v>606</v>
      </c>
      <c r="B36" s="844" t="str">
        <f t="shared" ref="B36:B39" si="20">$B$25</f>
        <v>Number</v>
      </c>
      <c r="C36" s="504"/>
      <c r="D36" s="719"/>
      <c r="E36" s="500"/>
      <c r="F36" s="500"/>
      <c r="G36" s="500"/>
      <c r="H36" s="500"/>
      <c r="I36" s="500"/>
      <c r="J36" s="500"/>
      <c r="K36" s="553"/>
      <c r="L36" s="721"/>
      <c r="M36" s="814"/>
      <c r="N36" s="837" t="str">
        <f t="shared" ref="N36:N39" si="21">$N$9</f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13"/>
        <v>0</v>
      </c>
      <c r="Z36" s="357"/>
      <c r="AA36" s="721"/>
      <c r="AB36" s="655">
        <f t="shared" si="15"/>
        <v>0</v>
      </c>
    </row>
    <row r="37" spans="1:42" s="17" customFormat="1" ht="15" customHeight="1" x14ac:dyDescent="0.3">
      <c r="A37" s="853" t="s">
        <v>607</v>
      </c>
      <c r="B37" s="844" t="str">
        <f t="shared" si="20"/>
        <v>Number</v>
      </c>
      <c r="C37" s="813"/>
      <c r="D37" s="719"/>
      <c r="E37" s="500"/>
      <c r="F37" s="500"/>
      <c r="G37" s="500"/>
      <c r="H37" s="500"/>
      <c r="I37" s="500"/>
      <c r="J37" s="500"/>
      <c r="K37" s="553"/>
      <c r="L37" s="721"/>
      <c r="M37" s="814"/>
      <c r="N37" s="837" t="str">
        <f t="shared" si="21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13"/>
        <v>0</v>
      </c>
      <c r="Z37" s="357"/>
      <c r="AA37" s="721"/>
      <c r="AB37" s="655">
        <f t="shared" si="15"/>
        <v>0</v>
      </c>
      <c r="AC37"/>
      <c r="AD37" s="39"/>
      <c r="AE37" s="39"/>
      <c r="AF37" s="39"/>
      <c r="AG37" s="39"/>
      <c r="AH37" s="39"/>
      <c r="AI37" s="39"/>
      <c r="AJ37" s="39"/>
      <c r="AK37" s="39"/>
      <c r="AL37" s="40"/>
      <c r="AM37" s="40"/>
      <c r="AN37" s="40"/>
      <c r="AO37" s="40"/>
      <c r="AP37" s="40"/>
    </row>
    <row r="38" spans="1:42" x14ac:dyDescent="0.3">
      <c r="A38" s="853" t="s">
        <v>608</v>
      </c>
      <c r="B38" s="844" t="str">
        <f t="shared" si="20"/>
        <v>Number</v>
      </c>
      <c r="C38" s="813"/>
      <c r="D38" s="719"/>
      <c r="E38" s="500"/>
      <c r="F38" s="500"/>
      <c r="G38" s="500"/>
      <c r="H38" s="500"/>
      <c r="I38" s="500"/>
      <c r="J38" s="500"/>
      <c r="K38" s="553"/>
      <c r="L38" s="721"/>
      <c r="M38" s="814"/>
      <c r="N38" s="837" t="str">
        <f t="shared" si="21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13"/>
        <v>0</v>
      </c>
      <c r="Z38" s="357"/>
      <c r="AA38" s="721"/>
      <c r="AB38" s="655">
        <f t="shared" si="15"/>
        <v>0</v>
      </c>
    </row>
    <row r="39" spans="1:42" x14ac:dyDescent="0.3">
      <c r="A39" s="853" t="s">
        <v>609</v>
      </c>
      <c r="B39" s="844" t="str">
        <f t="shared" si="20"/>
        <v>Number</v>
      </c>
      <c r="C39" s="813"/>
      <c r="D39" s="719"/>
      <c r="E39" s="500"/>
      <c r="F39" s="500"/>
      <c r="G39" s="500"/>
      <c r="H39" s="500"/>
      <c r="I39" s="500"/>
      <c r="J39" s="500"/>
      <c r="K39" s="553"/>
      <c r="L39" s="721"/>
      <c r="M39" s="814"/>
      <c r="N39" s="837" t="str">
        <f t="shared" si="21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13"/>
        <v>0</v>
      </c>
      <c r="Z39" s="357"/>
      <c r="AA39" s="721"/>
      <c r="AB39" s="655">
        <f t="shared" si="15"/>
        <v>0</v>
      </c>
    </row>
    <row r="40" spans="1:42" x14ac:dyDescent="0.3">
      <c r="A40" s="854" t="s">
        <v>610</v>
      </c>
      <c r="B40" s="778"/>
      <c r="C40" s="777"/>
      <c r="D40" s="505"/>
      <c r="E40" s="755"/>
      <c r="F40" s="755"/>
      <c r="G40" s="755"/>
      <c r="H40" s="755"/>
      <c r="I40" s="755"/>
      <c r="J40" s="755"/>
      <c r="K40" s="504"/>
      <c r="L40" s="507"/>
      <c r="M40" s="574"/>
      <c r="N40" s="507"/>
      <c r="O40" s="778"/>
      <c r="P40" s="755"/>
      <c r="Q40" s="755"/>
      <c r="R40" s="755"/>
      <c r="S40" s="755"/>
      <c r="T40" s="755"/>
      <c r="U40" s="755"/>
      <c r="V40" s="504"/>
      <c r="W40" s="505"/>
      <c r="X40" s="504"/>
      <c r="Y40" s="503"/>
      <c r="Z40" s="357"/>
      <c r="AA40" s="507"/>
      <c r="AB40" s="524"/>
    </row>
    <row r="41" spans="1:42" ht="14.5" thickBot="1" x14ac:dyDescent="0.35">
      <c r="A41" s="855" t="s">
        <v>611</v>
      </c>
      <c r="B41" s="845" t="str">
        <f>$B$25</f>
        <v>Number</v>
      </c>
      <c r="C41" s="812"/>
      <c r="D41" s="722"/>
      <c r="E41" s="554"/>
      <c r="F41" s="554"/>
      <c r="G41" s="554"/>
      <c r="H41" s="554"/>
      <c r="I41" s="554"/>
      <c r="J41" s="554"/>
      <c r="K41" s="826"/>
      <c r="L41" s="721"/>
      <c r="M41" s="814"/>
      <c r="N41" s="837" t="str">
        <f>$N$9</f>
        <v>Nominal £</v>
      </c>
      <c r="O41" s="790"/>
      <c r="P41" s="554"/>
      <c r="Q41" s="554"/>
      <c r="R41" s="554"/>
      <c r="S41" s="554"/>
      <c r="T41" s="554"/>
      <c r="U41" s="554"/>
      <c r="V41" s="555"/>
      <c r="W41" s="722"/>
      <c r="X41" s="555"/>
      <c r="Y41" s="678">
        <f t="shared" si="13"/>
        <v>0</v>
      </c>
      <c r="Z41" s="357"/>
      <c r="AA41" s="721"/>
      <c r="AB41" s="655">
        <f t="shared" si="15"/>
        <v>0</v>
      </c>
    </row>
    <row r="42" spans="1:42" x14ac:dyDescent="0.3">
      <c r="A42" s="856" t="s">
        <v>612</v>
      </c>
      <c r="B42" s="846"/>
      <c r="C42" s="775"/>
      <c r="D42" s="512"/>
      <c r="E42" s="803"/>
      <c r="F42" s="803"/>
      <c r="G42" s="803"/>
      <c r="H42" s="803"/>
      <c r="I42" s="803"/>
      <c r="J42" s="803"/>
      <c r="K42" s="502"/>
      <c r="L42" s="501"/>
      <c r="M42" s="751"/>
      <c r="N42" s="838" t="str">
        <f>$N$9</f>
        <v>Nominal £</v>
      </c>
      <c r="O42" s="694">
        <f>SUM(O43:O45)</f>
        <v>0</v>
      </c>
      <c r="P42" s="680">
        <f t="shared" ref="P42:V42" si="22">SUM(P43:P45)</f>
        <v>0</v>
      </c>
      <c r="Q42" s="680">
        <f t="shared" si="22"/>
        <v>0</v>
      </c>
      <c r="R42" s="680">
        <f t="shared" si="22"/>
        <v>0</v>
      </c>
      <c r="S42" s="680">
        <f t="shared" si="22"/>
        <v>0</v>
      </c>
      <c r="T42" s="680">
        <f t="shared" si="22"/>
        <v>0</v>
      </c>
      <c r="U42" s="680">
        <f t="shared" si="22"/>
        <v>0</v>
      </c>
      <c r="V42" s="671">
        <f t="shared" si="22"/>
        <v>0</v>
      </c>
      <c r="W42" s="679">
        <f>SUM(W43:W45)</f>
        <v>0</v>
      </c>
      <c r="X42" s="671">
        <f>SUM(X43:X45)</f>
        <v>0</v>
      </c>
      <c r="Y42" s="670">
        <f t="shared" si="13"/>
        <v>0</v>
      </c>
      <c r="Z42" s="357"/>
      <c r="AA42" s="670">
        <f>SUM(AA43:AA45)</f>
        <v>0</v>
      </c>
      <c r="AB42" s="671">
        <f t="shared" si="15"/>
        <v>0</v>
      </c>
    </row>
    <row r="43" spans="1:42" x14ac:dyDescent="0.3">
      <c r="A43" s="853" t="s">
        <v>613</v>
      </c>
      <c r="B43" s="844" t="str">
        <f t="shared" ref="B43:B45" si="23">$B$25</f>
        <v>Number</v>
      </c>
      <c r="C43" s="811"/>
      <c r="D43" s="719"/>
      <c r="E43" s="500"/>
      <c r="F43" s="500"/>
      <c r="G43" s="500"/>
      <c r="H43" s="500"/>
      <c r="I43" s="500"/>
      <c r="J43" s="500"/>
      <c r="K43" s="553"/>
      <c r="L43" s="515"/>
      <c r="M43" s="814"/>
      <c r="N43" s="836" t="str">
        <f t="shared" ref="N43:N54" si="24">$N$9</f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13"/>
        <v>0</v>
      </c>
      <c r="Z43" s="357"/>
      <c r="AA43" s="515"/>
      <c r="AB43" s="663">
        <f t="shared" si="15"/>
        <v>0</v>
      </c>
    </row>
    <row r="44" spans="1:42" x14ac:dyDescent="0.3">
      <c r="A44" s="853" t="s">
        <v>614</v>
      </c>
      <c r="B44" s="844" t="str">
        <f t="shared" si="23"/>
        <v>Number</v>
      </c>
      <c r="C44" s="811"/>
      <c r="D44" s="719"/>
      <c r="E44" s="500"/>
      <c r="F44" s="500"/>
      <c r="G44" s="500"/>
      <c r="H44" s="500"/>
      <c r="I44" s="500"/>
      <c r="J44" s="500"/>
      <c r="K44" s="553"/>
      <c r="L44" s="515"/>
      <c r="M44" s="814"/>
      <c r="N44" s="836" t="str">
        <f t="shared" si="24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13"/>
        <v>0</v>
      </c>
      <c r="Z44" s="357"/>
      <c r="AA44" s="515"/>
      <c r="AB44" s="663">
        <f t="shared" si="15"/>
        <v>0</v>
      </c>
    </row>
    <row r="45" spans="1:42" ht="14.5" thickBot="1" x14ac:dyDescent="0.35">
      <c r="A45" s="857" t="s">
        <v>615</v>
      </c>
      <c r="B45" s="847" t="str">
        <f t="shared" si="23"/>
        <v>Number</v>
      </c>
      <c r="C45" s="813"/>
      <c r="D45" s="720"/>
      <c r="E45" s="556"/>
      <c r="F45" s="556"/>
      <c r="G45" s="556"/>
      <c r="H45" s="556"/>
      <c r="I45" s="556"/>
      <c r="J45" s="556"/>
      <c r="K45" s="557"/>
      <c r="L45" s="721"/>
      <c r="M45" s="814"/>
      <c r="N45" s="837" t="str">
        <f t="shared" si="24"/>
        <v>Nominal £</v>
      </c>
      <c r="O45" s="790"/>
      <c r="P45" s="554"/>
      <c r="Q45" s="554"/>
      <c r="R45" s="554"/>
      <c r="S45" s="554"/>
      <c r="T45" s="554"/>
      <c r="U45" s="554"/>
      <c r="V45" s="555"/>
      <c r="W45" s="722"/>
      <c r="X45" s="555"/>
      <c r="Y45" s="678">
        <f t="shared" si="13"/>
        <v>0</v>
      </c>
      <c r="Z45" s="357"/>
      <c r="AA45" s="515"/>
      <c r="AB45" s="663">
        <f t="shared" si="15"/>
        <v>0</v>
      </c>
    </row>
    <row r="46" spans="1:42" x14ac:dyDescent="0.3">
      <c r="A46" s="852" t="s">
        <v>616</v>
      </c>
      <c r="B46" s="776"/>
      <c r="C46" s="810"/>
      <c r="D46" s="509"/>
      <c r="E46" s="741"/>
      <c r="F46" s="741"/>
      <c r="G46" s="741"/>
      <c r="H46" s="741"/>
      <c r="I46" s="741"/>
      <c r="J46" s="741"/>
      <c r="K46" s="502"/>
      <c r="L46" s="501"/>
      <c r="M46" s="751"/>
      <c r="N46" s="838" t="str">
        <f t="shared" si="24"/>
        <v>Nominal £</v>
      </c>
      <c r="O46" s="694">
        <f>SUM(O47:O54)</f>
        <v>0</v>
      </c>
      <c r="P46" s="680">
        <f t="shared" ref="P46:V46" si="25">SUM(P47:P54)</f>
        <v>0</v>
      </c>
      <c r="Q46" s="680">
        <f t="shared" si="25"/>
        <v>0</v>
      </c>
      <c r="R46" s="680">
        <f t="shared" si="25"/>
        <v>0</v>
      </c>
      <c r="S46" s="680">
        <f t="shared" si="25"/>
        <v>0</v>
      </c>
      <c r="T46" s="680">
        <f t="shared" si="25"/>
        <v>0</v>
      </c>
      <c r="U46" s="680">
        <f t="shared" si="25"/>
        <v>0</v>
      </c>
      <c r="V46" s="671">
        <f t="shared" si="25"/>
        <v>0</v>
      </c>
      <c r="W46" s="679">
        <f>SUM(W47:W54)</f>
        <v>0</v>
      </c>
      <c r="X46" s="671">
        <f>SUM(X47:X54)</f>
        <v>0</v>
      </c>
      <c r="Y46" s="670">
        <f t="shared" si="13"/>
        <v>0</v>
      </c>
      <c r="Z46" s="357"/>
      <c r="AA46" s="670">
        <f>SUM(AA47:AA54)</f>
        <v>0</v>
      </c>
      <c r="AB46" s="671">
        <f t="shared" si="15"/>
        <v>0</v>
      </c>
    </row>
    <row r="47" spans="1:42" x14ac:dyDescent="0.3">
      <c r="A47" s="853" t="s">
        <v>617</v>
      </c>
      <c r="B47" s="844" t="str">
        <f t="shared" ref="B47:B54" si="26">$B$25</f>
        <v>Number</v>
      </c>
      <c r="C47" s="811"/>
      <c r="D47" s="719"/>
      <c r="E47" s="500"/>
      <c r="F47" s="500"/>
      <c r="G47" s="500"/>
      <c r="H47" s="500"/>
      <c r="I47" s="500"/>
      <c r="J47" s="500"/>
      <c r="K47" s="553"/>
      <c r="L47" s="515"/>
      <c r="M47" s="814"/>
      <c r="N47" s="836" t="str">
        <f t="shared" si="24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13"/>
        <v>0</v>
      </c>
      <c r="Z47" s="357"/>
      <c r="AA47" s="515"/>
      <c r="AB47" s="663">
        <f t="shared" si="15"/>
        <v>0</v>
      </c>
    </row>
    <row r="48" spans="1:42" x14ac:dyDescent="0.3">
      <c r="A48" s="853" t="s">
        <v>618</v>
      </c>
      <c r="B48" s="844" t="str">
        <f t="shared" si="26"/>
        <v>Number</v>
      </c>
      <c r="C48" s="811"/>
      <c r="D48" s="719"/>
      <c r="E48" s="500"/>
      <c r="F48" s="500"/>
      <c r="G48" s="500"/>
      <c r="H48" s="500"/>
      <c r="I48" s="500"/>
      <c r="J48" s="500"/>
      <c r="K48" s="553"/>
      <c r="L48" s="515"/>
      <c r="M48" s="814"/>
      <c r="N48" s="836" t="str">
        <f t="shared" si="24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13"/>
        <v>0</v>
      </c>
      <c r="Z48" s="357"/>
      <c r="AA48" s="515"/>
      <c r="AB48" s="663">
        <f t="shared" si="15"/>
        <v>0</v>
      </c>
    </row>
    <row r="49" spans="1:28" x14ac:dyDescent="0.3">
      <c r="A49" s="853" t="s">
        <v>619</v>
      </c>
      <c r="B49" s="844" t="str">
        <f t="shared" si="26"/>
        <v>Number</v>
      </c>
      <c r="C49" s="811"/>
      <c r="D49" s="719"/>
      <c r="E49" s="500"/>
      <c r="F49" s="500"/>
      <c r="G49" s="500"/>
      <c r="H49" s="500"/>
      <c r="I49" s="500"/>
      <c r="J49" s="500"/>
      <c r="K49" s="553"/>
      <c r="L49" s="515"/>
      <c r="M49" s="814"/>
      <c r="N49" s="836" t="str">
        <f t="shared" si="24"/>
        <v>Nominal £</v>
      </c>
      <c r="O49" s="789"/>
      <c r="P49" s="500"/>
      <c r="Q49" s="500"/>
      <c r="R49" s="500"/>
      <c r="S49" s="500"/>
      <c r="T49" s="500"/>
      <c r="U49" s="500"/>
      <c r="V49" s="553"/>
      <c r="W49" s="719"/>
      <c r="X49" s="553"/>
      <c r="Y49" s="672">
        <f t="shared" si="13"/>
        <v>0</v>
      </c>
      <c r="Z49" s="357"/>
      <c r="AA49" s="515"/>
      <c r="AB49" s="663">
        <f t="shared" si="15"/>
        <v>0</v>
      </c>
    </row>
    <row r="50" spans="1:28" x14ac:dyDescent="0.3">
      <c r="A50" s="853" t="s">
        <v>620</v>
      </c>
      <c r="B50" s="844" t="str">
        <f t="shared" si="26"/>
        <v>Number</v>
      </c>
      <c r="C50" s="811"/>
      <c r="D50" s="719"/>
      <c r="E50" s="500"/>
      <c r="F50" s="500"/>
      <c r="G50" s="500"/>
      <c r="H50" s="500"/>
      <c r="I50" s="500"/>
      <c r="J50" s="500"/>
      <c r="K50" s="553"/>
      <c r="L50" s="515"/>
      <c r="M50" s="814"/>
      <c r="N50" s="836" t="str">
        <f t="shared" si="24"/>
        <v>Nominal £</v>
      </c>
      <c r="O50" s="789"/>
      <c r="P50" s="500"/>
      <c r="Q50" s="500"/>
      <c r="R50" s="500"/>
      <c r="S50" s="500"/>
      <c r="T50" s="500"/>
      <c r="U50" s="500"/>
      <c r="V50" s="553"/>
      <c r="W50" s="719"/>
      <c r="X50" s="553"/>
      <c r="Y50" s="672">
        <f t="shared" si="13"/>
        <v>0</v>
      </c>
      <c r="Z50" s="357"/>
      <c r="AA50" s="515"/>
      <c r="AB50" s="663">
        <f t="shared" si="15"/>
        <v>0</v>
      </c>
    </row>
    <row r="51" spans="1:28" x14ac:dyDescent="0.3">
      <c r="A51" s="853" t="s">
        <v>621</v>
      </c>
      <c r="B51" s="844" t="str">
        <f t="shared" si="26"/>
        <v>Number</v>
      </c>
      <c r="C51" s="811"/>
      <c r="D51" s="719"/>
      <c r="E51" s="500"/>
      <c r="F51" s="500"/>
      <c r="G51" s="500"/>
      <c r="H51" s="500"/>
      <c r="I51" s="500"/>
      <c r="J51" s="500"/>
      <c r="K51" s="553"/>
      <c r="L51" s="515"/>
      <c r="M51" s="814"/>
      <c r="N51" s="836" t="str">
        <f t="shared" si="24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13"/>
        <v>0</v>
      </c>
      <c r="Z51" s="357"/>
      <c r="AA51" s="515"/>
      <c r="AB51" s="663">
        <f t="shared" si="15"/>
        <v>0</v>
      </c>
    </row>
    <row r="52" spans="1:28" x14ac:dyDescent="0.3">
      <c r="A52" s="853" t="s">
        <v>622</v>
      </c>
      <c r="B52" s="844" t="str">
        <f t="shared" si="26"/>
        <v>Number</v>
      </c>
      <c r="C52" s="813"/>
      <c r="D52" s="719"/>
      <c r="E52" s="500"/>
      <c r="F52" s="500"/>
      <c r="G52" s="500"/>
      <c r="H52" s="500"/>
      <c r="I52" s="500"/>
      <c r="J52" s="500"/>
      <c r="K52" s="553"/>
      <c r="L52" s="721"/>
      <c r="M52" s="814"/>
      <c r="N52" s="837" t="str">
        <f t="shared" si="24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13"/>
        <v>0</v>
      </c>
      <c r="Z52" s="357"/>
      <c r="AA52" s="721"/>
      <c r="AB52" s="663">
        <f t="shared" si="15"/>
        <v>0</v>
      </c>
    </row>
    <row r="53" spans="1:28" x14ac:dyDescent="0.3">
      <c r="A53" s="857" t="s">
        <v>623</v>
      </c>
      <c r="B53" s="844" t="str">
        <f t="shared" si="26"/>
        <v>Number</v>
      </c>
      <c r="C53" s="813"/>
      <c r="D53" s="719"/>
      <c r="E53" s="500"/>
      <c r="F53" s="500"/>
      <c r="G53" s="500"/>
      <c r="H53" s="500"/>
      <c r="I53" s="500"/>
      <c r="J53" s="500"/>
      <c r="K53" s="553"/>
      <c r="L53" s="721"/>
      <c r="M53" s="814"/>
      <c r="N53" s="837" t="str">
        <f t="shared" si="24"/>
        <v>Nominal £</v>
      </c>
      <c r="O53" s="789"/>
      <c r="P53" s="500"/>
      <c r="Q53" s="500"/>
      <c r="R53" s="500"/>
      <c r="S53" s="500"/>
      <c r="T53" s="500"/>
      <c r="U53" s="500"/>
      <c r="V53" s="553"/>
      <c r="W53" s="719"/>
      <c r="X53" s="553"/>
      <c r="Y53" s="672">
        <f t="shared" si="13"/>
        <v>0</v>
      </c>
      <c r="Z53" s="357"/>
      <c r="AA53" s="721"/>
      <c r="AB53" s="663">
        <f t="shared" si="15"/>
        <v>0</v>
      </c>
    </row>
    <row r="54" spans="1:28" ht="14.5" thickBot="1" x14ac:dyDescent="0.35">
      <c r="A54" s="855" t="s">
        <v>293</v>
      </c>
      <c r="B54" s="845" t="str">
        <f t="shared" si="26"/>
        <v>Number</v>
      </c>
      <c r="C54" s="522"/>
      <c r="D54" s="722"/>
      <c r="E54" s="554"/>
      <c r="F54" s="554"/>
      <c r="G54" s="554"/>
      <c r="H54" s="554"/>
      <c r="I54" s="554"/>
      <c r="J54" s="554"/>
      <c r="K54" s="555"/>
      <c r="L54" s="516"/>
      <c r="M54" s="814"/>
      <c r="N54" s="839" t="str">
        <f t="shared" si="24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 t="shared" si="13"/>
        <v>0</v>
      </c>
      <c r="Z54" s="357"/>
      <c r="AA54" s="516"/>
      <c r="AB54" s="665">
        <f t="shared" si="15"/>
        <v>0</v>
      </c>
    </row>
    <row r="55" spans="1:28" x14ac:dyDescent="0.3">
      <c r="A55" s="852" t="s">
        <v>294</v>
      </c>
      <c r="B55" s="776"/>
      <c r="C55" s="810"/>
      <c r="D55" s="509"/>
      <c r="E55" s="741"/>
      <c r="F55" s="741"/>
      <c r="G55" s="741"/>
      <c r="H55" s="741"/>
      <c r="I55" s="741"/>
      <c r="J55" s="741"/>
      <c r="K55" s="502"/>
      <c r="L55" s="513"/>
      <c r="M55" s="751"/>
      <c r="N55" s="838" t="str">
        <f>$N$9</f>
        <v>Nominal £</v>
      </c>
      <c r="O55" s="694">
        <f>SUM(O56:O61)</f>
        <v>0</v>
      </c>
      <c r="P55" s="680">
        <f t="shared" ref="P55:V55" si="27">SUM(P56:P61)</f>
        <v>0</v>
      </c>
      <c r="Q55" s="680">
        <f t="shared" si="27"/>
        <v>0</v>
      </c>
      <c r="R55" s="680">
        <f t="shared" si="27"/>
        <v>0</v>
      </c>
      <c r="S55" s="680">
        <f t="shared" si="27"/>
        <v>0</v>
      </c>
      <c r="T55" s="680">
        <f t="shared" si="27"/>
        <v>0</v>
      </c>
      <c r="U55" s="680">
        <f t="shared" si="27"/>
        <v>0</v>
      </c>
      <c r="V55" s="671">
        <f t="shared" si="27"/>
        <v>0</v>
      </c>
      <c r="W55" s="679">
        <f>SUM(W56:W61)</f>
        <v>0</v>
      </c>
      <c r="X55" s="671">
        <f>SUM(X56:X61)</f>
        <v>0</v>
      </c>
      <c r="Y55" s="670">
        <f>SUM(O55:X55)</f>
        <v>0</v>
      </c>
      <c r="Z55" s="357"/>
      <c r="AA55" s="670">
        <f>SUM(AA56:AA61)</f>
        <v>0</v>
      </c>
      <c r="AB55" s="671">
        <f t="shared" si="15"/>
        <v>0</v>
      </c>
    </row>
    <row r="56" spans="1:28" x14ac:dyDescent="0.3">
      <c r="A56" s="854" t="s">
        <v>624</v>
      </c>
      <c r="B56" s="778"/>
      <c r="C56" s="777"/>
      <c r="D56" s="505"/>
      <c r="E56" s="755"/>
      <c r="F56" s="755"/>
      <c r="G56" s="755"/>
      <c r="H56" s="755"/>
      <c r="I56" s="755"/>
      <c r="J56" s="755"/>
      <c r="K56" s="504"/>
      <c r="L56" s="503"/>
      <c r="M56" s="574"/>
      <c r="N56" s="503"/>
      <c r="O56" s="778"/>
      <c r="P56" s="755"/>
      <c r="Q56" s="755"/>
      <c r="R56" s="755"/>
      <c r="S56" s="755"/>
      <c r="T56" s="755"/>
      <c r="U56" s="755"/>
      <c r="V56" s="504"/>
      <c r="W56" s="505"/>
      <c r="X56" s="504"/>
      <c r="Y56" s="503"/>
      <c r="Z56" s="357"/>
      <c r="AA56" s="503"/>
      <c r="AB56" s="504"/>
    </row>
    <row r="57" spans="1:28" x14ac:dyDescent="0.3">
      <c r="A57" s="853" t="s">
        <v>625</v>
      </c>
      <c r="B57" s="844" t="str">
        <f t="shared" ref="B57:B58" si="28">$B$25</f>
        <v>Number</v>
      </c>
      <c r="C57" s="811"/>
      <c r="D57" s="719"/>
      <c r="E57" s="500"/>
      <c r="F57" s="500"/>
      <c r="G57" s="500"/>
      <c r="H57" s="500"/>
      <c r="I57" s="500"/>
      <c r="J57" s="500"/>
      <c r="K57" s="553"/>
      <c r="L57" s="515"/>
      <c r="M57" s="814"/>
      <c r="N57" s="836" t="str">
        <f t="shared" ref="N57:N58" si="29">$N$9</f>
        <v>Nominal £</v>
      </c>
      <c r="O57" s="789"/>
      <c r="P57" s="500"/>
      <c r="Q57" s="500"/>
      <c r="R57" s="500"/>
      <c r="S57" s="500"/>
      <c r="T57" s="500"/>
      <c r="U57" s="500"/>
      <c r="V57" s="553"/>
      <c r="W57" s="719"/>
      <c r="X57" s="553"/>
      <c r="Y57" s="672">
        <f>SUM(O57:X57)</f>
        <v>0</v>
      </c>
      <c r="Z57" s="357"/>
      <c r="AA57" s="515"/>
      <c r="AB57" s="663">
        <f t="shared" si="15"/>
        <v>0</v>
      </c>
    </row>
    <row r="58" spans="1:28" x14ac:dyDescent="0.3">
      <c r="A58" s="853" t="s">
        <v>626</v>
      </c>
      <c r="B58" s="844" t="str">
        <f t="shared" si="28"/>
        <v>Number</v>
      </c>
      <c r="C58" s="811"/>
      <c r="D58" s="719"/>
      <c r="E58" s="500"/>
      <c r="F58" s="500"/>
      <c r="G58" s="500"/>
      <c r="H58" s="500"/>
      <c r="I58" s="500"/>
      <c r="J58" s="500"/>
      <c r="K58" s="553"/>
      <c r="L58" s="515"/>
      <c r="M58" s="814"/>
      <c r="N58" s="836" t="str">
        <f t="shared" si="29"/>
        <v>Nominal £</v>
      </c>
      <c r="O58" s="789"/>
      <c r="P58" s="500"/>
      <c r="Q58" s="500"/>
      <c r="R58" s="500"/>
      <c r="S58" s="500"/>
      <c r="T58" s="500"/>
      <c r="U58" s="500"/>
      <c r="V58" s="553"/>
      <c r="W58" s="719"/>
      <c r="X58" s="553"/>
      <c r="Y58" s="672">
        <f t="shared" si="13"/>
        <v>0</v>
      </c>
      <c r="Z58" s="357"/>
      <c r="AA58" s="515"/>
      <c r="AB58" s="663">
        <f t="shared" si="15"/>
        <v>0</v>
      </c>
    </row>
    <row r="59" spans="1:28" x14ac:dyDescent="0.3">
      <c r="A59" s="854" t="s">
        <v>627</v>
      </c>
      <c r="B59" s="778"/>
      <c r="C59" s="777"/>
      <c r="D59" s="505"/>
      <c r="E59" s="755"/>
      <c r="F59" s="755"/>
      <c r="G59" s="755"/>
      <c r="H59" s="755"/>
      <c r="I59" s="755"/>
      <c r="J59" s="755"/>
      <c r="K59" s="504"/>
      <c r="L59" s="503"/>
      <c r="M59" s="574"/>
      <c r="N59" s="503"/>
      <c r="O59" s="778"/>
      <c r="P59" s="755"/>
      <c r="Q59" s="755"/>
      <c r="R59" s="755"/>
      <c r="S59" s="755"/>
      <c r="T59" s="755"/>
      <c r="U59" s="755"/>
      <c r="V59" s="504"/>
      <c r="W59" s="505"/>
      <c r="X59" s="504"/>
      <c r="Y59" s="503"/>
      <c r="Z59" s="357"/>
      <c r="AA59" s="503"/>
      <c r="AB59" s="504"/>
    </row>
    <row r="60" spans="1:28" x14ac:dyDescent="0.3">
      <c r="A60" s="853" t="s">
        <v>625</v>
      </c>
      <c r="B60" s="844" t="str">
        <f t="shared" ref="B60:B82" si="30">$B$25</f>
        <v>Number</v>
      </c>
      <c r="C60" s="811"/>
      <c r="D60" s="719"/>
      <c r="E60" s="500"/>
      <c r="F60" s="500"/>
      <c r="G60" s="500"/>
      <c r="H60" s="500"/>
      <c r="I60" s="500"/>
      <c r="J60" s="500"/>
      <c r="K60" s="553"/>
      <c r="L60" s="515"/>
      <c r="M60" s="814"/>
      <c r="N60" s="836" t="str">
        <f t="shared" ref="N60:N61" si="31">$N$9</f>
        <v>Nominal £</v>
      </c>
      <c r="O60" s="789"/>
      <c r="P60" s="500"/>
      <c r="Q60" s="500"/>
      <c r="R60" s="500"/>
      <c r="S60" s="500"/>
      <c r="T60" s="500"/>
      <c r="U60" s="500"/>
      <c r="V60" s="553"/>
      <c r="W60" s="719"/>
      <c r="X60" s="553"/>
      <c r="Y60" s="672">
        <f t="shared" si="13"/>
        <v>0</v>
      </c>
      <c r="Z60" s="357"/>
      <c r="AA60" s="515"/>
      <c r="AB60" s="663">
        <f t="shared" si="15"/>
        <v>0</v>
      </c>
    </row>
    <row r="61" spans="1:28" ht="14.5" thickBot="1" x14ac:dyDescent="0.35">
      <c r="A61" s="855" t="s">
        <v>626</v>
      </c>
      <c r="B61" s="845" t="str">
        <f t="shared" si="30"/>
        <v>Number</v>
      </c>
      <c r="C61" s="812"/>
      <c r="D61" s="722"/>
      <c r="E61" s="554"/>
      <c r="F61" s="554"/>
      <c r="G61" s="554"/>
      <c r="H61" s="554"/>
      <c r="I61" s="554"/>
      <c r="J61" s="554"/>
      <c r="K61" s="555"/>
      <c r="L61" s="516"/>
      <c r="M61" s="814"/>
      <c r="N61" s="839" t="str">
        <f t="shared" si="31"/>
        <v>Nominal £</v>
      </c>
      <c r="O61" s="790"/>
      <c r="P61" s="554"/>
      <c r="Q61" s="554"/>
      <c r="R61" s="554"/>
      <c r="S61" s="554"/>
      <c r="T61" s="554"/>
      <c r="U61" s="554"/>
      <c r="V61" s="555"/>
      <c r="W61" s="722"/>
      <c r="X61" s="555"/>
      <c r="Y61" s="678">
        <f t="shared" si="13"/>
        <v>0</v>
      </c>
      <c r="Z61" s="357"/>
      <c r="AA61" s="516"/>
      <c r="AB61" s="665">
        <f t="shared" si="15"/>
        <v>0</v>
      </c>
    </row>
    <row r="62" spans="1:28" x14ac:dyDescent="0.3">
      <c r="A62" s="856" t="s">
        <v>628</v>
      </c>
      <c r="B62" s="846"/>
      <c r="C62" s="775"/>
      <c r="D62" s="512"/>
      <c r="E62" s="803"/>
      <c r="F62" s="803"/>
      <c r="G62" s="803"/>
      <c r="H62" s="803"/>
      <c r="I62" s="803"/>
      <c r="J62" s="803"/>
      <c r="K62" s="804"/>
      <c r="L62" s="501"/>
      <c r="M62" s="751"/>
      <c r="N62" s="838" t="str">
        <f>$N$9</f>
        <v>Nominal £</v>
      </c>
      <c r="O62" s="694">
        <f>SUM(O63:O65)</f>
        <v>0</v>
      </c>
      <c r="P62" s="680">
        <f t="shared" ref="P62:V62" si="32">SUM(P63:P65)</f>
        <v>0</v>
      </c>
      <c r="Q62" s="680">
        <f t="shared" si="32"/>
        <v>0</v>
      </c>
      <c r="R62" s="680">
        <f t="shared" si="32"/>
        <v>0</v>
      </c>
      <c r="S62" s="680">
        <f t="shared" si="32"/>
        <v>0</v>
      </c>
      <c r="T62" s="680">
        <f t="shared" si="32"/>
        <v>0</v>
      </c>
      <c r="U62" s="680">
        <f t="shared" si="32"/>
        <v>0</v>
      </c>
      <c r="V62" s="671">
        <f t="shared" si="32"/>
        <v>0</v>
      </c>
      <c r="W62" s="679">
        <f>SUM(W63:W65)</f>
        <v>0</v>
      </c>
      <c r="X62" s="671">
        <f>SUM(X63:X65)</f>
        <v>0</v>
      </c>
      <c r="Y62" s="670">
        <f t="shared" si="13"/>
        <v>0</v>
      </c>
      <c r="Z62" s="357"/>
      <c r="AA62" s="679">
        <f>SUM(AA63:AA65)</f>
        <v>0</v>
      </c>
      <c r="AB62" s="842">
        <f t="shared" si="15"/>
        <v>0</v>
      </c>
    </row>
    <row r="63" spans="1:28" x14ac:dyDescent="0.3">
      <c r="A63" s="853" t="s">
        <v>629</v>
      </c>
      <c r="B63" s="844" t="str">
        <f t="shared" si="30"/>
        <v>Number</v>
      </c>
      <c r="C63" s="811"/>
      <c r="D63" s="719"/>
      <c r="E63" s="500"/>
      <c r="F63" s="500"/>
      <c r="G63" s="500"/>
      <c r="H63" s="500"/>
      <c r="I63" s="500"/>
      <c r="J63" s="500"/>
      <c r="K63" s="553"/>
      <c r="L63" s="515"/>
      <c r="M63" s="814"/>
      <c r="N63" s="836" t="str">
        <f t="shared" ref="N63:N65" si="33">$N$9</f>
        <v>Nominal £</v>
      </c>
      <c r="O63" s="789"/>
      <c r="P63" s="500"/>
      <c r="Q63" s="500"/>
      <c r="R63" s="500"/>
      <c r="S63" s="500"/>
      <c r="T63" s="500"/>
      <c r="U63" s="500"/>
      <c r="V63" s="553"/>
      <c r="W63" s="719"/>
      <c r="X63" s="553"/>
      <c r="Y63" s="672">
        <f t="shared" si="13"/>
        <v>0</v>
      </c>
      <c r="Z63" s="357"/>
      <c r="AA63" s="719"/>
      <c r="AB63" s="767">
        <f t="shared" si="15"/>
        <v>0</v>
      </c>
    </row>
    <row r="64" spans="1:28" x14ac:dyDescent="0.3">
      <c r="A64" s="853" t="s">
        <v>630</v>
      </c>
      <c r="B64" s="844" t="str">
        <f t="shared" si="30"/>
        <v>Number</v>
      </c>
      <c r="C64" s="811"/>
      <c r="D64" s="719"/>
      <c r="E64" s="500"/>
      <c r="F64" s="500"/>
      <c r="G64" s="500"/>
      <c r="H64" s="500"/>
      <c r="I64" s="500"/>
      <c r="J64" s="500"/>
      <c r="K64" s="553"/>
      <c r="L64" s="515"/>
      <c r="M64" s="814"/>
      <c r="N64" s="836" t="str">
        <f t="shared" si="33"/>
        <v>Nominal £</v>
      </c>
      <c r="O64" s="789"/>
      <c r="P64" s="500"/>
      <c r="Q64" s="500"/>
      <c r="R64" s="500"/>
      <c r="S64" s="500"/>
      <c r="T64" s="500"/>
      <c r="U64" s="500"/>
      <c r="V64" s="553"/>
      <c r="W64" s="719"/>
      <c r="X64" s="553"/>
      <c r="Y64" s="672">
        <f t="shared" si="13"/>
        <v>0</v>
      </c>
      <c r="Z64" s="357"/>
      <c r="AA64" s="719"/>
      <c r="AB64" s="767">
        <f t="shared" si="15"/>
        <v>0</v>
      </c>
    </row>
    <row r="65" spans="1:28" ht="14.5" thickBot="1" x14ac:dyDescent="0.35">
      <c r="A65" s="857" t="s">
        <v>631</v>
      </c>
      <c r="B65" s="847" t="str">
        <f t="shared" si="30"/>
        <v>Number</v>
      </c>
      <c r="C65" s="813"/>
      <c r="D65" s="720"/>
      <c r="E65" s="556"/>
      <c r="F65" s="556"/>
      <c r="G65" s="556"/>
      <c r="H65" s="556"/>
      <c r="I65" s="556"/>
      <c r="J65" s="556"/>
      <c r="K65" s="557"/>
      <c r="L65" s="516"/>
      <c r="M65" s="814"/>
      <c r="N65" s="839" t="str">
        <f t="shared" si="33"/>
        <v>Nominal £</v>
      </c>
      <c r="O65" s="790"/>
      <c r="P65" s="554"/>
      <c r="Q65" s="554"/>
      <c r="R65" s="554"/>
      <c r="S65" s="554"/>
      <c r="T65" s="554"/>
      <c r="U65" s="554"/>
      <c r="V65" s="555"/>
      <c r="W65" s="722"/>
      <c r="X65" s="555"/>
      <c r="Y65" s="678">
        <f t="shared" si="13"/>
        <v>0</v>
      </c>
      <c r="Z65" s="357"/>
      <c r="AA65" s="722"/>
      <c r="AB65" s="768">
        <f t="shared" si="15"/>
        <v>0</v>
      </c>
    </row>
    <row r="66" spans="1:28" x14ac:dyDescent="0.3">
      <c r="A66" s="852" t="s">
        <v>286</v>
      </c>
      <c r="B66" s="776"/>
      <c r="C66" s="810"/>
      <c r="D66" s="509"/>
      <c r="E66" s="741"/>
      <c r="F66" s="741"/>
      <c r="G66" s="741"/>
      <c r="H66" s="741"/>
      <c r="I66" s="741"/>
      <c r="J66" s="741"/>
      <c r="K66" s="502"/>
      <c r="L66" s="513"/>
      <c r="M66" s="815"/>
      <c r="N66" s="840" t="str">
        <f>$N$9</f>
        <v>Nominal £</v>
      </c>
      <c r="O66" s="694">
        <f>SUM(O67:O73)</f>
        <v>0</v>
      </c>
      <c r="P66" s="680">
        <f t="shared" ref="P66:V66" si="34">SUM(P67:P73)</f>
        <v>0</v>
      </c>
      <c r="Q66" s="680">
        <f t="shared" si="34"/>
        <v>0</v>
      </c>
      <c r="R66" s="680">
        <f t="shared" si="34"/>
        <v>0</v>
      </c>
      <c r="S66" s="680">
        <f t="shared" si="34"/>
        <v>0</v>
      </c>
      <c r="T66" s="680">
        <f t="shared" si="34"/>
        <v>0</v>
      </c>
      <c r="U66" s="680">
        <f t="shared" si="34"/>
        <v>0</v>
      </c>
      <c r="V66" s="671">
        <f t="shared" si="34"/>
        <v>0</v>
      </c>
      <c r="W66" s="679">
        <f>SUM(W67:W73)</f>
        <v>0</v>
      </c>
      <c r="X66" s="671">
        <f>SUM(X67:X73)</f>
        <v>0</v>
      </c>
      <c r="Y66" s="670">
        <f t="shared" si="13"/>
        <v>0</v>
      </c>
      <c r="Z66" s="357"/>
      <c r="AA66" s="718">
        <f>SUM(AA67:AA73)</f>
        <v>0</v>
      </c>
      <c r="AB66" s="682">
        <f t="shared" si="15"/>
        <v>0</v>
      </c>
    </row>
    <row r="67" spans="1:28" x14ac:dyDescent="0.3">
      <c r="A67" s="853" t="s">
        <v>632</v>
      </c>
      <c r="B67" s="844" t="str">
        <f t="shared" si="30"/>
        <v>Number</v>
      </c>
      <c r="C67" s="777"/>
      <c r="D67" s="505"/>
      <c r="E67" s="755"/>
      <c r="F67" s="755"/>
      <c r="G67" s="755"/>
      <c r="H67" s="755"/>
      <c r="I67" s="755"/>
      <c r="J67" s="755"/>
      <c r="K67" s="504"/>
      <c r="L67" s="515"/>
      <c r="M67" s="814"/>
      <c r="N67" s="836" t="str">
        <f t="shared" ref="N67:N82" si="35">$N$9</f>
        <v>Nominal £</v>
      </c>
      <c r="O67" s="789"/>
      <c r="P67" s="500"/>
      <c r="Q67" s="500"/>
      <c r="R67" s="500"/>
      <c r="S67" s="500"/>
      <c r="T67" s="500"/>
      <c r="U67" s="500"/>
      <c r="V67" s="553"/>
      <c r="W67" s="719"/>
      <c r="X67" s="553"/>
      <c r="Y67" s="672">
        <f t="shared" si="13"/>
        <v>0</v>
      </c>
      <c r="Z67" s="357"/>
      <c r="AA67" s="515"/>
      <c r="AB67" s="663">
        <f t="shared" si="15"/>
        <v>0</v>
      </c>
    </row>
    <row r="68" spans="1:28" x14ac:dyDescent="0.3">
      <c r="A68" s="853" t="s">
        <v>295</v>
      </c>
      <c r="B68" s="844" t="str">
        <f t="shared" si="30"/>
        <v>Number</v>
      </c>
      <c r="C68" s="777"/>
      <c r="D68" s="505"/>
      <c r="E68" s="755"/>
      <c r="F68" s="755"/>
      <c r="G68" s="755"/>
      <c r="H68" s="755"/>
      <c r="I68" s="755"/>
      <c r="J68" s="755"/>
      <c r="K68" s="504"/>
      <c r="L68" s="515"/>
      <c r="M68" s="814"/>
      <c r="N68" s="836" t="str">
        <f t="shared" si="35"/>
        <v>Nominal £</v>
      </c>
      <c r="O68" s="789"/>
      <c r="P68" s="500"/>
      <c r="Q68" s="500"/>
      <c r="R68" s="500"/>
      <c r="S68" s="500"/>
      <c r="T68" s="500"/>
      <c r="U68" s="500"/>
      <c r="V68" s="553"/>
      <c r="W68" s="719"/>
      <c r="X68" s="553"/>
      <c r="Y68" s="672">
        <f t="shared" si="13"/>
        <v>0</v>
      </c>
      <c r="Z68" s="357"/>
      <c r="AA68" s="515"/>
      <c r="AB68" s="663">
        <f t="shared" si="15"/>
        <v>0</v>
      </c>
    </row>
    <row r="69" spans="1:28" x14ac:dyDescent="0.3">
      <c r="A69" s="853" t="s">
        <v>296</v>
      </c>
      <c r="B69" s="844" t="str">
        <f t="shared" si="30"/>
        <v>Number</v>
      </c>
      <c r="C69" s="777"/>
      <c r="D69" s="505"/>
      <c r="E69" s="755"/>
      <c r="F69" s="755"/>
      <c r="G69" s="755"/>
      <c r="H69" s="755"/>
      <c r="I69" s="755"/>
      <c r="J69" s="755"/>
      <c r="K69" s="504"/>
      <c r="L69" s="515"/>
      <c r="M69" s="814"/>
      <c r="N69" s="836" t="str">
        <f t="shared" si="35"/>
        <v>Nominal £</v>
      </c>
      <c r="O69" s="789"/>
      <c r="P69" s="500"/>
      <c r="Q69" s="500"/>
      <c r="R69" s="500"/>
      <c r="S69" s="500"/>
      <c r="T69" s="500"/>
      <c r="U69" s="500"/>
      <c r="V69" s="553"/>
      <c r="W69" s="719"/>
      <c r="X69" s="553"/>
      <c r="Y69" s="672">
        <f t="shared" si="13"/>
        <v>0</v>
      </c>
      <c r="Z69" s="357"/>
      <c r="AA69" s="515"/>
      <c r="AB69" s="663">
        <f t="shared" si="15"/>
        <v>0</v>
      </c>
    </row>
    <row r="70" spans="1:28" x14ac:dyDescent="0.3">
      <c r="A70" s="853" t="s">
        <v>633</v>
      </c>
      <c r="B70" s="844" t="str">
        <f t="shared" si="30"/>
        <v>Number</v>
      </c>
      <c r="C70" s="777"/>
      <c r="D70" s="505"/>
      <c r="E70" s="755"/>
      <c r="F70" s="755"/>
      <c r="G70" s="755"/>
      <c r="H70" s="755"/>
      <c r="I70" s="755"/>
      <c r="J70" s="755"/>
      <c r="K70" s="504"/>
      <c r="L70" s="515"/>
      <c r="M70" s="814"/>
      <c r="N70" s="836" t="str">
        <f t="shared" si="35"/>
        <v>Nominal £</v>
      </c>
      <c r="O70" s="789"/>
      <c r="P70" s="500"/>
      <c r="Q70" s="500"/>
      <c r="R70" s="500"/>
      <c r="S70" s="500"/>
      <c r="T70" s="500"/>
      <c r="U70" s="500"/>
      <c r="V70" s="553"/>
      <c r="W70" s="719"/>
      <c r="X70" s="553"/>
      <c r="Y70" s="672">
        <f t="shared" si="13"/>
        <v>0</v>
      </c>
      <c r="Z70" s="357"/>
      <c r="AA70" s="515"/>
      <c r="AB70" s="663">
        <f t="shared" si="15"/>
        <v>0</v>
      </c>
    </row>
    <row r="71" spans="1:28" x14ac:dyDescent="0.3">
      <c r="A71" s="853" t="s">
        <v>634</v>
      </c>
      <c r="B71" s="844" t="str">
        <f t="shared" si="30"/>
        <v>Number</v>
      </c>
      <c r="C71" s="777"/>
      <c r="D71" s="505"/>
      <c r="E71" s="755"/>
      <c r="F71" s="755"/>
      <c r="G71" s="755"/>
      <c r="H71" s="755"/>
      <c r="I71" s="755"/>
      <c r="J71" s="755"/>
      <c r="K71" s="504"/>
      <c r="L71" s="515"/>
      <c r="M71" s="814"/>
      <c r="N71" s="836" t="str">
        <f t="shared" si="35"/>
        <v>Nominal £</v>
      </c>
      <c r="O71" s="789"/>
      <c r="P71" s="500"/>
      <c r="Q71" s="500"/>
      <c r="R71" s="500"/>
      <c r="S71" s="500"/>
      <c r="T71" s="500"/>
      <c r="U71" s="500"/>
      <c r="V71" s="553"/>
      <c r="W71" s="719"/>
      <c r="X71" s="553"/>
      <c r="Y71" s="672">
        <f t="shared" si="13"/>
        <v>0</v>
      </c>
      <c r="Z71" s="357"/>
      <c r="AA71" s="515"/>
      <c r="AB71" s="663">
        <f t="shared" si="15"/>
        <v>0</v>
      </c>
    </row>
    <row r="72" spans="1:28" x14ac:dyDescent="0.3">
      <c r="A72" s="853" t="s">
        <v>635</v>
      </c>
      <c r="B72" s="844" t="str">
        <f t="shared" si="30"/>
        <v>Number</v>
      </c>
      <c r="C72" s="777"/>
      <c r="D72" s="505"/>
      <c r="E72" s="755"/>
      <c r="F72" s="755"/>
      <c r="G72" s="755"/>
      <c r="H72" s="755"/>
      <c r="I72" s="755"/>
      <c r="J72" s="755"/>
      <c r="K72" s="504"/>
      <c r="L72" s="515"/>
      <c r="M72" s="814"/>
      <c r="N72" s="836" t="str">
        <f t="shared" si="35"/>
        <v>Nominal £</v>
      </c>
      <c r="O72" s="789"/>
      <c r="P72" s="500"/>
      <c r="Q72" s="500"/>
      <c r="R72" s="500"/>
      <c r="S72" s="500"/>
      <c r="T72" s="500"/>
      <c r="U72" s="500"/>
      <c r="V72" s="553"/>
      <c r="W72" s="719"/>
      <c r="X72" s="553"/>
      <c r="Y72" s="672">
        <f t="shared" si="13"/>
        <v>0</v>
      </c>
      <c r="Z72" s="357"/>
      <c r="AA72" s="515"/>
      <c r="AB72" s="663">
        <f t="shared" si="15"/>
        <v>0</v>
      </c>
    </row>
    <row r="73" spans="1:28" ht="14.5" thickBot="1" x14ac:dyDescent="0.35">
      <c r="A73" s="855" t="s">
        <v>636</v>
      </c>
      <c r="B73" s="845" t="str">
        <f t="shared" si="30"/>
        <v>Number</v>
      </c>
      <c r="C73" s="522"/>
      <c r="D73" s="510"/>
      <c r="E73" s="757"/>
      <c r="F73" s="757"/>
      <c r="G73" s="757"/>
      <c r="H73" s="757"/>
      <c r="I73" s="757"/>
      <c r="J73" s="757"/>
      <c r="K73" s="731"/>
      <c r="L73" s="515"/>
      <c r="M73" s="814"/>
      <c r="N73" s="837" t="str">
        <f t="shared" si="35"/>
        <v>Nominal £</v>
      </c>
      <c r="O73" s="790"/>
      <c r="P73" s="554"/>
      <c r="Q73" s="554"/>
      <c r="R73" s="554"/>
      <c r="S73" s="554"/>
      <c r="T73" s="554"/>
      <c r="U73" s="554"/>
      <c r="V73" s="555"/>
      <c r="W73" s="722"/>
      <c r="X73" s="555"/>
      <c r="Y73" s="678">
        <f t="shared" si="13"/>
        <v>0</v>
      </c>
      <c r="Z73" s="357"/>
      <c r="AA73" s="515"/>
      <c r="AB73" s="663">
        <f t="shared" si="15"/>
        <v>0</v>
      </c>
    </row>
    <row r="74" spans="1:28" x14ac:dyDescent="0.3">
      <c r="A74" s="754" t="s">
        <v>287</v>
      </c>
      <c r="B74" s="776"/>
      <c r="C74" s="810"/>
      <c r="D74" s="509"/>
      <c r="E74" s="741"/>
      <c r="F74" s="741"/>
      <c r="G74" s="741"/>
      <c r="H74" s="741"/>
      <c r="I74" s="741"/>
      <c r="J74" s="741"/>
      <c r="K74" s="502"/>
      <c r="L74" s="501"/>
      <c r="M74" s="815"/>
      <c r="N74" s="841" t="str">
        <f t="shared" si="35"/>
        <v>Nominal £</v>
      </c>
      <c r="O74" s="694">
        <f>SUM(O75:O82)</f>
        <v>0</v>
      </c>
      <c r="P74" s="680">
        <f t="shared" ref="P74:V74" si="36">SUM(P75:P82)</f>
        <v>0</v>
      </c>
      <c r="Q74" s="680">
        <f t="shared" si="36"/>
        <v>0</v>
      </c>
      <c r="R74" s="680">
        <f t="shared" si="36"/>
        <v>0</v>
      </c>
      <c r="S74" s="680">
        <f t="shared" si="36"/>
        <v>0</v>
      </c>
      <c r="T74" s="680">
        <f t="shared" si="36"/>
        <v>0</v>
      </c>
      <c r="U74" s="680">
        <f t="shared" si="36"/>
        <v>0</v>
      </c>
      <c r="V74" s="671">
        <f t="shared" si="36"/>
        <v>0</v>
      </c>
      <c r="W74" s="679">
        <f>SUM(W75:W82)</f>
        <v>0</v>
      </c>
      <c r="X74" s="671">
        <f>SUM(X75:X82)</f>
        <v>0</v>
      </c>
      <c r="Y74" s="670">
        <f t="shared" si="13"/>
        <v>0</v>
      </c>
      <c r="Z74" s="357"/>
      <c r="AA74" s="670">
        <f>SUM(AA75:AA82)</f>
        <v>0</v>
      </c>
      <c r="AB74" s="671">
        <f t="shared" si="15"/>
        <v>0</v>
      </c>
    </row>
    <row r="75" spans="1:28" x14ac:dyDescent="0.3">
      <c r="A75" s="793" t="s">
        <v>297</v>
      </c>
      <c r="B75" s="848" t="str">
        <f t="shared" si="30"/>
        <v>Number</v>
      </c>
      <c r="C75" s="811"/>
      <c r="D75" s="719"/>
      <c r="E75" s="500"/>
      <c r="F75" s="500"/>
      <c r="G75" s="500"/>
      <c r="H75" s="500"/>
      <c r="I75" s="500"/>
      <c r="J75" s="500"/>
      <c r="K75" s="553"/>
      <c r="L75" s="515"/>
      <c r="M75" s="814"/>
      <c r="N75" s="836" t="str">
        <f t="shared" si="35"/>
        <v>Nominal £</v>
      </c>
      <c r="O75" s="789"/>
      <c r="P75" s="500"/>
      <c r="Q75" s="500"/>
      <c r="R75" s="500"/>
      <c r="S75" s="500"/>
      <c r="T75" s="500"/>
      <c r="U75" s="500"/>
      <c r="V75" s="553"/>
      <c r="W75" s="719"/>
      <c r="X75" s="553"/>
      <c r="Y75" s="672">
        <f t="shared" si="13"/>
        <v>0</v>
      </c>
      <c r="Z75" s="357"/>
      <c r="AA75" s="515"/>
      <c r="AB75" s="663">
        <f t="shared" si="15"/>
        <v>0</v>
      </c>
    </row>
    <row r="76" spans="1:28" x14ac:dyDescent="0.3">
      <c r="A76" s="793" t="s">
        <v>297</v>
      </c>
      <c r="B76" s="848" t="str">
        <f t="shared" si="30"/>
        <v>Number</v>
      </c>
      <c r="C76" s="811"/>
      <c r="D76" s="719"/>
      <c r="E76" s="500"/>
      <c r="F76" s="500"/>
      <c r="G76" s="500"/>
      <c r="H76" s="500"/>
      <c r="I76" s="500"/>
      <c r="J76" s="500"/>
      <c r="K76" s="553"/>
      <c r="L76" s="515"/>
      <c r="M76" s="814"/>
      <c r="N76" s="836" t="str">
        <f t="shared" si="35"/>
        <v>Nominal £</v>
      </c>
      <c r="O76" s="789"/>
      <c r="P76" s="500"/>
      <c r="Q76" s="500"/>
      <c r="R76" s="500"/>
      <c r="S76" s="500"/>
      <c r="T76" s="500"/>
      <c r="U76" s="500"/>
      <c r="V76" s="553"/>
      <c r="W76" s="719"/>
      <c r="X76" s="553"/>
      <c r="Y76" s="672">
        <f t="shared" si="13"/>
        <v>0</v>
      </c>
      <c r="Z76" s="357"/>
      <c r="AA76" s="515"/>
      <c r="AB76" s="663">
        <f t="shared" si="15"/>
        <v>0</v>
      </c>
    </row>
    <row r="77" spans="1:28" x14ac:dyDescent="0.3">
      <c r="A77" s="793" t="s">
        <v>297</v>
      </c>
      <c r="B77" s="848" t="str">
        <f t="shared" si="30"/>
        <v>Number</v>
      </c>
      <c r="C77" s="811"/>
      <c r="D77" s="719"/>
      <c r="E77" s="500"/>
      <c r="F77" s="500"/>
      <c r="G77" s="500"/>
      <c r="H77" s="500"/>
      <c r="I77" s="500"/>
      <c r="J77" s="500"/>
      <c r="K77" s="553"/>
      <c r="L77" s="515"/>
      <c r="M77" s="814"/>
      <c r="N77" s="836" t="str">
        <f t="shared" si="35"/>
        <v>Nominal £</v>
      </c>
      <c r="O77" s="789"/>
      <c r="P77" s="500"/>
      <c r="Q77" s="500"/>
      <c r="R77" s="500"/>
      <c r="S77" s="500"/>
      <c r="T77" s="500"/>
      <c r="U77" s="500"/>
      <c r="V77" s="553"/>
      <c r="W77" s="719"/>
      <c r="X77" s="553"/>
      <c r="Y77" s="672">
        <f t="shared" si="13"/>
        <v>0</v>
      </c>
      <c r="Z77" s="357"/>
      <c r="AA77" s="515"/>
      <c r="AB77" s="663">
        <f t="shared" si="15"/>
        <v>0</v>
      </c>
    </row>
    <row r="78" spans="1:28" x14ac:dyDescent="0.3">
      <c r="A78" s="793" t="s">
        <v>297</v>
      </c>
      <c r="B78" s="848" t="str">
        <f t="shared" si="30"/>
        <v>Number</v>
      </c>
      <c r="C78" s="811"/>
      <c r="D78" s="719"/>
      <c r="E78" s="500"/>
      <c r="F78" s="500"/>
      <c r="G78" s="500"/>
      <c r="H78" s="500"/>
      <c r="I78" s="500"/>
      <c r="J78" s="500"/>
      <c r="K78" s="553"/>
      <c r="L78" s="515"/>
      <c r="M78" s="814"/>
      <c r="N78" s="836" t="str">
        <f t="shared" si="35"/>
        <v>Nominal £</v>
      </c>
      <c r="O78" s="789"/>
      <c r="P78" s="500"/>
      <c r="Q78" s="500"/>
      <c r="R78" s="500"/>
      <c r="S78" s="500"/>
      <c r="T78" s="500"/>
      <c r="U78" s="500"/>
      <c r="V78" s="553"/>
      <c r="W78" s="719"/>
      <c r="X78" s="553"/>
      <c r="Y78" s="672">
        <f t="shared" si="13"/>
        <v>0</v>
      </c>
      <c r="Z78" s="357"/>
      <c r="AA78" s="515"/>
      <c r="AB78" s="663">
        <f t="shared" si="15"/>
        <v>0</v>
      </c>
    </row>
    <row r="79" spans="1:28" x14ac:dyDescent="0.3">
      <c r="A79" s="793" t="s">
        <v>297</v>
      </c>
      <c r="B79" s="848" t="str">
        <f t="shared" si="30"/>
        <v>Number</v>
      </c>
      <c r="C79" s="811"/>
      <c r="D79" s="719"/>
      <c r="E79" s="500"/>
      <c r="F79" s="500"/>
      <c r="G79" s="500"/>
      <c r="H79" s="500"/>
      <c r="I79" s="500"/>
      <c r="J79" s="500"/>
      <c r="K79" s="553"/>
      <c r="L79" s="515"/>
      <c r="M79" s="814"/>
      <c r="N79" s="836" t="str">
        <f t="shared" si="35"/>
        <v>Nominal £</v>
      </c>
      <c r="O79" s="789"/>
      <c r="P79" s="500"/>
      <c r="Q79" s="500"/>
      <c r="R79" s="500"/>
      <c r="S79" s="500"/>
      <c r="T79" s="500"/>
      <c r="U79" s="500"/>
      <c r="V79" s="553"/>
      <c r="W79" s="719"/>
      <c r="X79" s="553"/>
      <c r="Y79" s="672">
        <f t="shared" si="13"/>
        <v>0</v>
      </c>
      <c r="Z79" s="357"/>
      <c r="AA79" s="515"/>
      <c r="AB79" s="663">
        <f t="shared" si="15"/>
        <v>0</v>
      </c>
    </row>
    <row r="80" spans="1:28" x14ac:dyDescent="0.3">
      <c r="A80" s="793" t="s">
        <v>297</v>
      </c>
      <c r="B80" s="848" t="str">
        <f t="shared" si="30"/>
        <v>Number</v>
      </c>
      <c r="C80" s="811"/>
      <c r="D80" s="719"/>
      <c r="E80" s="500"/>
      <c r="F80" s="500"/>
      <c r="G80" s="500"/>
      <c r="H80" s="500"/>
      <c r="I80" s="500"/>
      <c r="J80" s="500"/>
      <c r="K80" s="553"/>
      <c r="L80" s="515"/>
      <c r="M80" s="814"/>
      <c r="N80" s="836" t="str">
        <f t="shared" si="35"/>
        <v>Nominal £</v>
      </c>
      <c r="O80" s="789"/>
      <c r="P80" s="500"/>
      <c r="Q80" s="500"/>
      <c r="R80" s="500"/>
      <c r="S80" s="500"/>
      <c r="T80" s="500"/>
      <c r="U80" s="500"/>
      <c r="V80" s="553"/>
      <c r="W80" s="719"/>
      <c r="X80" s="553"/>
      <c r="Y80" s="672">
        <f t="shared" si="13"/>
        <v>0</v>
      </c>
      <c r="Z80" s="357"/>
      <c r="AA80" s="515"/>
      <c r="AB80" s="663">
        <f t="shared" si="15"/>
        <v>0</v>
      </c>
    </row>
    <row r="81" spans="1:32" x14ac:dyDescent="0.3">
      <c r="A81" s="793" t="s">
        <v>297</v>
      </c>
      <c r="B81" s="848" t="str">
        <f t="shared" si="30"/>
        <v>Number</v>
      </c>
      <c r="C81" s="811"/>
      <c r="D81" s="719"/>
      <c r="E81" s="500"/>
      <c r="F81" s="500"/>
      <c r="G81" s="500"/>
      <c r="H81" s="500"/>
      <c r="I81" s="500"/>
      <c r="J81" s="500"/>
      <c r="K81" s="553"/>
      <c r="L81" s="515"/>
      <c r="M81" s="814"/>
      <c r="N81" s="836" t="str">
        <f t="shared" si="35"/>
        <v>Nominal £</v>
      </c>
      <c r="O81" s="789"/>
      <c r="P81" s="500"/>
      <c r="Q81" s="500"/>
      <c r="R81" s="500"/>
      <c r="S81" s="500"/>
      <c r="T81" s="500"/>
      <c r="U81" s="500"/>
      <c r="V81" s="553"/>
      <c r="W81" s="719"/>
      <c r="X81" s="553"/>
      <c r="Y81" s="672">
        <f t="shared" si="13"/>
        <v>0</v>
      </c>
      <c r="Z81" s="357"/>
      <c r="AA81" s="515"/>
      <c r="AB81" s="663">
        <f t="shared" si="15"/>
        <v>0</v>
      </c>
    </row>
    <row r="82" spans="1:32" ht="14.5" thickBot="1" x14ac:dyDescent="0.35">
      <c r="A82" s="794" t="s">
        <v>297</v>
      </c>
      <c r="B82" s="849" t="str">
        <f t="shared" si="30"/>
        <v>Number</v>
      </c>
      <c r="C82" s="812"/>
      <c r="D82" s="722"/>
      <c r="E82" s="554"/>
      <c r="F82" s="554"/>
      <c r="G82" s="554"/>
      <c r="H82" s="554"/>
      <c r="I82" s="554"/>
      <c r="J82" s="554"/>
      <c r="K82" s="555"/>
      <c r="L82" s="516"/>
      <c r="M82" s="814"/>
      <c r="N82" s="839" t="str">
        <f t="shared" si="35"/>
        <v>Nominal £</v>
      </c>
      <c r="O82" s="790"/>
      <c r="P82" s="554"/>
      <c r="Q82" s="554"/>
      <c r="R82" s="554"/>
      <c r="S82" s="554"/>
      <c r="T82" s="554"/>
      <c r="U82" s="554"/>
      <c r="V82" s="555"/>
      <c r="W82" s="722"/>
      <c r="X82" s="555"/>
      <c r="Y82" s="678">
        <f t="shared" si="13"/>
        <v>0</v>
      </c>
      <c r="Z82" s="357"/>
      <c r="AA82" s="516"/>
      <c r="AB82" s="665">
        <f t="shared" si="15"/>
        <v>0</v>
      </c>
    </row>
    <row r="83" spans="1:32" x14ac:dyDescent="0.3"/>
    <row r="84" spans="1:32" x14ac:dyDescent="0.3"/>
    <row r="85" spans="1:32" ht="18" x14ac:dyDescent="0.4">
      <c r="A85" s="34" t="s">
        <v>12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5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5"/>
      <c r="Y85" s="36"/>
      <c r="Z85" s="36"/>
      <c r="AA85" s="36"/>
      <c r="AB85" s="36"/>
      <c r="AC85" s="36"/>
      <c r="AD85" s="36"/>
      <c r="AE85" s="36"/>
      <c r="AF85" s="36"/>
    </row>
  </sheetData>
  <sheetProtection sheet="1" objects="1" scenarios="1"/>
  <mergeCells count="11">
    <mergeCell ref="B20:B21"/>
    <mergeCell ref="C20:C21"/>
    <mergeCell ref="D20:K20"/>
    <mergeCell ref="N20:N21"/>
    <mergeCell ref="O20:V20"/>
    <mergeCell ref="O7:V7"/>
    <mergeCell ref="A1:K3"/>
    <mergeCell ref="B7:B8"/>
    <mergeCell ref="C7:C8"/>
    <mergeCell ref="D7:K7"/>
    <mergeCell ref="N7:N8"/>
  </mergeCells>
  <pageMargins left="0.7" right="0.7" top="0.75" bottom="0.75" header="0.3" footer="0.3"/>
  <pageSetup paperSize="9" scale="23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BCF93-07B8-4BAA-8AA8-BD67FC3F32CB}">
  <sheetPr>
    <pageSetUpPr fitToPage="1"/>
  </sheetPr>
  <dimension ref="A1:Q60"/>
  <sheetViews>
    <sheetView zoomScale="80" zoomScaleNormal="80" zoomScaleSheetLayoutView="100" workbookViewId="0">
      <selection activeCell="A6" sqref="A6"/>
    </sheetView>
  </sheetViews>
  <sheetFormatPr defaultColWidth="0" defaultRowHeight="15" customHeight="1" zeroHeight="1" x14ac:dyDescent="0.3"/>
  <cols>
    <col min="1" max="1" width="55.25" customWidth="1"/>
    <col min="2" max="2" width="9" customWidth="1"/>
    <col min="3" max="8" width="11.58203125" customWidth="1"/>
    <col min="9" max="9" width="14.58203125" customWidth="1"/>
    <col min="10" max="12" width="9" hidden="1" customWidth="1"/>
    <col min="13" max="17" width="0" hidden="1" customWidth="1"/>
    <col min="18" max="16384" width="9" hidden="1"/>
  </cols>
  <sheetData>
    <row r="1" spans="1:9" s="28" customFormat="1" ht="14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</row>
    <row r="2" spans="1:9" s="28" customFormat="1" ht="14" x14ac:dyDescent="0.3">
      <c r="A2" s="1493"/>
      <c r="B2" s="1493"/>
      <c r="C2" s="1493"/>
      <c r="D2" s="1493"/>
      <c r="E2" s="1493"/>
      <c r="F2" s="1493"/>
      <c r="G2" s="1493"/>
      <c r="H2" s="1493"/>
      <c r="I2" s="1493"/>
    </row>
    <row r="3" spans="1:9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</row>
    <row r="4" spans="1:9" ht="18" x14ac:dyDescent="0.4">
      <c r="A4" s="638" t="str">
        <f ca="1">CONCATENATE("Worksheet: ",RIGHT(CELL("filename",$A$1),LEN(CELL("filename",$A$1))-FIND("]",CELL("filename",$A$1))))</f>
        <v>Worksheet: 3.8 Metering Summary</v>
      </c>
      <c r="B4" s="638"/>
      <c r="C4" s="352"/>
      <c r="D4" s="352"/>
      <c r="E4" s="352"/>
      <c r="F4" s="8"/>
      <c r="G4" s="8"/>
      <c r="H4" s="8"/>
      <c r="I4" s="8"/>
    </row>
    <row r="5" spans="1:9" ht="18" x14ac:dyDescent="0.4">
      <c r="A5" s="638"/>
      <c r="B5" s="638"/>
      <c r="C5" s="264"/>
      <c r="D5" s="264"/>
      <c r="E5" s="264"/>
    </row>
    <row r="6" spans="1:9" ht="16" thickBot="1" x14ac:dyDescent="0.4">
      <c r="A6" s="294" t="s">
        <v>1150</v>
      </c>
      <c r="B6" s="1079"/>
      <c r="C6" s="1075"/>
      <c r="D6" s="1075"/>
      <c r="E6" s="1075"/>
      <c r="F6" s="1075"/>
      <c r="G6" s="1075"/>
      <c r="H6" s="1078"/>
    </row>
    <row r="7" spans="1:9" ht="14.5" thickBot="1" x14ac:dyDescent="0.35">
      <c r="A7" s="1080"/>
      <c r="B7" s="1615" t="s">
        <v>702</v>
      </c>
      <c r="C7" s="1619" t="s">
        <v>1147</v>
      </c>
      <c r="D7" s="1617"/>
      <c r="E7" s="1617"/>
      <c r="F7" s="1617"/>
      <c r="G7" s="1617"/>
      <c r="H7" s="1618"/>
    </row>
    <row r="8" spans="1:9" ht="14.5" thickBot="1" x14ac:dyDescent="0.35">
      <c r="A8" s="1081"/>
      <c r="B8" s="1614"/>
      <c r="C8" s="499">
        <v>2023</v>
      </c>
      <c r="D8" s="478">
        <v>2024</v>
      </c>
      <c r="E8" s="478">
        <v>2025</v>
      </c>
      <c r="F8" s="478">
        <v>2026</v>
      </c>
      <c r="G8" s="478">
        <v>2027</v>
      </c>
      <c r="H8" s="479">
        <v>2028</v>
      </c>
    </row>
    <row r="9" spans="1:9" ht="14.5" thickBot="1" x14ac:dyDescent="0.35">
      <c r="A9" s="1077" t="s">
        <v>1154</v>
      </c>
      <c r="B9" s="1082" t="s">
        <v>225</v>
      </c>
      <c r="C9" s="656">
        <f t="shared" ref="C9:H9" si="0">SUM(C10:C12)</f>
        <v>0</v>
      </c>
      <c r="D9" s="656">
        <f t="shared" si="0"/>
        <v>0</v>
      </c>
      <c r="E9" s="656">
        <f t="shared" si="0"/>
        <v>0</v>
      </c>
      <c r="F9" s="656">
        <f t="shared" si="0"/>
        <v>0</v>
      </c>
      <c r="G9" s="656">
        <f t="shared" si="0"/>
        <v>0</v>
      </c>
      <c r="H9" s="657">
        <f t="shared" si="0"/>
        <v>0</v>
      </c>
    </row>
    <row r="10" spans="1:9" ht="14" x14ac:dyDescent="0.3">
      <c r="A10" s="575" t="s">
        <v>395</v>
      </c>
      <c r="B10" s="1085" t="str">
        <f>$B$9</f>
        <v>Number</v>
      </c>
      <c r="C10" s="681">
        <f>SUM('3.9 Metering 2023'!$D$20:$K$33)</f>
        <v>0</v>
      </c>
      <c r="D10" s="681">
        <f>SUM('3.9 Metering 2024'!$D$20:$K$33)</f>
        <v>0</v>
      </c>
      <c r="E10" s="681">
        <f>SUM('3.9 Metering 2025'!$D$20:$K$33)</f>
        <v>0</v>
      </c>
      <c r="F10" s="681">
        <f>SUM('3.9 Metering 2026'!$D$20:$K$33)</f>
        <v>0</v>
      </c>
      <c r="G10" s="681">
        <f>SUM('3.9 Metering 2027'!$D$20:$K$33)</f>
        <v>0</v>
      </c>
      <c r="H10" s="682">
        <f>SUM('3.9 Metering 2028'!$D$20:$K$33)</f>
        <v>0</v>
      </c>
    </row>
    <row r="11" spans="1:9" ht="14" x14ac:dyDescent="0.3">
      <c r="A11" s="576" t="s">
        <v>286</v>
      </c>
      <c r="B11" s="1083" t="s">
        <v>225</v>
      </c>
      <c r="C11" s="755"/>
      <c r="D11" s="755"/>
      <c r="E11" s="755"/>
      <c r="F11" s="755"/>
      <c r="G11" s="755"/>
      <c r="H11" s="504"/>
    </row>
    <row r="12" spans="1:9" ht="14.5" thickBot="1" x14ac:dyDescent="0.35">
      <c r="A12" s="361" t="s">
        <v>1153</v>
      </c>
      <c r="B12" s="1083" t="s">
        <v>225</v>
      </c>
      <c r="C12" s="662">
        <f>SUM('3.9 Metering 2023'!$D$51:$K$54)</f>
        <v>0</v>
      </c>
      <c r="D12" s="662">
        <f>SUM('3.9 Metering 2024'!$D$51:$K$54)</f>
        <v>0</v>
      </c>
      <c r="E12" s="662">
        <f>SUM('3.9 Metering 2025'!$D$51:$K$54)</f>
        <v>0</v>
      </c>
      <c r="F12" s="662">
        <f>SUM('3.9 Metering 2026'!$D$51:$K$54)</f>
        <v>0</v>
      </c>
      <c r="G12" s="662">
        <f>SUM('3.9 Metering 2027'!$D$51:$K$54)</f>
        <v>0</v>
      </c>
      <c r="H12" s="663">
        <f>SUM('3.9 Metering 2028'!$D$51:$K$54)</f>
        <v>0</v>
      </c>
    </row>
    <row r="13" spans="1:9" ht="14.5" thickBot="1" x14ac:dyDescent="0.35">
      <c r="A13" s="1080"/>
      <c r="B13" s="1615" t="s">
        <v>702</v>
      </c>
      <c r="C13" s="1619" t="s">
        <v>1146</v>
      </c>
      <c r="D13" s="1617"/>
      <c r="E13" s="1617"/>
      <c r="F13" s="1617"/>
      <c r="G13" s="1617"/>
      <c r="H13" s="1618"/>
    </row>
    <row r="14" spans="1:9" ht="14.5" thickBot="1" x14ac:dyDescent="0.35">
      <c r="A14" s="1081"/>
      <c r="B14" s="1614"/>
      <c r="C14" s="499">
        <v>2023</v>
      </c>
      <c r="D14" s="478">
        <v>2024</v>
      </c>
      <c r="E14" s="478">
        <v>2025</v>
      </c>
      <c r="F14" s="478">
        <v>2026</v>
      </c>
      <c r="G14" s="478">
        <v>2027</v>
      </c>
      <c r="H14" s="479">
        <v>2028</v>
      </c>
    </row>
    <row r="15" spans="1:9" ht="14.5" thickBot="1" x14ac:dyDescent="0.35">
      <c r="A15" s="1077" t="s">
        <v>1152</v>
      </c>
      <c r="B15" s="1082" t="s">
        <v>225</v>
      </c>
      <c r="C15" s="656">
        <f t="shared" ref="C15:H15" si="1">SUM(C16:C18)</f>
        <v>0</v>
      </c>
      <c r="D15" s="656">
        <f t="shared" si="1"/>
        <v>0</v>
      </c>
      <c r="E15" s="656">
        <f t="shared" si="1"/>
        <v>0</v>
      </c>
      <c r="F15" s="656">
        <f t="shared" si="1"/>
        <v>0</v>
      </c>
      <c r="G15" s="656">
        <f t="shared" si="1"/>
        <v>0</v>
      </c>
      <c r="H15" s="657">
        <f t="shared" si="1"/>
        <v>0</v>
      </c>
    </row>
    <row r="16" spans="1:9" ht="14" x14ac:dyDescent="0.3">
      <c r="A16" s="575" t="s">
        <v>395</v>
      </c>
      <c r="B16" s="1085" t="s">
        <v>225</v>
      </c>
      <c r="C16" s="681">
        <f>SUM('3.9 Metering 2023'!$L$20:$L$33)</f>
        <v>0</v>
      </c>
      <c r="D16" s="681">
        <f>SUM('3.9 Metering 2024'!$L$20:$L$33)</f>
        <v>0</v>
      </c>
      <c r="E16" s="681">
        <f>SUM('3.9 Metering 2025'!$L$20:$L$33)</f>
        <v>0</v>
      </c>
      <c r="F16" s="681">
        <f>SUM('3.9 Metering 2026'!$L$20:$L$33)</f>
        <v>0</v>
      </c>
      <c r="G16" s="681">
        <f>SUM('3.9 Metering 2027'!$L$20:$L$33)</f>
        <v>0</v>
      </c>
      <c r="H16" s="682">
        <f>SUM('3.9 Metering 2028'!$L$20:$L$33)</f>
        <v>0</v>
      </c>
    </row>
    <row r="17" spans="1:15" ht="14" x14ac:dyDescent="0.3">
      <c r="A17" s="576" t="s">
        <v>286</v>
      </c>
      <c r="B17" s="1083" t="s">
        <v>225</v>
      </c>
      <c r="C17" s="662">
        <f>SUM('3.9 Metering 2023'!$L$35:$L$49)</f>
        <v>0</v>
      </c>
      <c r="D17" s="662">
        <f>SUM('3.9 Metering 2024'!$L$35:$L$49)</f>
        <v>0</v>
      </c>
      <c r="E17" s="662">
        <f>SUM('3.9 Metering 2025'!$L$35:$L$49)</f>
        <v>0</v>
      </c>
      <c r="F17" s="662">
        <f>SUM('3.9 Metering 2026'!$L$35:$L$49)</f>
        <v>0</v>
      </c>
      <c r="G17" s="662">
        <f>SUM('3.9 Metering 2027'!$L$35:$L$49)</f>
        <v>0</v>
      </c>
      <c r="H17" s="663">
        <f>SUM('3.9 Metering 2028'!$L$35:$L$49)</f>
        <v>0</v>
      </c>
    </row>
    <row r="18" spans="1:15" ht="14.5" thickBot="1" x14ac:dyDescent="0.35">
      <c r="A18" s="361" t="s">
        <v>1153</v>
      </c>
      <c r="B18" s="369" t="s">
        <v>225</v>
      </c>
      <c r="C18" s="664">
        <f>SUM('3.9 Metering 2023'!$L$51:$L$54)</f>
        <v>0</v>
      </c>
      <c r="D18" s="664">
        <f>SUM('3.9 Metering 2024'!$L$51:$L$54)</f>
        <v>0</v>
      </c>
      <c r="E18" s="664">
        <f>SUM('3.9 Metering 2025'!$L$51:$L$54)</f>
        <v>0</v>
      </c>
      <c r="F18" s="664">
        <f>SUM('3.9 Metering 2026'!$L$51:$L$54)</f>
        <v>0</v>
      </c>
      <c r="G18" s="664">
        <f>SUM('3.9 Metering 2027'!$L$51:$L$54)</f>
        <v>0</v>
      </c>
      <c r="H18" s="665">
        <f>SUM('3.9 Metering 2028'!$L$51:$L$54)</f>
        <v>0</v>
      </c>
    </row>
    <row r="19" spans="1:15" ht="14" x14ac:dyDescent="0.3">
      <c r="A19" s="42"/>
      <c r="B19" s="878"/>
      <c r="C19" s="1074"/>
      <c r="D19" s="1074"/>
      <c r="E19" s="1074"/>
      <c r="F19" s="1074"/>
      <c r="G19" s="1074"/>
      <c r="H19" s="1074"/>
    </row>
    <row r="20" spans="1:15" ht="15" customHeight="1" x14ac:dyDescent="0.4">
      <c r="A20" s="263"/>
      <c r="B20" s="263"/>
      <c r="C20" s="264"/>
      <c r="D20" s="264"/>
      <c r="E20" s="264"/>
    </row>
    <row r="21" spans="1:15" ht="15" customHeight="1" thickBot="1" x14ac:dyDescent="0.4">
      <c r="A21" s="294" t="s">
        <v>1151</v>
      </c>
      <c r="B21" s="1079"/>
      <c r="C21" s="1075"/>
      <c r="D21" s="1075"/>
      <c r="E21" s="1075"/>
      <c r="F21" s="1075"/>
      <c r="G21" s="1075"/>
      <c r="H21" s="1078"/>
    </row>
    <row r="22" spans="1:15" ht="15" customHeight="1" thickBot="1" x14ac:dyDescent="0.35">
      <c r="A22" s="1080"/>
      <c r="B22" s="1615" t="s">
        <v>702</v>
      </c>
      <c r="C22" s="1616" t="s">
        <v>838</v>
      </c>
      <c r="D22" s="1617"/>
      <c r="E22" s="1617"/>
      <c r="F22" s="1617"/>
      <c r="G22" s="1617"/>
      <c r="H22" s="1618"/>
      <c r="I22" s="1071"/>
      <c r="J22" s="1071"/>
      <c r="K22" s="1071"/>
      <c r="L22" s="1071"/>
      <c r="M22" s="1071"/>
      <c r="N22" s="1071"/>
      <c r="O22" s="1071"/>
    </row>
    <row r="23" spans="1:15" ht="15" customHeight="1" thickBot="1" x14ac:dyDescent="0.35">
      <c r="A23" s="1081"/>
      <c r="B23" s="1614"/>
      <c r="C23" s="499">
        <v>2023</v>
      </c>
      <c r="D23" s="478">
        <v>2024</v>
      </c>
      <c r="E23" s="478">
        <v>2025</v>
      </c>
      <c r="F23" s="478">
        <v>2026</v>
      </c>
      <c r="G23" s="478">
        <v>2027</v>
      </c>
      <c r="H23" s="479">
        <v>2028</v>
      </c>
      <c r="I23" s="1072"/>
      <c r="J23" s="1072"/>
      <c r="K23" s="1072"/>
      <c r="L23" s="1072"/>
      <c r="M23" s="1072"/>
      <c r="N23" s="1072"/>
      <c r="O23" s="1072"/>
    </row>
    <row r="24" spans="1:15" ht="15" customHeight="1" thickBot="1" x14ac:dyDescent="0.35">
      <c r="A24" s="1077" t="s">
        <v>844</v>
      </c>
      <c r="B24" s="1082" t="s">
        <v>374</v>
      </c>
      <c r="C24" s="656">
        <f t="shared" ref="C24:H24" si="2">SUM(C25:C27)</f>
        <v>0</v>
      </c>
      <c r="D24" s="656">
        <f t="shared" si="2"/>
        <v>0</v>
      </c>
      <c r="E24" s="656">
        <f t="shared" si="2"/>
        <v>0</v>
      </c>
      <c r="F24" s="656">
        <f t="shared" si="2"/>
        <v>0</v>
      </c>
      <c r="G24" s="656">
        <f t="shared" si="2"/>
        <v>0</v>
      </c>
      <c r="H24" s="657">
        <f t="shared" si="2"/>
        <v>0</v>
      </c>
      <c r="I24" s="1073"/>
      <c r="J24" s="1073"/>
      <c r="K24" s="1073"/>
      <c r="L24" s="1073"/>
      <c r="M24" s="1073"/>
      <c r="N24" s="1073"/>
      <c r="O24" s="1073"/>
    </row>
    <row r="25" spans="1:15" ht="15" customHeight="1" x14ac:dyDescent="0.3">
      <c r="A25" s="575" t="s">
        <v>395</v>
      </c>
      <c r="B25" s="1085" t="str">
        <f>$B$24</f>
        <v>Nominal £</v>
      </c>
      <c r="C25" s="681">
        <f t="shared" ref="C25:H27" si="3">C31-C55</f>
        <v>0</v>
      </c>
      <c r="D25" s="681">
        <f t="shared" si="3"/>
        <v>0</v>
      </c>
      <c r="E25" s="681">
        <f t="shared" si="3"/>
        <v>0</v>
      </c>
      <c r="F25" s="681">
        <f t="shared" si="3"/>
        <v>0</v>
      </c>
      <c r="G25" s="681">
        <f t="shared" si="3"/>
        <v>0</v>
      </c>
      <c r="H25" s="682">
        <f t="shared" si="3"/>
        <v>0</v>
      </c>
      <c r="I25" s="1073"/>
    </row>
    <row r="26" spans="1:15" ht="15" customHeight="1" x14ac:dyDescent="0.3">
      <c r="A26" s="576" t="s">
        <v>286</v>
      </c>
      <c r="B26" s="1083" t="str">
        <f t="shared" ref="B26:B27" si="4">$B$24</f>
        <v>Nominal £</v>
      </c>
      <c r="C26" s="662">
        <f t="shared" si="3"/>
        <v>0</v>
      </c>
      <c r="D26" s="662">
        <f t="shared" si="3"/>
        <v>0</v>
      </c>
      <c r="E26" s="662">
        <f t="shared" si="3"/>
        <v>0</v>
      </c>
      <c r="F26" s="662">
        <f t="shared" si="3"/>
        <v>0</v>
      </c>
      <c r="G26" s="662">
        <f t="shared" si="3"/>
        <v>0</v>
      </c>
      <c r="H26" s="663">
        <f t="shared" si="3"/>
        <v>0</v>
      </c>
      <c r="I26" s="1073"/>
    </row>
    <row r="27" spans="1:15" ht="15" customHeight="1" thickBot="1" x14ac:dyDescent="0.35">
      <c r="A27" s="576" t="s">
        <v>396</v>
      </c>
      <c r="B27" s="1083" t="str">
        <f t="shared" si="4"/>
        <v>Nominal £</v>
      </c>
      <c r="C27" s="662">
        <f t="shared" si="3"/>
        <v>0</v>
      </c>
      <c r="D27" s="662">
        <f t="shared" si="3"/>
        <v>0</v>
      </c>
      <c r="E27" s="662">
        <f t="shared" si="3"/>
        <v>0</v>
      </c>
      <c r="F27" s="662">
        <f t="shared" si="3"/>
        <v>0</v>
      </c>
      <c r="G27" s="662">
        <f t="shared" si="3"/>
        <v>0</v>
      </c>
      <c r="H27" s="663">
        <f t="shared" si="3"/>
        <v>0</v>
      </c>
      <c r="I27" s="363"/>
    </row>
    <row r="28" spans="1:15" ht="15" customHeight="1" thickBot="1" x14ac:dyDescent="0.35">
      <c r="A28" s="1080"/>
      <c r="B28" s="1615" t="s">
        <v>702</v>
      </c>
      <c r="C28" s="1616" t="s">
        <v>839</v>
      </c>
      <c r="D28" s="1617"/>
      <c r="E28" s="1617"/>
      <c r="F28" s="1617"/>
      <c r="G28" s="1617"/>
      <c r="H28" s="1618"/>
      <c r="I28" s="1074"/>
    </row>
    <row r="29" spans="1:15" ht="15" customHeight="1" thickBot="1" x14ac:dyDescent="0.35">
      <c r="A29" s="1081"/>
      <c r="B29" s="1614"/>
      <c r="C29" s="499">
        <v>2023</v>
      </c>
      <c r="D29" s="478">
        <v>2024</v>
      </c>
      <c r="E29" s="478">
        <v>2025</v>
      </c>
      <c r="F29" s="478">
        <v>2026</v>
      </c>
      <c r="G29" s="478">
        <v>2027</v>
      </c>
      <c r="H29" s="479">
        <v>2028</v>
      </c>
      <c r="I29" s="1074"/>
    </row>
    <row r="30" spans="1:15" ht="15" customHeight="1" thickBot="1" x14ac:dyDescent="0.35">
      <c r="A30" s="1077" t="s">
        <v>845</v>
      </c>
      <c r="B30" s="1082" t="str">
        <f t="shared" ref="B30:B33" si="5">$B$24</f>
        <v>Nominal £</v>
      </c>
      <c r="C30" s="656">
        <f t="shared" ref="C30:H30" si="6">SUM(C31:C33)</f>
        <v>0</v>
      </c>
      <c r="D30" s="656">
        <f t="shared" si="6"/>
        <v>0</v>
      </c>
      <c r="E30" s="656">
        <f t="shared" si="6"/>
        <v>0</v>
      </c>
      <c r="F30" s="656">
        <f t="shared" si="6"/>
        <v>0</v>
      </c>
      <c r="G30" s="656">
        <f t="shared" si="6"/>
        <v>0</v>
      </c>
      <c r="H30" s="657">
        <f t="shared" si="6"/>
        <v>0</v>
      </c>
      <c r="I30" s="1074"/>
    </row>
    <row r="31" spans="1:15" ht="15" customHeight="1" x14ac:dyDescent="0.3">
      <c r="A31" s="575" t="s">
        <v>395</v>
      </c>
      <c r="B31" s="1085" t="str">
        <f t="shared" si="5"/>
        <v>Nominal £</v>
      </c>
      <c r="C31" s="681">
        <f t="shared" ref="C31:H33" si="7">C37+C43+C49</f>
        <v>0</v>
      </c>
      <c r="D31" s="681">
        <f t="shared" si="7"/>
        <v>0</v>
      </c>
      <c r="E31" s="681">
        <f t="shared" si="7"/>
        <v>0</v>
      </c>
      <c r="F31" s="681">
        <f t="shared" si="7"/>
        <v>0</v>
      </c>
      <c r="G31" s="681">
        <f t="shared" si="7"/>
        <v>0</v>
      </c>
      <c r="H31" s="682">
        <f t="shared" si="7"/>
        <v>0</v>
      </c>
      <c r="I31" s="1074"/>
    </row>
    <row r="32" spans="1:15" ht="15" customHeight="1" x14ac:dyDescent="0.3">
      <c r="A32" s="576" t="s">
        <v>286</v>
      </c>
      <c r="B32" s="1083" t="str">
        <f t="shared" si="5"/>
        <v>Nominal £</v>
      </c>
      <c r="C32" s="662">
        <f t="shared" si="7"/>
        <v>0</v>
      </c>
      <c r="D32" s="662">
        <f t="shared" si="7"/>
        <v>0</v>
      </c>
      <c r="E32" s="662">
        <f t="shared" si="7"/>
        <v>0</v>
      </c>
      <c r="F32" s="662">
        <f t="shared" si="7"/>
        <v>0</v>
      </c>
      <c r="G32" s="662">
        <f t="shared" si="7"/>
        <v>0</v>
      </c>
      <c r="H32" s="663">
        <f t="shared" si="7"/>
        <v>0</v>
      </c>
      <c r="I32" s="1074"/>
    </row>
    <row r="33" spans="1:9" ht="15" customHeight="1" thickBot="1" x14ac:dyDescent="0.35">
      <c r="A33" s="576" t="s">
        <v>396</v>
      </c>
      <c r="B33" s="1083" t="str">
        <f t="shared" si="5"/>
        <v>Nominal £</v>
      </c>
      <c r="C33" s="662">
        <f t="shared" si="7"/>
        <v>0</v>
      </c>
      <c r="D33" s="662">
        <f t="shared" si="7"/>
        <v>0</v>
      </c>
      <c r="E33" s="662">
        <f t="shared" si="7"/>
        <v>0</v>
      </c>
      <c r="F33" s="662">
        <f t="shared" si="7"/>
        <v>0</v>
      </c>
      <c r="G33" s="662">
        <f t="shared" si="7"/>
        <v>0</v>
      </c>
      <c r="H33" s="663">
        <f t="shared" si="7"/>
        <v>0</v>
      </c>
      <c r="I33" s="1074"/>
    </row>
    <row r="34" spans="1:9" ht="15" customHeight="1" thickBot="1" x14ac:dyDescent="0.35">
      <c r="A34" s="1080"/>
      <c r="B34" s="1615" t="s">
        <v>702</v>
      </c>
      <c r="C34" s="1620" t="s">
        <v>984</v>
      </c>
      <c r="D34" s="1617"/>
      <c r="E34" s="1617"/>
      <c r="F34" s="1617"/>
      <c r="G34" s="1617"/>
      <c r="H34" s="1618"/>
      <c r="I34" s="1074"/>
    </row>
    <row r="35" spans="1:9" ht="15" customHeight="1" thickBot="1" x14ac:dyDescent="0.35">
      <c r="A35" s="1081"/>
      <c r="B35" s="1614"/>
      <c r="C35" s="499">
        <v>2023</v>
      </c>
      <c r="D35" s="478">
        <v>2024</v>
      </c>
      <c r="E35" s="478">
        <v>2025</v>
      </c>
      <c r="F35" s="478">
        <v>2026</v>
      </c>
      <c r="G35" s="478">
        <v>2027</v>
      </c>
      <c r="H35" s="479">
        <v>2028</v>
      </c>
      <c r="I35" s="1074"/>
    </row>
    <row r="36" spans="1:9" ht="15" customHeight="1" thickBot="1" x14ac:dyDescent="0.35">
      <c r="A36" s="1077" t="s">
        <v>985</v>
      </c>
      <c r="B36" s="1082" t="str">
        <f t="shared" ref="B36:B39" si="8">$B$24</f>
        <v>Nominal £</v>
      </c>
      <c r="C36" s="656">
        <f t="shared" ref="C36:H36" si="9">SUM(C37:C39)</f>
        <v>0</v>
      </c>
      <c r="D36" s="656">
        <f t="shared" si="9"/>
        <v>0</v>
      </c>
      <c r="E36" s="656">
        <f t="shared" si="9"/>
        <v>0</v>
      </c>
      <c r="F36" s="656">
        <f t="shared" si="9"/>
        <v>0</v>
      </c>
      <c r="G36" s="656">
        <f t="shared" si="9"/>
        <v>0</v>
      </c>
      <c r="H36" s="657">
        <f t="shared" si="9"/>
        <v>0</v>
      </c>
      <c r="I36" s="1074"/>
    </row>
    <row r="37" spans="1:9" ht="15" customHeight="1" x14ac:dyDescent="0.3">
      <c r="A37" s="575" t="s">
        <v>395</v>
      </c>
      <c r="B37" s="1085" t="str">
        <f t="shared" si="8"/>
        <v>Nominal £</v>
      </c>
      <c r="C37" s="681">
        <f>SUM('3.9 Metering 2023'!$O10:$V10)</f>
        <v>0</v>
      </c>
      <c r="D37" s="681">
        <f>SUM('3.9 Metering 2024'!$O10:$V10)</f>
        <v>0</v>
      </c>
      <c r="E37" s="681">
        <f>SUM('3.9 Metering 2025'!$O10:$V10)</f>
        <v>0</v>
      </c>
      <c r="F37" s="681">
        <f>SUM('3.9 Metering 2026'!$O10:$V10)</f>
        <v>0</v>
      </c>
      <c r="G37" s="681">
        <f>SUM('3.9 Metering 2027'!$O10:$V10)</f>
        <v>0</v>
      </c>
      <c r="H37" s="682">
        <f>SUM('3.9 Metering 2028'!$O10:$V10)</f>
        <v>0</v>
      </c>
      <c r="I37" s="1074"/>
    </row>
    <row r="38" spans="1:9" ht="15" customHeight="1" x14ac:dyDescent="0.3">
      <c r="A38" s="576" t="s">
        <v>286</v>
      </c>
      <c r="B38" s="1083" t="str">
        <f t="shared" si="8"/>
        <v>Nominal £</v>
      </c>
      <c r="C38" s="662">
        <f>SUM('3.9 Metering 2023'!$O11:$V11)</f>
        <v>0</v>
      </c>
      <c r="D38" s="662">
        <f>SUM('3.9 Metering 2024'!$O11:$V11)</f>
        <v>0</v>
      </c>
      <c r="E38" s="662">
        <f>SUM('3.9 Metering 2025'!$O11:$V11)</f>
        <v>0</v>
      </c>
      <c r="F38" s="662">
        <f>SUM('3.9 Metering 2026'!$O11:$V11)</f>
        <v>0</v>
      </c>
      <c r="G38" s="662">
        <f>SUM('3.9 Metering 2027'!$O11:$V11)</f>
        <v>0</v>
      </c>
      <c r="H38" s="663">
        <f>SUM('3.9 Metering 2028'!$O11:$V11)</f>
        <v>0</v>
      </c>
      <c r="I38" s="1074"/>
    </row>
    <row r="39" spans="1:9" ht="15" customHeight="1" thickBot="1" x14ac:dyDescent="0.35">
      <c r="A39" s="576" t="s">
        <v>396</v>
      </c>
      <c r="B39" s="1083" t="str">
        <f t="shared" si="8"/>
        <v>Nominal £</v>
      </c>
      <c r="C39" s="662">
        <f>SUM('3.9 Metering 2023'!$O12:$V12)</f>
        <v>0</v>
      </c>
      <c r="D39" s="662">
        <f>SUM('3.9 Metering 2024'!$O12:$V12)</f>
        <v>0</v>
      </c>
      <c r="E39" s="662">
        <f>SUM('3.9 Metering 2025'!$O12:$V12)</f>
        <v>0</v>
      </c>
      <c r="F39" s="662">
        <f>SUM('3.9 Metering 2026'!$O12:$V12)</f>
        <v>0</v>
      </c>
      <c r="G39" s="662">
        <f>SUM('3.9 Metering 2027'!$O12:$V12)</f>
        <v>0</v>
      </c>
      <c r="H39" s="663">
        <f>SUM('3.9 Metering 2028'!$O12:$V12)</f>
        <v>0</v>
      </c>
      <c r="I39" s="1074"/>
    </row>
    <row r="40" spans="1:9" ht="15" customHeight="1" thickBot="1" x14ac:dyDescent="0.35">
      <c r="A40" s="1080"/>
      <c r="B40" s="1615" t="s">
        <v>702</v>
      </c>
      <c r="C40" s="1620" t="s">
        <v>986</v>
      </c>
      <c r="D40" s="1617"/>
      <c r="E40" s="1617"/>
      <c r="F40" s="1617"/>
      <c r="G40" s="1617"/>
      <c r="H40" s="1618"/>
      <c r="I40" s="1074"/>
    </row>
    <row r="41" spans="1:9" ht="15" customHeight="1" thickBot="1" x14ac:dyDescent="0.35">
      <c r="A41" s="1081"/>
      <c r="B41" s="1614"/>
      <c r="C41" s="499">
        <v>2023</v>
      </c>
      <c r="D41" s="478">
        <v>2024</v>
      </c>
      <c r="E41" s="478">
        <v>2025</v>
      </c>
      <c r="F41" s="478">
        <v>2026</v>
      </c>
      <c r="G41" s="478">
        <v>2027</v>
      </c>
      <c r="H41" s="479">
        <v>2028</v>
      </c>
      <c r="I41" s="1074"/>
    </row>
    <row r="42" spans="1:9" ht="15" customHeight="1" thickBot="1" x14ac:dyDescent="0.35">
      <c r="A42" s="1077" t="s">
        <v>987</v>
      </c>
      <c r="B42" s="1082" t="str">
        <f t="shared" ref="B42:B45" si="10">$B$24</f>
        <v>Nominal £</v>
      </c>
      <c r="C42" s="656">
        <f t="shared" ref="C42:H42" si="11">SUM(C43:C45)</f>
        <v>0</v>
      </c>
      <c r="D42" s="656">
        <f t="shared" si="11"/>
        <v>0</v>
      </c>
      <c r="E42" s="656">
        <f t="shared" si="11"/>
        <v>0</v>
      </c>
      <c r="F42" s="656">
        <f t="shared" si="11"/>
        <v>0</v>
      </c>
      <c r="G42" s="656">
        <f>SUM(G43:G45)</f>
        <v>0</v>
      </c>
      <c r="H42" s="657">
        <f t="shared" si="11"/>
        <v>0</v>
      </c>
      <c r="I42" s="1074"/>
    </row>
    <row r="43" spans="1:9" ht="15" customHeight="1" x14ac:dyDescent="0.3">
      <c r="A43" s="575" t="s">
        <v>395</v>
      </c>
      <c r="B43" s="1085" t="str">
        <f t="shared" si="10"/>
        <v>Nominal £</v>
      </c>
      <c r="C43" s="681">
        <f>'3.9 Metering 2023'!$W10</f>
        <v>0</v>
      </c>
      <c r="D43" s="681">
        <f>'3.9 Metering 2024'!$W10</f>
        <v>0</v>
      </c>
      <c r="E43" s="681">
        <f>'3.9 Metering 2025'!$W10</f>
        <v>0</v>
      </c>
      <c r="F43" s="681">
        <f>'3.9 Metering 2026'!$W10</f>
        <v>0</v>
      </c>
      <c r="G43" s="681">
        <f>'3.9 Metering 2027'!$W10</f>
        <v>0</v>
      </c>
      <c r="H43" s="682">
        <f>'3.9 Metering 2028'!$W10</f>
        <v>0</v>
      </c>
      <c r="I43" s="1074"/>
    </row>
    <row r="44" spans="1:9" ht="15" customHeight="1" x14ac:dyDescent="0.3">
      <c r="A44" s="576" t="s">
        <v>286</v>
      </c>
      <c r="B44" s="1083" t="str">
        <f t="shared" si="10"/>
        <v>Nominal £</v>
      </c>
      <c r="C44" s="662">
        <f>'3.9 Metering 2023'!$W11</f>
        <v>0</v>
      </c>
      <c r="D44" s="662">
        <f>'3.9 Metering 2024'!$W11</f>
        <v>0</v>
      </c>
      <c r="E44" s="662">
        <f>'3.9 Metering 2025'!$W11</f>
        <v>0</v>
      </c>
      <c r="F44" s="662">
        <f>'3.9 Metering 2026'!$W11</f>
        <v>0</v>
      </c>
      <c r="G44" s="662">
        <f>'3.9 Metering 2027'!$W11</f>
        <v>0</v>
      </c>
      <c r="H44" s="663">
        <f>'3.9 Metering 2028'!$W11</f>
        <v>0</v>
      </c>
      <c r="I44" s="1074"/>
    </row>
    <row r="45" spans="1:9" ht="15" customHeight="1" thickBot="1" x14ac:dyDescent="0.35">
      <c r="A45" s="576" t="s">
        <v>396</v>
      </c>
      <c r="B45" s="1083" t="str">
        <f t="shared" si="10"/>
        <v>Nominal £</v>
      </c>
      <c r="C45" s="662">
        <f>'3.9 Metering 2023'!$W12</f>
        <v>0</v>
      </c>
      <c r="D45" s="662">
        <f>'3.9 Metering 2024'!$W12</f>
        <v>0</v>
      </c>
      <c r="E45" s="662">
        <f>'3.9 Metering 2025'!$W12</f>
        <v>0</v>
      </c>
      <c r="F45" s="662">
        <f>'3.9 Metering 2026'!$W12</f>
        <v>0</v>
      </c>
      <c r="G45" s="662">
        <f>'3.9 Metering 2027'!$W12</f>
        <v>0</v>
      </c>
      <c r="H45" s="663">
        <f>'3.9 Metering 2028'!$W12</f>
        <v>0</v>
      </c>
      <c r="I45" s="1074"/>
    </row>
    <row r="46" spans="1:9" ht="15" customHeight="1" thickBot="1" x14ac:dyDescent="0.35">
      <c r="A46" s="1080"/>
      <c r="B46" s="1615" t="s">
        <v>702</v>
      </c>
      <c r="C46" s="1616" t="s">
        <v>288</v>
      </c>
      <c r="D46" s="1617"/>
      <c r="E46" s="1617"/>
      <c r="F46" s="1617"/>
      <c r="G46" s="1617"/>
      <c r="H46" s="1618"/>
      <c r="I46" s="1074"/>
    </row>
    <row r="47" spans="1:9" ht="15" customHeight="1" thickBot="1" x14ac:dyDescent="0.35">
      <c r="A47" s="1081"/>
      <c r="B47" s="1614"/>
      <c r="C47" s="499">
        <v>2023</v>
      </c>
      <c r="D47" s="478">
        <v>2024</v>
      </c>
      <c r="E47" s="478">
        <v>2025</v>
      </c>
      <c r="F47" s="478">
        <v>2026</v>
      </c>
      <c r="G47" s="478">
        <v>2027</v>
      </c>
      <c r="H47" s="479">
        <v>2028</v>
      </c>
      <c r="I47" s="1074"/>
    </row>
    <row r="48" spans="1:9" ht="15" customHeight="1" thickBot="1" x14ac:dyDescent="0.35">
      <c r="A48" s="1077" t="s">
        <v>841</v>
      </c>
      <c r="B48" s="1082" t="str">
        <f t="shared" ref="B48:B51" si="12">$B$24</f>
        <v>Nominal £</v>
      </c>
      <c r="C48" s="656">
        <f t="shared" ref="C48:H48" si="13">SUM(C49:C51)</f>
        <v>0</v>
      </c>
      <c r="D48" s="656">
        <f t="shared" si="13"/>
        <v>0</v>
      </c>
      <c r="E48" s="656">
        <f t="shared" si="13"/>
        <v>0</v>
      </c>
      <c r="F48" s="656">
        <f t="shared" si="13"/>
        <v>0</v>
      </c>
      <c r="G48" s="656">
        <f t="shared" si="13"/>
        <v>0</v>
      </c>
      <c r="H48" s="657">
        <f t="shared" si="13"/>
        <v>0</v>
      </c>
      <c r="I48" s="1074"/>
    </row>
    <row r="49" spans="1:9" ht="15" customHeight="1" x14ac:dyDescent="0.3">
      <c r="A49" s="575" t="s">
        <v>395</v>
      </c>
      <c r="B49" s="1085" t="str">
        <f t="shared" si="12"/>
        <v>Nominal £</v>
      </c>
      <c r="C49" s="681">
        <f>'3.9 Metering 2023'!$X10</f>
        <v>0</v>
      </c>
      <c r="D49" s="681">
        <f>'3.9 Metering 2024'!$X10</f>
        <v>0</v>
      </c>
      <c r="E49" s="681">
        <f>'3.9 Metering 2025'!$X10</f>
        <v>0</v>
      </c>
      <c r="F49" s="681">
        <f>'3.9 Metering 2026'!$X10</f>
        <v>0</v>
      </c>
      <c r="G49" s="681">
        <f>'3.9 Metering 2027'!$X10</f>
        <v>0</v>
      </c>
      <c r="H49" s="682">
        <f>'3.9 Metering 2028'!$X10</f>
        <v>0</v>
      </c>
      <c r="I49" s="1074"/>
    </row>
    <row r="50" spans="1:9" ht="15" customHeight="1" x14ac:dyDescent="0.3">
      <c r="A50" s="576" t="s">
        <v>286</v>
      </c>
      <c r="B50" s="1083" t="str">
        <f t="shared" si="12"/>
        <v>Nominal £</v>
      </c>
      <c r="C50" s="662">
        <f>'3.9 Metering 2023'!$X11</f>
        <v>0</v>
      </c>
      <c r="D50" s="662">
        <f>'3.9 Metering 2024'!$X11</f>
        <v>0</v>
      </c>
      <c r="E50" s="662">
        <f>'3.9 Metering 2025'!$X11</f>
        <v>0</v>
      </c>
      <c r="F50" s="662">
        <f>'3.9 Metering 2026'!$X11</f>
        <v>0</v>
      </c>
      <c r="G50" s="662">
        <f>'3.9 Metering 2027'!$X11</f>
        <v>0</v>
      </c>
      <c r="H50" s="663">
        <f>'3.9 Metering 2028'!$X11</f>
        <v>0</v>
      </c>
      <c r="I50" s="1074"/>
    </row>
    <row r="51" spans="1:9" ht="15" customHeight="1" thickBot="1" x14ac:dyDescent="0.35">
      <c r="A51" s="576" t="s">
        <v>396</v>
      </c>
      <c r="B51" s="1083" t="str">
        <f t="shared" si="12"/>
        <v>Nominal £</v>
      </c>
      <c r="C51" s="662">
        <f>'3.9 Metering 2023'!$X12</f>
        <v>0</v>
      </c>
      <c r="D51" s="662">
        <f>'3.9 Metering 2024'!$X12</f>
        <v>0</v>
      </c>
      <c r="E51" s="662">
        <f>'3.9 Metering 2025'!$X12</f>
        <v>0</v>
      </c>
      <c r="F51" s="662">
        <f>'3.9 Metering 2026'!$X12</f>
        <v>0</v>
      </c>
      <c r="G51" s="662">
        <f>'3.9 Metering 2027'!$X12</f>
        <v>0</v>
      </c>
      <c r="H51" s="663">
        <f>'3.9 Metering 2028'!$X12</f>
        <v>0</v>
      </c>
      <c r="I51" s="1074"/>
    </row>
    <row r="52" spans="1:9" ht="15" customHeight="1" thickBot="1" x14ac:dyDescent="0.35">
      <c r="A52" s="1080"/>
      <c r="B52" s="1615" t="s">
        <v>702</v>
      </c>
      <c r="C52" s="1616" t="s">
        <v>290</v>
      </c>
      <c r="D52" s="1617"/>
      <c r="E52" s="1617"/>
      <c r="F52" s="1617"/>
      <c r="G52" s="1617"/>
      <c r="H52" s="1618"/>
      <c r="I52" s="1074"/>
    </row>
    <row r="53" spans="1:9" ht="15" customHeight="1" thickBot="1" x14ac:dyDescent="0.35">
      <c r="A53" s="1081"/>
      <c r="B53" s="1614"/>
      <c r="C53" s="499">
        <v>2023</v>
      </c>
      <c r="D53" s="478">
        <v>2024</v>
      </c>
      <c r="E53" s="478">
        <v>2025</v>
      </c>
      <c r="F53" s="478">
        <v>2026</v>
      </c>
      <c r="G53" s="478">
        <v>2027</v>
      </c>
      <c r="H53" s="479">
        <v>2028</v>
      </c>
      <c r="I53" s="1074"/>
    </row>
    <row r="54" spans="1:9" ht="15" customHeight="1" thickBot="1" x14ac:dyDescent="0.35">
      <c r="A54" s="1077" t="s">
        <v>840</v>
      </c>
      <c r="B54" s="1082" t="str">
        <f t="shared" ref="B54:B57" si="14">$B$24</f>
        <v>Nominal £</v>
      </c>
      <c r="C54" s="656">
        <f t="shared" ref="C54:H54" si="15">SUM(C55:C57)</f>
        <v>0</v>
      </c>
      <c r="D54" s="656">
        <f t="shared" si="15"/>
        <v>0</v>
      </c>
      <c r="E54" s="656">
        <f t="shared" si="15"/>
        <v>0</v>
      </c>
      <c r="F54" s="656">
        <f t="shared" si="15"/>
        <v>0</v>
      </c>
      <c r="G54" s="656">
        <f t="shared" si="15"/>
        <v>0</v>
      </c>
      <c r="H54" s="657">
        <f t="shared" si="15"/>
        <v>0</v>
      </c>
      <c r="I54" s="1074"/>
    </row>
    <row r="55" spans="1:9" ht="15" customHeight="1" x14ac:dyDescent="0.3">
      <c r="A55" s="575" t="s">
        <v>395</v>
      </c>
      <c r="B55" s="1085" t="str">
        <f t="shared" si="14"/>
        <v>Nominal £</v>
      </c>
      <c r="C55" s="681">
        <f>'3.9 Metering 2023'!$AA10</f>
        <v>0</v>
      </c>
      <c r="D55" s="681">
        <f>'3.9 Metering 2024'!$AA10</f>
        <v>0</v>
      </c>
      <c r="E55" s="681">
        <f>'3.9 Metering 2025'!$AA10</f>
        <v>0</v>
      </c>
      <c r="F55" s="681">
        <f>'3.9 Metering 2026'!$AA10</f>
        <v>0</v>
      </c>
      <c r="G55" s="681">
        <f>'3.9 Metering 2027'!$AA10</f>
        <v>0</v>
      </c>
      <c r="H55" s="682">
        <f>'3.9 Metering 2028'!$AA10</f>
        <v>0</v>
      </c>
      <c r="I55" s="1074"/>
    </row>
    <row r="56" spans="1:9" ht="15" customHeight="1" x14ac:dyDescent="0.3">
      <c r="A56" s="576" t="s">
        <v>286</v>
      </c>
      <c r="B56" s="1083" t="str">
        <f t="shared" si="14"/>
        <v>Nominal £</v>
      </c>
      <c r="C56" s="662">
        <f>'3.9 Metering 2023'!$AA11</f>
        <v>0</v>
      </c>
      <c r="D56" s="662">
        <f>'3.9 Metering 2024'!$AA11</f>
        <v>0</v>
      </c>
      <c r="E56" s="662">
        <f>'3.9 Metering 2025'!$AA11</f>
        <v>0</v>
      </c>
      <c r="F56" s="662">
        <f>'3.9 Metering 2026'!$AA11</f>
        <v>0</v>
      </c>
      <c r="G56" s="662">
        <f>'3.9 Metering 2027'!$AA11</f>
        <v>0</v>
      </c>
      <c r="H56" s="663">
        <f>'3.9 Metering 2028'!$AA11</f>
        <v>0</v>
      </c>
      <c r="I56" s="1074"/>
    </row>
    <row r="57" spans="1:9" ht="15" customHeight="1" thickBot="1" x14ac:dyDescent="0.35">
      <c r="A57" s="361" t="s">
        <v>396</v>
      </c>
      <c r="B57" s="369" t="str">
        <f t="shared" si="14"/>
        <v>Nominal £</v>
      </c>
      <c r="C57" s="664">
        <f>'3.9 Metering 2023'!$AA12</f>
        <v>0</v>
      </c>
      <c r="D57" s="664">
        <f>'3.9 Metering 2024'!$AA12</f>
        <v>0</v>
      </c>
      <c r="E57" s="664">
        <f>'3.9 Metering 2025'!$AA12</f>
        <v>0</v>
      </c>
      <c r="F57" s="664">
        <f>'3.9 Metering 2026'!$AA12</f>
        <v>0</v>
      </c>
      <c r="G57" s="664">
        <f>'3.9 Metering 2027'!$AA12</f>
        <v>0</v>
      </c>
      <c r="H57" s="665">
        <f>'3.9 Metering 2028'!$AA12</f>
        <v>0</v>
      </c>
      <c r="I57" s="1074"/>
    </row>
    <row r="58" spans="1:9" ht="15" customHeight="1" x14ac:dyDescent="0.3">
      <c r="A58" s="1074"/>
      <c r="C58" s="1074"/>
      <c r="E58" s="1074"/>
      <c r="G58" s="1074"/>
      <c r="I58" s="1074"/>
    </row>
    <row r="59" spans="1:9" ht="15" customHeight="1" x14ac:dyDescent="0.3"/>
    <row r="60" spans="1:9" ht="15" customHeight="1" x14ac:dyDescent="0.3">
      <c r="A60" s="34" t="s">
        <v>12</v>
      </c>
      <c r="B60" s="1157"/>
      <c r="C60" s="1157"/>
      <c r="D60" s="1157"/>
      <c r="E60" s="1157"/>
      <c r="F60" s="1157"/>
      <c r="G60" s="1157"/>
      <c r="H60" s="1157"/>
      <c r="I60" s="1157"/>
    </row>
  </sheetData>
  <sheetProtection sheet="1" objects="1" scenarios="1"/>
  <mergeCells count="17">
    <mergeCell ref="B52:B53"/>
    <mergeCell ref="C52:H52"/>
    <mergeCell ref="B34:B35"/>
    <mergeCell ref="C34:H34"/>
    <mergeCell ref="B40:B41"/>
    <mergeCell ref="C40:H40"/>
    <mergeCell ref="B46:B47"/>
    <mergeCell ref="C46:H46"/>
    <mergeCell ref="A1:I3"/>
    <mergeCell ref="B22:B23"/>
    <mergeCell ref="C22:H22"/>
    <mergeCell ref="B28:B29"/>
    <mergeCell ref="C28:H28"/>
    <mergeCell ref="B7:B8"/>
    <mergeCell ref="C7:H7"/>
    <mergeCell ref="B13:B14"/>
    <mergeCell ref="C13:H13"/>
  </mergeCells>
  <pageMargins left="0.7" right="0.7" top="0.75" bottom="0.75" header="0.3" footer="0.3"/>
  <pageSetup paperSize="9" scale="2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00905-DF16-4929-9220-35117E37C1B1}">
  <sheetPr>
    <pageSetUpPr fitToPage="1"/>
  </sheetPr>
  <dimension ref="A1:AM100"/>
  <sheetViews>
    <sheetView zoomScale="80" zoomScaleNormal="80" zoomScaleSheetLayoutView="100" workbookViewId="0">
      <selection activeCell="A4" sqref="A4"/>
    </sheetView>
  </sheetViews>
  <sheetFormatPr defaultColWidth="9" defaultRowHeight="14" x14ac:dyDescent="0.3"/>
  <cols>
    <col min="1" max="2" width="22.58203125" customWidth="1"/>
    <col min="3" max="3" width="90.58203125" customWidth="1"/>
    <col min="4" max="4" width="18.58203125" customWidth="1"/>
    <col min="5" max="6" width="9" customWidth="1"/>
    <col min="7" max="7" width="11.25" customWidth="1"/>
    <col min="8" max="11" width="9" customWidth="1"/>
  </cols>
  <sheetData>
    <row r="1" spans="1:10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10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10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10" ht="18" x14ac:dyDescent="0.4">
      <c r="A4" s="638" t="str">
        <f ca="1">CONCATENATE("Worksheet: ",RIGHT(CELL("filename",$A$1),LEN(CELL("filename",$A$1))-FIND("]",CELL("filename",$A$1))))</f>
        <v>Worksheet: Changes Log</v>
      </c>
    </row>
    <row r="6" spans="1:10" x14ac:dyDescent="0.3">
      <c r="A6" s="1189" t="s">
        <v>954</v>
      </c>
      <c r="B6" s="1187" t="s">
        <v>955</v>
      </c>
      <c r="C6" s="1187" t="s">
        <v>956</v>
      </c>
    </row>
    <row r="7" spans="1:10" x14ac:dyDescent="0.3">
      <c r="A7" s="1190"/>
      <c r="B7" s="1190"/>
      <c r="C7" s="1190"/>
    </row>
    <row r="8" spans="1:10" x14ac:dyDescent="0.3">
      <c r="A8" s="1190"/>
      <c r="B8" s="1190"/>
      <c r="C8" s="1190"/>
    </row>
    <row r="9" spans="1:10" x14ac:dyDescent="0.3">
      <c r="A9" s="1190"/>
      <c r="B9" s="1190"/>
      <c r="C9" s="1190"/>
    </row>
    <row r="10" spans="1:10" x14ac:dyDescent="0.3">
      <c r="A10" s="1190"/>
      <c r="B10" s="1190"/>
      <c r="C10" s="1190"/>
    </row>
    <row r="11" spans="1:10" x14ac:dyDescent="0.3">
      <c r="A11" s="1190"/>
      <c r="B11" s="1190"/>
      <c r="C11" s="934"/>
    </row>
    <row r="12" spans="1:10" x14ac:dyDescent="0.3">
      <c r="A12" s="1190"/>
      <c r="B12" s="1190"/>
      <c r="C12" s="1190"/>
    </row>
    <row r="13" spans="1:10" x14ac:dyDescent="0.3">
      <c r="A13" s="1190"/>
      <c r="B13" s="1190"/>
      <c r="C13" s="934"/>
    </row>
    <row r="14" spans="1:10" x14ac:dyDescent="0.3">
      <c r="A14" s="1190"/>
      <c r="B14" s="1190"/>
      <c r="C14" s="1190"/>
    </row>
    <row r="15" spans="1:10" x14ac:dyDescent="0.3">
      <c r="A15" s="1190"/>
      <c r="B15" s="1190"/>
      <c r="C15" s="934"/>
    </row>
    <row r="16" spans="1:10" x14ac:dyDescent="0.3">
      <c r="A16" s="1190"/>
      <c r="B16" s="1190"/>
      <c r="C16" s="1190"/>
    </row>
    <row r="17" spans="1:3" x14ac:dyDescent="0.3">
      <c r="A17" s="1190"/>
      <c r="B17" s="1190"/>
      <c r="C17" s="934"/>
    </row>
    <row r="18" spans="1:3" x14ac:dyDescent="0.3">
      <c r="A18" s="1190"/>
      <c r="B18" s="1190"/>
      <c r="C18" s="1190"/>
    </row>
    <row r="19" spans="1:3" x14ac:dyDescent="0.3">
      <c r="A19" s="1190"/>
      <c r="B19" s="1190"/>
      <c r="C19" s="934"/>
    </row>
    <row r="20" spans="1:3" x14ac:dyDescent="0.3">
      <c r="A20" s="1190"/>
      <c r="B20" s="1190"/>
      <c r="C20" s="1190"/>
    </row>
    <row r="21" spans="1:3" x14ac:dyDescent="0.3">
      <c r="A21" s="1190"/>
      <c r="B21" s="1190"/>
      <c r="C21" s="934"/>
    </row>
    <row r="22" spans="1:3" x14ac:dyDescent="0.3">
      <c r="A22" s="1190"/>
      <c r="B22" s="1190"/>
      <c r="C22" s="1190"/>
    </row>
    <row r="23" spans="1:3" x14ac:dyDescent="0.3">
      <c r="A23" s="1190"/>
      <c r="B23" s="1190"/>
      <c r="C23" s="934"/>
    </row>
    <row r="24" spans="1:3" x14ac:dyDescent="0.3">
      <c r="A24" s="1190"/>
      <c r="B24" s="1190"/>
      <c r="C24" s="1190"/>
    </row>
    <row r="25" spans="1:3" x14ac:dyDescent="0.3">
      <c r="A25" s="1190"/>
      <c r="B25" s="1190"/>
      <c r="C25" s="934"/>
    </row>
    <row r="26" spans="1:3" x14ac:dyDescent="0.3">
      <c r="A26" s="1190"/>
      <c r="B26" s="1190"/>
      <c r="C26" s="1190"/>
    </row>
    <row r="27" spans="1:3" x14ac:dyDescent="0.3">
      <c r="A27" s="1190"/>
      <c r="B27" s="1190"/>
      <c r="C27" s="934"/>
    </row>
    <row r="28" spans="1:3" x14ac:dyDescent="0.3">
      <c r="A28" s="1190"/>
      <c r="B28" s="1190"/>
      <c r="C28" s="1190"/>
    </row>
    <row r="29" spans="1:3" x14ac:dyDescent="0.3">
      <c r="A29" s="1190"/>
      <c r="B29" s="1190"/>
      <c r="C29" s="934"/>
    </row>
    <row r="30" spans="1:3" x14ac:dyDescent="0.3">
      <c r="A30" s="1190"/>
      <c r="B30" s="1190"/>
      <c r="C30" s="1190"/>
    </row>
    <row r="31" spans="1:3" x14ac:dyDescent="0.3">
      <c r="A31" s="1190"/>
      <c r="B31" s="1190"/>
      <c r="C31" s="934"/>
    </row>
    <row r="32" spans="1:3" x14ac:dyDescent="0.3">
      <c r="A32" s="1190"/>
      <c r="B32" s="1190"/>
      <c r="C32" s="1190"/>
    </row>
    <row r="33" spans="1:39" x14ac:dyDescent="0.3">
      <c r="A33" s="1190"/>
      <c r="B33" s="1190"/>
      <c r="C33" s="934"/>
    </row>
    <row r="34" spans="1:39" x14ac:dyDescent="0.3">
      <c r="A34" s="1190"/>
      <c r="B34" s="1190"/>
      <c r="C34" s="1190"/>
    </row>
    <row r="35" spans="1:39" x14ac:dyDescent="0.3">
      <c r="A35" s="1190"/>
      <c r="B35" s="1190"/>
      <c r="C35" s="934"/>
    </row>
    <row r="36" spans="1:39" x14ac:dyDescent="0.3">
      <c r="A36" s="1190"/>
      <c r="B36" s="1190"/>
      <c r="C36" s="1190"/>
    </row>
    <row r="37" spans="1:39" s="17" customFormat="1" ht="15" customHeight="1" x14ac:dyDescent="0.3">
      <c r="A37" s="1190"/>
      <c r="B37" s="1190"/>
      <c r="C37" s="934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40"/>
      <c r="AJ37" s="40"/>
      <c r="AK37" s="40"/>
      <c r="AL37" s="40"/>
      <c r="AM37" s="40"/>
    </row>
    <row r="38" spans="1:39" x14ac:dyDescent="0.3">
      <c r="A38" s="1190"/>
      <c r="B38" s="1190"/>
      <c r="C38" s="1190"/>
    </row>
    <row r="39" spans="1:39" x14ac:dyDescent="0.3">
      <c r="A39" s="1190"/>
      <c r="B39" s="1190"/>
      <c r="C39" s="934"/>
    </row>
    <row r="40" spans="1:39" x14ac:dyDescent="0.3">
      <c r="A40" s="1190"/>
      <c r="B40" s="1190"/>
      <c r="C40" s="1190"/>
    </row>
    <row r="41" spans="1:39" x14ac:dyDescent="0.3">
      <c r="A41" s="1190"/>
      <c r="B41" s="1190"/>
      <c r="C41" s="934"/>
    </row>
    <row r="42" spans="1:39" x14ac:dyDescent="0.3">
      <c r="A42" s="1190"/>
      <c r="B42" s="1190"/>
      <c r="C42" s="1190"/>
    </row>
    <row r="43" spans="1:39" x14ac:dyDescent="0.3">
      <c r="A43" s="1190"/>
      <c r="B43" s="1190"/>
      <c r="C43" s="934"/>
    </row>
    <row r="44" spans="1:39" x14ac:dyDescent="0.3">
      <c r="A44" s="1190"/>
      <c r="B44" s="1190"/>
      <c r="C44" s="1190"/>
    </row>
    <row r="45" spans="1:39" x14ac:dyDescent="0.3">
      <c r="A45" s="1190"/>
      <c r="B45" s="1190"/>
      <c r="C45" s="934"/>
    </row>
    <row r="46" spans="1:39" x14ac:dyDescent="0.3">
      <c r="A46" s="1190"/>
      <c r="B46" s="1190"/>
      <c r="C46" s="1190"/>
    </row>
    <row r="47" spans="1:39" x14ac:dyDescent="0.3">
      <c r="A47" s="1190"/>
      <c r="B47" s="1190"/>
      <c r="C47" s="934"/>
    </row>
    <row r="48" spans="1:39" x14ac:dyDescent="0.3">
      <c r="A48" s="1190"/>
      <c r="B48" s="1190"/>
      <c r="C48" s="1190"/>
    </row>
    <row r="49" spans="1:3" x14ac:dyDescent="0.3">
      <c r="A49" s="1190"/>
      <c r="B49" s="1190"/>
      <c r="C49" s="934"/>
    </row>
    <row r="50" spans="1:3" x14ac:dyDescent="0.3">
      <c r="A50" s="1190"/>
      <c r="B50" s="1190"/>
      <c r="C50" s="1190"/>
    </row>
    <row r="51" spans="1:3" x14ac:dyDescent="0.3">
      <c r="A51" s="1190"/>
      <c r="B51" s="1190"/>
      <c r="C51" s="934"/>
    </row>
    <row r="52" spans="1:3" x14ac:dyDescent="0.3">
      <c r="A52" s="1190"/>
      <c r="B52" s="1190"/>
      <c r="C52" s="1190"/>
    </row>
    <row r="53" spans="1:3" x14ac:dyDescent="0.3">
      <c r="A53" s="1190"/>
      <c r="B53" s="1190"/>
      <c r="C53" s="934"/>
    </row>
    <row r="54" spans="1:3" x14ac:dyDescent="0.3">
      <c r="A54" s="1190"/>
      <c r="B54" s="1190"/>
      <c r="C54" s="1190"/>
    </row>
    <row r="55" spans="1:3" x14ac:dyDescent="0.3">
      <c r="A55" s="1190"/>
      <c r="B55" s="1190"/>
      <c r="C55" s="934"/>
    </row>
    <row r="56" spans="1:3" x14ac:dyDescent="0.3">
      <c r="A56" s="1190"/>
      <c r="B56" s="1190"/>
      <c r="C56" s="1190"/>
    </row>
    <row r="57" spans="1:3" x14ac:dyDescent="0.3">
      <c r="A57" s="1190"/>
      <c r="B57" s="1190"/>
      <c r="C57" s="934"/>
    </row>
    <row r="58" spans="1:3" x14ac:dyDescent="0.3">
      <c r="A58" s="1190"/>
      <c r="B58" s="1190"/>
      <c r="C58" s="1190"/>
    </row>
    <row r="59" spans="1:3" x14ac:dyDescent="0.3">
      <c r="A59" s="1190"/>
      <c r="B59" s="1190"/>
      <c r="C59" s="934"/>
    </row>
    <row r="60" spans="1:3" x14ac:dyDescent="0.3">
      <c r="A60" s="1190"/>
      <c r="B60" s="1190"/>
      <c r="C60" s="1190"/>
    </row>
    <row r="61" spans="1:3" x14ac:dyDescent="0.3">
      <c r="A61" s="1190"/>
      <c r="B61" s="1190"/>
      <c r="C61" s="934"/>
    </row>
    <row r="62" spans="1:3" x14ac:dyDescent="0.3">
      <c r="A62" s="1190"/>
      <c r="B62" s="1190"/>
      <c r="C62" s="1190"/>
    </row>
    <row r="63" spans="1:3" x14ac:dyDescent="0.3">
      <c r="A63" s="1190"/>
      <c r="B63" s="1190"/>
      <c r="C63" s="934"/>
    </row>
    <row r="64" spans="1:3" x14ac:dyDescent="0.3">
      <c r="A64" s="1190"/>
      <c r="B64" s="1190"/>
      <c r="C64" s="1190"/>
    </row>
    <row r="65" spans="1:3" x14ac:dyDescent="0.3">
      <c r="A65" s="1190"/>
      <c r="B65" s="1190"/>
      <c r="C65" s="934"/>
    </row>
    <row r="66" spans="1:3" x14ac:dyDescent="0.3">
      <c r="A66" s="1190"/>
      <c r="B66" s="1190"/>
      <c r="C66" s="1190"/>
    </row>
    <row r="67" spans="1:3" x14ac:dyDescent="0.3">
      <c r="A67" s="1190"/>
      <c r="B67" s="1190"/>
      <c r="C67" s="934"/>
    </row>
    <row r="68" spans="1:3" x14ac:dyDescent="0.3">
      <c r="A68" s="1190"/>
      <c r="B68" s="1190"/>
      <c r="C68" s="1190"/>
    </row>
    <row r="69" spans="1:3" x14ac:dyDescent="0.3">
      <c r="A69" s="1190"/>
      <c r="B69" s="1190"/>
      <c r="C69" s="934"/>
    </row>
    <row r="70" spans="1:3" x14ac:dyDescent="0.3">
      <c r="A70" s="1190"/>
      <c r="B70" s="1190"/>
      <c r="C70" s="1190"/>
    </row>
    <row r="71" spans="1:3" x14ac:dyDescent="0.3">
      <c r="A71" s="1190"/>
      <c r="B71" s="1190"/>
      <c r="C71" s="934"/>
    </row>
    <row r="72" spans="1:3" x14ac:dyDescent="0.3">
      <c r="A72" s="1190"/>
      <c r="B72" s="1190"/>
      <c r="C72" s="1190"/>
    </row>
    <row r="73" spans="1:3" x14ac:dyDescent="0.3">
      <c r="A73" s="1190"/>
      <c r="B73" s="1190"/>
      <c r="C73" s="934"/>
    </row>
    <row r="74" spans="1:3" x14ac:dyDescent="0.3">
      <c r="A74" s="1190"/>
      <c r="B74" s="1190"/>
      <c r="C74" s="1190"/>
    </row>
    <row r="75" spans="1:3" x14ac:dyDescent="0.3">
      <c r="A75" s="1190"/>
      <c r="B75" s="1190"/>
      <c r="C75" s="934"/>
    </row>
    <row r="76" spans="1:3" x14ac:dyDescent="0.3">
      <c r="A76" s="1190"/>
      <c r="B76" s="1190"/>
      <c r="C76" s="1190"/>
    </row>
    <row r="77" spans="1:3" x14ac:dyDescent="0.3">
      <c r="A77" s="1190"/>
      <c r="B77" s="1190"/>
      <c r="C77" s="934"/>
    </row>
    <row r="78" spans="1:3" x14ac:dyDescent="0.3">
      <c r="A78" s="1190"/>
      <c r="B78" s="1190"/>
      <c r="C78" s="1190"/>
    </row>
    <row r="79" spans="1:3" x14ac:dyDescent="0.3">
      <c r="A79" s="1190"/>
      <c r="B79" s="1190"/>
      <c r="C79" s="934"/>
    </row>
    <row r="80" spans="1:3" x14ac:dyDescent="0.3">
      <c r="A80" s="1190"/>
      <c r="B80" s="1190"/>
      <c r="C80" s="1190"/>
    </row>
    <row r="81" spans="1:3" x14ac:dyDescent="0.3">
      <c r="A81" s="1190"/>
      <c r="B81" s="1190"/>
      <c r="C81" s="934"/>
    </row>
    <row r="82" spans="1:3" x14ac:dyDescent="0.3">
      <c r="A82" s="1190"/>
      <c r="B82" s="1190"/>
      <c r="C82" s="1190"/>
    </row>
    <row r="83" spans="1:3" x14ac:dyDescent="0.3">
      <c r="A83" s="1190"/>
      <c r="B83" s="1190"/>
      <c r="C83" s="934"/>
    </row>
    <row r="84" spans="1:3" x14ac:dyDescent="0.3">
      <c r="A84" s="1190"/>
      <c r="B84" s="1190"/>
      <c r="C84" s="1190"/>
    </row>
    <row r="85" spans="1:3" x14ac:dyDescent="0.3">
      <c r="A85" s="1190"/>
      <c r="B85" s="1190"/>
      <c r="C85" s="934"/>
    </row>
    <row r="86" spans="1:3" x14ac:dyDescent="0.3">
      <c r="A86" s="1190"/>
      <c r="B86" s="1190"/>
      <c r="C86" s="1190"/>
    </row>
    <row r="87" spans="1:3" x14ac:dyDescent="0.3">
      <c r="A87" s="1190"/>
      <c r="B87" s="1190"/>
      <c r="C87" s="934"/>
    </row>
    <row r="88" spans="1:3" x14ac:dyDescent="0.3">
      <c r="A88" s="1190"/>
      <c r="B88" s="1190"/>
      <c r="C88" s="1190"/>
    </row>
    <row r="89" spans="1:3" x14ac:dyDescent="0.3">
      <c r="A89" s="1190"/>
      <c r="B89" s="1190"/>
      <c r="C89" s="934"/>
    </row>
    <row r="90" spans="1:3" x14ac:dyDescent="0.3">
      <c r="A90" s="1190"/>
      <c r="B90" s="1190"/>
      <c r="C90" s="1190"/>
    </row>
    <row r="91" spans="1:3" x14ac:dyDescent="0.3">
      <c r="A91" s="1190"/>
      <c r="B91" s="1190"/>
      <c r="C91" s="934"/>
    </row>
    <row r="92" spans="1:3" x14ac:dyDescent="0.3">
      <c r="A92" s="1190"/>
      <c r="B92" s="1190"/>
      <c r="C92" s="1190"/>
    </row>
    <row r="93" spans="1:3" x14ac:dyDescent="0.3">
      <c r="A93" s="1190"/>
      <c r="B93" s="1190"/>
      <c r="C93" s="934"/>
    </row>
    <row r="94" spans="1:3" x14ac:dyDescent="0.3">
      <c r="A94" s="1190"/>
      <c r="B94" s="1190"/>
      <c r="C94" s="1190"/>
    </row>
    <row r="95" spans="1:3" x14ac:dyDescent="0.3">
      <c r="A95" s="1190"/>
      <c r="B95" s="1190"/>
      <c r="C95" s="934"/>
    </row>
    <row r="96" spans="1:3" x14ac:dyDescent="0.3">
      <c r="A96" s="1190"/>
      <c r="B96" s="1190"/>
      <c r="C96" s="1190"/>
    </row>
    <row r="97" spans="1:3" x14ac:dyDescent="0.3">
      <c r="A97" s="1190"/>
      <c r="B97" s="1190"/>
      <c r="C97" s="934"/>
    </row>
    <row r="98" spans="1:3" x14ac:dyDescent="0.3">
      <c r="A98" s="1190"/>
      <c r="B98" s="1190"/>
      <c r="C98" s="1190"/>
    </row>
    <row r="99" spans="1:3" x14ac:dyDescent="0.3">
      <c r="A99" s="1190"/>
      <c r="B99" s="1190"/>
      <c r="C99" s="934"/>
    </row>
    <row r="100" spans="1:3" x14ac:dyDescent="0.3">
      <c r="A100" s="1190"/>
      <c r="B100" s="1190"/>
      <c r="C100" s="1190"/>
    </row>
  </sheetData>
  <sheetProtection sheet="1" objects="1" scenarios="1"/>
  <mergeCells count="1">
    <mergeCell ref="A1:J3"/>
  </mergeCells>
  <pageMargins left="0.7" right="0.7" top="0.75" bottom="0.75" header="0.3" footer="0.3"/>
  <pageSetup paperSize="9" scale="23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3D96F-47D5-4F8C-B145-8E2B76183324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35" t="s">
        <v>701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1636"/>
      <c r="Z1" s="1636"/>
      <c r="AA1" s="1636"/>
      <c r="AB1" s="1637"/>
      <c r="AC1"/>
      <c r="AD1"/>
      <c r="AE1"/>
      <c r="AF1"/>
      <c r="AG1"/>
    </row>
    <row r="2" spans="1:34" ht="12.75" customHeight="1" x14ac:dyDescent="0.3">
      <c r="A2" s="1638"/>
      <c r="B2" s="1639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P2" s="1639"/>
      <c r="Q2" s="1639"/>
      <c r="R2" s="1639"/>
      <c r="S2" s="1639"/>
      <c r="T2" s="1639"/>
      <c r="U2" s="1639"/>
      <c r="V2" s="1639"/>
      <c r="W2" s="1639"/>
      <c r="X2" s="1639"/>
      <c r="Y2" s="1639"/>
      <c r="Z2" s="1639"/>
      <c r="AA2" s="1639"/>
      <c r="AB2" s="1640"/>
      <c r="AC2"/>
      <c r="AD2"/>
      <c r="AE2"/>
      <c r="AF2"/>
      <c r="AG2"/>
    </row>
    <row r="3" spans="1:34" customFormat="1" ht="13.5" customHeight="1" thickBot="1" x14ac:dyDescent="0.35">
      <c r="A3" s="1641"/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2"/>
      <c r="Q3" s="1642"/>
      <c r="R3" s="1642"/>
      <c r="S3" s="1642"/>
      <c r="T3" s="1642"/>
      <c r="U3" s="1642"/>
      <c r="V3" s="1642"/>
      <c r="W3" s="1642"/>
      <c r="X3" s="1642"/>
      <c r="Y3" s="1642"/>
      <c r="Z3" s="1642"/>
      <c r="AA3" s="1642"/>
      <c r="AB3" s="1643"/>
    </row>
    <row r="4" spans="1:34" customFormat="1" ht="18" x14ac:dyDescent="0.4">
      <c r="A4" s="263" t="str">
        <f ca="1">CONCATENATE("Worksheet: ",RIGHT(CELL("filename",$A$1),LEN(CELL("filename",$A$1))-FIND("]",CELL("filename",$A$1))))</f>
        <v>Worksheet: 3.9 Metering 2023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4"/>
      <c r="P4" s="264"/>
      <c r="Q4" s="264"/>
      <c r="R4" s="264"/>
      <c r="S4" s="264"/>
      <c r="T4" s="264"/>
      <c r="U4" s="264"/>
      <c r="V4" s="264"/>
      <c r="W4" s="264"/>
      <c r="X4" s="1644"/>
      <c r="Y4" s="1644"/>
      <c r="Z4" s="1644"/>
      <c r="AA4" s="1644"/>
      <c r="AB4" s="1644"/>
      <c r="AC4" s="41"/>
      <c r="AD4" s="41"/>
      <c r="AE4" s="41"/>
      <c r="AF4" s="41"/>
      <c r="AG4" s="41"/>
      <c r="AH4" s="41"/>
    </row>
    <row r="5" spans="1:34" customFormat="1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2" t="s">
        <v>1117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</row>
    <row r="7" spans="1:34" customFormat="1" ht="36" customHeight="1" x14ac:dyDescent="0.3">
      <c r="A7" s="353"/>
      <c r="B7" s="1628" t="s">
        <v>299</v>
      </c>
      <c r="C7" s="1621" t="s">
        <v>703</v>
      </c>
      <c r="D7" s="1632" t="s">
        <v>700</v>
      </c>
      <c r="E7" s="1633"/>
      <c r="F7" s="1633"/>
      <c r="G7" s="1633"/>
      <c r="H7" s="1633"/>
      <c r="I7" s="1633"/>
      <c r="J7" s="1633"/>
      <c r="K7" s="1633"/>
      <c r="L7" s="560" t="s">
        <v>583</v>
      </c>
      <c r="M7" s="752"/>
      <c r="N7" s="1628" t="s">
        <v>702</v>
      </c>
      <c r="O7" s="1633" t="s">
        <v>584</v>
      </c>
      <c r="P7" s="1633"/>
      <c r="Q7" s="1633"/>
      <c r="R7" s="1633"/>
      <c r="S7" s="1633"/>
      <c r="T7" s="1633"/>
      <c r="U7" s="1633"/>
      <c r="V7" s="1634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34" ht="12.75" customHeight="1" thickBot="1" x14ac:dyDescent="0.3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6" t="s">
        <v>593</v>
      </c>
      <c r="W8" s="744" t="s">
        <v>57</v>
      </c>
      <c r="X8" s="570" t="s">
        <v>57</v>
      </c>
      <c r="Y8" s="571" t="s">
        <v>57</v>
      </c>
      <c r="AA8" s="572" t="s">
        <v>57</v>
      </c>
      <c r="AB8" s="569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4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8" t="str">
        <f>+A19</f>
        <v>Meters &amp; Meter Governors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4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8" t="str">
        <f>+A34</f>
        <v>Customer Requested Work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4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61" t="str">
        <f>A50</f>
        <v>Other Meterwork Cost</v>
      </c>
      <c r="B12" s="511"/>
      <c r="C12" s="522"/>
      <c r="D12" s="510"/>
      <c r="E12" s="779"/>
      <c r="F12" s="757"/>
      <c r="G12" s="757"/>
      <c r="H12" s="757"/>
      <c r="I12" s="757"/>
      <c r="J12" s="757"/>
      <c r="K12" s="728"/>
      <c r="L12" s="511"/>
      <c r="M12" s="574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4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2"/>
      <c r="Y13" s="363"/>
      <c r="Z13" s="42"/>
      <c r="AA13" s="364"/>
      <c r="AB13" s="363"/>
      <c r="AC13" s="745"/>
    </row>
    <row r="14" spans="1:34" s="41" customFormat="1" ht="14" x14ac:dyDescent="0.3">
      <c r="Z14" s="42"/>
      <c r="AD14"/>
    </row>
    <row r="15" spans="1:34" s="365" customFormat="1" ht="19.5" customHeight="1" thickBot="1" x14ac:dyDescent="0.4">
      <c r="A15" s="294" t="s">
        <v>1118</v>
      </c>
      <c r="B15" s="294"/>
      <c r="C15" s="294"/>
      <c r="D15" s="294"/>
      <c r="E15" s="577"/>
      <c r="F15" s="294"/>
      <c r="G15" s="294"/>
      <c r="H15" s="294"/>
      <c r="I15" s="294"/>
      <c r="J15" s="294"/>
      <c r="K15" s="294"/>
      <c r="L15" s="294"/>
      <c r="M15" s="212"/>
      <c r="N15" s="294"/>
      <c r="O15" s="294"/>
      <c r="P15" s="212"/>
      <c r="Q15" s="212"/>
      <c r="R15" s="212"/>
      <c r="S15" s="212"/>
      <c r="T15" s="212"/>
      <c r="U15" s="212"/>
      <c r="V15" s="212"/>
      <c r="Z15" s="366"/>
      <c r="AD15"/>
    </row>
    <row r="16" spans="1:34" ht="36.75" customHeight="1" x14ac:dyDescent="0.3">
      <c r="A16" s="367"/>
      <c r="B16" s="1628" t="s">
        <v>299</v>
      </c>
      <c r="C16" s="1621" t="s">
        <v>703</v>
      </c>
      <c r="D16" s="1632" t="s">
        <v>700</v>
      </c>
      <c r="E16" s="1633"/>
      <c r="F16" s="1633"/>
      <c r="G16" s="1633"/>
      <c r="H16" s="1633"/>
      <c r="I16" s="1633"/>
      <c r="J16" s="1633"/>
      <c r="K16" s="1633"/>
      <c r="L16" s="560" t="s">
        <v>583</v>
      </c>
      <c r="M16" s="752"/>
      <c r="N16" s="1628" t="s">
        <v>702</v>
      </c>
      <c r="O16" s="1633" t="s">
        <v>584</v>
      </c>
      <c r="P16" s="1633"/>
      <c r="Q16" s="1633"/>
      <c r="R16" s="1633"/>
      <c r="S16" s="1633"/>
      <c r="T16" s="1633"/>
      <c r="U16" s="1633"/>
      <c r="V16" s="1634"/>
      <c r="W16" s="560" t="s">
        <v>585</v>
      </c>
      <c r="X16" s="355" t="s">
        <v>288</v>
      </c>
      <c r="Y16" s="356" t="s">
        <v>289</v>
      </c>
      <c r="Z16" s="357"/>
      <c r="AA16" s="358" t="s">
        <v>290</v>
      </c>
      <c r="AB16" s="359" t="s">
        <v>291</v>
      </c>
      <c r="AD16"/>
    </row>
    <row r="17" spans="1:30" ht="14.5" thickBot="1" x14ac:dyDescent="0.35">
      <c r="A17" s="562"/>
      <c r="B17" s="1629"/>
      <c r="C17" s="1622"/>
      <c r="D17" s="563" t="s">
        <v>586</v>
      </c>
      <c r="E17" s="564" t="s">
        <v>587</v>
      </c>
      <c r="F17" s="565" t="s">
        <v>588</v>
      </c>
      <c r="G17" s="565" t="s">
        <v>589</v>
      </c>
      <c r="H17" s="565" t="s">
        <v>590</v>
      </c>
      <c r="I17" s="565" t="s">
        <v>591</v>
      </c>
      <c r="J17" s="565" t="s">
        <v>592</v>
      </c>
      <c r="K17" s="566" t="s">
        <v>593</v>
      </c>
      <c r="L17" s="567" t="s">
        <v>594</v>
      </c>
      <c r="N17" s="1629"/>
      <c r="O17" s="564" t="s">
        <v>586</v>
      </c>
      <c r="P17" s="564" t="s">
        <v>587</v>
      </c>
      <c r="Q17" s="565" t="s">
        <v>588</v>
      </c>
      <c r="R17" s="565" t="s">
        <v>589</v>
      </c>
      <c r="S17" s="565" t="s">
        <v>590</v>
      </c>
      <c r="T17" s="565" t="s">
        <v>591</v>
      </c>
      <c r="U17" s="565" t="s">
        <v>592</v>
      </c>
      <c r="V17" s="568" t="s">
        <v>593</v>
      </c>
      <c r="W17" s="744" t="s">
        <v>57</v>
      </c>
      <c r="X17" s="571" t="s">
        <v>57</v>
      </c>
      <c r="Y17" s="584" t="s">
        <v>57</v>
      </c>
      <c r="AA17" s="569" t="s">
        <v>57</v>
      </c>
      <c r="AB17" s="569" t="s">
        <v>57</v>
      </c>
      <c r="AD17"/>
    </row>
    <row r="18" spans="1:30" ht="14.5" thickBot="1" x14ac:dyDescent="0.35">
      <c r="A18" s="360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2" si="5">SUM(O18:X18)</f>
        <v>0</v>
      </c>
      <c r="Z18" s="574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8" t="s">
        <v>395</v>
      </c>
      <c r="B19" s="501"/>
      <c r="C19" s="742"/>
      <c r="D19" s="509"/>
      <c r="E19" s="741"/>
      <c r="F19" s="741"/>
      <c r="G19" s="741"/>
      <c r="H19" s="741"/>
      <c r="I19" s="741"/>
      <c r="J19" s="741"/>
      <c r="K19" s="726"/>
      <c r="L19" s="501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4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61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4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4"/>
      <c r="AA20" s="821"/>
      <c r="AB20" s="682">
        <f>+Y20-AA20</f>
        <v>0</v>
      </c>
      <c r="AD20"/>
    </row>
    <row r="21" spans="1:30" ht="14" x14ac:dyDescent="0.3">
      <c r="A21" s="561" t="s">
        <v>698</v>
      </c>
      <c r="B21" s="747" t="str">
        <f>$B$20</f>
        <v>Number</v>
      </c>
      <c r="C21" s="783"/>
      <c r="D21" s="719"/>
      <c r="E21" s="500"/>
      <c r="F21" s="500"/>
      <c r="G21" s="500"/>
      <c r="H21" s="500"/>
      <c r="I21" s="500"/>
      <c r="J21" s="500"/>
      <c r="K21" s="784"/>
      <c r="L21" s="515"/>
      <c r="M21" s="574"/>
      <c r="N21" s="747" t="str">
        <f t="shared" si="6"/>
        <v>Nominal £</v>
      </c>
      <c r="O21" s="789"/>
      <c r="P21" s="500"/>
      <c r="Q21" s="500"/>
      <c r="R21" s="500"/>
      <c r="S21" s="500"/>
      <c r="T21" s="500"/>
      <c r="U21" s="500"/>
      <c r="V21" s="553"/>
      <c r="W21" s="719"/>
      <c r="X21" s="553"/>
      <c r="Y21" s="672">
        <f t="shared" si="5"/>
        <v>0</v>
      </c>
      <c r="Z21" s="574"/>
      <c r="AA21" s="586"/>
      <c r="AB21" s="663">
        <f>+Y21-AA21</f>
        <v>0</v>
      </c>
      <c r="AD21"/>
    </row>
    <row r="22" spans="1:30" ht="14" x14ac:dyDescent="0.3">
      <c r="A22" s="561" t="s">
        <v>697</v>
      </c>
      <c r="B22" s="747" t="str">
        <f t="shared" ref="B22:B33" si="8">$B$20</f>
        <v>Number</v>
      </c>
      <c r="C22" s="783"/>
      <c r="D22" s="719"/>
      <c r="E22" s="500"/>
      <c r="F22" s="500"/>
      <c r="G22" s="500"/>
      <c r="H22" s="500"/>
      <c r="I22" s="500"/>
      <c r="J22" s="500"/>
      <c r="K22" s="784"/>
      <c r="L22" s="515"/>
      <c r="M22" s="574"/>
      <c r="N22" s="747" t="str">
        <f t="shared" si="6"/>
        <v>Nominal £</v>
      </c>
      <c r="O22" s="789"/>
      <c r="P22" s="500"/>
      <c r="Q22" s="500"/>
      <c r="R22" s="500"/>
      <c r="S22" s="500"/>
      <c r="T22" s="500"/>
      <c r="U22" s="500"/>
      <c r="V22" s="553"/>
      <c r="W22" s="719"/>
      <c r="X22" s="553"/>
      <c r="Y22" s="672">
        <f t="shared" si="5"/>
        <v>0</v>
      </c>
      <c r="Z22" s="574"/>
      <c r="AA22" s="586"/>
      <c r="AB22" s="663">
        <f t="shared" ref="AB22:AB27" si="9">+Y22-AA22</f>
        <v>0</v>
      </c>
      <c r="AD22"/>
    </row>
    <row r="23" spans="1:30" ht="14" x14ac:dyDescent="0.3">
      <c r="A23" s="561" t="s">
        <v>696</v>
      </c>
      <c r="B23" s="747" t="str">
        <f t="shared" si="8"/>
        <v>Number</v>
      </c>
      <c r="C23" s="783"/>
      <c r="D23" s="719"/>
      <c r="E23" s="500"/>
      <c r="F23" s="500"/>
      <c r="G23" s="500"/>
      <c r="H23" s="500"/>
      <c r="I23" s="500"/>
      <c r="J23" s="500"/>
      <c r="K23" s="784"/>
      <c r="L23" s="515"/>
      <c r="M23" s="574"/>
      <c r="N23" s="747" t="str">
        <f t="shared" si="6"/>
        <v>Nominal £</v>
      </c>
      <c r="O23" s="789"/>
      <c r="P23" s="500"/>
      <c r="Q23" s="500"/>
      <c r="R23" s="500"/>
      <c r="S23" s="500"/>
      <c r="T23" s="500"/>
      <c r="U23" s="500"/>
      <c r="V23" s="553"/>
      <c r="W23" s="719"/>
      <c r="X23" s="553"/>
      <c r="Y23" s="672">
        <f t="shared" si="5"/>
        <v>0</v>
      </c>
      <c r="Z23" s="574"/>
      <c r="AA23" s="586"/>
      <c r="AB23" s="663">
        <f t="shared" si="9"/>
        <v>0</v>
      </c>
      <c r="AD23"/>
    </row>
    <row r="24" spans="1:30" ht="14" x14ac:dyDescent="0.3">
      <c r="A24" s="561" t="s">
        <v>695</v>
      </c>
      <c r="B24" s="747" t="str">
        <f t="shared" si="8"/>
        <v>Number</v>
      </c>
      <c r="C24" s="783"/>
      <c r="D24" s="719"/>
      <c r="E24" s="500"/>
      <c r="F24" s="500"/>
      <c r="G24" s="500"/>
      <c r="H24" s="500"/>
      <c r="I24" s="500"/>
      <c r="J24" s="500"/>
      <c r="K24" s="784"/>
      <c r="L24" s="515"/>
      <c r="M24" s="574"/>
      <c r="N24" s="747" t="str">
        <f t="shared" si="6"/>
        <v>Nominal £</v>
      </c>
      <c r="O24" s="789"/>
      <c r="P24" s="500"/>
      <c r="Q24" s="500"/>
      <c r="R24" s="500"/>
      <c r="S24" s="500"/>
      <c r="T24" s="500"/>
      <c r="U24" s="500"/>
      <c r="V24" s="553"/>
      <c r="W24" s="719"/>
      <c r="X24" s="553"/>
      <c r="Y24" s="672">
        <f t="shared" si="5"/>
        <v>0</v>
      </c>
      <c r="Z24" s="574"/>
      <c r="AA24" s="586"/>
      <c r="AB24" s="663">
        <f t="shared" si="9"/>
        <v>0</v>
      </c>
      <c r="AD24"/>
    </row>
    <row r="25" spans="1:30" ht="14" x14ac:dyDescent="0.3">
      <c r="A25" s="561" t="s">
        <v>694</v>
      </c>
      <c r="B25" s="747" t="str">
        <f t="shared" si="8"/>
        <v>Number</v>
      </c>
      <c r="C25" s="783"/>
      <c r="D25" s="719"/>
      <c r="E25" s="500"/>
      <c r="F25" s="500"/>
      <c r="G25" s="500"/>
      <c r="H25" s="500"/>
      <c r="I25" s="500"/>
      <c r="J25" s="500"/>
      <c r="K25" s="784"/>
      <c r="L25" s="515"/>
      <c r="M25" s="574"/>
      <c r="N25" s="747" t="str">
        <f t="shared" si="6"/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5"/>
        <v>0</v>
      </c>
      <c r="Z25" s="574"/>
      <c r="AA25" s="586"/>
      <c r="AB25" s="663">
        <f t="shared" si="9"/>
        <v>0</v>
      </c>
      <c r="AD25"/>
    </row>
    <row r="26" spans="1:30" ht="14" x14ac:dyDescent="0.3">
      <c r="A26" s="561" t="s">
        <v>693</v>
      </c>
      <c r="B26" s="747" t="str">
        <f t="shared" si="8"/>
        <v>Number</v>
      </c>
      <c r="C26" s="783"/>
      <c r="D26" s="719"/>
      <c r="E26" s="500"/>
      <c r="F26" s="500"/>
      <c r="G26" s="500"/>
      <c r="H26" s="500"/>
      <c r="I26" s="500"/>
      <c r="J26" s="500"/>
      <c r="K26" s="784"/>
      <c r="L26" s="515"/>
      <c r="M26" s="574"/>
      <c r="N26" s="747" t="str">
        <f t="shared" si="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5"/>
        <v>0</v>
      </c>
      <c r="Z26" s="574"/>
      <c r="AA26" s="586"/>
      <c r="AB26" s="663">
        <f t="shared" si="9"/>
        <v>0</v>
      </c>
      <c r="AD26"/>
    </row>
    <row r="27" spans="1:30" ht="14" x14ac:dyDescent="0.3">
      <c r="A27" s="561" t="s">
        <v>692</v>
      </c>
      <c r="B27" s="747" t="str">
        <f t="shared" si="8"/>
        <v>Number</v>
      </c>
      <c r="C27" s="783"/>
      <c r="D27" s="719"/>
      <c r="E27" s="500"/>
      <c r="F27" s="500"/>
      <c r="G27" s="500"/>
      <c r="H27" s="500"/>
      <c r="I27" s="500"/>
      <c r="J27" s="500"/>
      <c r="K27" s="784"/>
      <c r="L27" s="515"/>
      <c r="M27" s="574"/>
      <c r="N27" s="747" t="str">
        <f t="shared" si="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5"/>
        <v>0</v>
      </c>
      <c r="Z27" s="574"/>
      <c r="AA27" s="586"/>
      <c r="AB27" s="663">
        <f t="shared" si="9"/>
        <v>0</v>
      </c>
      <c r="AD27"/>
    </row>
    <row r="28" spans="1:30" ht="14" x14ac:dyDescent="0.3">
      <c r="A28" s="561" t="s">
        <v>691</v>
      </c>
      <c r="B28" s="747" t="str">
        <f t="shared" si="8"/>
        <v>Number</v>
      </c>
      <c r="C28" s="783"/>
      <c r="D28" s="719"/>
      <c r="E28" s="500"/>
      <c r="F28" s="500"/>
      <c r="G28" s="500"/>
      <c r="H28" s="500"/>
      <c r="I28" s="500"/>
      <c r="J28" s="500"/>
      <c r="K28" s="784"/>
      <c r="L28" s="515"/>
      <c r="M28" s="574"/>
      <c r="N28" s="747" t="str">
        <f t="shared" si="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5"/>
        <v>0</v>
      </c>
      <c r="Z28" s="574"/>
      <c r="AA28" s="586"/>
      <c r="AB28" s="663">
        <f t="shared" ref="AB28:AB52" si="10">+Y28-AA28</f>
        <v>0</v>
      </c>
      <c r="AD28"/>
    </row>
    <row r="29" spans="1:30" ht="14" x14ac:dyDescent="0.3">
      <c r="A29" s="561" t="s">
        <v>690</v>
      </c>
      <c r="B29" s="747" t="str">
        <f t="shared" si="8"/>
        <v>Number</v>
      </c>
      <c r="C29" s="783"/>
      <c r="D29" s="719"/>
      <c r="E29" s="500"/>
      <c r="F29" s="500"/>
      <c r="G29" s="500"/>
      <c r="H29" s="500"/>
      <c r="I29" s="500"/>
      <c r="J29" s="500"/>
      <c r="K29" s="784"/>
      <c r="L29" s="515"/>
      <c r="M29" s="574"/>
      <c r="N29" s="747" t="str">
        <f t="shared" si="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5"/>
        <v>0</v>
      </c>
      <c r="Z29" s="574"/>
      <c r="AA29" s="586"/>
      <c r="AB29" s="663">
        <f t="shared" si="10"/>
        <v>0</v>
      </c>
      <c r="AD29"/>
    </row>
    <row r="30" spans="1:30" ht="14" x14ac:dyDescent="0.3">
      <c r="A30" s="561" t="s">
        <v>689</v>
      </c>
      <c r="B30" s="747" t="str">
        <f t="shared" si="8"/>
        <v>Number</v>
      </c>
      <c r="C30" s="783"/>
      <c r="D30" s="719"/>
      <c r="E30" s="500"/>
      <c r="F30" s="500"/>
      <c r="G30" s="500"/>
      <c r="H30" s="500"/>
      <c r="I30" s="500"/>
      <c r="J30" s="500"/>
      <c r="K30" s="784"/>
      <c r="L30" s="515"/>
      <c r="M30" s="574"/>
      <c r="N30" s="747" t="str">
        <f t="shared" si="6"/>
        <v>Nominal £</v>
      </c>
      <c r="O30" s="789"/>
      <c r="P30" s="500"/>
      <c r="Q30" s="500"/>
      <c r="R30" s="500"/>
      <c r="S30" s="500"/>
      <c r="T30" s="500"/>
      <c r="U30" s="500"/>
      <c r="V30" s="553"/>
      <c r="W30" s="719"/>
      <c r="X30" s="553"/>
      <c r="Y30" s="672">
        <f t="shared" si="5"/>
        <v>0</v>
      </c>
      <c r="Z30" s="574"/>
      <c r="AA30" s="586"/>
      <c r="AB30" s="663">
        <f t="shared" si="10"/>
        <v>0</v>
      </c>
      <c r="AD30"/>
    </row>
    <row r="31" spans="1:30" ht="14" x14ac:dyDescent="0.3">
      <c r="A31" s="561" t="s">
        <v>688</v>
      </c>
      <c r="B31" s="747" t="str">
        <f t="shared" si="8"/>
        <v>Number</v>
      </c>
      <c r="C31" s="783"/>
      <c r="D31" s="719"/>
      <c r="E31" s="500"/>
      <c r="F31" s="500"/>
      <c r="G31" s="500"/>
      <c r="H31" s="500"/>
      <c r="I31" s="500"/>
      <c r="J31" s="500"/>
      <c r="K31" s="784"/>
      <c r="L31" s="515"/>
      <c r="M31" s="574"/>
      <c r="N31" s="747" t="str">
        <f t="shared" si="6"/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5"/>
        <v>0</v>
      </c>
      <c r="Z31" s="574"/>
      <c r="AA31" s="586"/>
      <c r="AB31" s="663">
        <f t="shared" si="10"/>
        <v>0</v>
      </c>
      <c r="AD31"/>
    </row>
    <row r="32" spans="1:30" ht="14" x14ac:dyDescent="0.3">
      <c r="A32" s="561" t="s">
        <v>687</v>
      </c>
      <c r="B32" s="747" t="str">
        <f t="shared" si="8"/>
        <v>Number</v>
      </c>
      <c r="C32" s="783"/>
      <c r="D32" s="719"/>
      <c r="E32" s="500"/>
      <c r="F32" s="500"/>
      <c r="G32" s="500"/>
      <c r="H32" s="500"/>
      <c r="I32" s="500"/>
      <c r="J32" s="500"/>
      <c r="K32" s="784"/>
      <c r="L32" s="515"/>
      <c r="M32" s="574"/>
      <c r="N32" s="747" t="str">
        <f t="shared" si="6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5"/>
        <v>0</v>
      </c>
      <c r="Z32" s="574"/>
      <c r="AA32" s="586"/>
      <c r="AB32" s="663">
        <f t="shared" si="10"/>
        <v>0</v>
      </c>
      <c r="AD32"/>
    </row>
    <row r="33" spans="1:30" ht="14.5" thickBot="1" x14ac:dyDescent="0.35">
      <c r="A33" s="573" t="s">
        <v>293</v>
      </c>
      <c r="B33" s="748" t="str">
        <f t="shared" si="8"/>
        <v>Number</v>
      </c>
      <c r="C33" s="785"/>
      <c r="D33" s="722"/>
      <c r="E33" s="554"/>
      <c r="F33" s="554"/>
      <c r="G33" s="554"/>
      <c r="H33" s="554"/>
      <c r="I33" s="554"/>
      <c r="J33" s="554"/>
      <c r="K33" s="786"/>
      <c r="L33" s="516"/>
      <c r="M33" s="574"/>
      <c r="N33" s="748" t="str">
        <f t="shared" si="6"/>
        <v>Nominal £</v>
      </c>
      <c r="O33" s="790"/>
      <c r="P33" s="554"/>
      <c r="Q33" s="554"/>
      <c r="R33" s="554"/>
      <c r="S33" s="554"/>
      <c r="T33" s="554"/>
      <c r="U33" s="554"/>
      <c r="V33" s="555"/>
      <c r="W33" s="722"/>
      <c r="X33" s="555"/>
      <c r="Y33" s="678">
        <f t="shared" si="5"/>
        <v>0</v>
      </c>
      <c r="Z33" s="574"/>
      <c r="AA33" s="588"/>
      <c r="AB33" s="665">
        <f t="shared" si="10"/>
        <v>0</v>
      </c>
      <c r="AD33"/>
    </row>
    <row r="34" spans="1:30" ht="14" x14ac:dyDescent="0.3">
      <c r="A34" s="368" t="s">
        <v>286</v>
      </c>
      <c r="B34" s="501"/>
      <c r="C34" s="742"/>
      <c r="D34" s="509"/>
      <c r="E34" s="741"/>
      <c r="F34" s="741"/>
      <c r="G34" s="741"/>
      <c r="H34" s="741"/>
      <c r="I34" s="741"/>
      <c r="J34" s="741"/>
      <c r="K34" s="726"/>
      <c r="L34" s="501"/>
      <c r="M34" s="574"/>
      <c r="N34" s="746" t="str">
        <f t="shared" si="6"/>
        <v>Nominal £</v>
      </c>
      <c r="O34" s="694">
        <f t="shared" ref="O34:X34" si="11">SUM(O35:O49)</f>
        <v>0</v>
      </c>
      <c r="P34" s="680">
        <f t="shared" si="11"/>
        <v>0</v>
      </c>
      <c r="Q34" s="680">
        <f t="shared" si="11"/>
        <v>0</v>
      </c>
      <c r="R34" s="680">
        <f t="shared" si="11"/>
        <v>0</v>
      </c>
      <c r="S34" s="680">
        <f t="shared" si="11"/>
        <v>0</v>
      </c>
      <c r="T34" s="680">
        <f t="shared" si="11"/>
        <v>0</v>
      </c>
      <c r="U34" s="680">
        <f t="shared" si="11"/>
        <v>0</v>
      </c>
      <c r="V34" s="671">
        <f t="shared" si="11"/>
        <v>0</v>
      </c>
      <c r="W34" s="679">
        <f t="shared" si="11"/>
        <v>0</v>
      </c>
      <c r="X34" s="671">
        <f t="shared" si="11"/>
        <v>0</v>
      </c>
      <c r="Y34" s="670">
        <f t="shared" si="5"/>
        <v>0</v>
      </c>
      <c r="Z34" s="574"/>
      <c r="AA34" s="670">
        <f>SUM(AA35:AA49)</f>
        <v>0</v>
      </c>
      <c r="AB34" s="671">
        <f t="shared" si="10"/>
        <v>0</v>
      </c>
      <c r="AD34"/>
    </row>
    <row r="35" spans="1:30" ht="14" x14ac:dyDescent="0.3">
      <c r="A35" s="561" t="s">
        <v>397</v>
      </c>
      <c r="B35" s="747" t="str">
        <f t="shared" ref="B35:B49" si="12">$B$20</f>
        <v>Number</v>
      </c>
      <c r="C35" s="743"/>
      <c r="D35" s="505"/>
      <c r="E35" s="755"/>
      <c r="F35" s="755"/>
      <c r="G35" s="755"/>
      <c r="H35" s="755"/>
      <c r="I35" s="755"/>
      <c r="J35" s="755"/>
      <c r="K35" s="729"/>
      <c r="L35" s="515"/>
      <c r="M35" s="574"/>
      <c r="N35" s="747" t="str">
        <f t="shared" si="6"/>
        <v>Nominal £</v>
      </c>
      <c r="O35" s="789"/>
      <c r="P35" s="500"/>
      <c r="Q35" s="500"/>
      <c r="R35" s="500"/>
      <c r="S35" s="500"/>
      <c r="T35" s="500"/>
      <c r="U35" s="500"/>
      <c r="V35" s="553"/>
      <c r="W35" s="719"/>
      <c r="X35" s="553"/>
      <c r="Y35" s="672">
        <f t="shared" si="5"/>
        <v>0</v>
      </c>
      <c r="Z35" s="574"/>
      <c r="AA35" s="586"/>
      <c r="AB35" s="663">
        <f t="shared" si="10"/>
        <v>0</v>
      </c>
      <c r="AD35"/>
    </row>
    <row r="36" spans="1:30" ht="14" x14ac:dyDescent="0.3">
      <c r="A36" s="558" t="s">
        <v>398</v>
      </c>
      <c r="B36" s="747" t="str">
        <f t="shared" si="12"/>
        <v>Number</v>
      </c>
      <c r="C36" s="743"/>
      <c r="D36" s="505"/>
      <c r="E36" s="755"/>
      <c r="F36" s="755"/>
      <c r="G36" s="755"/>
      <c r="H36" s="755"/>
      <c r="I36" s="755"/>
      <c r="J36" s="755"/>
      <c r="K36" s="729"/>
      <c r="L36" s="515"/>
      <c r="M36" s="574"/>
      <c r="N36" s="747" t="str">
        <f t="shared" si="6"/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5"/>
        <v>0</v>
      </c>
      <c r="Z36" s="574"/>
      <c r="AA36" s="586"/>
      <c r="AB36" s="663">
        <f t="shared" si="10"/>
        <v>0</v>
      </c>
      <c r="AD36"/>
    </row>
    <row r="37" spans="1:30" ht="14" x14ac:dyDescent="0.3">
      <c r="A37" s="558" t="s">
        <v>399</v>
      </c>
      <c r="B37" s="747" t="str">
        <f t="shared" si="12"/>
        <v>Number</v>
      </c>
      <c r="C37" s="743"/>
      <c r="D37" s="505"/>
      <c r="E37" s="755"/>
      <c r="F37" s="755"/>
      <c r="G37" s="755"/>
      <c r="H37" s="755"/>
      <c r="I37" s="755"/>
      <c r="J37" s="755"/>
      <c r="K37" s="729"/>
      <c r="L37" s="515"/>
      <c r="M37" s="574"/>
      <c r="N37" s="747" t="str">
        <f t="shared" si="6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5"/>
        <v>0</v>
      </c>
      <c r="Z37" s="574"/>
      <c r="AA37" s="586"/>
      <c r="AB37" s="663">
        <f t="shared" si="10"/>
        <v>0</v>
      </c>
      <c r="AD37"/>
    </row>
    <row r="38" spans="1:30" ht="14" x14ac:dyDescent="0.3">
      <c r="A38" s="558" t="s">
        <v>686</v>
      </c>
      <c r="B38" s="747" t="str">
        <f t="shared" si="12"/>
        <v>Number</v>
      </c>
      <c r="C38" s="743"/>
      <c r="D38" s="505"/>
      <c r="E38" s="755"/>
      <c r="F38" s="755"/>
      <c r="G38" s="755"/>
      <c r="H38" s="755"/>
      <c r="I38" s="755"/>
      <c r="J38" s="755"/>
      <c r="K38" s="729"/>
      <c r="L38" s="515"/>
      <c r="M38" s="574"/>
      <c r="N38" s="747" t="str">
        <f t="shared" si="6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5"/>
        <v>0</v>
      </c>
      <c r="Z38" s="574"/>
      <c r="AA38" s="586"/>
      <c r="AB38" s="663">
        <f t="shared" si="10"/>
        <v>0</v>
      </c>
      <c r="AD38"/>
    </row>
    <row r="39" spans="1:30" ht="14" x14ac:dyDescent="0.3">
      <c r="A39" s="558" t="s">
        <v>685</v>
      </c>
      <c r="B39" s="747" t="str">
        <f t="shared" si="12"/>
        <v>Number</v>
      </c>
      <c r="C39" s="743"/>
      <c r="D39" s="505"/>
      <c r="E39" s="755"/>
      <c r="F39" s="755"/>
      <c r="G39" s="755"/>
      <c r="H39" s="755"/>
      <c r="I39" s="755"/>
      <c r="J39" s="755"/>
      <c r="K39" s="729"/>
      <c r="L39" s="515"/>
      <c r="M39" s="574"/>
      <c r="N39" s="747" t="str">
        <f t="shared" si="6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5"/>
        <v>0</v>
      </c>
      <c r="Z39" s="574"/>
      <c r="AA39" s="586"/>
      <c r="AB39" s="663">
        <f t="shared" si="10"/>
        <v>0</v>
      </c>
      <c r="AD39"/>
    </row>
    <row r="40" spans="1:30" ht="14" x14ac:dyDescent="0.3">
      <c r="A40" s="558" t="s">
        <v>400</v>
      </c>
      <c r="B40" s="747" t="str">
        <f t="shared" si="12"/>
        <v>Number</v>
      </c>
      <c r="C40" s="743"/>
      <c r="D40" s="505"/>
      <c r="E40" s="755"/>
      <c r="F40" s="755"/>
      <c r="G40" s="755"/>
      <c r="H40" s="755"/>
      <c r="I40" s="755"/>
      <c r="J40" s="755"/>
      <c r="K40" s="729"/>
      <c r="L40" s="515"/>
      <c r="M40" s="574"/>
      <c r="N40" s="747" t="str">
        <f t="shared" si="6"/>
        <v>Nominal £</v>
      </c>
      <c r="O40" s="789"/>
      <c r="P40" s="500"/>
      <c r="Q40" s="500"/>
      <c r="R40" s="500"/>
      <c r="S40" s="500"/>
      <c r="T40" s="500"/>
      <c r="U40" s="500"/>
      <c r="V40" s="553"/>
      <c r="W40" s="719"/>
      <c r="X40" s="553"/>
      <c r="Y40" s="672">
        <f t="shared" si="5"/>
        <v>0</v>
      </c>
      <c r="Z40" s="574"/>
      <c r="AA40" s="586"/>
      <c r="AB40" s="663">
        <f t="shared" si="10"/>
        <v>0</v>
      </c>
      <c r="AD40"/>
    </row>
    <row r="41" spans="1:30" ht="14" x14ac:dyDescent="0.3">
      <c r="A41" s="558" t="s">
        <v>401</v>
      </c>
      <c r="B41" s="747" t="str">
        <f t="shared" si="12"/>
        <v>Number</v>
      </c>
      <c r="C41" s="743"/>
      <c r="D41" s="505"/>
      <c r="E41" s="755"/>
      <c r="F41" s="755"/>
      <c r="G41" s="755"/>
      <c r="H41" s="755"/>
      <c r="I41" s="755"/>
      <c r="J41" s="755"/>
      <c r="K41" s="729"/>
      <c r="L41" s="515"/>
      <c r="M41" s="574"/>
      <c r="N41" s="747" t="str">
        <f t="shared" si="6"/>
        <v>Nominal £</v>
      </c>
      <c r="O41" s="789"/>
      <c r="P41" s="500"/>
      <c r="Q41" s="500"/>
      <c r="R41" s="500"/>
      <c r="S41" s="500"/>
      <c r="T41" s="500"/>
      <c r="U41" s="500"/>
      <c r="V41" s="553"/>
      <c r="W41" s="719"/>
      <c r="X41" s="553"/>
      <c r="Y41" s="672">
        <f t="shared" si="5"/>
        <v>0</v>
      </c>
      <c r="Z41" s="574"/>
      <c r="AA41" s="586"/>
      <c r="AB41" s="663">
        <f t="shared" si="10"/>
        <v>0</v>
      </c>
      <c r="AD41"/>
    </row>
    <row r="42" spans="1:30" ht="14" x14ac:dyDescent="0.3">
      <c r="A42" s="558" t="s">
        <v>402</v>
      </c>
      <c r="B42" s="747" t="str">
        <f t="shared" si="12"/>
        <v>Number</v>
      </c>
      <c r="C42" s="743"/>
      <c r="D42" s="505"/>
      <c r="E42" s="755"/>
      <c r="F42" s="755"/>
      <c r="G42" s="755"/>
      <c r="H42" s="755"/>
      <c r="I42" s="755"/>
      <c r="J42" s="755"/>
      <c r="K42" s="729"/>
      <c r="L42" s="515"/>
      <c r="M42" s="574"/>
      <c r="N42" s="747" t="str">
        <f t="shared" si="6"/>
        <v>Nominal £</v>
      </c>
      <c r="O42" s="789"/>
      <c r="P42" s="500"/>
      <c r="Q42" s="500"/>
      <c r="R42" s="500"/>
      <c r="S42" s="500"/>
      <c r="T42" s="500"/>
      <c r="U42" s="500"/>
      <c r="V42" s="553"/>
      <c r="W42" s="719"/>
      <c r="X42" s="553"/>
      <c r="Y42" s="672">
        <f t="shared" si="5"/>
        <v>0</v>
      </c>
      <c r="Z42" s="574"/>
      <c r="AA42" s="586"/>
      <c r="AB42" s="663">
        <f t="shared" si="10"/>
        <v>0</v>
      </c>
      <c r="AD42"/>
    </row>
    <row r="43" spans="1:30" ht="14" x14ac:dyDescent="0.3">
      <c r="A43" s="558" t="s">
        <v>403</v>
      </c>
      <c r="B43" s="747" t="str">
        <f t="shared" si="12"/>
        <v>Number</v>
      </c>
      <c r="C43" s="743"/>
      <c r="D43" s="505"/>
      <c r="E43" s="755"/>
      <c r="F43" s="755"/>
      <c r="G43" s="755"/>
      <c r="H43" s="755"/>
      <c r="I43" s="755"/>
      <c r="J43" s="755"/>
      <c r="K43" s="729"/>
      <c r="L43" s="515"/>
      <c r="M43" s="574"/>
      <c r="N43" s="747" t="str">
        <f t="shared" si="6"/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5"/>
        <v>0</v>
      </c>
      <c r="Z43" s="574"/>
      <c r="AA43" s="586"/>
      <c r="AB43" s="663">
        <f t="shared" si="10"/>
        <v>0</v>
      </c>
      <c r="AD43"/>
    </row>
    <row r="44" spans="1:30" ht="14" x14ac:dyDescent="0.3">
      <c r="A44" s="558" t="s">
        <v>404</v>
      </c>
      <c r="B44" s="747" t="str">
        <f t="shared" si="12"/>
        <v>Number</v>
      </c>
      <c r="C44" s="743"/>
      <c r="D44" s="505"/>
      <c r="E44" s="755"/>
      <c r="F44" s="755"/>
      <c r="G44" s="755"/>
      <c r="H44" s="755"/>
      <c r="I44" s="755"/>
      <c r="J44" s="755"/>
      <c r="K44" s="729"/>
      <c r="L44" s="515"/>
      <c r="M44" s="574"/>
      <c r="N44" s="747" t="str">
        <f t="shared" si="6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5"/>
        <v>0</v>
      </c>
      <c r="Z44" s="574"/>
      <c r="AA44" s="586"/>
      <c r="AB44" s="663">
        <f t="shared" si="10"/>
        <v>0</v>
      </c>
      <c r="AD44"/>
    </row>
    <row r="45" spans="1:30" ht="14" x14ac:dyDescent="0.3">
      <c r="A45" s="558" t="s">
        <v>405</v>
      </c>
      <c r="B45" s="747" t="str">
        <f t="shared" si="12"/>
        <v>Number</v>
      </c>
      <c r="C45" s="743"/>
      <c r="D45" s="505"/>
      <c r="E45" s="755"/>
      <c r="F45" s="755"/>
      <c r="G45" s="755"/>
      <c r="H45" s="755"/>
      <c r="I45" s="755"/>
      <c r="J45" s="755"/>
      <c r="K45" s="729"/>
      <c r="L45" s="515"/>
      <c r="M45" s="574"/>
      <c r="N45" s="747" t="str">
        <f t="shared" si="6"/>
        <v>Nominal £</v>
      </c>
      <c r="O45" s="789"/>
      <c r="P45" s="500"/>
      <c r="Q45" s="500"/>
      <c r="R45" s="500"/>
      <c r="S45" s="500"/>
      <c r="T45" s="500"/>
      <c r="U45" s="500"/>
      <c r="V45" s="553"/>
      <c r="W45" s="719"/>
      <c r="X45" s="553"/>
      <c r="Y45" s="672">
        <f t="shared" si="5"/>
        <v>0</v>
      </c>
      <c r="Z45" s="574"/>
      <c r="AA45" s="586"/>
      <c r="AB45" s="663">
        <f t="shared" si="10"/>
        <v>0</v>
      </c>
      <c r="AD45"/>
    </row>
    <row r="46" spans="1:30" ht="14" x14ac:dyDescent="0.3">
      <c r="A46" s="558" t="s">
        <v>406</v>
      </c>
      <c r="B46" s="747" t="str">
        <f t="shared" si="12"/>
        <v>Number</v>
      </c>
      <c r="C46" s="743"/>
      <c r="D46" s="505"/>
      <c r="E46" s="755"/>
      <c r="F46" s="755"/>
      <c r="G46" s="755"/>
      <c r="H46" s="755"/>
      <c r="I46" s="755"/>
      <c r="J46" s="755"/>
      <c r="K46" s="729"/>
      <c r="L46" s="515"/>
      <c r="M46" s="574"/>
      <c r="N46" s="747" t="str">
        <f t="shared" si="6"/>
        <v>Nominal £</v>
      </c>
      <c r="O46" s="789"/>
      <c r="P46" s="500"/>
      <c r="Q46" s="500"/>
      <c r="R46" s="500"/>
      <c r="S46" s="500"/>
      <c r="T46" s="500"/>
      <c r="U46" s="500"/>
      <c r="V46" s="553"/>
      <c r="W46" s="719"/>
      <c r="X46" s="553"/>
      <c r="Y46" s="672">
        <f t="shared" si="5"/>
        <v>0</v>
      </c>
      <c r="Z46" s="574"/>
      <c r="AA46" s="586"/>
      <c r="AB46" s="663">
        <f t="shared" si="10"/>
        <v>0</v>
      </c>
      <c r="AD46"/>
    </row>
    <row r="47" spans="1:30" ht="14" x14ac:dyDescent="0.3">
      <c r="A47" s="558" t="s">
        <v>407</v>
      </c>
      <c r="B47" s="747" t="str">
        <f t="shared" si="12"/>
        <v>Number</v>
      </c>
      <c r="C47" s="743"/>
      <c r="D47" s="505"/>
      <c r="E47" s="755"/>
      <c r="F47" s="755"/>
      <c r="G47" s="755"/>
      <c r="H47" s="755"/>
      <c r="I47" s="755"/>
      <c r="J47" s="755"/>
      <c r="K47" s="729"/>
      <c r="L47" s="515"/>
      <c r="M47" s="574"/>
      <c r="N47" s="747" t="str">
        <f t="shared" si="6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5"/>
        <v>0</v>
      </c>
      <c r="Z47" s="574"/>
      <c r="AA47" s="586"/>
      <c r="AB47" s="663">
        <f t="shared" si="10"/>
        <v>0</v>
      </c>
      <c r="AD47"/>
    </row>
    <row r="48" spans="1:30" ht="14" x14ac:dyDescent="0.3">
      <c r="A48" s="558" t="s">
        <v>684</v>
      </c>
      <c r="B48" s="747" t="str">
        <f t="shared" si="12"/>
        <v>Number</v>
      </c>
      <c r="C48" s="743"/>
      <c r="D48" s="505"/>
      <c r="E48" s="755"/>
      <c r="F48" s="755"/>
      <c r="G48" s="755"/>
      <c r="H48" s="755"/>
      <c r="I48" s="755"/>
      <c r="J48" s="755"/>
      <c r="K48" s="729"/>
      <c r="L48" s="515"/>
      <c r="M48" s="574"/>
      <c r="N48" s="747" t="str">
        <f t="shared" si="6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5"/>
        <v>0</v>
      </c>
      <c r="Z48" s="574"/>
      <c r="AA48" s="586"/>
      <c r="AB48" s="663">
        <f t="shared" si="10"/>
        <v>0</v>
      </c>
      <c r="AD48"/>
    </row>
    <row r="49" spans="1:30" ht="14.5" thickBot="1" x14ac:dyDescent="0.35">
      <c r="A49" s="734" t="s">
        <v>408</v>
      </c>
      <c r="B49" s="748" t="str">
        <f t="shared" si="12"/>
        <v>Number</v>
      </c>
      <c r="C49" s="756"/>
      <c r="D49" s="510"/>
      <c r="E49" s="757"/>
      <c r="F49" s="757"/>
      <c r="G49" s="757"/>
      <c r="H49" s="757"/>
      <c r="I49" s="757"/>
      <c r="J49" s="757"/>
      <c r="K49" s="728"/>
      <c r="L49" s="516"/>
      <c r="M49" s="574"/>
      <c r="N49" s="748" t="str">
        <f t="shared" si="6"/>
        <v>Nominal £</v>
      </c>
      <c r="O49" s="790"/>
      <c r="P49" s="554"/>
      <c r="Q49" s="554"/>
      <c r="R49" s="554"/>
      <c r="S49" s="554"/>
      <c r="T49" s="554"/>
      <c r="U49" s="554"/>
      <c r="V49" s="555"/>
      <c r="W49" s="722"/>
      <c r="X49" s="555"/>
      <c r="Y49" s="678">
        <f t="shared" si="5"/>
        <v>0</v>
      </c>
      <c r="Z49" s="574"/>
      <c r="AA49" s="588"/>
      <c r="AB49" s="665">
        <f t="shared" si="10"/>
        <v>0</v>
      </c>
      <c r="AD49"/>
    </row>
    <row r="50" spans="1:30" ht="14" x14ac:dyDescent="0.3">
      <c r="A50" s="754" t="s">
        <v>396</v>
      </c>
      <c r="B50" s="501"/>
      <c r="C50" s="742"/>
      <c r="D50" s="509"/>
      <c r="E50" s="741"/>
      <c r="F50" s="741"/>
      <c r="G50" s="741"/>
      <c r="H50" s="741"/>
      <c r="I50" s="741"/>
      <c r="J50" s="741"/>
      <c r="K50" s="726"/>
      <c r="L50" s="501"/>
      <c r="M50" s="574"/>
      <c r="N50" s="746" t="str">
        <f t="shared" si="6"/>
        <v>Nominal £</v>
      </c>
      <c r="O50" s="694">
        <f t="shared" ref="O50:X50" si="13">SUM(O51:O54)</f>
        <v>0</v>
      </c>
      <c r="P50" s="680">
        <f t="shared" si="13"/>
        <v>0</v>
      </c>
      <c r="Q50" s="680">
        <f t="shared" si="13"/>
        <v>0</v>
      </c>
      <c r="R50" s="680">
        <f t="shared" si="13"/>
        <v>0</v>
      </c>
      <c r="S50" s="680">
        <f t="shared" si="13"/>
        <v>0</v>
      </c>
      <c r="T50" s="680">
        <f t="shared" si="13"/>
        <v>0</v>
      </c>
      <c r="U50" s="680">
        <f t="shared" si="13"/>
        <v>0</v>
      </c>
      <c r="V50" s="671">
        <f t="shared" si="13"/>
        <v>0</v>
      </c>
      <c r="W50" s="679">
        <f t="shared" si="13"/>
        <v>0</v>
      </c>
      <c r="X50" s="671">
        <f t="shared" si="13"/>
        <v>0</v>
      </c>
      <c r="Y50" s="670">
        <f t="shared" si="5"/>
        <v>0</v>
      </c>
      <c r="Z50" s="574"/>
      <c r="AA50" s="670">
        <f>SUM(AA51:AA54)</f>
        <v>0</v>
      </c>
      <c r="AB50" s="671">
        <f t="shared" si="10"/>
        <v>0</v>
      </c>
      <c r="AD50"/>
    </row>
    <row r="51" spans="1:30" ht="14" x14ac:dyDescent="0.3">
      <c r="A51" s="792" t="s">
        <v>683</v>
      </c>
      <c r="B51" s="747" t="str">
        <f t="shared" ref="B51:B54" si="14">$B$20</f>
        <v>Number</v>
      </c>
      <c r="C51" s="743"/>
      <c r="D51" s="719"/>
      <c r="E51" s="500"/>
      <c r="F51" s="500"/>
      <c r="G51" s="500"/>
      <c r="H51" s="500"/>
      <c r="I51" s="500"/>
      <c r="J51" s="500"/>
      <c r="K51" s="784"/>
      <c r="L51" s="515"/>
      <c r="M51" s="574"/>
      <c r="N51" s="747" t="str">
        <f t="shared" si="6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5"/>
        <v>0</v>
      </c>
      <c r="Z51" s="574"/>
      <c r="AA51" s="586"/>
      <c r="AB51" s="663">
        <f t="shared" si="10"/>
        <v>0</v>
      </c>
      <c r="AD51"/>
    </row>
    <row r="52" spans="1:30" ht="14" x14ac:dyDescent="0.3">
      <c r="A52" s="793" t="s">
        <v>297</v>
      </c>
      <c r="B52" s="747" t="str">
        <f t="shared" si="14"/>
        <v>Number</v>
      </c>
      <c r="C52" s="743"/>
      <c r="D52" s="719"/>
      <c r="E52" s="500"/>
      <c r="F52" s="500"/>
      <c r="G52" s="500"/>
      <c r="H52" s="500"/>
      <c r="I52" s="500"/>
      <c r="J52" s="500"/>
      <c r="K52" s="784"/>
      <c r="L52" s="515"/>
      <c r="M52" s="574"/>
      <c r="N52" s="747" t="str">
        <f t="shared" si="6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5"/>
        <v>0</v>
      </c>
      <c r="Z52" s="574"/>
      <c r="AA52" s="586"/>
      <c r="AB52" s="663">
        <f t="shared" si="10"/>
        <v>0</v>
      </c>
      <c r="AD52"/>
    </row>
    <row r="53" spans="1:30" ht="14" x14ac:dyDescent="0.3">
      <c r="A53" s="793" t="s">
        <v>297</v>
      </c>
      <c r="B53" s="747" t="str">
        <f t="shared" si="14"/>
        <v>Number</v>
      </c>
      <c r="C53" s="781"/>
      <c r="D53" s="720"/>
      <c r="E53" s="556"/>
      <c r="F53" s="556"/>
      <c r="G53" s="556"/>
      <c r="H53" s="556"/>
      <c r="I53" s="556"/>
      <c r="J53" s="556"/>
      <c r="K53" s="787"/>
      <c r="L53" s="721"/>
      <c r="M53" s="574"/>
      <c r="N53" s="747" t="str">
        <f t="shared" si="6"/>
        <v>Nominal £</v>
      </c>
      <c r="O53" s="791"/>
      <c r="P53" s="556"/>
      <c r="Q53" s="556"/>
      <c r="R53" s="556"/>
      <c r="S53" s="556"/>
      <c r="T53" s="556"/>
      <c r="U53" s="556"/>
      <c r="V53" s="557"/>
      <c r="W53" s="720"/>
      <c r="X53" s="557"/>
      <c r="Y53" s="672">
        <f t="shared" ref="Y53" si="15">SUM(O53:X53)</f>
        <v>0</v>
      </c>
      <c r="Z53" s="574"/>
      <c r="AA53" s="587"/>
      <c r="AB53" s="663">
        <f t="shared" ref="AB53" si="16">+Y53-AA53</f>
        <v>0</v>
      </c>
      <c r="AD53"/>
    </row>
    <row r="54" spans="1:30" ht="14.5" thickBot="1" x14ac:dyDescent="0.35">
      <c r="A54" s="794" t="s">
        <v>297</v>
      </c>
      <c r="B54" s="748" t="str">
        <f t="shared" si="14"/>
        <v>Number</v>
      </c>
      <c r="C54" s="756"/>
      <c r="D54" s="722"/>
      <c r="E54" s="554"/>
      <c r="F54" s="554"/>
      <c r="G54" s="554"/>
      <c r="H54" s="554"/>
      <c r="I54" s="554"/>
      <c r="J54" s="554"/>
      <c r="K54" s="786"/>
      <c r="L54" s="516"/>
      <c r="M54" s="574"/>
      <c r="N54" s="748" t="str">
        <f t="shared" si="6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>SUM(O54:X54)</f>
        <v>0</v>
      </c>
      <c r="Z54" s="574"/>
      <c r="AA54" s="588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A1:AB3"/>
    <mergeCell ref="X4:AB4"/>
    <mergeCell ref="C7:C8"/>
    <mergeCell ref="D7:K7"/>
    <mergeCell ref="O7:V7"/>
    <mergeCell ref="N7:N8"/>
    <mergeCell ref="B7:B8"/>
    <mergeCell ref="B16:B17"/>
    <mergeCell ref="C16:C17"/>
    <mergeCell ref="D16:K16"/>
    <mergeCell ref="O16:V16"/>
    <mergeCell ref="N16:N17"/>
  </mergeCells>
  <pageMargins left="0.7" right="0.7" top="0.75" bottom="0.75" header="0.3" footer="0.3"/>
  <pageSetup paperSize="8" scale="5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F6D27-FD17-4DDF-BD94-F5CB51D6CB27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35" t="s">
        <v>701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1636"/>
      <c r="Z1" s="1636"/>
      <c r="AA1" s="1636"/>
      <c r="AB1" s="1637"/>
      <c r="AC1"/>
      <c r="AD1"/>
      <c r="AE1"/>
      <c r="AF1"/>
      <c r="AG1"/>
    </row>
    <row r="2" spans="1:34" ht="12.75" customHeight="1" x14ac:dyDescent="0.3">
      <c r="A2" s="1638"/>
      <c r="B2" s="1639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P2" s="1639"/>
      <c r="Q2" s="1639"/>
      <c r="R2" s="1639"/>
      <c r="S2" s="1639"/>
      <c r="T2" s="1639"/>
      <c r="U2" s="1639"/>
      <c r="V2" s="1639"/>
      <c r="W2" s="1639"/>
      <c r="X2" s="1639"/>
      <c r="Y2" s="1639"/>
      <c r="Z2" s="1639"/>
      <c r="AA2" s="1639"/>
      <c r="AB2" s="1640"/>
      <c r="AC2"/>
      <c r="AD2"/>
      <c r="AE2"/>
      <c r="AF2"/>
      <c r="AG2"/>
    </row>
    <row r="3" spans="1:34" customFormat="1" ht="13.5" customHeight="1" thickBot="1" x14ac:dyDescent="0.35">
      <c r="A3" s="1641"/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2"/>
      <c r="Q3" s="1642"/>
      <c r="R3" s="1642"/>
      <c r="S3" s="1642"/>
      <c r="T3" s="1642"/>
      <c r="U3" s="1642"/>
      <c r="V3" s="1642"/>
      <c r="W3" s="1642"/>
      <c r="X3" s="1642"/>
      <c r="Y3" s="1642"/>
      <c r="Z3" s="1642"/>
      <c r="AA3" s="1642"/>
      <c r="AB3" s="1643"/>
    </row>
    <row r="4" spans="1:34" customFormat="1" ht="18" x14ac:dyDescent="0.4">
      <c r="A4" s="263" t="str">
        <f ca="1">CONCATENATE("Worksheet: ",RIGHT(CELL("filename",$A$1),LEN(CELL("filename",$A$1))-FIND("]",CELL("filename",$A$1))))</f>
        <v>Worksheet: 3.9 Metering 2024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4"/>
      <c r="P4" s="264"/>
      <c r="Q4" s="264"/>
      <c r="R4" s="264"/>
      <c r="S4" s="264"/>
      <c r="T4" s="264"/>
      <c r="U4" s="264"/>
      <c r="V4" s="264"/>
      <c r="W4" s="264"/>
      <c r="X4" s="1644"/>
      <c r="Y4" s="1644"/>
      <c r="Z4" s="1644"/>
      <c r="AA4" s="1644"/>
      <c r="AB4" s="1644"/>
      <c r="AC4" s="41"/>
      <c r="AD4" s="41"/>
      <c r="AE4" s="41"/>
      <c r="AF4" s="41"/>
      <c r="AG4" s="41"/>
      <c r="AH4" s="41"/>
    </row>
    <row r="5" spans="1:34" customFormat="1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2" t="s">
        <v>1115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</row>
    <row r="7" spans="1:34" customFormat="1" ht="36" customHeight="1" x14ac:dyDescent="0.3">
      <c r="A7" s="353"/>
      <c r="B7" s="1628" t="s">
        <v>299</v>
      </c>
      <c r="C7" s="1621" t="s">
        <v>703</v>
      </c>
      <c r="D7" s="1632" t="s">
        <v>700</v>
      </c>
      <c r="E7" s="1633"/>
      <c r="F7" s="1633"/>
      <c r="G7" s="1633"/>
      <c r="H7" s="1633"/>
      <c r="I7" s="1633"/>
      <c r="J7" s="1633"/>
      <c r="K7" s="1633"/>
      <c r="L7" s="560" t="s">
        <v>583</v>
      </c>
      <c r="M7" s="752"/>
      <c r="N7" s="1628" t="s">
        <v>702</v>
      </c>
      <c r="O7" s="1633" t="s">
        <v>584</v>
      </c>
      <c r="P7" s="1633"/>
      <c r="Q7" s="1633"/>
      <c r="R7" s="1633"/>
      <c r="S7" s="1633"/>
      <c r="T7" s="1633"/>
      <c r="U7" s="1633"/>
      <c r="V7" s="1634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34" ht="12.75" customHeight="1" thickBot="1" x14ac:dyDescent="0.3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6" t="s">
        <v>593</v>
      </c>
      <c r="W8" s="744" t="s">
        <v>57</v>
      </c>
      <c r="X8" s="570" t="s">
        <v>57</v>
      </c>
      <c r="Y8" s="571" t="s">
        <v>57</v>
      </c>
      <c r="AA8" s="572" t="s">
        <v>57</v>
      </c>
      <c r="AB8" s="569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4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8" t="str">
        <f>+A19</f>
        <v>Meters &amp; Meter Governors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4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8" t="str">
        <f>+A34</f>
        <v>Customer Requested Work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4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61" t="str">
        <f>A50</f>
        <v>Other Meterwork Cost</v>
      </c>
      <c r="B12" s="511"/>
      <c r="C12" s="522"/>
      <c r="D12" s="510"/>
      <c r="E12" s="779"/>
      <c r="F12" s="757"/>
      <c r="G12" s="757"/>
      <c r="H12" s="757"/>
      <c r="I12" s="757"/>
      <c r="J12" s="757"/>
      <c r="K12" s="728"/>
      <c r="L12" s="511"/>
      <c r="M12" s="574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4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2"/>
      <c r="Y13" s="363"/>
      <c r="Z13" s="42"/>
      <c r="AA13" s="364"/>
      <c r="AB13" s="363"/>
      <c r="AC13" s="745"/>
    </row>
    <row r="14" spans="1:34" s="41" customFormat="1" ht="14" x14ac:dyDescent="0.3">
      <c r="Z14" s="42"/>
      <c r="AD14"/>
    </row>
    <row r="15" spans="1:34" s="365" customFormat="1" ht="19.5" customHeight="1" thickBot="1" x14ac:dyDescent="0.4">
      <c r="A15" s="294" t="s">
        <v>1116</v>
      </c>
      <c r="B15" s="294"/>
      <c r="C15" s="294"/>
      <c r="D15" s="294"/>
      <c r="E15" s="577"/>
      <c r="F15" s="294"/>
      <c r="G15" s="294"/>
      <c r="H15" s="294"/>
      <c r="I15" s="294"/>
      <c r="J15" s="294"/>
      <c r="K15" s="294"/>
      <c r="L15" s="294"/>
      <c r="M15" s="212"/>
      <c r="N15" s="294"/>
      <c r="O15" s="294"/>
      <c r="P15" s="212"/>
      <c r="Q15" s="212"/>
      <c r="R15" s="212"/>
      <c r="S15" s="212"/>
      <c r="T15" s="212"/>
      <c r="U15" s="212"/>
      <c r="V15" s="212"/>
      <c r="Z15" s="366"/>
      <c r="AD15"/>
    </row>
    <row r="16" spans="1:34" ht="36.75" customHeight="1" x14ac:dyDescent="0.3">
      <c r="A16" s="367"/>
      <c r="B16" s="1628" t="s">
        <v>299</v>
      </c>
      <c r="C16" s="1621" t="s">
        <v>703</v>
      </c>
      <c r="D16" s="1632" t="s">
        <v>700</v>
      </c>
      <c r="E16" s="1633"/>
      <c r="F16" s="1633"/>
      <c r="G16" s="1633"/>
      <c r="H16" s="1633"/>
      <c r="I16" s="1633"/>
      <c r="J16" s="1633"/>
      <c r="K16" s="1633"/>
      <c r="L16" s="560" t="s">
        <v>583</v>
      </c>
      <c r="M16" s="752"/>
      <c r="N16" s="1628" t="s">
        <v>702</v>
      </c>
      <c r="O16" s="1633" t="s">
        <v>584</v>
      </c>
      <c r="P16" s="1633"/>
      <c r="Q16" s="1633"/>
      <c r="R16" s="1633"/>
      <c r="S16" s="1633"/>
      <c r="T16" s="1633"/>
      <c r="U16" s="1633"/>
      <c r="V16" s="1634"/>
      <c r="W16" s="560" t="s">
        <v>585</v>
      </c>
      <c r="X16" s="355" t="s">
        <v>288</v>
      </c>
      <c r="Y16" s="356" t="s">
        <v>289</v>
      </c>
      <c r="Z16" s="357"/>
      <c r="AA16" s="358" t="s">
        <v>290</v>
      </c>
      <c r="AB16" s="359" t="s">
        <v>291</v>
      </c>
      <c r="AD16"/>
    </row>
    <row r="17" spans="1:30" ht="14.5" thickBot="1" x14ac:dyDescent="0.35">
      <c r="A17" s="562"/>
      <c r="B17" s="1629"/>
      <c r="C17" s="1622"/>
      <c r="D17" s="563" t="s">
        <v>586</v>
      </c>
      <c r="E17" s="564" t="s">
        <v>587</v>
      </c>
      <c r="F17" s="565" t="s">
        <v>588</v>
      </c>
      <c r="G17" s="565" t="s">
        <v>589</v>
      </c>
      <c r="H17" s="565" t="s">
        <v>590</v>
      </c>
      <c r="I17" s="565" t="s">
        <v>591</v>
      </c>
      <c r="J17" s="565" t="s">
        <v>592</v>
      </c>
      <c r="K17" s="566" t="s">
        <v>593</v>
      </c>
      <c r="L17" s="567" t="s">
        <v>594</v>
      </c>
      <c r="N17" s="1629"/>
      <c r="O17" s="564" t="s">
        <v>586</v>
      </c>
      <c r="P17" s="564" t="s">
        <v>587</v>
      </c>
      <c r="Q17" s="565" t="s">
        <v>588</v>
      </c>
      <c r="R17" s="565" t="s">
        <v>589</v>
      </c>
      <c r="S17" s="565" t="s">
        <v>590</v>
      </c>
      <c r="T17" s="565" t="s">
        <v>591</v>
      </c>
      <c r="U17" s="565" t="s">
        <v>592</v>
      </c>
      <c r="V17" s="568" t="s">
        <v>593</v>
      </c>
      <c r="W17" s="744" t="s">
        <v>57</v>
      </c>
      <c r="X17" s="571" t="s">
        <v>57</v>
      </c>
      <c r="Y17" s="584" t="s">
        <v>57</v>
      </c>
      <c r="AA17" s="569" t="s">
        <v>57</v>
      </c>
      <c r="AB17" s="569" t="s">
        <v>57</v>
      </c>
      <c r="AD17"/>
    </row>
    <row r="18" spans="1:30" ht="14.5" thickBot="1" x14ac:dyDescent="0.35">
      <c r="A18" s="360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3" si="5">SUM(O18:X18)</f>
        <v>0</v>
      </c>
      <c r="Z18" s="574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8" t="s">
        <v>395</v>
      </c>
      <c r="B19" s="501"/>
      <c r="C19" s="742"/>
      <c r="D19" s="509"/>
      <c r="E19" s="741"/>
      <c r="F19" s="741"/>
      <c r="G19" s="741"/>
      <c r="H19" s="741"/>
      <c r="I19" s="741"/>
      <c r="J19" s="741"/>
      <c r="K19" s="726"/>
      <c r="L19" s="501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4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61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4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4"/>
      <c r="AA20" s="821"/>
      <c r="AB20" s="682">
        <f>+Y20-AA20</f>
        <v>0</v>
      </c>
      <c r="AD20"/>
    </row>
    <row r="21" spans="1:30" ht="14" x14ac:dyDescent="0.3">
      <c r="A21" s="561" t="s">
        <v>698</v>
      </c>
      <c r="B21" s="747" t="str">
        <f>$B$20</f>
        <v>Number</v>
      </c>
      <c r="C21" s="783"/>
      <c r="D21" s="719"/>
      <c r="E21" s="500"/>
      <c r="F21" s="500"/>
      <c r="G21" s="500"/>
      <c r="H21" s="500"/>
      <c r="I21" s="500"/>
      <c r="J21" s="500"/>
      <c r="K21" s="784"/>
      <c r="L21" s="515"/>
      <c r="M21" s="574"/>
      <c r="N21" s="747" t="str">
        <f t="shared" si="6"/>
        <v>Nominal £</v>
      </c>
      <c r="O21" s="789"/>
      <c r="P21" s="500"/>
      <c r="Q21" s="500"/>
      <c r="R21" s="500"/>
      <c r="S21" s="500"/>
      <c r="T21" s="500"/>
      <c r="U21" s="500"/>
      <c r="V21" s="553"/>
      <c r="W21" s="719"/>
      <c r="X21" s="553"/>
      <c r="Y21" s="672">
        <f t="shared" si="5"/>
        <v>0</v>
      </c>
      <c r="Z21" s="574"/>
      <c r="AA21" s="586"/>
      <c r="AB21" s="663">
        <f>+Y21-AA21</f>
        <v>0</v>
      </c>
      <c r="AD21"/>
    </row>
    <row r="22" spans="1:30" ht="14" x14ac:dyDescent="0.3">
      <c r="A22" s="561" t="s">
        <v>697</v>
      </c>
      <c r="B22" s="747" t="str">
        <f t="shared" ref="B22:B33" si="8">$B$20</f>
        <v>Number</v>
      </c>
      <c r="C22" s="783"/>
      <c r="D22" s="719"/>
      <c r="E22" s="500"/>
      <c r="F22" s="500"/>
      <c r="G22" s="500"/>
      <c r="H22" s="500"/>
      <c r="I22" s="500"/>
      <c r="J22" s="500"/>
      <c r="K22" s="784"/>
      <c r="L22" s="515"/>
      <c r="M22" s="574"/>
      <c r="N22" s="747" t="str">
        <f t="shared" si="6"/>
        <v>Nominal £</v>
      </c>
      <c r="O22" s="789"/>
      <c r="P22" s="500"/>
      <c r="Q22" s="500"/>
      <c r="R22" s="500"/>
      <c r="S22" s="500"/>
      <c r="T22" s="500"/>
      <c r="U22" s="500"/>
      <c r="V22" s="553"/>
      <c r="W22" s="719"/>
      <c r="X22" s="553"/>
      <c r="Y22" s="672">
        <f t="shared" si="5"/>
        <v>0</v>
      </c>
      <c r="Z22" s="574"/>
      <c r="AA22" s="586"/>
      <c r="AB22" s="663">
        <f t="shared" ref="AB22:AB53" si="9">+Y22-AA22</f>
        <v>0</v>
      </c>
      <c r="AD22"/>
    </row>
    <row r="23" spans="1:30" ht="14" x14ac:dyDescent="0.3">
      <c r="A23" s="561" t="s">
        <v>696</v>
      </c>
      <c r="B23" s="747" t="str">
        <f t="shared" si="8"/>
        <v>Number</v>
      </c>
      <c r="C23" s="783"/>
      <c r="D23" s="719"/>
      <c r="E23" s="500"/>
      <c r="F23" s="500"/>
      <c r="G23" s="500"/>
      <c r="H23" s="500"/>
      <c r="I23" s="500"/>
      <c r="J23" s="500"/>
      <c r="K23" s="784"/>
      <c r="L23" s="515"/>
      <c r="M23" s="574"/>
      <c r="N23" s="747" t="str">
        <f t="shared" si="6"/>
        <v>Nominal £</v>
      </c>
      <c r="O23" s="789"/>
      <c r="P23" s="500"/>
      <c r="Q23" s="500"/>
      <c r="R23" s="500"/>
      <c r="S23" s="500"/>
      <c r="T23" s="500"/>
      <c r="U23" s="500"/>
      <c r="V23" s="553"/>
      <c r="W23" s="719"/>
      <c r="X23" s="553"/>
      <c r="Y23" s="672">
        <f t="shared" si="5"/>
        <v>0</v>
      </c>
      <c r="Z23" s="574"/>
      <c r="AA23" s="586"/>
      <c r="AB23" s="663">
        <f t="shared" si="9"/>
        <v>0</v>
      </c>
      <c r="AD23"/>
    </row>
    <row r="24" spans="1:30" ht="14" x14ac:dyDescent="0.3">
      <c r="A24" s="561" t="s">
        <v>695</v>
      </c>
      <c r="B24" s="747" t="str">
        <f t="shared" si="8"/>
        <v>Number</v>
      </c>
      <c r="C24" s="783"/>
      <c r="D24" s="719"/>
      <c r="E24" s="500"/>
      <c r="F24" s="500"/>
      <c r="G24" s="500"/>
      <c r="H24" s="500"/>
      <c r="I24" s="500"/>
      <c r="J24" s="500"/>
      <c r="K24" s="784"/>
      <c r="L24" s="515"/>
      <c r="M24" s="574"/>
      <c r="N24" s="747" t="str">
        <f t="shared" si="6"/>
        <v>Nominal £</v>
      </c>
      <c r="O24" s="789"/>
      <c r="P24" s="500"/>
      <c r="Q24" s="500"/>
      <c r="R24" s="500"/>
      <c r="S24" s="500"/>
      <c r="T24" s="500"/>
      <c r="U24" s="500"/>
      <c r="V24" s="553"/>
      <c r="W24" s="719"/>
      <c r="X24" s="553"/>
      <c r="Y24" s="672">
        <f t="shared" si="5"/>
        <v>0</v>
      </c>
      <c r="Z24" s="574"/>
      <c r="AA24" s="586"/>
      <c r="AB24" s="663">
        <f t="shared" si="9"/>
        <v>0</v>
      </c>
      <c r="AD24"/>
    </row>
    <row r="25" spans="1:30" ht="14" x14ac:dyDescent="0.3">
      <c r="A25" s="561" t="s">
        <v>694</v>
      </c>
      <c r="B25" s="747" t="str">
        <f t="shared" si="8"/>
        <v>Number</v>
      </c>
      <c r="C25" s="783"/>
      <c r="D25" s="719"/>
      <c r="E25" s="500"/>
      <c r="F25" s="500"/>
      <c r="G25" s="500"/>
      <c r="H25" s="500"/>
      <c r="I25" s="500"/>
      <c r="J25" s="500"/>
      <c r="K25" s="784"/>
      <c r="L25" s="515"/>
      <c r="M25" s="574"/>
      <c r="N25" s="747" t="str">
        <f t="shared" si="6"/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5"/>
        <v>0</v>
      </c>
      <c r="Z25" s="574"/>
      <c r="AA25" s="586"/>
      <c r="AB25" s="663">
        <f t="shared" si="9"/>
        <v>0</v>
      </c>
      <c r="AD25"/>
    </row>
    <row r="26" spans="1:30" ht="14" x14ac:dyDescent="0.3">
      <c r="A26" s="561" t="s">
        <v>693</v>
      </c>
      <c r="B26" s="747" t="str">
        <f t="shared" si="8"/>
        <v>Number</v>
      </c>
      <c r="C26" s="783"/>
      <c r="D26" s="719"/>
      <c r="E26" s="500"/>
      <c r="F26" s="500"/>
      <c r="G26" s="500"/>
      <c r="H26" s="500"/>
      <c r="I26" s="500"/>
      <c r="J26" s="500"/>
      <c r="K26" s="784"/>
      <c r="L26" s="515"/>
      <c r="M26" s="574"/>
      <c r="N26" s="747" t="str">
        <f t="shared" si="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5"/>
        <v>0</v>
      </c>
      <c r="Z26" s="574"/>
      <c r="AA26" s="586"/>
      <c r="AB26" s="663">
        <f t="shared" si="9"/>
        <v>0</v>
      </c>
      <c r="AD26"/>
    </row>
    <row r="27" spans="1:30" ht="14" x14ac:dyDescent="0.3">
      <c r="A27" s="561" t="s">
        <v>692</v>
      </c>
      <c r="B27" s="747" t="str">
        <f t="shared" si="8"/>
        <v>Number</v>
      </c>
      <c r="C27" s="783"/>
      <c r="D27" s="719"/>
      <c r="E27" s="500"/>
      <c r="F27" s="500"/>
      <c r="G27" s="500"/>
      <c r="H27" s="500"/>
      <c r="I27" s="500"/>
      <c r="J27" s="500"/>
      <c r="K27" s="784"/>
      <c r="L27" s="515"/>
      <c r="M27" s="574"/>
      <c r="N27" s="747" t="str">
        <f t="shared" si="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5"/>
        <v>0</v>
      </c>
      <c r="Z27" s="574"/>
      <c r="AA27" s="586"/>
      <c r="AB27" s="663">
        <f t="shared" si="9"/>
        <v>0</v>
      </c>
      <c r="AD27"/>
    </row>
    <row r="28" spans="1:30" ht="14" x14ac:dyDescent="0.3">
      <c r="A28" s="561" t="s">
        <v>691</v>
      </c>
      <c r="B28" s="747" t="str">
        <f t="shared" si="8"/>
        <v>Number</v>
      </c>
      <c r="C28" s="783"/>
      <c r="D28" s="719"/>
      <c r="E28" s="500"/>
      <c r="F28" s="500"/>
      <c r="G28" s="500"/>
      <c r="H28" s="500"/>
      <c r="I28" s="500"/>
      <c r="J28" s="500"/>
      <c r="K28" s="784"/>
      <c r="L28" s="515"/>
      <c r="M28" s="574"/>
      <c r="N28" s="747" t="str">
        <f t="shared" si="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5"/>
        <v>0</v>
      </c>
      <c r="Z28" s="574"/>
      <c r="AA28" s="586"/>
      <c r="AB28" s="663">
        <f t="shared" si="9"/>
        <v>0</v>
      </c>
      <c r="AD28"/>
    </row>
    <row r="29" spans="1:30" ht="14" x14ac:dyDescent="0.3">
      <c r="A29" s="561" t="s">
        <v>690</v>
      </c>
      <c r="B29" s="747" t="str">
        <f t="shared" si="8"/>
        <v>Number</v>
      </c>
      <c r="C29" s="783"/>
      <c r="D29" s="719"/>
      <c r="E29" s="500"/>
      <c r="F29" s="500"/>
      <c r="G29" s="500"/>
      <c r="H29" s="500"/>
      <c r="I29" s="500"/>
      <c r="J29" s="500"/>
      <c r="K29" s="784"/>
      <c r="L29" s="515"/>
      <c r="M29" s="574"/>
      <c r="N29" s="747" t="str">
        <f t="shared" si="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5"/>
        <v>0</v>
      </c>
      <c r="Z29" s="574"/>
      <c r="AA29" s="586"/>
      <c r="AB29" s="663">
        <f t="shared" si="9"/>
        <v>0</v>
      </c>
      <c r="AD29"/>
    </row>
    <row r="30" spans="1:30" ht="14" x14ac:dyDescent="0.3">
      <c r="A30" s="561" t="s">
        <v>689</v>
      </c>
      <c r="B30" s="747" t="str">
        <f t="shared" si="8"/>
        <v>Number</v>
      </c>
      <c r="C30" s="783"/>
      <c r="D30" s="719"/>
      <c r="E30" s="500"/>
      <c r="F30" s="500"/>
      <c r="G30" s="500"/>
      <c r="H30" s="500"/>
      <c r="I30" s="500"/>
      <c r="J30" s="500"/>
      <c r="K30" s="784"/>
      <c r="L30" s="515"/>
      <c r="M30" s="574"/>
      <c r="N30" s="747" t="str">
        <f t="shared" si="6"/>
        <v>Nominal £</v>
      </c>
      <c r="O30" s="789"/>
      <c r="P30" s="500"/>
      <c r="Q30" s="500"/>
      <c r="R30" s="500"/>
      <c r="S30" s="500"/>
      <c r="T30" s="500"/>
      <c r="U30" s="500"/>
      <c r="V30" s="553"/>
      <c r="W30" s="719"/>
      <c r="X30" s="553"/>
      <c r="Y30" s="672">
        <f t="shared" si="5"/>
        <v>0</v>
      </c>
      <c r="Z30" s="574"/>
      <c r="AA30" s="586"/>
      <c r="AB30" s="663">
        <f t="shared" si="9"/>
        <v>0</v>
      </c>
      <c r="AD30"/>
    </row>
    <row r="31" spans="1:30" ht="14" x14ac:dyDescent="0.3">
      <c r="A31" s="561" t="s">
        <v>688</v>
      </c>
      <c r="B31" s="747" t="str">
        <f t="shared" si="8"/>
        <v>Number</v>
      </c>
      <c r="C31" s="783"/>
      <c r="D31" s="719"/>
      <c r="E31" s="500"/>
      <c r="F31" s="500"/>
      <c r="G31" s="500"/>
      <c r="H31" s="500"/>
      <c r="I31" s="500"/>
      <c r="J31" s="500"/>
      <c r="K31" s="784"/>
      <c r="L31" s="515"/>
      <c r="M31" s="574"/>
      <c r="N31" s="747" t="str">
        <f t="shared" si="6"/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5"/>
        <v>0</v>
      </c>
      <c r="Z31" s="574"/>
      <c r="AA31" s="586"/>
      <c r="AB31" s="663">
        <f t="shared" si="9"/>
        <v>0</v>
      </c>
      <c r="AD31"/>
    </row>
    <row r="32" spans="1:30" ht="14" x14ac:dyDescent="0.3">
      <c r="A32" s="561" t="s">
        <v>687</v>
      </c>
      <c r="B32" s="747" t="str">
        <f t="shared" si="8"/>
        <v>Number</v>
      </c>
      <c r="C32" s="783"/>
      <c r="D32" s="719"/>
      <c r="E32" s="500"/>
      <c r="F32" s="500"/>
      <c r="G32" s="500"/>
      <c r="H32" s="500"/>
      <c r="I32" s="500"/>
      <c r="J32" s="500"/>
      <c r="K32" s="784"/>
      <c r="L32" s="515"/>
      <c r="M32" s="574"/>
      <c r="N32" s="747" t="str">
        <f t="shared" si="6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5"/>
        <v>0</v>
      </c>
      <c r="Z32" s="574"/>
      <c r="AA32" s="586"/>
      <c r="AB32" s="663">
        <f t="shared" si="9"/>
        <v>0</v>
      </c>
      <c r="AD32"/>
    </row>
    <row r="33" spans="1:30" ht="14.5" thickBot="1" x14ac:dyDescent="0.35">
      <c r="A33" s="573" t="s">
        <v>293</v>
      </c>
      <c r="B33" s="748" t="str">
        <f t="shared" si="8"/>
        <v>Number</v>
      </c>
      <c r="C33" s="785"/>
      <c r="D33" s="722"/>
      <c r="E33" s="554"/>
      <c r="F33" s="554"/>
      <c r="G33" s="554"/>
      <c r="H33" s="554"/>
      <c r="I33" s="554"/>
      <c r="J33" s="554"/>
      <c r="K33" s="786"/>
      <c r="L33" s="516"/>
      <c r="M33" s="574"/>
      <c r="N33" s="748" t="str">
        <f t="shared" si="6"/>
        <v>Nominal £</v>
      </c>
      <c r="O33" s="790"/>
      <c r="P33" s="554"/>
      <c r="Q33" s="554"/>
      <c r="R33" s="554"/>
      <c r="S33" s="554"/>
      <c r="T33" s="554"/>
      <c r="U33" s="554"/>
      <c r="V33" s="555"/>
      <c r="W33" s="722"/>
      <c r="X33" s="555"/>
      <c r="Y33" s="678">
        <f t="shared" si="5"/>
        <v>0</v>
      </c>
      <c r="Z33" s="574"/>
      <c r="AA33" s="588"/>
      <c r="AB33" s="665">
        <f t="shared" si="9"/>
        <v>0</v>
      </c>
      <c r="AD33"/>
    </row>
    <row r="34" spans="1:30" ht="14" x14ac:dyDescent="0.3">
      <c r="A34" s="368" t="s">
        <v>286</v>
      </c>
      <c r="B34" s="501"/>
      <c r="C34" s="742"/>
      <c r="D34" s="509"/>
      <c r="E34" s="741"/>
      <c r="F34" s="741"/>
      <c r="G34" s="741"/>
      <c r="H34" s="741"/>
      <c r="I34" s="741"/>
      <c r="J34" s="741"/>
      <c r="K34" s="726"/>
      <c r="L34" s="501"/>
      <c r="M34" s="574"/>
      <c r="N34" s="746" t="str">
        <f t="shared" si="6"/>
        <v>Nominal £</v>
      </c>
      <c r="O34" s="694">
        <f t="shared" ref="O34:X34" si="10">SUM(O35:O49)</f>
        <v>0</v>
      </c>
      <c r="P34" s="680">
        <f t="shared" si="10"/>
        <v>0</v>
      </c>
      <c r="Q34" s="680">
        <f t="shared" si="10"/>
        <v>0</v>
      </c>
      <c r="R34" s="680">
        <f t="shared" si="10"/>
        <v>0</v>
      </c>
      <c r="S34" s="680">
        <f t="shared" si="10"/>
        <v>0</v>
      </c>
      <c r="T34" s="680">
        <f t="shared" si="10"/>
        <v>0</v>
      </c>
      <c r="U34" s="680">
        <f t="shared" si="10"/>
        <v>0</v>
      </c>
      <c r="V34" s="671">
        <f t="shared" si="10"/>
        <v>0</v>
      </c>
      <c r="W34" s="679">
        <f t="shared" si="10"/>
        <v>0</v>
      </c>
      <c r="X34" s="671">
        <f t="shared" si="10"/>
        <v>0</v>
      </c>
      <c r="Y34" s="670">
        <f t="shared" si="5"/>
        <v>0</v>
      </c>
      <c r="Z34" s="574"/>
      <c r="AA34" s="670">
        <f>SUM(AA35:AA49)</f>
        <v>0</v>
      </c>
      <c r="AB34" s="671">
        <f t="shared" si="9"/>
        <v>0</v>
      </c>
      <c r="AD34"/>
    </row>
    <row r="35" spans="1:30" ht="14" x14ac:dyDescent="0.3">
      <c r="A35" s="561" t="s">
        <v>397</v>
      </c>
      <c r="B35" s="747" t="str">
        <f t="shared" ref="B35:B49" si="11">$B$20</f>
        <v>Number</v>
      </c>
      <c r="C35" s="743"/>
      <c r="D35" s="505"/>
      <c r="E35" s="755"/>
      <c r="F35" s="755"/>
      <c r="G35" s="755"/>
      <c r="H35" s="755"/>
      <c r="I35" s="755"/>
      <c r="J35" s="755"/>
      <c r="K35" s="729"/>
      <c r="L35" s="515"/>
      <c r="M35" s="574"/>
      <c r="N35" s="747" t="str">
        <f t="shared" si="6"/>
        <v>Nominal £</v>
      </c>
      <c r="O35" s="789"/>
      <c r="P35" s="500"/>
      <c r="Q35" s="500"/>
      <c r="R35" s="500"/>
      <c r="S35" s="500"/>
      <c r="T35" s="500"/>
      <c r="U35" s="500"/>
      <c r="V35" s="553"/>
      <c r="W35" s="719"/>
      <c r="X35" s="553"/>
      <c r="Y35" s="672">
        <f t="shared" si="5"/>
        <v>0</v>
      </c>
      <c r="Z35" s="574"/>
      <c r="AA35" s="586"/>
      <c r="AB35" s="663">
        <f t="shared" si="9"/>
        <v>0</v>
      </c>
      <c r="AD35"/>
    </row>
    <row r="36" spans="1:30" ht="14" x14ac:dyDescent="0.3">
      <c r="A36" s="558" t="s">
        <v>398</v>
      </c>
      <c r="B36" s="747" t="str">
        <f t="shared" si="11"/>
        <v>Number</v>
      </c>
      <c r="C36" s="743"/>
      <c r="D36" s="505"/>
      <c r="E36" s="755"/>
      <c r="F36" s="755"/>
      <c r="G36" s="755"/>
      <c r="H36" s="755"/>
      <c r="I36" s="755"/>
      <c r="J36" s="755"/>
      <c r="K36" s="729"/>
      <c r="L36" s="515"/>
      <c r="M36" s="574"/>
      <c r="N36" s="747" t="str">
        <f t="shared" si="6"/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5"/>
        <v>0</v>
      </c>
      <c r="Z36" s="574"/>
      <c r="AA36" s="586"/>
      <c r="AB36" s="663">
        <f t="shared" si="9"/>
        <v>0</v>
      </c>
      <c r="AD36"/>
    </row>
    <row r="37" spans="1:30" ht="14" x14ac:dyDescent="0.3">
      <c r="A37" s="558" t="s">
        <v>399</v>
      </c>
      <c r="B37" s="747" t="str">
        <f t="shared" si="11"/>
        <v>Number</v>
      </c>
      <c r="C37" s="743"/>
      <c r="D37" s="505"/>
      <c r="E37" s="755"/>
      <c r="F37" s="755"/>
      <c r="G37" s="755"/>
      <c r="H37" s="755"/>
      <c r="I37" s="755"/>
      <c r="J37" s="755"/>
      <c r="K37" s="729"/>
      <c r="L37" s="515"/>
      <c r="M37" s="574"/>
      <c r="N37" s="747" t="str">
        <f t="shared" si="6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5"/>
        <v>0</v>
      </c>
      <c r="Z37" s="574"/>
      <c r="AA37" s="586"/>
      <c r="AB37" s="663">
        <f t="shared" si="9"/>
        <v>0</v>
      </c>
      <c r="AD37"/>
    </row>
    <row r="38" spans="1:30" ht="14" x14ac:dyDescent="0.3">
      <c r="A38" s="558" t="s">
        <v>686</v>
      </c>
      <c r="B38" s="747" t="str">
        <f t="shared" si="11"/>
        <v>Number</v>
      </c>
      <c r="C38" s="743"/>
      <c r="D38" s="505"/>
      <c r="E38" s="755"/>
      <c r="F38" s="755"/>
      <c r="G38" s="755"/>
      <c r="H38" s="755"/>
      <c r="I38" s="755"/>
      <c r="J38" s="755"/>
      <c r="K38" s="729"/>
      <c r="L38" s="515"/>
      <c r="M38" s="574"/>
      <c r="N38" s="747" t="str">
        <f t="shared" si="6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5"/>
        <v>0</v>
      </c>
      <c r="Z38" s="574"/>
      <c r="AA38" s="586"/>
      <c r="AB38" s="663">
        <f t="shared" si="9"/>
        <v>0</v>
      </c>
      <c r="AD38"/>
    </row>
    <row r="39" spans="1:30" ht="14" x14ac:dyDescent="0.3">
      <c r="A39" s="558" t="s">
        <v>685</v>
      </c>
      <c r="B39" s="747" t="str">
        <f t="shared" si="11"/>
        <v>Number</v>
      </c>
      <c r="C39" s="743"/>
      <c r="D39" s="505"/>
      <c r="E39" s="755"/>
      <c r="F39" s="755"/>
      <c r="G39" s="755"/>
      <c r="H39" s="755"/>
      <c r="I39" s="755"/>
      <c r="J39" s="755"/>
      <c r="K39" s="729"/>
      <c r="L39" s="515"/>
      <c r="M39" s="574"/>
      <c r="N39" s="747" t="str">
        <f t="shared" si="6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5"/>
        <v>0</v>
      </c>
      <c r="Z39" s="574"/>
      <c r="AA39" s="586"/>
      <c r="AB39" s="663">
        <f t="shared" si="9"/>
        <v>0</v>
      </c>
      <c r="AD39"/>
    </row>
    <row r="40" spans="1:30" ht="14" x14ac:dyDescent="0.3">
      <c r="A40" s="558" t="s">
        <v>400</v>
      </c>
      <c r="B40" s="747" t="str">
        <f t="shared" si="11"/>
        <v>Number</v>
      </c>
      <c r="C40" s="743"/>
      <c r="D40" s="505"/>
      <c r="E40" s="755"/>
      <c r="F40" s="755"/>
      <c r="G40" s="755"/>
      <c r="H40" s="755"/>
      <c r="I40" s="755"/>
      <c r="J40" s="755"/>
      <c r="K40" s="729"/>
      <c r="L40" s="515"/>
      <c r="M40" s="574"/>
      <c r="N40" s="747" t="str">
        <f t="shared" si="6"/>
        <v>Nominal £</v>
      </c>
      <c r="O40" s="789"/>
      <c r="P40" s="500"/>
      <c r="Q40" s="500"/>
      <c r="R40" s="500"/>
      <c r="S40" s="500"/>
      <c r="T40" s="500"/>
      <c r="U40" s="500"/>
      <c r="V40" s="553"/>
      <c r="W40" s="719"/>
      <c r="X40" s="553"/>
      <c r="Y40" s="672">
        <f t="shared" si="5"/>
        <v>0</v>
      </c>
      <c r="Z40" s="574"/>
      <c r="AA40" s="586"/>
      <c r="AB40" s="663">
        <f t="shared" si="9"/>
        <v>0</v>
      </c>
      <c r="AD40"/>
    </row>
    <row r="41" spans="1:30" ht="14" x14ac:dyDescent="0.3">
      <c r="A41" s="558" t="s">
        <v>401</v>
      </c>
      <c r="B41" s="747" t="str">
        <f t="shared" si="11"/>
        <v>Number</v>
      </c>
      <c r="C41" s="743"/>
      <c r="D41" s="505"/>
      <c r="E41" s="755"/>
      <c r="F41" s="755"/>
      <c r="G41" s="755"/>
      <c r="H41" s="755"/>
      <c r="I41" s="755"/>
      <c r="J41" s="755"/>
      <c r="K41" s="729"/>
      <c r="L41" s="515"/>
      <c r="M41" s="574"/>
      <c r="N41" s="747" t="str">
        <f t="shared" si="6"/>
        <v>Nominal £</v>
      </c>
      <c r="O41" s="789"/>
      <c r="P41" s="500"/>
      <c r="Q41" s="500"/>
      <c r="R41" s="500"/>
      <c r="S41" s="500"/>
      <c r="T41" s="500"/>
      <c r="U41" s="500"/>
      <c r="V41" s="553"/>
      <c r="W41" s="719"/>
      <c r="X41" s="553"/>
      <c r="Y41" s="672">
        <f t="shared" si="5"/>
        <v>0</v>
      </c>
      <c r="Z41" s="574"/>
      <c r="AA41" s="586"/>
      <c r="AB41" s="663">
        <f t="shared" si="9"/>
        <v>0</v>
      </c>
      <c r="AD41"/>
    </row>
    <row r="42" spans="1:30" ht="14" x14ac:dyDescent="0.3">
      <c r="A42" s="558" t="s">
        <v>402</v>
      </c>
      <c r="B42" s="747" t="str">
        <f t="shared" si="11"/>
        <v>Number</v>
      </c>
      <c r="C42" s="743"/>
      <c r="D42" s="505"/>
      <c r="E42" s="755"/>
      <c r="F42" s="755"/>
      <c r="G42" s="755"/>
      <c r="H42" s="755"/>
      <c r="I42" s="755"/>
      <c r="J42" s="755"/>
      <c r="K42" s="729"/>
      <c r="L42" s="515"/>
      <c r="M42" s="574"/>
      <c r="N42" s="747" t="str">
        <f t="shared" si="6"/>
        <v>Nominal £</v>
      </c>
      <c r="O42" s="789"/>
      <c r="P42" s="500"/>
      <c r="Q42" s="500"/>
      <c r="R42" s="500"/>
      <c r="S42" s="500"/>
      <c r="T42" s="500"/>
      <c r="U42" s="500"/>
      <c r="V42" s="553"/>
      <c r="W42" s="719"/>
      <c r="X42" s="553"/>
      <c r="Y42" s="672">
        <f t="shared" si="5"/>
        <v>0</v>
      </c>
      <c r="Z42" s="574"/>
      <c r="AA42" s="586"/>
      <c r="AB42" s="663">
        <f t="shared" si="9"/>
        <v>0</v>
      </c>
      <c r="AD42"/>
    </row>
    <row r="43" spans="1:30" ht="14" x14ac:dyDescent="0.3">
      <c r="A43" s="558" t="s">
        <v>403</v>
      </c>
      <c r="B43" s="747" t="str">
        <f t="shared" si="11"/>
        <v>Number</v>
      </c>
      <c r="C43" s="743"/>
      <c r="D43" s="505"/>
      <c r="E43" s="755"/>
      <c r="F43" s="755"/>
      <c r="G43" s="755"/>
      <c r="H43" s="755"/>
      <c r="I43" s="755"/>
      <c r="J43" s="755"/>
      <c r="K43" s="729"/>
      <c r="L43" s="515"/>
      <c r="M43" s="574"/>
      <c r="N43" s="747" t="str">
        <f t="shared" si="6"/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5"/>
        <v>0</v>
      </c>
      <c r="Z43" s="574"/>
      <c r="AA43" s="586"/>
      <c r="AB43" s="663">
        <f t="shared" si="9"/>
        <v>0</v>
      </c>
      <c r="AD43"/>
    </row>
    <row r="44" spans="1:30" ht="14" x14ac:dyDescent="0.3">
      <c r="A44" s="558" t="s">
        <v>404</v>
      </c>
      <c r="B44" s="747" t="str">
        <f t="shared" si="11"/>
        <v>Number</v>
      </c>
      <c r="C44" s="743"/>
      <c r="D44" s="505"/>
      <c r="E44" s="755"/>
      <c r="F44" s="755"/>
      <c r="G44" s="755"/>
      <c r="H44" s="755"/>
      <c r="I44" s="755"/>
      <c r="J44" s="755"/>
      <c r="K44" s="729"/>
      <c r="L44" s="515"/>
      <c r="M44" s="574"/>
      <c r="N44" s="747" t="str">
        <f t="shared" si="6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5"/>
        <v>0</v>
      </c>
      <c r="Z44" s="574"/>
      <c r="AA44" s="586"/>
      <c r="AB44" s="663">
        <f t="shared" si="9"/>
        <v>0</v>
      </c>
      <c r="AD44"/>
    </row>
    <row r="45" spans="1:30" ht="14" x14ac:dyDescent="0.3">
      <c r="A45" s="558" t="s">
        <v>405</v>
      </c>
      <c r="B45" s="747" t="str">
        <f t="shared" si="11"/>
        <v>Number</v>
      </c>
      <c r="C45" s="743"/>
      <c r="D45" s="505"/>
      <c r="E45" s="755"/>
      <c r="F45" s="755"/>
      <c r="G45" s="755"/>
      <c r="H45" s="755"/>
      <c r="I45" s="755"/>
      <c r="J45" s="755"/>
      <c r="K45" s="729"/>
      <c r="L45" s="515"/>
      <c r="M45" s="574"/>
      <c r="N45" s="747" t="str">
        <f t="shared" si="6"/>
        <v>Nominal £</v>
      </c>
      <c r="O45" s="789"/>
      <c r="P45" s="500"/>
      <c r="Q45" s="500"/>
      <c r="R45" s="500"/>
      <c r="S45" s="500"/>
      <c r="T45" s="500"/>
      <c r="U45" s="500"/>
      <c r="V45" s="553"/>
      <c r="W45" s="719"/>
      <c r="X45" s="553"/>
      <c r="Y45" s="672">
        <f t="shared" si="5"/>
        <v>0</v>
      </c>
      <c r="Z45" s="574"/>
      <c r="AA45" s="586"/>
      <c r="AB45" s="663">
        <f t="shared" si="9"/>
        <v>0</v>
      </c>
      <c r="AD45"/>
    </row>
    <row r="46" spans="1:30" ht="14" x14ac:dyDescent="0.3">
      <c r="A46" s="558" t="s">
        <v>406</v>
      </c>
      <c r="B46" s="747" t="str">
        <f t="shared" si="11"/>
        <v>Number</v>
      </c>
      <c r="C46" s="743"/>
      <c r="D46" s="505"/>
      <c r="E46" s="755"/>
      <c r="F46" s="755"/>
      <c r="G46" s="755"/>
      <c r="H46" s="755"/>
      <c r="I46" s="755"/>
      <c r="J46" s="755"/>
      <c r="K46" s="729"/>
      <c r="L46" s="515"/>
      <c r="M46" s="574"/>
      <c r="N46" s="747" t="str">
        <f t="shared" si="6"/>
        <v>Nominal £</v>
      </c>
      <c r="O46" s="789"/>
      <c r="P46" s="500"/>
      <c r="Q46" s="500"/>
      <c r="R46" s="500"/>
      <c r="S46" s="500"/>
      <c r="T46" s="500"/>
      <c r="U46" s="500"/>
      <c r="V46" s="553"/>
      <c r="W46" s="719"/>
      <c r="X46" s="553"/>
      <c r="Y46" s="672">
        <f t="shared" si="5"/>
        <v>0</v>
      </c>
      <c r="Z46" s="574"/>
      <c r="AA46" s="586"/>
      <c r="AB46" s="663">
        <f t="shared" si="9"/>
        <v>0</v>
      </c>
      <c r="AD46"/>
    </row>
    <row r="47" spans="1:30" ht="14" x14ac:dyDescent="0.3">
      <c r="A47" s="558" t="s">
        <v>407</v>
      </c>
      <c r="B47" s="747" t="str">
        <f t="shared" si="11"/>
        <v>Number</v>
      </c>
      <c r="C47" s="743"/>
      <c r="D47" s="505"/>
      <c r="E47" s="755"/>
      <c r="F47" s="755"/>
      <c r="G47" s="755"/>
      <c r="H47" s="755"/>
      <c r="I47" s="755"/>
      <c r="J47" s="755"/>
      <c r="K47" s="729"/>
      <c r="L47" s="515"/>
      <c r="M47" s="574"/>
      <c r="N47" s="747" t="str">
        <f t="shared" si="6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5"/>
        <v>0</v>
      </c>
      <c r="Z47" s="574"/>
      <c r="AA47" s="586"/>
      <c r="AB47" s="663">
        <f t="shared" si="9"/>
        <v>0</v>
      </c>
      <c r="AD47"/>
    </row>
    <row r="48" spans="1:30" ht="14" x14ac:dyDescent="0.3">
      <c r="A48" s="558" t="s">
        <v>684</v>
      </c>
      <c r="B48" s="747" t="str">
        <f t="shared" si="11"/>
        <v>Number</v>
      </c>
      <c r="C48" s="743"/>
      <c r="D48" s="505"/>
      <c r="E48" s="755"/>
      <c r="F48" s="755"/>
      <c r="G48" s="755"/>
      <c r="H48" s="755"/>
      <c r="I48" s="755"/>
      <c r="J48" s="755"/>
      <c r="K48" s="729"/>
      <c r="L48" s="515"/>
      <c r="M48" s="574"/>
      <c r="N48" s="747" t="str">
        <f t="shared" si="6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5"/>
        <v>0</v>
      </c>
      <c r="Z48" s="574"/>
      <c r="AA48" s="586"/>
      <c r="AB48" s="663">
        <f t="shared" si="9"/>
        <v>0</v>
      </c>
      <c r="AD48"/>
    </row>
    <row r="49" spans="1:30" ht="14.5" thickBot="1" x14ac:dyDescent="0.35">
      <c r="A49" s="734" t="s">
        <v>408</v>
      </c>
      <c r="B49" s="748" t="str">
        <f t="shared" si="11"/>
        <v>Number</v>
      </c>
      <c r="C49" s="756"/>
      <c r="D49" s="510"/>
      <c r="E49" s="757"/>
      <c r="F49" s="757"/>
      <c r="G49" s="757"/>
      <c r="H49" s="757"/>
      <c r="I49" s="757"/>
      <c r="J49" s="757"/>
      <c r="K49" s="728"/>
      <c r="L49" s="516"/>
      <c r="M49" s="574"/>
      <c r="N49" s="748" t="str">
        <f t="shared" si="6"/>
        <v>Nominal £</v>
      </c>
      <c r="O49" s="790"/>
      <c r="P49" s="554"/>
      <c r="Q49" s="554"/>
      <c r="R49" s="554"/>
      <c r="S49" s="554"/>
      <c r="T49" s="554"/>
      <c r="U49" s="554"/>
      <c r="V49" s="555"/>
      <c r="W49" s="722"/>
      <c r="X49" s="555"/>
      <c r="Y49" s="678">
        <f t="shared" si="5"/>
        <v>0</v>
      </c>
      <c r="Z49" s="574"/>
      <c r="AA49" s="588"/>
      <c r="AB49" s="665">
        <f t="shared" si="9"/>
        <v>0</v>
      </c>
      <c r="AD49"/>
    </row>
    <row r="50" spans="1:30" ht="14" x14ac:dyDescent="0.3">
      <c r="A50" s="754" t="s">
        <v>396</v>
      </c>
      <c r="B50" s="501"/>
      <c r="C50" s="742"/>
      <c r="D50" s="509"/>
      <c r="E50" s="741"/>
      <c r="F50" s="741"/>
      <c r="G50" s="741"/>
      <c r="H50" s="741"/>
      <c r="I50" s="741"/>
      <c r="J50" s="741"/>
      <c r="K50" s="726"/>
      <c r="L50" s="501"/>
      <c r="M50" s="574"/>
      <c r="N50" s="746" t="str">
        <f t="shared" si="6"/>
        <v>Nominal £</v>
      </c>
      <c r="O50" s="694">
        <f t="shared" ref="O50:X50" si="12">SUM(O51:O54)</f>
        <v>0</v>
      </c>
      <c r="P50" s="680">
        <f t="shared" si="12"/>
        <v>0</v>
      </c>
      <c r="Q50" s="680">
        <f t="shared" si="12"/>
        <v>0</v>
      </c>
      <c r="R50" s="680">
        <f t="shared" si="12"/>
        <v>0</v>
      </c>
      <c r="S50" s="680">
        <f t="shared" si="12"/>
        <v>0</v>
      </c>
      <c r="T50" s="680">
        <f t="shared" si="12"/>
        <v>0</v>
      </c>
      <c r="U50" s="680">
        <f t="shared" si="12"/>
        <v>0</v>
      </c>
      <c r="V50" s="671">
        <f t="shared" si="12"/>
        <v>0</v>
      </c>
      <c r="W50" s="679">
        <f t="shared" si="12"/>
        <v>0</v>
      </c>
      <c r="X50" s="671">
        <f t="shared" si="12"/>
        <v>0</v>
      </c>
      <c r="Y50" s="670">
        <f t="shared" si="5"/>
        <v>0</v>
      </c>
      <c r="Z50" s="574"/>
      <c r="AA50" s="670">
        <f>SUM(AA51:AA54)</f>
        <v>0</v>
      </c>
      <c r="AB50" s="671">
        <f t="shared" si="9"/>
        <v>0</v>
      </c>
      <c r="AD50"/>
    </row>
    <row r="51" spans="1:30" ht="14" x14ac:dyDescent="0.3">
      <c r="A51" s="792" t="s">
        <v>683</v>
      </c>
      <c r="B51" s="747" t="str">
        <f t="shared" ref="B51:B54" si="13">$B$20</f>
        <v>Number</v>
      </c>
      <c r="C51" s="743"/>
      <c r="D51" s="719"/>
      <c r="E51" s="500"/>
      <c r="F51" s="500"/>
      <c r="G51" s="500"/>
      <c r="H51" s="500"/>
      <c r="I51" s="500"/>
      <c r="J51" s="500"/>
      <c r="K51" s="784"/>
      <c r="L51" s="515"/>
      <c r="M51" s="574"/>
      <c r="N51" s="747" t="str">
        <f t="shared" si="6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5"/>
        <v>0</v>
      </c>
      <c r="Z51" s="574"/>
      <c r="AA51" s="586"/>
      <c r="AB51" s="663">
        <f t="shared" si="9"/>
        <v>0</v>
      </c>
      <c r="AD51"/>
    </row>
    <row r="52" spans="1:30" ht="14" x14ac:dyDescent="0.3">
      <c r="A52" s="793" t="s">
        <v>297</v>
      </c>
      <c r="B52" s="747" t="str">
        <f t="shared" si="13"/>
        <v>Number</v>
      </c>
      <c r="C52" s="743"/>
      <c r="D52" s="719"/>
      <c r="E52" s="500"/>
      <c r="F52" s="500"/>
      <c r="G52" s="500"/>
      <c r="H52" s="500"/>
      <c r="I52" s="500"/>
      <c r="J52" s="500"/>
      <c r="K52" s="784"/>
      <c r="L52" s="515"/>
      <c r="M52" s="574"/>
      <c r="N52" s="747" t="str">
        <f t="shared" si="6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5"/>
        <v>0</v>
      </c>
      <c r="Z52" s="574"/>
      <c r="AA52" s="586"/>
      <c r="AB52" s="663">
        <f t="shared" si="9"/>
        <v>0</v>
      </c>
      <c r="AD52"/>
    </row>
    <row r="53" spans="1:30" ht="14" x14ac:dyDescent="0.3">
      <c r="A53" s="793" t="s">
        <v>297</v>
      </c>
      <c r="B53" s="747" t="str">
        <f t="shared" si="13"/>
        <v>Number</v>
      </c>
      <c r="C53" s="781"/>
      <c r="D53" s="720"/>
      <c r="E53" s="556"/>
      <c r="F53" s="556"/>
      <c r="G53" s="556"/>
      <c r="H53" s="556"/>
      <c r="I53" s="556"/>
      <c r="J53" s="556"/>
      <c r="K53" s="787"/>
      <c r="L53" s="721"/>
      <c r="M53" s="574"/>
      <c r="N53" s="747" t="str">
        <f t="shared" si="6"/>
        <v>Nominal £</v>
      </c>
      <c r="O53" s="791"/>
      <c r="P53" s="556"/>
      <c r="Q53" s="556"/>
      <c r="R53" s="556"/>
      <c r="S53" s="556"/>
      <c r="T53" s="556"/>
      <c r="U53" s="556"/>
      <c r="V53" s="557"/>
      <c r="W53" s="720"/>
      <c r="X53" s="557"/>
      <c r="Y53" s="672">
        <f t="shared" si="5"/>
        <v>0</v>
      </c>
      <c r="Z53" s="574"/>
      <c r="AA53" s="587"/>
      <c r="AB53" s="663">
        <f t="shared" si="9"/>
        <v>0</v>
      </c>
      <c r="AD53"/>
    </row>
    <row r="54" spans="1:30" ht="14.5" thickBot="1" x14ac:dyDescent="0.35">
      <c r="A54" s="794" t="s">
        <v>297</v>
      </c>
      <c r="B54" s="748" t="str">
        <f t="shared" si="13"/>
        <v>Number</v>
      </c>
      <c r="C54" s="756"/>
      <c r="D54" s="722"/>
      <c r="E54" s="554"/>
      <c r="F54" s="554"/>
      <c r="G54" s="554"/>
      <c r="H54" s="554"/>
      <c r="I54" s="554"/>
      <c r="J54" s="554"/>
      <c r="K54" s="786"/>
      <c r="L54" s="516"/>
      <c r="M54" s="574"/>
      <c r="N54" s="748" t="str">
        <f t="shared" si="6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>SUM(O54:X54)</f>
        <v>0</v>
      </c>
      <c r="Z54" s="574"/>
      <c r="AA54" s="588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B16:B17"/>
    <mergeCell ref="C16:C17"/>
    <mergeCell ref="D16:K16"/>
    <mergeCell ref="N16:N17"/>
    <mergeCell ref="O16:V16"/>
    <mergeCell ref="A1:AB3"/>
    <mergeCell ref="X4:AB4"/>
    <mergeCell ref="B7:B8"/>
    <mergeCell ref="C7:C8"/>
    <mergeCell ref="D7:K7"/>
    <mergeCell ref="N7:N8"/>
    <mergeCell ref="O7:V7"/>
  </mergeCells>
  <pageMargins left="0.7" right="0.7" top="0.75" bottom="0.75" header="0.3" footer="0.3"/>
  <pageSetup paperSize="8" scale="5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70899-BADE-48AB-B97C-A88570230582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35" t="s">
        <v>701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1636"/>
      <c r="Z1" s="1636"/>
      <c r="AA1" s="1636"/>
      <c r="AB1" s="1637"/>
      <c r="AC1"/>
      <c r="AD1"/>
      <c r="AE1"/>
      <c r="AF1"/>
      <c r="AG1"/>
    </row>
    <row r="2" spans="1:34" ht="12.75" customHeight="1" x14ac:dyDescent="0.3">
      <c r="A2" s="1638"/>
      <c r="B2" s="1639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P2" s="1639"/>
      <c r="Q2" s="1639"/>
      <c r="R2" s="1639"/>
      <c r="S2" s="1639"/>
      <c r="T2" s="1639"/>
      <c r="U2" s="1639"/>
      <c r="V2" s="1639"/>
      <c r="W2" s="1639"/>
      <c r="X2" s="1639"/>
      <c r="Y2" s="1639"/>
      <c r="Z2" s="1639"/>
      <c r="AA2" s="1639"/>
      <c r="AB2" s="1640"/>
      <c r="AC2"/>
      <c r="AD2"/>
      <c r="AE2"/>
      <c r="AF2"/>
      <c r="AG2"/>
    </row>
    <row r="3" spans="1:34" customFormat="1" ht="13.5" customHeight="1" thickBot="1" x14ac:dyDescent="0.35">
      <c r="A3" s="1641"/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2"/>
      <c r="Q3" s="1642"/>
      <c r="R3" s="1642"/>
      <c r="S3" s="1642"/>
      <c r="T3" s="1642"/>
      <c r="U3" s="1642"/>
      <c r="V3" s="1642"/>
      <c r="W3" s="1642"/>
      <c r="X3" s="1642"/>
      <c r="Y3" s="1642"/>
      <c r="Z3" s="1642"/>
      <c r="AA3" s="1642"/>
      <c r="AB3" s="1643"/>
    </row>
    <row r="4" spans="1:34" customFormat="1" ht="18" x14ac:dyDescent="0.4">
      <c r="A4" s="263" t="str">
        <f ca="1">CONCATENATE("Worksheet: ",RIGHT(CELL("filename",$A$1),LEN(CELL("filename",$A$1))-FIND("]",CELL("filename",$A$1))))</f>
        <v>Worksheet: 3.9 Metering 2025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4"/>
      <c r="P4" s="264"/>
      <c r="Q4" s="264"/>
      <c r="R4" s="264"/>
      <c r="S4" s="264"/>
      <c r="T4" s="264"/>
      <c r="U4" s="264"/>
      <c r="V4" s="264"/>
      <c r="W4" s="264"/>
      <c r="X4" s="1644"/>
      <c r="Y4" s="1644"/>
      <c r="Z4" s="1644"/>
      <c r="AA4" s="1644"/>
      <c r="AB4" s="1644"/>
      <c r="AC4" s="41"/>
      <c r="AD4" s="41"/>
      <c r="AE4" s="41"/>
      <c r="AF4" s="41"/>
      <c r="AG4" s="41"/>
      <c r="AH4" s="41"/>
    </row>
    <row r="5" spans="1:34" customFormat="1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2" t="s">
        <v>1113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</row>
    <row r="7" spans="1:34" customFormat="1" ht="36" customHeight="1" x14ac:dyDescent="0.3">
      <c r="A7" s="353"/>
      <c r="B7" s="1628" t="s">
        <v>299</v>
      </c>
      <c r="C7" s="1621" t="s">
        <v>703</v>
      </c>
      <c r="D7" s="1632" t="s">
        <v>700</v>
      </c>
      <c r="E7" s="1633"/>
      <c r="F7" s="1633"/>
      <c r="G7" s="1633"/>
      <c r="H7" s="1633"/>
      <c r="I7" s="1633"/>
      <c r="J7" s="1633"/>
      <c r="K7" s="1633"/>
      <c r="L7" s="560" t="s">
        <v>583</v>
      </c>
      <c r="M7" s="752"/>
      <c r="N7" s="1628" t="s">
        <v>702</v>
      </c>
      <c r="O7" s="1633" t="s">
        <v>584</v>
      </c>
      <c r="P7" s="1633"/>
      <c r="Q7" s="1633"/>
      <c r="R7" s="1633"/>
      <c r="S7" s="1633"/>
      <c r="T7" s="1633"/>
      <c r="U7" s="1633"/>
      <c r="V7" s="1634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34" ht="12.75" customHeight="1" thickBot="1" x14ac:dyDescent="0.3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6" t="s">
        <v>593</v>
      </c>
      <c r="W8" s="744" t="s">
        <v>57</v>
      </c>
      <c r="X8" s="570" t="s">
        <v>57</v>
      </c>
      <c r="Y8" s="571" t="s">
        <v>57</v>
      </c>
      <c r="AA8" s="572" t="s">
        <v>57</v>
      </c>
      <c r="AB8" s="569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4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8" t="str">
        <f>+A19</f>
        <v>Meters &amp; Meter Governors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4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8" t="str">
        <f>+A34</f>
        <v>Customer Requested Work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4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61" t="str">
        <f>A50</f>
        <v>Other Meterwork Cost</v>
      </c>
      <c r="B12" s="511"/>
      <c r="C12" s="522"/>
      <c r="D12" s="510"/>
      <c r="E12" s="779"/>
      <c r="F12" s="757"/>
      <c r="G12" s="757"/>
      <c r="H12" s="757"/>
      <c r="I12" s="757"/>
      <c r="J12" s="757"/>
      <c r="K12" s="728"/>
      <c r="L12" s="511"/>
      <c r="M12" s="574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4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2"/>
      <c r="Y13" s="363"/>
      <c r="Z13" s="42"/>
      <c r="AA13" s="364"/>
      <c r="AB13" s="363"/>
      <c r="AC13" s="745"/>
    </row>
    <row r="14" spans="1:34" s="41" customFormat="1" ht="14" x14ac:dyDescent="0.3">
      <c r="Z14" s="42"/>
      <c r="AD14"/>
    </row>
    <row r="15" spans="1:34" s="365" customFormat="1" ht="19.5" customHeight="1" thickBot="1" x14ac:dyDescent="0.4">
      <c r="A15" s="294" t="s">
        <v>1114</v>
      </c>
      <c r="B15" s="294"/>
      <c r="C15" s="294"/>
      <c r="D15" s="294"/>
      <c r="E15" s="577"/>
      <c r="F15" s="294"/>
      <c r="G15" s="294"/>
      <c r="H15" s="294"/>
      <c r="I15" s="294"/>
      <c r="J15" s="294"/>
      <c r="K15" s="294"/>
      <c r="L15" s="294"/>
      <c r="M15" s="212"/>
      <c r="N15" s="294"/>
      <c r="O15" s="294"/>
      <c r="P15" s="212"/>
      <c r="Q15" s="212"/>
      <c r="R15" s="212"/>
      <c r="S15" s="212"/>
      <c r="T15" s="212"/>
      <c r="U15" s="212"/>
      <c r="V15" s="212"/>
      <c r="Z15" s="366"/>
      <c r="AD15"/>
    </row>
    <row r="16" spans="1:34" ht="36.75" customHeight="1" x14ac:dyDescent="0.3">
      <c r="A16" s="367"/>
      <c r="B16" s="1628" t="s">
        <v>299</v>
      </c>
      <c r="C16" s="1621" t="s">
        <v>703</v>
      </c>
      <c r="D16" s="1632" t="s">
        <v>700</v>
      </c>
      <c r="E16" s="1633"/>
      <c r="F16" s="1633"/>
      <c r="G16" s="1633"/>
      <c r="H16" s="1633"/>
      <c r="I16" s="1633"/>
      <c r="J16" s="1633"/>
      <c r="K16" s="1633"/>
      <c r="L16" s="560" t="s">
        <v>583</v>
      </c>
      <c r="M16" s="752"/>
      <c r="N16" s="1628" t="s">
        <v>702</v>
      </c>
      <c r="O16" s="1633" t="s">
        <v>584</v>
      </c>
      <c r="P16" s="1633"/>
      <c r="Q16" s="1633"/>
      <c r="R16" s="1633"/>
      <c r="S16" s="1633"/>
      <c r="T16" s="1633"/>
      <c r="U16" s="1633"/>
      <c r="V16" s="1634"/>
      <c r="W16" s="560" t="s">
        <v>585</v>
      </c>
      <c r="X16" s="355" t="s">
        <v>288</v>
      </c>
      <c r="Y16" s="356" t="s">
        <v>289</v>
      </c>
      <c r="Z16" s="357"/>
      <c r="AA16" s="358" t="s">
        <v>290</v>
      </c>
      <c r="AB16" s="359" t="s">
        <v>291</v>
      </c>
      <c r="AD16"/>
    </row>
    <row r="17" spans="1:30" ht="14.5" thickBot="1" x14ac:dyDescent="0.35">
      <c r="A17" s="562"/>
      <c r="B17" s="1629"/>
      <c r="C17" s="1622"/>
      <c r="D17" s="563" t="s">
        <v>586</v>
      </c>
      <c r="E17" s="564" t="s">
        <v>587</v>
      </c>
      <c r="F17" s="565" t="s">
        <v>588</v>
      </c>
      <c r="G17" s="565" t="s">
        <v>589</v>
      </c>
      <c r="H17" s="565" t="s">
        <v>590</v>
      </c>
      <c r="I17" s="565" t="s">
        <v>591</v>
      </c>
      <c r="J17" s="565" t="s">
        <v>592</v>
      </c>
      <c r="K17" s="566" t="s">
        <v>593</v>
      </c>
      <c r="L17" s="567" t="s">
        <v>594</v>
      </c>
      <c r="N17" s="1629"/>
      <c r="O17" s="564" t="s">
        <v>586</v>
      </c>
      <c r="P17" s="564" t="s">
        <v>587</v>
      </c>
      <c r="Q17" s="565" t="s">
        <v>588</v>
      </c>
      <c r="R17" s="565" t="s">
        <v>589</v>
      </c>
      <c r="S17" s="565" t="s">
        <v>590</v>
      </c>
      <c r="T17" s="565" t="s">
        <v>591</v>
      </c>
      <c r="U17" s="565" t="s">
        <v>592</v>
      </c>
      <c r="V17" s="568" t="s">
        <v>593</v>
      </c>
      <c r="W17" s="744" t="s">
        <v>57</v>
      </c>
      <c r="X17" s="571" t="s">
        <v>57</v>
      </c>
      <c r="Y17" s="584" t="s">
        <v>57</v>
      </c>
      <c r="AA17" s="569" t="s">
        <v>57</v>
      </c>
      <c r="AB17" s="569" t="s">
        <v>57</v>
      </c>
      <c r="AD17"/>
    </row>
    <row r="18" spans="1:30" ht="14.5" thickBot="1" x14ac:dyDescent="0.35">
      <c r="A18" s="360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3" si="5">SUM(O18:X18)</f>
        <v>0</v>
      </c>
      <c r="Z18" s="574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8" t="s">
        <v>395</v>
      </c>
      <c r="B19" s="501"/>
      <c r="C19" s="742"/>
      <c r="D19" s="509"/>
      <c r="E19" s="741"/>
      <c r="F19" s="741"/>
      <c r="G19" s="741"/>
      <c r="H19" s="741"/>
      <c r="I19" s="741"/>
      <c r="J19" s="741"/>
      <c r="K19" s="726"/>
      <c r="L19" s="501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4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61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4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4"/>
      <c r="AA20" s="821"/>
      <c r="AB20" s="682">
        <f>+Y20-AA20</f>
        <v>0</v>
      </c>
      <c r="AD20"/>
    </row>
    <row r="21" spans="1:30" ht="14" x14ac:dyDescent="0.3">
      <c r="A21" s="561" t="s">
        <v>698</v>
      </c>
      <c r="B21" s="747" t="str">
        <f>$B$20</f>
        <v>Number</v>
      </c>
      <c r="C21" s="783"/>
      <c r="D21" s="719"/>
      <c r="E21" s="500"/>
      <c r="F21" s="500"/>
      <c r="G21" s="500"/>
      <c r="H21" s="500"/>
      <c r="I21" s="500"/>
      <c r="J21" s="500"/>
      <c r="K21" s="784"/>
      <c r="L21" s="515"/>
      <c r="M21" s="574"/>
      <c r="N21" s="747" t="str">
        <f t="shared" si="6"/>
        <v>Nominal £</v>
      </c>
      <c r="O21" s="789"/>
      <c r="P21" s="500"/>
      <c r="Q21" s="500"/>
      <c r="R21" s="500"/>
      <c r="S21" s="500"/>
      <c r="T21" s="500"/>
      <c r="U21" s="500"/>
      <c r="V21" s="553"/>
      <c r="W21" s="719"/>
      <c r="X21" s="553"/>
      <c r="Y21" s="672">
        <f t="shared" si="5"/>
        <v>0</v>
      </c>
      <c r="Z21" s="574"/>
      <c r="AA21" s="586"/>
      <c r="AB21" s="663">
        <f>+Y21-AA21</f>
        <v>0</v>
      </c>
      <c r="AD21"/>
    </row>
    <row r="22" spans="1:30" ht="14" x14ac:dyDescent="0.3">
      <c r="A22" s="561" t="s">
        <v>697</v>
      </c>
      <c r="B22" s="747" t="str">
        <f t="shared" ref="B22:B33" si="8">$B$20</f>
        <v>Number</v>
      </c>
      <c r="C22" s="783"/>
      <c r="D22" s="719"/>
      <c r="E22" s="500"/>
      <c r="F22" s="500"/>
      <c r="G22" s="500"/>
      <c r="H22" s="500"/>
      <c r="I22" s="500"/>
      <c r="J22" s="500"/>
      <c r="K22" s="784"/>
      <c r="L22" s="515"/>
      <c r="M22" s="574"/>
      <c r="N22" s="747" t="str">
        <f t="shared" si="6"/>
        <v>Nominal £</v>
      </c>
      <c r="O22" s="789"/>
      <c r="P22" s="500"/>
      <c r="Q22" s="500"/>
      <c r="R22" s="500"/>
      <c r="S22" s="500"/>
      <c r="T22" s="500"/>
      <c r="U22" s="500"/>
      <c r="V22" s="553"/>
      <c r="W22" s="719"/>
      <c r="X22" s="553"/>
      <c r="Y22" s="672">
        <f t="shared" si="5"/>
        <v>0</v>
      </c>
      <c r="Z22" s="574"/>
      <c r="AA22" s="586"/>
      <c r="AB22" s="663">
        <f t="shared" ref="AB22:AB53" si="9">+Y22-AA22</f>
        <v>0</v>
      </c>
      <c r="AD22"/>
    </row>
    <row r="23" spans="1:30" ht="14" x14ac:dyDescent="0.3">
      <c r="A23" s="561" t="s">
        <v>696</v>
      </c>
      <c r="B23" s="747" t="str">
        <f t="shared" si="8"/>
        <v>Number</v>
      </c>
      <c r="C23" s="783"/>
      <c r="D23" s="719"/>
      <c r="E23" s="500"/>
      <c r="F23" s="500"/>
      <c r="G23" s="500"/>
      <c r="H23" s="500"/>
      <c r="I23" s="500"/>
      <c r="J23" s="500"/>
      <c r="K23" s="784"/>
      <c r="L23" s="515"/>
      <c r="M23" s="574"/>
      <c r="N23" s="747" t="str">
        <f t="shared" si="6"/>
        <v>Nominal £</v>
      </c>
      <c r="O23" s="789"/>
      <c r="P23" s="500"/>
      <c r="Q23" s="500"/>
      <c r="R23" s="500"/>
      <c r="S23" s="500"/>
      <c r="T23" s="500"/>
      <c r="U23" s="500"/>
      <c r="V23" s="553"/>
      <c r="W23" s="719"/>
      <c r="X23" s="553"/>
      <c r="Y23" s="672">
        <f t="shared" si="5"/>
        <v>0</v>
      </c>
      <c r="Z23" s="574"/>
      <c r="AA23" s="586"/>
      <c r="AB23" s="663">
        <f t="shared" si="9"/>
        <v>0</v>
      </c>
      <c r="AD23"/>
    </row>
    <row r="24" spans="1:30" ht="14" x14ac:dyDescent="0.3">
      <c r="A24" s="561" t="s">
        <v>695</v>
      </c>
      <c r="B24" s="747" t="str">
        <f t="shared" si="8"/>
        <v>Number</v>
      </c>
      <c r="C24" s="783"/>
      <c r="D24" s="719"/>
      <c r="E24" s="500"/>
      <c r="F24" s="500"/>
      <c r="G24" s="500"/>
      <c r="H24" s="500"/>
      <c r="I24" s="500"/>
      <c r="J24" s="500"/>
      <c r="K24" s="784"/>
      <c r="L24" s="515"/>
      <c r="M24" s="574"/>
      <c r="N24" s="747" t="str">
        <f t="shared" si="6"/>
        <v>Nominal £</v>
      </c>
      <c r="O24" s="789"/>
      <c r="P24" s="500"/>
      <c r="Q24" s="500"/>
      <c r="R24" s="500"/>
      <c r="S24" s="500"/>
      <c r="T24" s="500"/>
      <c r="U24" s="500"/>
      <c r="V24" s="553"/>
      <c r="W24" s="719"/>
      <c r="X24" s="553"/>
      <c r="Y24" s="672">
        <f t="shared" si="5"/>
        <v>0</v>
      </c>
      <c r="Z24" s="574"/>
      <c r="AA24" s="586"/>
      <c r="AB24" s="663">
        <f t="shared" si="9"/>
        <v>0</v>
      </c>
      <c r="AD24"/>
    </row>
    <row r="25" spans="1:30" ht="14" x14ac:dyDescent="0.3">
      <c r="A25" s="561" t="s">
        <v>694</v>
      </c>
      <c r="B25" s="747" t="str">
        <f t="shared" si="8"/>
        <v>Number</v>
      </c>
      <c r="C25" s="783"/>
      <c r="D25" s="719"/>
      <c r="E25" s="500"/>
      <c r="F25" s="500"/>
      <c r="G25" s="500"/>
      <c r="H25" s="500"/>
      <c r="I25" s="500"/>
      <c r="J25" s="500"/>
      <c r="K25" s="784"/>
      <c r="L25" s="515"/>
      <c r="M25" s="574"/>
      <c r="N25" s="747" t="str">
        <f t="shared" si="6"/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5"/>
        <v>0</v>
      </c>
      <c r="Z25" s="574"/>
      <c r="AA25" s="586"/>
      <c r="AB25" s="663">
        <f t="shared" si="9"/>
        <v>0</v>
      </c>
      <c r="AD25"/>
    </row>
    <row r="26" spans="1:30" ht="14" x14ac:dyDescent="0.3">
      <c r="A26" s="561" t="s">
        <v>693</v>
      </c>
      <c r="B26" s="747" t="str">
        <f t="shared" si="8"/>
        <v>Number</v>
      </c>
      <c r="C26" s="783"/>
      <c r="D26" s="719"/>
      <c r="E26" s="500"/>
      <c r="F26" s="500"/>
      <c r="G26" s="500"/>
      <c r="H26" s="500"/>
      <c r="I26" s="500"/>
      <c r="J26" s="500"/>
      <c r="K26" s="784"/>
      <c r="L26" s="515"/>
      <c r="M26" s="574"/>
      <c r="N26" s="747" t="str">
        <f t="shared" si="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5"/>
        <v>0</v>
      </c>
      <c r="Z26" s="574"/>
      <c r="AA26" s="586"/>
      <c r="AB26" s="663">
        <f t="shared" si="9"/>
        <v>0</v>
      </c>
      <c r="AD26"/>
    </row>
    <row r="27" spans="1:30" ht="14" x14ac:dyDescent="0.3">
      <c r="A27" s="561" t="s">
        <v>692</v>
      </c>
      <c r="B27" s="747" t="str">
        <f t="shared" si="8"/>
        <v>Number</v>
      </c>
      <c r="C27" s="783"/>
      <c r="D27" s="719"/>
      <c r="E27" s="500"/>
      <c r="F27" s="500"/>
      <c r="G27" s="500"/>
      <c r="H27" s="500"/>
      <c r="I27" s="500"/>
      <c r="J27" s="500"/>
      <c r="K27" s="784"/>
      <c r="L27" s="515"/>
      <c r="M27" s="574"/>
      <c r="N27" s="747" t="str">
        <f t="shared" si="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5"/>
        <v>0</v>
      </c>
      <c r="Z27" s="574"/>
      <c r="AA27" s="586"/>
      <c r="AB27" s="663">
        <f t="shared" si="9"/>
        <v>0</v>
      </c>
      <c r="AD27"/>
    </row>
    <row r="28" spans="1:30" ht="14" x14ac:dyDescent="0.3">
      <c r="A28" s="561" t="s">
        <v>691</v>
      </c>
      <c r="B28" s="747" t="str">
        <f t="shared" si="8"/>
        <v>Number</v>
      </c>
      <c r="C28" s="783"/>
      <c r="D28" s="719"/>
      <c r="E28" s="500"/>
      <c r="F28" s="500"/>
      <c r="G28" s="500"/>
      <c r="H28" s="500"/>
      <c r="I28" s="500"/>
      <c r="J28" s="500"/>
      <c r="K28" s="784"/>
      <c r="L28" s="515"/>
      <c r="M28" s="574"/>
      <c r="N28" s="747" t="str">
        <f t="shared" si="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5"/>
        <v>0</v>
      </c>
      <c r="Z28" s="574"/>
      <c r="AA28" s="586"/>
      <c r="AB28" s="663">
        <f t="shared" si="9"/>
        <v>0</v>
      </c>
      <c r="AD28"/>
    </row>
    <row r="29" spans="1:30" ht="14" x14ac:dyDescent="0.3">
      <c r="A29" s="561" t="s">
        <v>690</v>
      </c>
      <c r="B29" s="747" t="str">
        <f t="shared" si="8"/>
        <v>Number</v>
      </c>
      <c r="C29" s="783"/>
      <c r="D29" s="719"/>
      <c r="E29" s="500"/>
      <c r="F29" s="500"/>
      <c r="G29" s="500"/>
      <c r="H29" s="500"/>
      <c r="I29" s="500"/>
      <c r="J29" s="500"/>
      <c r="K29" s="784"/>
      <c r="L29" s="515"/>
      <c r="M29" s="574"/>
      <c r="N29" s="747" t="str">
        <f t="shared" si="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5"/>
        <v>0</v>
      </c>
      <c r="Z29" s="574"/>
      <c r="AA29" s="586"/>
      <c r="AB29" s="663">
        <f t="shared" si="9"/>
        <v>0</v>
      </c>
      <c r="AD29"/>
    </row>
    <row r="30" spans="1:30" ht="14" x14ac:dyDescent="0.3">
      <c r="A30" s="561" t="s">
        <v>689</v>
      </c>
      <c r="B30" s="747" t="str">
        <f t="shared" si="8"/>
        <v>Number</v>
      </c>
      <c r="C30" s="783"/>
      <c r="D30" s="719"/>
      <c r="E30" s="500"/>
      <c r="F30" s="500"/>
      <c r="G30" s="500"/>
      <c r="H30" s="500"/>
      <c r="I30" s="500"/>
      <c r="J30" s="500"/>
      <c r="K30" s="784"/>
      <c r="L30" s="515"/>
      <c r="M30" s="574"/>
      <c r="N30" s="747" t="str">
        <f t="shared" si="6"/>
        <v>Nominal £</v>
      </c>
      <c r="O30" s="789"/>
      <c r="P30" s="500"/>
      <c r="Q30" s="500"/>
      <c r="R30" s="500"/>
      <c r="S30" s="500"/>
      <c r="T30" s="500"/>
      <c r="U30" s="500"/>
      <c r="V30" s="553"/>
      <c r="W30" s="719"/>
      <c r="X30" s="553"/>
      <c r="Y30" s="672">
        <f t="shared" si="5"/>
        <v>0</v>
      </c>
      <c r="Z30" s="574"/>
      <c r="AA30" s="586"/>
      <c r="AB30" s="663">
        <f t="shared" si="9"/>
        <v>0</v>
      </c>
      <c r="AD30"/>
    </row>
    <row r="31" spans="1:30" ht="14" x14ac:dyDescent="0.3">
      <c r="A31" s="561" t="s">
        <v>688</v>
      </c>
      <c r="B31" s="747" t="str">
        <f t="shared" si="8"/>
        <v>Number</v>
      </c>
      <c r="C31" s="783"/>
      <c r="D31" s="719"/>
      <c r="E31" s="500"/>
      <c r="F31" s="500"/>
      <c r="G31" s="500"/>
      <c r="H31" s="500"/>
      <c r="I31" s="500"/>
      <c r="J31" s="500"/>
      <c r="K31" s="784"/>
      <c r="L31" s="515"/>
      <c r="M31" s="574"/>
      <c r="N31" s="747" t="str">
        <f t="shared" si="6"/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5"/>
        <v>0</v>
      </c>
      <c r="Z31" s="574"/>
      <c r="AA31" s="586"/>
      <c r="AB31" s="663">
        <f t="shared" si="9"/>
        <v>0</v>
      </c>
      <c r="AD31"/>
    </row>
    <row r="32" spans="1:30" ht="14" x14ac:dyDescent="0.3">
      <c r="A32" s="561" t="s">
        <v>687</v>
      </c>
      <c r="B32" s="747" t="str">
        <f t="shared" si="8"/>
        <v>Number</v>
      </c>
      <c r="C32" s="783"/>
      <c r="D32" s="719"/>
      <c r="E32" s="500"/>
      <c r="F32" s="500"/>
      <c r="G32" s="500"/>
      <c r="H32" s="500"/>
      <c r="I32" s="500"/>
      <c r="J32" s="500"/>
      <c r="K32" s="784"/>
      <c r="L32" s="515"/>
      <c r="M32" s="574"/>
      <c r="N32" s="747" t="str">
        <f t="shared" si="6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5"/>
        <v>0</v>
      </c>
      <c r="Z32" s="574"/>
      <c r="AA32" s="586"/>
      <c r="AB32" s="663">
        <f t="shared" si="9"/>
        <v>0</v>
      </c>
      <c r="AD32"/>
    </row>
    <row r="33" spans="1:30" ht="14.5" thickBot="1" x14ac:dyDescent="0.35">
      <c r="A33" s="573" t="s">
        <v>293</v>
      </c>
      <c r="B33" s="748" t="str">
        <f t="shared" si="8"/>
        <v>Number</v>
      </c>
      <c r="C33" s="785"/>
      <c r="D33" s="722"/>
      <c r="E33" s="554"/>
      <c r="F33" s="554"/>
      <c r="G33" s="554"/>
      <c r="H33" s="554"/>
      <c r="I33" s="554"/>
      <c r="J33" s="554"/>
      <c r="K33" s="786"/>
      <c r="L33" s="516"/>
      <c r="M33" s="574"/>
      <c r="N33" s="748" t="str">
        <f t="shared" si="6"/>
        <v>Nominal £</v>
      </c>
      <c r="O33" s="790"/>
      <c r="P33" s="554"/>
      <c r="Q33" s="554"/>
      <c r="R33" s="554"/>
      <c r="S33" s="554"/>
      <c r="T33" s="554"/>
      <c r="U33" s="554"/>
      <c r="V33" s="555"/>
      <c r="W33" s="722"/>
      <c r="X33" s="555"/>
      <c r="Y33" s="678">
        <f t="shared" si="5"/>
        <v>0</v>
      </c>
      <c r="Z33" s="574"/>
      <c r="AA33" s="588"/>
      <c r="AB33" s="665">
        <f t="shared" si="9"/>
        <v>0</v>
      </c>
      <c r="AD33"/>
    </row>
    <row r="34" spans="1:30" ht="14" x14ac:dyDescent="0.3">
      <c r="A34" s="368" t="s">
        <v>286</v>
      </c>
      <c r="B34" s="501"/>
      <c r="C34" s="742"/>
      <c r="D34" s="509"/>
      <c r="E34" s="741"/>
      <c r="F34" s="741"/>
      <c r="G34" s="741"/>
      <c r="H34" s="741"/>
      <c r="I34" s="741"/>
      <c r="J34" s="741"/>
      <c r="K34" s="726"/>
      <c r="L34" s="501"/>
      <c r="M34" s="574"/>
      <c r="N34" s="746" t="str">
        <f t="shared" si="6"/>
        <v>Nominal £</v>
      </c>
      <c r="O34" s="694">
        <f t="shared" ref="O34:X34" si="10">SUM(O35:O49)</f>
        <v>0</v>
      </c>
      <c r="P34" s="680">
        <f t="shared" si="10"/>
        <v>0</v>
      </c>
      <c r="Q34" s="680">
        <f t="shared" si="10"/>
        <v>0</v>
      </c>
      <c r="R34" s="680">
        <f t="shared" si="10"/>
        <v>0</v>
      </c>
      <c r="S34" s="680">
        <f t="shared" si="10"/>
        <v>0</v>
      </c>
      <c r="T34" s="680">
        <f t="shared" si="10"/>
        <v>0</v>
      </c>
      <c r="U34" s="680">
        <f t="shared" si="10"/>
        <v>0</v>
      </c>
      <c r="V34" s="671">
        <f t="shared" si="10"/>
        <v>0</v>
      </c>
      <c r="W34" s="679">
        <f t="shared" si="10"/>
        <v>0</v>
      </c>
      <c r="X34" s="671">
        <f t="shared" si="10"/>
        <v>0</v>
      </c>
      <c r="Y34" s="670">
        <f t="shared" si="5"/>
        <v>0</v>
      </c>
      <c r="Z34" s="574"/>
      <c r="AA34" s="670">
        <f>SUM(AA35:AA49)</f>
        <v>0</v>
      </c>
      <c r="AB34" s="671">
        <f t="shared" si="9"/>
        <v>0</v>
      </c>
      <c r="AD34"/>
    </row>
    <row r="35" spans="1:30" ht="14" x14ac:dyDescent="0.3">
      <c r="A35" s="561" t="s">
        <v>397</v>
      </c>
      <c r="B35" s="747" t="str">
        <f t="shared" ref="B35:B49" si="11">$B$20</f>
        <v>Number</v>
      </c>
      <c r="C35" s="743"/>
      <c r="D35" s="505"/>
      <c r="E35" s="755"/>
      <c r="F35" s="755"/>
      <c r="G35" s="755"/>
      <c r="H35" s="755"/>
      <c r="I35" s="755"/>
      <c r="J35" s="755"/>
      <c r="K35" s="729"/>
      <c r="L35" s="515"/>
      <c r="M35" s="574"/>
      <c r="N35" s="747" t="str">
        <f t="shared" si="6"/>
        <v>Nominal £</v>
      </c>
      <c r="O35" s="789"/>
      <c r="P35" s="500"/>
      <c r="Q35" s="500"/>
      <c r="R35" s="500"/>
      <c r="S35" s="500"/>
      <c r="T35" s="500"/>
      <c r="U35" s="500"/>
      <c r="V35" s="553"/>
      <c r="W35" s="719"/>
      <c r="X35" s="553"/>
      <c r="Y35" s="672">
        <f t="shared" si="5"/>
        <v>0</v>
      </c>
      <c r="Z35" s="574"/>
      <c r="AA35" s="586"/>
      <c r="AB35" s="663">
        <f t="shared" si="9"/>
        <v>0</v>
      </c>
      <c r="AD35"/>
    </row>
    <row r="36" spans="1:30" ht="14" x14ac:dyDescent="0.3">
      <c r="A36" s="558" t="s">
        <v>398</v>
      </c>
      <c r="B36" s="747" t="str">
        <f t="shared" si="11"/>
        <v>Number</v>
      </c>
      <c r="C36" s="743"/>
      <c r="D36" s="505"/>
      <c r="E36" s="755"/>
      <c r="F36" s="755"/>
      <c r="G36" s="755"/>
      <c r="H36" s="755"/>
      <c r="I36" s="755"/>
      <c r="J36" s="755"/>
      <c r="K36" s="729"/>
      <c r="L36" s="515"/>
      <c r="M36" s="574"/>
      <c r="N36" s="747" t="str">
        <f t="shared" si="6"/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5"/>
        <v>0</v>
      </c>
      <c r="Z36" s="574"/>
      <c r="AA36" s="586"/>
      <c r="AB36" s="663">
        <f t="shared" si="9"/>
        <v>0</v>
      </c>
      <c r="AD36"/>
    </row>
    <row r="37" spans="1:30" ht="14" x14ac:dyDescent="0.3">
      <c r="A37" s="558" t="s">
        <v>399</v>
      </c>
      <c r="B37" s="747" t="str">
        <f t="shared" si="11"/>
        <v>Number</v>
      </c>
      <c r="C37" s="743"/>
      <c r="D37" s="505"/>
      <c r="E37" s="755"/>
      <c r="F37" s="755"/>
      <c r="G37" s="755"/>
      <c r="H37" s="755"/>
      <c r="I37" s="755"/>
      <c r="J37" s="755"/>
      <c r="K37" s="729"/>
      <c r="L37" s="515"/>
      <c r="M37" s="574"/>
      <c r="N37" s="747" t="str">
        <f t="shared" si="6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5"/>
        <v>0</v>
      </c>
      <c r="Z37" s="574"/>
      <c r="AA37" s="586"/>
      <c r="AB37" s="663">
        <f t="shared" si="9"/>
        <v>0</v>
      </c>
      <c r="AD37"/>
    </row>
    <row r="38" spans="1:30" ht="14" x14ac:dyDescent="0.3">
      <c r="A38" s="558" t="s">
        <v>686</v>
      </c>
      <c r="B38" s="747" t="str">
        <f t="shared" si="11"/>
        <v>Number</v>
      </c>
      <c r="C38" s="743"/>
      <c r="D38" s="505"/>
      <c r="E38" s="755"/>
      <c r="F38" s="755"/>
      <c r="G38" s="755"/>
      <c r="H38" s="755"/>
      <c r="I38" s="755"/>
      <c r="J38" s="755"/>
      <c r="K38" s="729"/>
      <c r="L38" s="515"/>
      <c r="M38" s="574"/>
      <c r="N38" s="747" t="str">
        <f t="shared" si="6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5"/>
        <v>0</v>
      </c>
      <c r="Z38" s="574"/>
      <c r="AA38" s="586"/>
      <c r="AB38" s="663">
        <f t="shared" si="9"/>
        <v>0</v>
      </c>
      <c r="AD38"/>
    </row>
    <row r="39" spans="1:30" ht="14" x14ac:dyDescent="0.3">
      <c r="A39" s="558" t="s">
        <v>685</v>
      </c>
      <c r="B39" s="747" t="str">
        <f t="shared" si="11"/>
        <v>Number</v>
      </c>
      <c r="C39" s="743"/>
      <c r="D39" s="505"/>
      <c r="E39" s="755"/>
      <c r="F39" s="755"/>
      <c r="G39" s="755"/>
      <c r="H39" s="755"/>
      <c r="I39" s="755"/>
      <c r="J39" s="755"/>
      <c r="K39" s="729"/>
      <c r="L39" s="515"/>
      <c r="M39" s="574"/>
      <c r="N39" s="747" t="str">
        <f t="shared" si="6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5"/>
        <v>0</v>
      </c>
      <c r="Z39" s="574"/>
      <c r="AA39" s="586"/>
      <c r="AB39" s="663">
        <f t="shared" si="9"/>
        <v>0</v>
      </c>
      <c r="AD39"/>
    </row>
    <row r="40" spans="1:30" ht="14" x14ac:dyDescent="0.3">
      <c r="A40" s="558" t="s">
        <v>400</v>
      </c>
      <c r="B40" s="747" t="str">
        <f t="shared" si="11"/>
        <v>Number</v>
      </c>
      <c r="C40" s="743"/>
      <c r="D40" s="505"/>
      <c r="E40" s="755"/>
      <c r="F40" s="755"/>
      <c r="G40" s="755"/>
      <c r="H40" s="755"/>
      <c r="I40" s="755"/>
      <c r="J40" s="755"/>
      <c r="K40" s="729"/>
      <c r="L40" s="515"/>
      <c r="M40" s="574"/>
      <c r="N40" s="747" t="str">
        <f t="shared" si="6"/>
        <v>Nominal £</v>
      </c>
      <c r="O40" s="789"/>
      <c r="P40" s="500"/>
      <c r="Q40" s="500"/>
      <c r="R40" s="500"/>
      <c r="S40" s="500"/>
      <c r="T40" s="500"/>
      <c r="U40" s="500"/>
      <c r="V40" s="553"/>
      <c r="W40" s="719"/>
      <c r="X40" s="553"/>
      <c r="Y40" s="672">
        <f t="shared" si="5"/>
        <v>0</v>
      </c>
      <c r="Z40" s="574"/>
      <c r="AA40" s="586"/>
      <c r="AB40" s="663">
        <f t="shared" si="9"/>
        <v>0</v>
      </c>
      <c r="AD40"/>
    </row>
    <row r="41" spans="1:30" ht="14" x14ac:dyDescent="0.3">
      <c r="A41" s="558" t="s">
        <v>401</v>
      </c>
      <c r="B41" s="747" t="str">
        <f t="shared" si="11"/>
        <v>Number</v>
      </c>
      <c r="C41" s="743"/>
      <c r="D41" s="505"/>
      <c r="E41" s="755"/>
      <c r="F41" s="755"/>
      <c r="G41" s="755"/>
      <c r="H41" s="755"/>
      <c r="I41" s="755"/>
      <c r="J41" s="755"/>
      <c r="K41" s="729"/>
      <c r="L41" s="515"/>
      <c r="M41" s="574"/>
      <c r="N41" s="747" t="str">
        <f t="shared" si="6"/>
        <v>Nominal £</v>
      </c>
      <c r="O41" s="789"/>
      <c r="P41" s="500"/>
      <c r="Q41" s="500"/>
      <c r="R41" s="500"/>
      <c r="S41" s="500"/>
      <c r="T41" s="500"/>
      <c r="U41" s="500"/>
      <c r="V41" s="553"/>
      <c r="W41" s="719"/>
      <c r="X41" s="553"/>
      <c r="Y41" s="672">
        <f t="shared" si="5"/>
        <v>0</v>
      </c>
      <c r="Z41" s="574"/>
      <c r="AA41" s="586"/>
      <c r="AB41" s="663">
        <f t="shared" si="9"/>
        <v>0</v>
      </c>
      <c r="AD41"/>
    </row>
    <row r="42" spans="1:30" ht="14" x14ac:dyDescent="0.3">
      <c r="A42" s="558" t="s">
        <v>402</v>
      </c>
      <c r="B42" s="747" t="str">
        <f t="shared" si="11"/>
        <v>Number</v>
      </c>
      <c r="C42" s="743"/>
      <c r="D42" s="505"/>
      <c r="E42" s="755"/>
      <c r="F42" s="755"/>
      <c r="G42" s="755"/>
      <c r="H42" s="755"/>
      <c r="I42" s="755"/>
      <c r="J42" s="755"/>
      <c r="K42" s="729"/>
      <c r="L42" s="515"/>
      <c r="M42" s="574"/>
      <c r="N42" s="747" t="str">
        <f t="shared" si="6"/>
        <v>Nominal £</v>
      </c>
      <c r="O42" s="789"/>
      <c r="P42" s="500"/>
      <c r="Q42" s="500"/>
      <c r="R42" s="500"/>
      <c r="S42" s="500"/>
      <c r="T42" s="500"/>
      <c r="U42" s="500"/>
      <c r="V42" s="553"/>
      <c r="W42" s="719"/>
      <c r="X42" s="553"/>
      <c r="Y42" s="672">
        <f t="shared" si="5"/>
        <v>0</v>
      </c>
      <c r="Z42" s="574"/>
      <c r="AA42" s="586"/>
      <c r="AB42" s="663">
        <f t="shared" si="9"/>
        <v>0</v>
      </c>
      <c r="AD42"/>
    </row>
    <row r="43" spans="1:30" ht="14" x14ac:dyDescent="0.3">
      <c r="A43" s="558" t="s">
        <v>403</v>
      </c>
      <c r="B43" s="747" t="str">
        <f t="shared" si="11"/>
        <v>Number</v>
      </c>
      <c r="C43" s="743"/>
      <c r="D43" s="505"/>
      <c r="E43" s="755"/>
      <c r="F43" s="755"/>
      <c r="G43" s="755"/>
      <c r="H43" s="755"/>
      <c r="I43" s="755"/>
      <c r="J43" s="755"/>
      <c r="K43" s="729"/>
      <c r="L43" s="515"/>
      <c r="M43" s="574"/>
      <c r="N43" s="747" t="str">
        <f t="shared" si="6"/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5"/>
        <v>0</v>
      </c>
      <c r="Z43" s="574"/>
      <c r="AA43" s="586"/>
      <c r="AB43" s="663">
        <f t="shared" si="9"/>
        <v>0</v>
      </c>
      <c r="AD43"/>
    </row>
    <row r="44" spans="1:30" ht="14" x14ac:dyDescent="0.3">
      <c r="A44" s="558" t="s">
        <v>404</v>
      </c>
      <c r="B44" s="747" t="str">
        <f t="shared" si="11"/>
        <v>Number</v>
      </c>
      <c r="C44" s="743"/>
      <c r="D44" s="505"/>
      <c r="E44" s="755"/>
      <c r="F44" s="755"/>
      <c r="G44" s="755"/>
      <c r="H44" s="755"/>
      <c r="I44" s="755"/>
      <c r="J44" s="755"/>
      <c r="K44" s="729"/>
      <c r="L44" s="515"/>
      <c r="M44" s="574"/>
      <c r="N44" s="747" t="str">
        <f t="shared" si="6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5"/>
        <v>0</v>
      </c>
      <c r="Z44" s="574"/>
      <c r="AA44" s="586"/>
      <c r="AB44" s="663">
        <f t="shared" si="9"/>
        <v>0</v>
      </c>
      <c r="AD44"/>
    </row>
    <row r="45" spans="1:30" ht="14" x14ac:dyDescent="0.3">
      <c r="A45" s="558" t="s">
        <v>405</v>
      </c>
      <c r="B45" s="747" t="str">
        <f t="shared" si="11"/>
        <v>Number</v>
      </c>
      <c r="C45" s="743"/>
      <c r="D45" s="505"/>
      <c r="E45" s="755"/>
      <c r="F45" s="755"/>
      <c r="G45" s="755"/>
      <c r="H45" s="755"/>
      <c r="I45" s="755"/>
      <c r="J45" s="755"/>
      <c r="K45" s="729"/>
      <c r="L45" s="515"/>
      <c r="M45" s="574"/>
      <c r="N45" s="747" t="str">
        <f t="shared" si="6"/>
        <v>Nominal £</v>
      </c>
      <c r="O45" s="789"/>
      <c r="P45" s="500"/>
      <c r="Q45" s="500"/>
      <c r="R45" s="500"/>
      <c r="S45" s="500"/>
      <c r="T45" s="500"/>
      <c r="U45" s="500"/>
      <c r="V45" s="553"/>
      <c r="W45" s="719"/>
      <c r="X45" s="553"/>
      <c r="Y45" s="672">
        <f t="shared" si="5"/>
        <v>0</v>
      </c>
      <c r="Z45" s="574"/>
      <c r="AA45" s="586"/>
      <c r="AB45" s="663">
        <f t="shared" si="9"/>
        <v>0</v>
      </c>
      <c r="AD45"/>
    </row>
    <row r="46" spans="1:30" ht="14" x14ac:dyDescent="0.3">
      <c r="A46" s="558" t="s">
        <v>406</v>
      </c>
      <c r="B46" s="747" t="str">
        <f t="shared" si="11"/>
        <v>Number</v>
      </c>
      <c r="C46" s="743"/>
      <c r="D46" s="505"/>
      <c r="E46" s="755"/>
      <c r="F46" s="755"/>
      <c r="G46" s="755"/>
      <c r="H46" s="755"/>
      <c r="I46" s="755"/>
      <c r="J46" s="755"/>
      <c r="K46" s="729"/>
      <c r="L46" s="515"/>
      <c r="M46" s="574"/>
      <c r="N46" s="747" t="str">
        <f t="shared" si="6"/>
        <v>Nominal £</v>
      </c>
      <c r="O46" s="789"/>
      <c r="P46" s="500"/>
      <c r="Q46" s="500"/>
      <c r="R46" s="500"/>
      <c r="S46" s="500"/>
      <c r="T46" s="500"/>
      <c r="U46" s="500"/>
      <c r="V46" s="553"/>
      <c r="W46" s="719"/>
      <c r="X46" s="553"/>
      <c r="Y46" s="672">
        <f t="shared" si="5"/>
        <v>0</v>
      </c>
      <c r="Z46" s="574"/>
      <c r="AA46" s="586"/>
      <c r="AB46" s="663">
        <f t="shared" si="9"/>
        <v>0</v>
      </c>
      <c r="AD46"/>
    </row>
    <row r="47" spans="1:30" ht="14" x14ac:dyDescent="0.3">
      <c r="A47" s="558" t="s">
        <v>407</v>
      </c>
      <c r="B47" s="747" t="str">
        <f t="shared" si="11"/>
        <v>Number</v>
      </c>
      <c r="C47" s="743"/>
      <c r="D47" s="505"/>
      <c r="E47" s="755"/>
      <c r="F47" s="755"/>
      <c r="G47" s="755"/>
      <c r="H47" s="755"/>
      <c r="I47" s="755"/>
      <c r="J47" s="755"/>
      <c r="K47" s="729"/>
      <c r="L47" s="515"/>
      <c r="M47" s="574"/>
      <c r="N47" s="747" t="str">
        <f t="shared" si="6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5"/>
        <v>0</v>
      </c>
      <c r="Z47" s="574"/>
      <c r="AA47" s="586"/>
      <c r="AB47" s="663">
        <f t="shared" si="9"/>
        <v>0</v>
      </c>
      <c r="AD47"/>
    </row>
    <row r="48" spans="1:30" ht="14" x14ac:dyDescent="0.3">
      <c r="A48" s="558" t="s">
        <v>684</v>
      </c>
      <c r="B48" s="747" t="str">
        <f t="shared" si="11"/>
        <v>Number</v>
      </c>
      <c r="C48" s="743"/>
      <c r="D48" s="505"/>
      <c r="E48" s="755"/>
      <c r="F48" s="755"/>
      <c r="G48" s="755"/>
      <c r="H48" s="755"/>
      <c r="I48" s="755"/>
      <c r="J48" s="755"/>
      <c r="K48" s="729"/>
      <c r="L48" s="515"/>
      <c r="M48" s="574"/>
      <c r="N48" s="747" t="str">
        <f t="shared" si="6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5"/>
        <v>0</v>
      </c>
      <c r="Z48" s="574"/>
      <c r="AA48" s="586"/>
      <c r="AB48" s="663">
        <f t="shared" si="9"/>
        <v>0</v>
      </c>
      <c r="AD48"/>
    </row>
    <row r="49" spans="1:30" ht="14.5" thickBot="1" x14ac:dyDescent="0.35">
      <c r="A49" s="734" t="s">
        <v>408</v>
      </c>
      <c r="B49" s="748" t="str">
        <f t="shared" si="11"/>
        <v>Number</v>
      </c>
      <c r="C49" s="756"/>
      <c r="D49" s="510"/>
      <c r="E49" s="757"/>
      <c r="F49" s="757"/>
      <c r="G49" s="757"/>
      <c r="H49" s="757"/>
      <c r="I49" s="757"/>
      <c r="J49" s="757"/>
      <c r="K49" s="728"/>
      <c r="L49" s="516"/>
      <c r="M49" s="574"/>
      <c r="N49" s="748" t="str">
        <f t="shared" si="6"/>
        <v>Nominal £</v>
      </c>
      <c r="O49" s="790"/>
      <c r="P49" s="554"/>
      <c r="Q49" s="554"/>
      <c r="R49" s="554"/>
      <c r="S49" s="554"/>
      <c r="T49" s="554"/>
      <c r="U49" s="554"/>
      <c r="V49" s="555"/>
      <c r="W49" s="722"/>
      <c r="X49" s="555"/>
      <c r="Y49" s="678">
        <f t="shared" si="5"/>
        <v>0</v>
      </c>
      <c r="Z49" s="574"/>
      <c r="AA49" s="588"/>
      <c r="AB49" s="665">
        <f t="shared" si="9"/>
        <v>0</v>
      </c>
      <c r="AD49"/>
    </row>
    <row r="50" spans="1:30" ht="14" x14ac:dyDescent="0.3">
      <c r="A50" s="754" t="s">
        <v>396</v>
      </c>
      <c r="B50" s="501"/>
      <c r="C50" s="742"/>
      <c r="D50" s="509"/>
      <c r="E50" s="741"/>
      <c r="F50" s="741"/>
      <c r="G50" s="741"/>
      <c r="H50" s="741"/>
      <c r="I50" s="741"/>
      <c r="J50" s="741"/>
      <c r="K50" s="726"/>
      <c r="L50" s="501"/>
      <c r="M50" s="574"/>
      <c r="N50" s="746" t="str">
        <f t="shared" si="6"/>
        <v>Nominal £</v>
      </c>
      <c r="O50" s="694">
        <f t="shared" ref="O50:X50" si="12">SUM(O51:O54)</f>
        <v>0</v>
      </c>
      <c r="P50" s="680">
        <f t="shared" si="12"/>
        <v>0</v>
      </c>
      <c r="Q50" s="680">
        <f t="shared" si="12"/>
        <v>0</v>
      </c>
      <c r="R50" s="680">
        <f t="shared" si="12"/>
        <v>0</v>
      </c>
      <c r="S50" s="680">
        <f t="shared" si="12"/>
        <v>0</v>
      </c>
      <c r="T50" s="680">
        <f t="shared" si="12"/>
        <v>0</v>
      </c>
      <c r="U50" s="680">
        <f t="shared" si="12"/>
        <v>0</v>
      </c>
      <c r="V50" s="671">
        <f t="shared" si="12"/>
        <v>0</v>
      </c>
      <c r="W50" s="679">
        <f t="shared" si="12"/>
        <v>0</v>
      </c>
      <c r="X50" s="671">
        <f t="shared" si="12"/>
        <v>0</v>
      </c>
      <c r="Y50" s="670">
        <f t="shared" si="5"/>
        <v>0</v>
      </c>
      <c r="Z50" s="574"/>
      <c r="AA50" s="670">
        <f>SUM(AA51:AA54)</f>
        <v>0</v>
      </c>
      <c r="AB50" s="671">
        <f t="shared" si="9"/>
        <v>0</v>
      </c>
      <c r="AD50"/>
    </row>
    <row r="51" spans="1:30" ht="14" x14ac:dyDescent="0.3">
      <c r="A51" s="792" t="s">
        <v>683</v>
      </c>
      <c r="B51" s="747" t="str">
        <f t="shared" ref="B51:B54" si="13">$B$20</f>
        <v>Number</v>
      </c>
      <c r="C51" s="743"/>
      <c r="D51" s="719"/>
      <c r="E51" s="500"/>
      <c r="F51" s="500"/>
      <c r="G51" s="500"/>
      <c r="H51" s="500"/>
      <c r="I51" s="500"/>
      <c r="J51" s="500"/>
      <c r="K51" s="784"/>
      <c r="L51" s="515"/>
      <c r="M51" s="574"/>
      <c r="N51" s="747" t="str">
        <f t="shared" si="6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5"/>
        <v>0</v>
      </c>
      <c r="Z51" s="574"/>
      <c r="AA51" s="586"/>
      <c r="AB51" s="663">
        <f t="shared" si="9"/>
        <v>0</v>
      </c>
      <c r="AD51"/>
    </row>
    <row r="52" spans="1:30" ht="14" x14ac:dyDescent="0.3">
      <c r="A52" s="793" t="s">
        <v>297</v>
      </c>
      <c r="B52" s="747" t="str">
        <f t="shared" si="13"/>
        <v>Number</v>
      </c>
      <c r="C52" s="743"/>
      <c r="D52" s="719"/>
      <c r="E52" s="500"/>
      <c r="F52" s="500"/>
      <c r="G52" s="500"/>
      <c r="H52" s="500"/>
      <c r="I52" s="500"/>
      <c r="J52" s="500"/>
      <c r="K52" s="784"/>
      <c r="L52" s="515"/>
      <c r="M52" s="574"/>
      <c r="N52" s="747" t="str">
        <f t="shared" si="6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5"/>
        <v>0</v>
      </c>
      <c r="Z52" s="574"/>
      <c r="AA52" s="586"/>
      <c r="AB52" s="663">
        <f t="shared" si="9"/>
        <v>0</v>
      </c>
      <c r="AD52"/>
    </row>
    <row r="53" spans="1:30" ht="14" x14ac:dyDescent="0.3">
      <c r="A53" s="793" t="s">
        <v>297</v>
      </c>
      <c r="B53" s="747" t="str">
        <f t="shared" si="13"/>
        <v>Number</v>
      </c>
      <c r="C53" s="781"/>
      <c r="D53" s="720"/>
      <c r="E53" s="556"/>
      <c r="F53" s="556"/>
      <c r="G53" s="556"/>
      <c r="H53" s="556"/>
      <c r="I53" s="556"/>
      <c r="J53" s="556"/>
      <c r="K53" s="787"/>
      <c r="L53" s="721"/>
      <c r="M53" s="574"/>
      <c r="N53" s="747" t="str">
        <f t="shared" si="6"/>
        <v>Nominal £</v>
      </c>
      <c r="O53" s="791"/>
      <c r="P53" s="556"/>
      <c r="Q53" s="556"/>
      <c r="R53" s="556"/>
      <c r="S53" s="556"/>
      <c r="T53" s="556"/>
      <c r="U53" s="556"/>
      <c r="V53" s="557"/>
      <c r="W53" s="720"/>
      <c r="X53" s="557"/>
      <c r="Y53" s="672">
        <f t="shared" si="5"/>
        <v>0</v>
      </c>
      <c r="Z53" s="574"/>
      <c r="AA53" s="587"/>
      <c r="AB53" s="663">
        <f t="shared" si="9"/>
        <v>0</v>
      </c>
      <c r="AD53"/>
    </row>
    <row r="54" spans="1:30" ht="14.5" thickBot="1" x14ac:dyDescent="0.35">
      <c r="A54" s="794" t="s">
        <v>297</v>
      </c>
      <c r="B54" s="748" t="str">
        <f t="shared" si="13"/>
        <v>Number</v>
      </c>
      <c r="C54" s="756"/>
      <c r="D54" s="722"/>
      <c r="E54" s="554"/>
      <c r="F54" s="554"/>
      <c r="G54" s="554"/>
      <c r="H54" s="554"/>
      <c r="I54" s="554"/>
      <c r="J54" s="554"/>
      <c r="K54" s="786"/>
      <c r="L54" s="516"/>
      <c r="M54" s="574"/>
      <c r="N54" s="748" t="str">
        <f t="shared" si="6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>SUM(O54:X54)</f>
        <v>0</v>
      </c>
      <c r="Z54" s="574"/>
      <c r="AA54" s="588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B16:B17"/>
    <mergeCell ref="C16:C17"/>
    <mergeCell ref="D16:K16"/>
    <mergeCell ref="N16:N17"/>
    <mergeCell ref="O16:V16"/>
    <mergeCell ref="A1:AB3"/>
    <mergeCell ref="X4:AB4"/>
    <mergeCell ref="B7:B8"/>
    <mergeCell ref="C7:C8"/>
    <mergeCell ref="D7:K7"/>
    <mergeCell ref="N7:N8"/>
    <mergeCell ref="O7:V7"/>
  </mergeCells>
  <pageMargins left="0.7" right="0.7" top="0.75" bottom="0.75" header="0.3" footer="0.3"/>
  <pageSetup paperSize="8" scale="54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46CED-23DC-420D-89AA-73BD07D39E8B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35" t="s">
        <v>701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1636"/>
      <c r="Z1" s="1636"/>
      <c r="AA1" s="1636"/>
      <c r="AB1" s="1637"/>
      <c r="AC1"/>
      <c r="AD1"/>
      <c r="AE1"/>
      <c r="AF1"/>
      <c r="AG1"/>
    </row>
    <row r="2" spans="1:34" ht="12.75" customHeight="1" x14ac:dyDescent="0.3">
      <c r="A2" s="1638"/>
      <c r="B2" s="1639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P2" s="1639"/>
      <c r="Q2" s="1639"/>
      <c r="R2" s="1639"/>
      <c r="S2" s="1639"/>
      <c r="T2" s="1639"/>
      <c r="U2" s="1639"/>
      <c r="V2" s="1639"/>
      <c r="W2" s="1639"/>
      <c r="X2" s="1639"/>
      <c r="Y2" s="1639"/>
      <c r="Z2" s="1639"/>
      <c r="AA2" s="1639"/>
      <c r="AB2" s="1640"/>
      <c r="AC2"/>
      <c r="AD2"/>
      <c r="AE2"/>
      <c r="AF2"/>
      <c r="AG2"/>
    </row>
    <row r="3" spans="1:34" customFormat="1" ht="13.5" customHeight="1" thickBot="1" x14ac:dyDescent="0.35">
      <c r="A3" s="1641"/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2"/>
      <c r="Q3" s="1642"/>
      <c r="R3" s="1642"/>
      <c r="S3" s="1642"/>
      <c r="T3" s="1642"/>
      <c r="U3" s="1642"/>
      <c r="V3" s="1642"/>
      <c r="W3" s="1642"/>
      <c r="X3" s="1642"/>
      <c r="Y3" s="1642"/>
      <c r="Z3" s="1642"/>
      <c r="AA3" s="1642"/>
      <c r="AB3" s="1643"/>
    </row>
    <row r="4" spans="1:34" customFormat="1" ht="18" x14ac:dyDescent="0.4">
      <c r="A4" s="263" t="str">
        <f ca="1">CONCATENATE("Worksheet: ",RIGHT(CELL("filename",$A$1),LEN(CELL("filename",$A$1))-FIND("]",CELL("filename",$A$1))))</f>
        <v>Worksheet: 3.9 Metering 2026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4"/>
      <c r="P4" s="264"/>
      <c r="Q4" s="264"/>
      <c r="R4" s="264"/>
      <c r="S4" s="264"/>
      <c r="T4" s="264"/>
      <c r="U4" s="264"/>
      <c r="V4" s="264"/>
      <c r="W4" s="264"/>
      <c r="X4" s="1644"/>
      <c r="Y4" s="1644"/>
      <c r="Z4" s="1644"/>
      <c r="AA4" s="1644"/>
      <c r="AB4" s="1644"/>
      <c r="AC4" s="41"/>
      <c r="AD4" s="41"/>
      <c r="AE4" s="41"/>
      <c r="AF4" s="41"/>
      <c r="AG4" s="41"/>
      <c r="AH4" s="41"/>
    </row>
    <row r="5" spans="1:34" customFormat="1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2" t="s">
        <v>1111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</row>
    <row r="7" spans="1:34" customFormat="1" ht="36" customHeight="1" x14ac:dyDescent="0.3">
      <c r="A7" s="353"/>
      <c r="B7" s="1628" t="s">
        <v>299</v>
      </c>
      <c r="C7" s="1621" t="s">
        <v>703</v>
      </c>
      <c r="D7" s="1632" t="s">
        <v>700</v>
      </c>
      <c r="E7" s="1633"/>
      <c r="F7" s="1633"/>
      <c r="G7" s="1633"/>
      <c r="H7" s="1633"/>
      <c r="I7" s="1633"/>
      <c r="J7" s="1633"/>
      <c r="K7" s="1633"/>
      <c r="L7" s="560" t="s">
        <v>583</v>
      </c>
      <c r="M7" s="752"/>
      <c r="N7" s="1628" t="s">
        <v>702</v>
      </c>
      <c r="O7" s="1633" t="s">
        <v>584</v>
      </c>
      <c r="P7" s="1633"/>
      <c r="Q7" s="1633"/>
      <c r="R7" s="1633"/>
      <c r="S7" s="1633"/>
      <c r="T7" s="1633"/>
      <c r="U7" s="1633"/>
      <c r="V7" s="1634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34" ht="12.75" customHeight="1" thickBot="1" x14ac:dyDescent="0.3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6" t="s">
        <v>593</v>
      </c>
      <c r="W8" s="744" t="s">
        <v>57</v>
      </c>
      <c r="X8" s="570" t="s">
        <v>57</v>
      </c>
      <c r="Y8" s="571" t="s">
        <v>57</v>
      </c>
      <c r="AA8" s="572" t="s">
        <v>57</v>
      </c>
      <c r="AB8" s="569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4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8" t="str">
        <f>+A19</f>
        <v>Meters &amp; Meter Governors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4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8" t="str">
        <f>+A34</f>
        <v>Customer Requested Work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4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61" t="str">
        <f>A50</f>
        <v>Other Meterwork Cost</v>
      </c>
      <c r="B12" s="511"/>
      <c r="C12" s="522"/>
      <c r="D12" s="510"/>
      <c r="E12" s="779"/>
      <c r="F12" s="757"/>
      <c r="G12" s="757"/>
      <c r="H12" s="757"/>
      <c r="I12" s="757"/>
      <c r="J12" s="757"/>
      <c r="K12" s="728"/>
      <c r="L12" s="511"/>
      <c r="M12" s="574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4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2"/>
      <c r="Y13" s="363"/>
      <c r="Z13" s="42"/>
      <c r="AA13" s="364"/>
      <c r="AB13" s="363"/>
      <c r="AC13" s="745"/>
    </row>
    <row r="14" spans="1:34" s="41" customFormat="1" ht="14" x14ac:dyDescent="0.3">
      <c r="Z14" s="42"/>
      <c r="AD14"/>
    </row>
    <row r="15" spans="1:34" s="365" customFormat="1" ht="19.5" customHeight="1" thickBot="1" x14ac:dyDescent="0.4">
      <c r="A15" s="294" t="s">
        <v>1112</v>
      </c>
      <c r="B15" s="294"/>
      <c r="C15" s="294"/>
      <c r="D15" s="294"/>
      <c r="E15" s="577"/>
      <c r="F15" s="294"/>
      <c r="G15" s="294"/>
      <c r="H15" s="294"/>
      <c r="I15" s="294"/>
      <c r="J15" s="294"/>
      <c r="K15" s="294"/>
      <c r="L15" s="294"/>
      <c r="M15" s="212"/>
      <c r="N15" s="294"/>
      <c r="O15" s="294"/>
      <c r="P15" s="212"/>
      <c r="Q15" s="212"/>
      <c r="R15" s="212"/>
      <c r="S15" s="212"/>
      <c r="T15" s="212"/>
      <c r="U15" s="212"/>
      <c r="V15" s="212"/>
      <c r="Z15" s="366"/>
      <c r="AD15"/>
    </row>
    <row r="16" spans="1:34" ht="36.75" customHeight="1" x14ac:dyDescent="0.3">
      <c r="A16" s="367"/>
      <c r="B16" s="1628" t="s">
        <v>299</v>
      </c>
      <c r="C16" s="1621" t="s">
        <v>703</v>
      </c>
      <c r="D16" s="1632" t="s">
        <v>700</v>
      </c>
      <c r="E16" s="1633"/>
      <c r="F16" s="1633"/>
      <c r="G16" s="1633"/>
      <c r="H16" s="1633"/>
      <c r="I16" s="1633"/>
      <c r="J16" s="1633"/>
      <c r="K16" s="1633"/>
      <c r="L16" s="560" t="s">
        <v>583</v>
      </c>
      <c r="M16" s="752"/>
      <c r="N16" s="1628" t="s">
        <v>702</v>
      </c>
      <c r="O16" s="1633" t="s">
        <v>584</v>
      </c>
      <c r="P16" s="1633"/>
      <c r="Q16" s="1633"/>
      <c r="R16" s="1633"/>
      <c r="S16" s="1633"/>
      <c r="T16" s="1633"/>
      <c r="U16" s="1633"/>
      <c r="V16" s="1634"/>
      <c r="W16" s="560" t="s">
        <v>585</v>
      </c>
      <c r="X16" s="355" t="s">
        <v>288</v>
      </c>
      <c r="Y16" s="356" t="s">
        <v>289</v>
      </c>
      <c r="Z16" s="357"/>
      <c r="AA16" s="358" t="s">
        <v>290</v>
      </c>
      <c r="AB16" s="359" t="s">
        <v>291</v>
      </c>
      <c r="AD16"/>
    </row>
    <row r="17" spans="1:30" ht="14.5" thickBot="1" x14ac:dyDescent="0.35">
      <c r="A17" s="562"/>
      <c r="B17" s="1629"/>
      <c r="C17" s="1622"/>
      <c r="D17" s="563" t="s">
        <v>586</v>
      </c>
      <c r="E17" s="564" t="s">
        <v>587</v>
      </c>
      <c r="F17" s="565" t="s">
        <v>588</v>
      </c>
      <c r="G17" s="565" t="s">
        <v>589</v>
      </c>
      <c r="H17" s="565" t="s">
        <v>590</v>
      </c>
      <c r="I17" s="565" t="s">
        <v>591</v>
      </c>
      <c r="J17" s="565" t="s">
        <v>592</v>
      </c>
      <c r="K17" s="566" t="s">
        <v>593</v>
      </c>
      <c r="L17" s="567" t="s">
        <v>594</v>
      </c>
      <c r="N17" s="1629"/>
      <c r="O17" s="564" t="s">
        <v>586</v>
      </c>
      <c r="P17" s="564" t="s">
        <v>587</v>
      </c>
      <c r="Q17" s="565" t="s">
        <v>588</v>
      </c>
      <c r="R17" s="565" t="s">
        <v>589</v>
      </c>
      <c r="S17" s="565" t="s">
        <v>590</v>
      </c>
      <c r="T17" s="565" t="s">
        <v>591</v>
      </c>
      <c r="U17" s="565" t="s">
        <v>592</v>
      </c>
      <c r="V17" s="568" t="s">
        <v>593</v>
      </c>
      <c r="W17" s="744" t="s">
        <v>57</v>
      </c>
      <c r="X17" s="571" t="s">
        <v>57</v>
      </c>
      <c r="Y17" s="584" t="s">
        <v>57</v>
      </c>
      <c r="AA17" s="569" t="s">
        <v>57</v>
      </c>
      <c r="AB17" s="569" t="s">
        <v>57</v>
      </c>
      <c r="AD17"/>
    </row>
    <row r="18" spans="1:30" ht="14.5" thickBot="1" x14ac:dyDescent="0.35">
      <c r="A18" s="360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3" si="5">SUM(O18:X18)</f>
        <v>0</v>
      </c>
      <c r="Z18" s="574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8" t="s">
        <v>395</v>
      </c>
      <c r="B19" s="501"/>
      <c r="C19" s="742"/>
      <c r="D19" s="509"/>
      <c r="E19" s="741"/>
      <c r="F19" s="741"/>
      <c r="G19" s="741"/>
      <c r="H19" s="741"/>
      <c r="I19" s="741"/>
      <c r="J19" s="741"/>
      <c r="K19" s="726"/>
      <c r="L19" s="501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4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61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4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4"/>
      <c r="AA20" s="821"/>
      <c r="AB20" s="682">
        <f>+Y20-AA20</f>
        <v>0</v>
      </c>
      <c r="AD20"/>
    </row>
    <row r="21" spans="1:30" ht="14" x14ac:dyDescent="0.3">
      <c r="A21" s="561" t="s">
        <v>698</v>
      </c>
      <c r="B21" s="747" t="str">
        <f>$B$20</f>
        <v>Number</v>
      </c>
      <c r="C21" s="783"/>
      <c r="D21" s="719"/>
      <c r="E21" s="500"/>
      <c r="F21" s="500"/>
      <c r="G21" s="500"/>
      <c r="H21" s="500"/>
      <c r="I21" s="500"/>
      <c r="J21" s="500"/>
      <c r="K21" s="784"/>
      <c r="L21" s="515"/>
      <c r="M21" s="574"/>
      <c r="N21" s="747" t="str">
        <f t="shared" si="6"/>
        <v>Nominal £</v>
      </c>
      <c r="O21" s="789"/>
      <c r="P21" s="500"/>
      <c r="Q21" s="500"/>
      <c r="R21" s="500"/>
      <c r="S21" s="500"/>
      <c r="T21" s="500"/>
      <c r="U21" s="500"/>
      <c r="V21" s="553"/>
      <c r="W21" s="719"/>
      <c r="X21" s="553"/>
      <c r="Y21" s="672">
        <f t="shared" si="5"/>
        <v>0</v>
      </c>
      <c r="Z21" s="574"/>
      <c r="AA21" s="586"/>
      <c r="AB21" s="663">
        <f>+Y21-AA21</f>
        <v>0</v>
      </c>
      <c r="AD21"/>
    </row>
    <row r="22" spans="1:30" ht="14" x14ac:dyDescent="0.3">
      <c r="A22" s="561" t="s">
        <v>697</v>
      </c>
      <c r="B22" s="747" t="str">
        <f t="shared" ref="B22:B33" si="8">$B$20</f>
        <v>Number</v>
      </c>
      <c r="C22" s="783"/>
      <c r="D22" s="719"/>
      <c r="E22" s="500"/>
      <c r="F22" s="500"/>
      <c r="G22" s="500"/>
      <c r="H22" s="500"/>
      <c r="I22" s="500"/>
      <c r="J22" s="500"/>
      <c r="K22" s="784"/>
      <c r="L22" s="515"/>
      <c r="M22" s="574"/>
      <c r="N22" s="747" t="str">
        <f t="shared" si="6"/>
        <v>Nominal £</v>
      </c>
      <c r="O22" s="789"/>
      <c r="P22" s="500"/>
      <c r="Q22" s="500"/>
      <c r="R22" s="500"/>
      <c r="S22" s="500"/>
      <c r="T22" s="500"/>
      <c r="U22" s="500"/>
      <c r="V22" s="553"/>
      <c r="W22" s="719"/>
      <c r="X22" s="553"/>
      <c r="Y22" s="672">
        <f t="shared" si="5"/>
        <v>0</v>
      </c>
      <c r="Z22" s="574"/>
      <c r="AA22" s="586"/>
      <c r="AB22" s="663">
        <f t="shared" ref="AB22:AB53" si="9">+Y22-AA22</f>
        <v>0</v>
      </c>
      <c r="AD22"/>
    </row>
    <row r="23" spans="1:30" ht="14" x14ac:dyDescent="0.3">
      <c r="A23" s="561" t="s">
        <v>696</v>
      </c>
      <c r="B23" s="747" t="str">
        <f t="shared" si="8"/>
        <v>Number</v>
      </c>
      <c r="C23" s="783"/>
      <c r="D23" s="719"/>
      <c r="E23" s="500"/>
      <c r="F23" s="500"/>
      <c r="G23" s="500"/>
      <c r="H23" s="500"/>
      <c r="I23" s="500"/>
      <c r="J23" s="500"/>
      <c r="K23" s="784"/>
      <c r="L23" s="515"/>
      <c r="M23" s="574"/>
      <c r="N23" s="747" t="str">
        <f t="shared" si="6"/>
        <v>Nominal £</v>
      </c>
      <c r="O23" s="789"/>
      <c r="P23" s="500"/>
      <c r="Q23" s="500"/>
      <c r="R23" s="500"/>
      <c r="S23" s="500"/>
      <c r="T23" s="500"/>
      <c r="U23" s="500"/>
      <c r="V23" s="553"/>
      <c r="W23" s="719"/>
      <c r="X23" s="553"/>
      <c r="Y23" s="672">
        <f t="shared" si="5"/>
        <v>0</v>
      </c>
      <c r="Z23" s="574"/>
      <c r="AA23" s="586"/>
      <c r="AB23" s="663">
        <f t="shared" si="9"/>
        <v>0</v>
      </c>
      <c r="AD23"/>
    </row>
    <row r="24" spans="1:30" ht="14" x14ac:dyDescent="0.3">
      <c r="A24" s="561" t="s">
        <v>695</v>
      </c>
      <c r="B24" s="747" t="str">
        <f t="shared" si="8"/>
        <v>Number</v>
      </c>
      <c r="C24" s="783"/>
      <c r="D24" s="719"/>
      <c r="E24" s="500"/>
      <c r="F24" s="500"/>
      <c r="G24" s="500"/>
      <c r="H24" s="500"/>
      <c r="I24" s="500"/>
      <c r="J24" s="500"/>
      <c r="K24" s="784"/>
      <c r="L24" s="515"/>
      <c r="M24" s="574"/>
      <c r="N24" s="747" t="str">
        <f t="shared" si="6"/>
        <v>Nominal £</v>
      </c>
      <c r="O24" s="789"/>
      <c r="P24" s="500"/>
      <c r="Q24" s="500"/>
      <c r="R24" s="500"/>
      <c r="S24" s="500"/>
      <c r="T24" s="500"/>
      <c r="U24" s="500"/>
      <c r="V24" s="553"/>
      <c r="W24" s="719"/>
      <c r="X24" s="553"/>
      <c r="Y24" s="672">
        <f t="shared" si="5"/>
        <v>0</v>
      </c>
      <c r="Z24" s="574"/>
      <c r="AA24" s="586"/>
      <c r="AB24" s="663">
        <f t="shared" si="9"/>
        <v>0</v>
      </c>
      <c r="AD24"/>
    </row>
    <row r="25" spans="1:30" ht="14" x14ac:dyDescent="0.3">
      <c r="A25" s="561" t="s">
        <v>694</v>
      </c>
      <c r="B25" s="747" t="str">
        <f t="shared" si="8"/>
        <v>Number</v>
      </c>
      <c r="C25" s="783"/>
      <c r="D25" s="719"/>
      <c r="E25" s="500"/>
      <c r="F25" s="500"/>
      <c r="G25" s="500"/>
      <c r="H25" s="500"/>
      <c r="I25" s="500"/>
      <c r="J25" s="500"/>
      <c r="K25" s="784"/>
      <c r="L25" s="515"/>
      <c r="M25" s="574"/>
      <c r="N25" s="747" t="str">
        <f t="shared" si="6"/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5"/>
        <v>0</v>
      </c>
      <c r="Z25" s="574"/>
      <c r="AA25" s="586"/>
      <c r="AB25" s="663">
        <f t="shared" si="9"/>
        <v>0</v>
      </c>
      <c r="AD25"/>
    </row>
    <row r="26" spans="1:30" ht="14" x14ac:dyDescent="0.3">
      <c r="A26" s="561" t="s">
        <v>693</v>
      </c>
      <c r="B26" s="747" t="str">
        <f t="shared" si="8"/>
        <v>Number</v>
      </c>
      <c r="C26" s="783"/>
      <c r="D26" s="719"/>
      <c r="E26" s="500"/>
      <c r="F26" s="500"/>
      <c r="G26" s="500"/>
      <c r="H26" s="500"/>
      <c r="I26" s="500"/>
      <c r="J26" s="500"/>
      <c r="K26" s="784"/>
      <c r="L26" s="515"/>
      <c r="M26" s="574"/>
      <c r="N26" s="747" t="str">
        <f t="shared" si="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5"/>
        <v>0</v>
      </c>
      <c r="Z26" s="574"/>
      <c r="AA26" s="586"/>
      <c r="AB26" s="663">
        <f t="shared" si="9"/>
        <v>0</v>
      </c>
      <c r="AD26"/>
    </row>
    <row r="27" spans="1:30" ht="14" x14ac:dyDescent="0.3">
      <c r="A27" s="561" t="s">
        <v>692</v>
      </c>
      <c r="B27" s="747" t="str">
        <f t="shared" si="8"/>
        <v>Number</v>
      </c>
      <c r="C27" s="783"/>
      <c r="D27" s="719"/>
      <c r="E27" s="500"/>
      <c r="F27" s="500"/>
      <c r="G27" s="500"/>
      <c r="H27" s="500"/>
      <c r="I27" s="500"/>
      <c r="J27" s="500"/>
      <c r="K27" s="784"/>
      <c r="L27" s="515"/>
      <c r="M27" s="574"/>
      <c r="N27" s="747" t="str">
        <f t="shared" si="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5"/>
        <v>0</v>
      </c>
      <c r="Z27" s="574"/>
      <c r="AA27" s="586"/>
      <c r="AB27" s="663">
        <f t="shared" si="9"/>
        <v>0</v>
      </c>
      <c r="AD27"/>
    </row>
    <row r="28" spans="1:30" ht="14" x14ac:dyDescent="0.3">
      <c r="A28" s="561" t="s">
        <v>691</v>
      </c>
      <c r="B28" s="747" t="str">
        <f t="shared" si="8"/>
        <v>Number</v>
      </c>
      <c r="C28" s="783"/>
      <c r="D28" s="719"/>
      <c r="E28" s="500"/>
      <c r="F28" s="500"/>
      <c r="G28" s="500"/>
      <c r="H28" s="500"/>
      <c r="I28" s="500"/>
      <c r="J28" s="500"/>
      <c r="K28" s="784"/>
      <c r="L28" s="515"/>
      <c r="M28" s="574"/>
      <c r="N28" s="747" t="str">
        <f t="shared" si="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5"/>
        <v>0</v>
      </c>
      <c r="Z28" s="574"/>
      <c r="AA28" s="586"/>
      <c r="AB28" s="663">
        <f t="shared" si="9"/>
        <v>0</v>
      </c>
      <c r="AD28"/>
    </row>
    <row r="29" spans="1:30" ht="14" x14ac:dyDescent="0.3">
      <c r="A29" s="561" t="s">
        <v>690</v>
      </c>
      <c r="B29" s="747" t="str">
        <f t="shared" si="8"/>
        <v>Number</v>
      </c>
      <c r="C29" s="783"/>
      <c r="D29" s="719"/>
      <c r="E29" s="500"/>
      <c r="F29" s="500"/>
      <c r="G29" s="500"/>
      <c r="H29" s="500"/>
      <c r="I29" s="500"/>
      <c r="J29" s="500"/>
      <c r="K29" s="784"/>
      <c r="L29" s="515"/>
      <c r="M29" s="574"/>
      <c r="N29" s="747" t="str">
        <f t="shared" si="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5"/>
        <v>0</v>
      </c>
      <c r="Z29" s="574"/>
      <c r="AA29" s="586"/>
      <c r="AB29" s="663">
        <f t="shared" si="9"/>
        <v>0</v>
      </c>
      <c r="AD29"/>
    </row>
    <row r="30" spans="1:30" ht="14" x14ac:dyDescent="0.3">
      <c r="A30" s="561" t="s">
        <v>689</v>
      </c>
      <c r="B30" s="747" t="str">
        <f t="shared" si="8"/>
        <v>Number</v>
      </c>
      <c r="C30" s="783"/>
      <c r="D30" s="719"/>
      <c r="E30" s="500"/>
      <c r="F30" s="500"/>
      <c r="G30" s="500"/>
      <c r="H30" s="500"/>
      <c r="I30" s="500"/>
      <c r="J30" s="500"/>
      <c r="K30" s="784"/>
      <c r="L30" s="515"/>
      <c r="M30" s="574"/>
      <c r="N30" s="747" t="str">
        <f t="shared" si="6"/>
        <v>Nominal £</v>
      </c>
      <c r="O30" s="789"/>
      <c r="P30" s="500"/>
      <c r="Q30" s="500"/>
      <c r="R30" s="500"/>
      <c r="S30" s="500"/>
      <c r="T30" s="500"/>
      <c r="U30" s="500"/>
      <c r="V30" s="553"/>
      <c r="W30" s="719"/>
      <c r="X30" s="553"/>
      <c r="Y30" s="672">
        <f t="shared" si="5"/>
        <v>0</v>
      </c>
      <c r="Z30" s="574"/>
      <c r="AA30" s="586"/>
      <c r="AB30" s="663">
        <f t="shared" si="9"/>
        <v>0</v>
      </c>
      <c r="AD30"/>
    </row>
    <row r="31" spans="1:30" ht="14" x14ac:dyDescent="0.3">
      <c r="A31" s="561" t="s">
        <v>688</v>
      </c>
      <c r="B31" s="747" t="str">
        <f t="shared" si="8"/>
        <v>Number</v>
      </c>
      <c r="C31" s="783"/>
      <c r="D31" s="719"/>
      <c r="E31" s="500"/>
      <c r="F31" s="500"/>
      <c r="G31" s="500"/>
      <c r="H31" s="500"/>
      <c r="I31" s="500"/>
      <c r="J31" s="500"/>
      <c r="K31" s="784"/>
      <c r="L31" s="515"/>
      <c r="M31" s="574"/>
      <c r="N31" s="747" t="str">
        <f t="shared" si="6"/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5"/>
        <v>0</v>
      </c>
      <c r="Z31" s="574"/>
      <c r="AA31" s="586"/>
      <c r="AB31" s="663">
        <f t="shared" si="9"/>
        <v>0</v>
      </c>
      <c r="AD31"/>
    </row>
    <row r="32" spans="1:30" ht="14" x14ac:dyDescent="0.3">
      <c r="A32" s="561" t="s">
        <v>687</v>
      </c>
      <c r="B32" s="747" t="str">
        <f t="shared" si="8"/>
        <v>Number</v>
      </c>
      <c r="C32" s="783"/>
      <c r="D32" s="719"/>
      <c r="E32" s="500"/>
      <c r="F32" s="500"/>
      <c r="G32" s="500"/>
      <c r="H32" s="500"/>
      <c r="I32" s="500"/>
      <c r="J32" s="500"/>
      <c r="K32" s="784"/>
      <c r="L32" s="515"/>
      <c r="M32" s="574"/>
      <c r="N32" s="747" t="str">
        <f t="shared" si="6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5"/>
        <v>0</v>
      </c>
      <c r="Z32" s="574"/>
      <c r="AA32" s="586"/>
      <c r="AB32" s="663">
        <f t="shared" si="9"/>
        <v>0</v>
      </c>
      <c r="AD32"/>
    </row>
    <row r="33" spans="1:30" ht="14.5" thickBot="1" x14ac:dyDescent="0.35">
      <c r="A33" s="573" t="s">
        <v>293</v>
      </c>
      <c r="B33" s="748" t="str">
        <f t="shared" si="8"/>
        <v>Number</v>
      </c>
      <c r="C33" s="785"/>
      <c r="D33" s="722"/>
      <c r="E33" s="554"/>
      <c r="F33" s="554"/>
      <c r="G33" s="554"/>
      <c r="H33" s="554"/>
      <c r="I33" s="554"/>
      <c r="J33" s="554"/>
      <c r="K33" s="786"/>
      <c r="L33" s="516"/>
      <c r="M33" s="574"/>
      <c r="N33" s="748" t="str">
        <f t="shared" si="6"/>
        <v>Nominal £</v>
      </c>
      <c r="O33" s="790"/>
      <c r="P33" s="554"/>
      <c r="Q33" s="554"/>
      <c r="R33" s="554"/>
      <c r="S33" s="554"/>
      <c r="T33" s="554"/>
      <c r="U33" s="554"/>
      <c r="V33" s="555"/>
      <c r="W33" s="722"/>
      <c r="X33" s="555"/>
      <c r="Y33" s="678">
        <f t="shared" si="5"/>
        <v>0</v>
      </c>
      <c r="Z33" s="574"/>
      <c r="AA33" s="588"/>
      <c r="AB33" s="665">
        <f t="shared" si="9"/>
        <v>0</v>
      </c>
      <c r="AD33"/>
    </row>
    <row r="34" spans="1:30" ht="14" x14ac:dyDescent="0.3">
      <c r="A34" s="368" t="s">
        <v>286</v>
      </c>
      <c r="B34" s="501"/>
      <c r="C34" s="742"/>
      <c r="D34" s="509"/>
      <c r="E34" s="741"/>
      <c r="F34" s="741"/>
      <c r="G34" s="741"/>
      <c r="H34" s="741"/>
      <c r="I34" s="741"/>
      <c r="J34" s="741"/>
      <c r="K34" s="726"/>
      <c r="L34" s="501"/>
      <c r="M34" s="574"/>
      <c r="N34" s="746" t="str">
        <f t="shared" si="6"/>
        <v>Nominal £</v>
      </c>
      <c r="O34" s="694">
        <f t="shared" ref="O34:X34" si="10">SUM(O35:O49)</f>
        <v>0</v>
      </c>
      <c r="P34" s="680">
        <f t="shared" si="10"/>
        <v>0</v>
      </c>
      <c r="Q34" s="680">
        <f t="shared" si="10"/>
        <v>0</v>
      </c>
      <c r="R34" s="680">
        <f t="shared" si="10"/>
        <v>0</v>
      </c>
      <c r="S34" s="680">
        <f t="shared" si="10"/>
        <v>0</v>
      </c>
      <c r="T34" s="680">
        <f t="shared" si="10"/>
        <v>0</v>
      </c>
      <c r="U34" s="680">
        <f t="shared" si="10"/>
        <v>0</v>
      </c>
      <c r="V34" s="671">
        <f t="shared" si="10"/>
        <v>0</v>
      </c>
      <c r="W34" s="679">
        <f t="shared" si="10"/>
        <v>0</v>
      </c>
      <c r="X34" s="671">
        <f t="shared" si="10"/>
        <v>0</v>
      </c>
      <c r="Y34" s="670">
        <f t="shared" si="5"/>
        <v>0</v>
      </c>
      <c r="Z34" s="574"/>
      <c r="AA34" s="670">
        <f>SUM(AA35:AA49)</f>
        <v>0</v>
      </c>
      <c r="AB34" s="671">
        <f t="shared" si="9"/>
        <v>0</v>
      </c>
      <c r="AD34"/>
    </row>
    <row r="35" spans="1:30" ht="14" x14ac:dyDescent="0.3">
      <c r="A35" s="561" t="s">
        <v>397</v>
      </c>
      <c r="B35" s="747" t="str">
        <f t="shared" ref="B35:B49" si="11">$B$20</f>
        <v>Number</v>
      </c>
      <c r="C35" s="743"/>
      <c r="D35" s="505"/>
      <c r="E35" s="755"/>
      <c r="F35" s="755"/>
      <c r="G35" s="755"/>
      <c r="H35" s="755"/>
      <c r="I35" s="755"/>
      <c r="J35" s="755"/>
      <c r="K35" s="729"/>
      <c r="L35" s="515"/>
      <c r="M35" s="574"/>
      <c r="N35" s="747" t="str">
        <f t="shared" si="6"/>
        <v>Nominal £</v>
      </c>
      <c r="O35" s="789"/>
      <c r="P35" s="500"/>
      <c r="Q35" s="500"/>
      <c r="R35" s="500"/>
      <c r="S35" s="500"/>
      <c r="T35" s="500"/>
      <c r="U35" s="500"/>
      <c r="V35" s="553"/>
      <c r="W35" s="719"/>
      <c r="X35" s="553"/>
      <c r="Y35" s="672">
        <f t="shared" si="5"/>
        <v>0</v>
      </c>
      <c r="Z35" s="574"/>
      <c r="AA35" s="586"/>
      <c r="AB35" s="663">
        <f t="shared" si="9"/>
        <v>0</v>
      </c>
      <c r="AD35"/>
    </row>
    <row r="36" spans="1:30" ht="14" x14ac:dyDescent="0.3">
      <c r="A36" s="558" t="s">
        <v>398</v>
      </c>
      <c r="B36" s="747" t="str">
        <f t="shared" si="11"/>
        <v>Number</v>
      </c>
      <c r="C36" s="743"/>
      <c r="D36" s="505"/>
      <c r="E36" s="755"/>
      <c r="F36" s="755"/>
      <c r="G36" s="755"/>
      <c r="H36" s="755"/>
      <c r="I36" s="755"/>
      <c r="J36" s="755"/>
      <c r="K36" s="729"/>
      <c r="L36" s="515"/>
      <c r="M36" s="574"/>
      <c r="N36" s="747" t="str">
        <f t="shared" si="6"/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5"/>
        <v>0</v>
      </c>
      <c r="Z36" s="574"/>
      <c r="AA36" s="586"/>
      <c r="AB36" s="663">
        <f t="shared" si="9"/>
        <v>0</v>
      </c>
      <c r="AD36"/>
    </row>
    <row r="37" spans="1:30" ht="14" x14ac:dyDescent="0.3">
      <c r="A37" s="558" t="s">
        <v>399</v>
      </c>
      <c r="B37" s="747" t="str">
        <f t="shared" si="11"/>
        <v>Number</v>
      </c>
      <c r="C37" s="743"/>
      <c r="D37" s="505"/>
      <c r="E37" s="755"/>
      <c r="F37" s="755"/>
      <c r="G37" s="755"/>
      <c r="H37" s="755"/>
      <c r="I37" s="755"/>
      <c r="J37" s="755"/>
      <c r="K37" s="729"/>
      <c r="L37" s="515"/>
      <c r="M37" s="574"/>
      <c r="N37" s="747" t="str">
        <f t="shared" si="6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5"/>
        <v>0</v>
      </c>
      <c r="Z37" s="574"/>
      <c r="AA37" s="586"/>
      <c r="AB37" s="663">
        <f t="shared" si="9"/>
        <v>0</v>
      </c>
      <c r="AD37"/>
    </row>
    <row r="38" spans="1:30" ht="14" x14ac:dyDescent="0.3">
      <c r="A38" s="558" t="s">
        <v>686</v>
      </c>
      <c r="B38" s="747" t="str">
        <f t="shared" si="11"/>
        <v>Number</v>
      </c>
      <c r="C38" s="743"/>
      <c r="D38" s="505"/>
      <c r="E38" s="755"/>
      <c r="F38" s="755"/>
      <c r="G38" s="755"/>
      <c r="H38" s="755"/>
      <c r="I38" s="755"/>
      <c r="J38" s="755"/>
      <c r="K38" s="729"/>
      <c r="L38" s="515"/>
      <c r="M38" s="574"/>
      <c r="N38" s="747" t="str">
        <f t="shared" si="6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5"/>
        <v>0</v>
      </c>
      <c r="Z38" s="574"/>
      <c r="AA38" s="586"/>
      <c r="AB38" s="663">
        <f t="shared" si="9"/>
        <v>0</v>
      </c>
      <c r="AD38"/>
    </row>
    <row r="39" spans="1:30" ht="14" x14ac:dyDescent="0.3">
      <c r="A39" s="558" t="s">
        <v>685</v>
      </c>
      <c r="B39" s="747" t="str">
        <f t="shared" si="11"/>
        <v>Number</v>
      </c>
      <c r="C39" s="743"/>
      <c r="D39" s="505"/>
      <c r="E39" s="755"/>
      <c r="F39" s="755"/>
      <c r="G39" s="755"/>
      <c r="H39" s="755"/>
      <c r="I39" s="755"/>
      <c r="J39" s="755"/>
      <c r="K39" s="729"/>
      <c r="L39" s="515"/>
      <c r="M39" s="574"/>
      <c r="N39" s="747" t="str">
        <f t="shared" si="6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5"/>
        <v>0</v>
      </c>
      <c r="Z39" s="574"/>
      <c r="AA39" s="586"/>
      <c r="AB39" s="663">
        <f t="shared" si="9"/>
        <v>0</v>
      </c>
      <c r="AD39"/>
    </row>
    <row r="40" spans="1:30" ht="14" x14ac:dyDescent="0.3">
      <c r="A40" s="558" t="s">
        <v>400</v>
      </c>
      <c r="B40" s="747" t="str">
        <f t="shared" si="11"/>
        <v>Number</v>
      </c>
      <c r="C40" s="743"/>
      <c r="D40" s="505"/>
      <c r="E40" s="755"/>
      <c r="F40" s="755"/>
      <c r="G40" s="755"/>
      <c r="H40" s="755"/>
      <c r="I40" s="755"/>
      <c r="J40" s="755"/>
      <c r="K40" s="729"/>
      <c r="L40" s="515"/>
      <c r="M40" s="574"/>
      <c r="N40" s="747" t="str">
        <f t="shared" si="6"/>
        <v>Nominal £</v>
      </c>
      <c r="O40" s="789"/>
      <c r="P40" s="500"/>
      <c r="Q40" s="500"/>
      <c r="R40" s="500"/>
      <c r="S40" s="500"/>
      <c r="T40" s="500"/>
      <c r="U40" s="500"/>
      <c r="V40" s="553"/>
      <c r="W40" s="719"/>
      <c r="X40" s="553"/>
      <c r="Y40" s="672">
        <f t="shared" si="5"/>
        <v>0</v>
      </c>
      <c r="Z40" s="574"/>
      <c r="AA40" s="586"/>
      <c r="AB40" s="663">
        <f t="shared" si="9"/>
        <v>0</v>
      </c>
      <c r="AD40"/>
    </row>
    <row r="41" spans="1:30" ht="14" x14ac:dyDescent="0.3">
      <c r="A41" s="558" t="s">
        <v>401</v>
      </c>
      <c r="B41" s="747" t="str">
        <f t="shared" si="11"/>
        <v>Number</v>
      </c>
      <c r="C41" s="743"/>
      <c r="D41" s="505"/>
      <c r="E41" s="755"/>
      <c r="F41" s="755"/>
      <c r="G41" s="755"/>
      <c r="H41" s="755"/>
      <c r="I41" s="755"/>
      <c r="J41" s="755"/>
      <c r="K41" s="729"/>
      <c r="L41" s="515"/>
      <c r="M41" s="574"/>
      <c r="N41" s="747" t="str">
        <f t="shared" si="6"/>
        <v>Nominal £</v>
      </c>
      <c r="O41" s="789"/>
      <c r="P41" s="500"/>
      <c r="Q41" s="500"/>
      <c r="R41" s="500"/>
      <c r="S41" s="500"/>
      <c r="T41" s="500"/>
      <c r="U41" s="500"/>
      <c r="V41" s="553"/>
      <c r="W41" s="719"/>
      <c r="X41" s="553"/>
      <c r="Y41" s="672">
        <f t="shared" si="5"/>
        <v>0</v>
      </c>
      <c r="Z41" s="574"/>
      <c r="AA41" s="586"/>
      <c r="AB41" s="663">
        <f t="shared" si="9"/>
        <v>0</v>
      </c>
      <c r="AD41"/>
    </row>
    <row r="42" spans="1:30" ht="14" x14ac:dyDescent="0.3">
      <c r="A42" s="558" t="s">
        <v>402</v>
      </c>
      <c r="B42" s="747" t="str">
        <f t="shared" si="11"/>
        <v>Number</v>
      </c>
      <c r="C42" s="743"/>
      <c r="D42" s="505"/>
      <c r="E42" s="755"/>
      <c r="F42" s="755"/>
      <c r="G42" s="755"/>
      <c r="H42" s="755"/>
      <c r="I42" s="755"/>
      <c r="J42" s="755"/>
      <c r="K42" s="729"/>
      <c r="L42" s="515"/>
      <c r="M42" s="574"/>
      <c r="N42" s="747" t="str">
        <f t="shared" si="6"/>
        <v>Nominal £</v>
      </c>
      <c r="O42" s="789"/>
      <c r="P42" s="500"/>
      <c r="Q42" s="500"/>
      <c r="R42" s="500"/>
      <c r="S42" s="500"/>
      <c r="T42" s="500"/>
      <c r="U42" s="500"/>
      <c r="V42" s="553"/>
      <c r="W42" s="719"/>
      <c r="X42" s="553"/>
      <c r="Y42" s="672">
        <f t="shared" si="5"/>
        <v>0</v>
      </c>
      <c r="Z42" s="574"/>
      <c r="AA42" s="586"/>
      <c r="AB42" s="663">
        <f t="shared" si="9"/>
        <v>0</v>
      </c>
      <c r="AD42"/>
    </row>
    <row r="43" spans="1:30" ht="14" x14ac:dyDescent="0.3">
      <c r="A43" s="558" t="s">
        <v>403</v>
      </c>
      <c r="B43" s="747" t="str">
        <f t="shared" si="11"/>
        <v>Number</v>
      </c>
      <c r="C43" s="743"/>
      <c r="D43" s="505"/>
      <c r="E43" s="755"/>
      <c r="F43" s="755"/>
      <c r="G43" s="755"/>
      <c r="H43" s="755"/>
      <c r="I43" s="755"/>
      <c r="J43" s="755"/>
      <c r="K43" s="729"/>
      <c r="L43" s="515"/>
      <c r="M43" s="574"/>
      <c r="N43" s="747" t="str">
        <f t="shared" si="6"/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5"/>
        <v>0</v>
      </c>
      <c r="Z43" s="574"/>
      <c r="AA43" s="586"/>
      <c r="AB43" s="663">
        <f t="shared" si="9"/>
        <v>0</v>
      </c>
      <c r="AD43"/>
    </row>
    <row r="44" spans="1:30" ht="14" x14ac:dyDescent="0.3">
      <c r="A44" s="558" t="s">
        <v>404</v>
      </c>
      <c r="B44" s="747" t="str">
        <f t="shared" si="11"/>
        <v>Number</v>
      </c>
      <c r="C44" s="743"/>
      <c r="D44" s="505"/>
      <c r="E44" s="755"/>
      <c r="F44" s="755"/>
      <c r="G44" s="755"/>
      <c r="H44" s="755"/>
      <c r="I44" s="755"/>
      <c r="J44" s="755"/>
      <c r="K44" s="729"/>
      <c r="L44" s="515"/>
      <c r="M44" s="574"/>
      <c r="N44" s="747" t="str">
        <f t="shared" si="6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5"/>
        <v>0</v>
      </c>
      <c r="Z44" s="574"/>
      <c r="AA44" s="586"/>
      <c r="AB44" s="663">
        <f t="shared" si="9"/>
        <v>0</v>
      </c>
      <c r="AD44"/>
    </row>
    <row r="45" spans="1:30" ht="14" x14ac:dyDescent="0.3">
      <c r="A45" s="558" t="s">
        <v>405</v>
      </c>
      <c r="B45" s="747" t="str">
        <f t="shared" si="11"/>
        <v>Number</v>
      </c>
      <c r="C45" s="743"/>
      <c r="D45" s="505"/>
      <c r="E45" s="755"/>
      <c r="F45" s="755"/>
      <c r="G45" s="755"/>
      <c r="H45" s="755"/>
      <c r="I45" s="755"/>
      <c r="J45" s="755"/>
      <c r="K45" s="729"/>
      <c r="L45" s="515"/>
      <c r="M45" s="574"/>
      <c r="N45" s="747" t="str">
        <f t="shared" si="6"/>
        <v>Nominal £</v>
      </c>
      <c r="O45" s="789"/>
      <c r="P45" s="500"/>
      <c r="Q45" s="500"/>
      <c r="R45" s="500"/>
      <c r="S45" s="500"/>
      <c r="T45" s="500"/>
      <c r="U45" s="500"/>
      <c r="V45" s="553"/>
      <c r="W45" s="719"/>
      <c r="X45" s="553"/>
      <c r="Y45" s="672">
        <f t="shared" si="5"/>
        <v>0</v>
      </c>
      <c r="Z45" s="574"/>
      <c r="AA45" s="586"/>
      <c r="AB45" s="663">
        <f t="shared" si="9"/>
        <v>0</v>
      </c>
      <c r="AD45"/>
    </row>
    <row r="46" spans="1:30" ht="14" x14ac:dyDescent="0.3">
      <c r="A46" s="558" t="s">
        <v>406</v>
      </c>
      <c r="B46" s="747" t="str">
        <f t="shared" si="11"/>
        <v>Number</v>
      </c>
      <c r="C46" s="743"/>
      <c r="D46" s="505"/>
      <c r="E46" s="755"/>
      <c r="F46" s="755"/>
      <c r="G46" s="755"/>
      <c r="H46" s="755"/>
      <c r="I46" s="755"/>
      <c r="J46" s="755"/>
      <c r="K46" s="729"/>
      <c r="L46" s="515"/>
      <c r="M46" s="574"/>
      <c r="N46" s="747" t="str">
        <f t="shared" si="6"/>
        <v>Nominal £</v>
      </c>
      <c r="O46" s="789"/>
      <c r="P46" s="500"/>
      <c r="Q46" s="500"/>
      <c r="R46" s="500"/>
      <c r="S46" s="500"/>
      <c r="T46" s="500"/>
      <c r="U46" s="500"/>
      <c r="V46" s="553"/>
      <c r="W46" s="719"/>
      <c r="X46" s="553"/>
      <c r="Y46" s="672">
        <f t="shared" si="5"/>
        <v>0</v>
      </c>
      <c r="Z46" s="574"/>
      <c r="AA46" s="586"/>
      <c r="AB46" s="663">
        <f t="shared" si="9"/>
        <v>0</v>
      </c>
      <c r="AD46"/>
    </row>
    <row r="47" spans="1:30" ht="14" x14ac:dyDescent="0.3">
      <c r="A47" s="558" t="s">
        <v>407</v>
      </c>
      <c r="B47" s="747" t="str">
        <f t="shared" si="11"/>
        <v>Number</v>
      </c>
      <c r="C47" s="743"/>
      <c r="D47" s="505"/>
      <c r="E47" s="755"/>
      <c r="F47" s="755"/>
      <c r="G47" s="755"/>
      <c r="H47" s="755"/>
      <c r="I47" s="755"/>
      <c r="J47" s="755"/>
      <c r="K47" s="729"/>
      <c r="L47" s="515"/>
      <c r="M47" s="574"/>
      <c r="N47" s="747" t="str">
        <f t="shared" si="6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5"/>
        <v>0</v>
      </c>
      <c r="Z47" s="574"/>
      <c r="AA47" s="586"/>
      <c r="AB47" s="663">
        <f t="shared" si="9"/>
        <v>0</v>
      </c>
      <c r="AD47"/>
    </row>
    <row r="48" spans="1:30" ht="14" x14ac:dyDescent="0.3">
      <c r="A48" s="558" t="s">
        <v>684</v>
      </c>
      <c r="B48" s="747" t="str">
        <f t="shared" si="11"/>
        <v>Number</v>
      </c>
      <c r="C48" s="743"/>
      <c r="D48" s="505"/>
      <c r="E48" s="755"/>
      <c r="F48" s="755"/>
      <c r="G48" s="755"/>
      <c r="H48" s="755"/>
      <c r="I48" s="755"/>
      <c r="J48" s="755"/>
      <c r="K48" s="729"/>
      <c r="L48" s="515"/>
      <c r="M48" s="574"/>
      <c r="N48" s="747" t="str">
        <f t="shared" si="6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5"/>
        <v>0</v>
      </c>
      <c r="Z48" s="574"/>
      <c r="AA48" s="586"/>
      <c r="AB48" s="663">
        <f t="shared" si="9"/>
        <v>0</v>
      </c>
      <c r="AD48"/>
    </row>
    <row r="49" spans="1:30" ht="14.5" thickBot="1" x14ac:dyDescent="0.35">
      <c r="A49" s="734" t="s">
        <v>408</v>
      </c>
      <c r="B49" s="748" t="str">
        <f t="shared" si="11"/>
        <v>Number</v>
      </c>
      <c r="C49" s="756"/>
      <c r="D49" s="510"/>
      <c r="E49" s="757"/>
      <c r="F49" s="757"/>
      <c r="G49" s="757"/>
      <c r="H49" s="757"/>
      <c r="I49" s="757"/>
      <c r="J49" s="757"/>
      <c r="K49" s="728"/>
      <c r="L49" s="516"/>
      <c r="M49" s="574"/>
      <c r="N49" s="748" t="str">
        <f t="shared" si="6"/>
        <v>Nominal £</v>
      </c>
      <c r="O49" s="790"/>
      <c r="P49" s="554"/>
      <c r="Q49" s="554"/>
      <c r="R49" s="554"/>
      <c r="S49" s="554"/>
      <c r="T49" s="554"/>
      <c r="U49" s="554"/>
      <c r="V49" s="555"/>
      <c r="W49" s="722"/>
      <c r="X49" s="555"/>
      <c r="Y49" s="678">
        <f t="shared" si="5"/>
        <v>0</v>
      </c>
      <c r="Z49" s="574"/>
      <c r="AA49" s="588"/>
      <c r="AB49" s="665">
        <f t="shared" si="9"/>
        <v>0</v>
      </c>
      <c r="AD49"/>
    </row>
    <row r="50" spans="1:30" ht="14" x14ac:dyDescent="0.3">
      <c r="A50" s="754" t="s">
        <v>396</v>
      </c>
      <c r="B50" s="501"/>
      <c r="C50" s="742"/>
      <c r="D50" s="509"/>
      <c r="E50" s="741"/>
      <c r="F50" s="741"/>
      <c r="G50" s="741"/>
      <c r="H50" s="741"/>
      <c r="I50" s="741"/>
      <c r="J50" s="741"/>
      <c r="K50" s="726"/>
      <c r="L50" s="501"/>
      <c r="M50" s="574"/>
      <c r="N50" s="746" t="str">
        <f t="shared" si="6"/>
        <v>Nominal £</v>
      </c>
      <c r="O50" s="694">
        <f t="shared" ref="O50:X50" si="12">SUM(O51:O54)</f>
        <v>0</v>
      </c>
      <c r="P50" s="680">
        <f t="shared" si="12"/>
        <v>0</v>
      </c>
      <c r="Q50" s="680">
        <f t="shared" si="12"/>
        <v>0</v>
      </c>
      <c r="R50" s="680">
        <f t="shared" si="12"/>
        <v>0</v>
      </c>
      <c r="S50" s="680">
        <f t="shared" si="12"/>
        <v>0</v>
      </c>
      <c r="T50" s="680">
        <f t="shared" si="12"/>
        <v>0</v>
      </c>
      <c r="U50" s="680">
        <f t="shared" si="12"/>
        <v>0</v>
      </c>
      <c r="V50" s="671">
        <f t="shared" si="12"/>
        <v>0</v>
      </c>
      <c r="W50" s="679">
        <f t="shared" si="12"/>
        <v>0</v>
      </c>
      <c r="X50" s="671">
        <f t="shared" si="12"/>
        <v>0</v>
      </c>
      <c r="Y50" s="670">
        <f t="shared" si="5"/>
        <v>0</v>
      </c>
      <c r="Z50" s="574"/>
      <c r="AA50" s="670">
        <f>SUM(AA51:AA54)</f>
        <v>0</v>
      </c>
      <c r="AB50" s="671">
        <f t="shared" si="9"/>
        <v>0</v>
      </c>
      <c r="AD50"/>
    </row>
    <row r="51" spans="1:30" ht="14" x14ac:dyDescent="0.3">
      <c r="A51" s="792" t="s">
        <v>683</v>
      </c>
      <c r="B51" s="747" t="str">
        <f t="shared" ref="B51:B54" si="13">$B$20</f>
        <v>Number</v>
      </c>
      <c r="C51" s="743"/>
      <c r="D51" s="719"/>
      <c r="E51" s="500"/>
      <c r="F51" s="500"/>
      <c r="G51" s="500"/>
      <c r="H51" s="500"/>
      <c r="I51" s="500"/>
      <c r="J51" s="500"/>
      <c r="K51" s="784"/>
      <c r="L51" s="515"/>
      <c r="M51" s="574"/>
      <c r="N51" s="747" t="str">
        <f t="shared" si="6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5"/>
        <v>0</v>
      </c>
      <c r="Z51" s="574"/>
      <c r="AA51" s="586"/>
      <c r="AB51" s="663">
        <f t="shared" si="9"/>
        <v>0</v>
      </c>
      <c r="AD51"/>
    </row>
    <row r="52" spans="1:30" ht="14" x14ac:dyDescent="0.3">
      <c r="A52" s="793" t="s">
        <v>297</v>
      </c>
      <c r="B52" s="747" t="str">
        <f t="shared" si="13"/>
        <v>Number</v>
      </c>
      <c r="C52" s="743"/>
      <c r="D52" s="719"/>
      <c r="E52" s="500"/>
      <c r="F52" s="500"/>
      <c r="G52" s="500"/>
      <c r="H52" s="500"/>
      <c r="I52" s="500"/>
      <c r="J52" s="500"/>
      <c r="K52" s="784"/>
      <c r="L52" s="515"/>
      <c r="M52" s="574"/>
      <c r="N52" s="747" t="str">
        <f t="shared" si="6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5"/>
        <v>0</v>
      </c>
      <c r="Z52" s="574"/>
      <c r="AA52" s="586"/>
      <c r="AB52" s="663">
        <f t="shared" si="9"/>
        <v>0</v>
      </c>
      <c r="AD52"/>
    </row>
    <row r="53" spans="1:30" ht="14" x14ac:dyDescent="0.3">
      <c r="A53" s="793" t="s">
        <v>297</v>
      </c>
      <c r="B53" s="747" t="str">
        <f t="shared" si="13"/>
        <v>Number</v>
      </c>
      <c r="C53" s="781"/>
      <c r="D53" s="720"/>
      <c r="E53" s="556"/>
      <c r="F53" s="556"/>
      <c r="G53" s="556"/>
      <c r="H53" s="556"/>
      <c r="I53" s="556"/>
      <c r="J53" s="556"/>
      <c r="K53" s="787"/>
      <c r="L53" s="721"/>
      <c r="M53" s="574"/>
      <c r="N53" s="747" t="str">
        <f t="shared" si="6"/>
        <v>Nominal £</v>
      </c>
      <c r="O53" s="791"/>
      <c r="P53" s="556"/>
      <c r="Q53" s="556"/>
      <c r="R53" s="556"/>
      <c r="S53" s="556"/>
      <c r="T53" s="556"/>
      <c r="U53" s="556"/>
      <c r="V53" s="557"/>
      <c r="W53" s="720"/>
      <c r="X53" s="557"/>
      <c r="Y53" s="672">
        <f t="shared" si="5"/>
        <v>0</v>
      </c>
      <c r="Z53" s="574"/>
      <c r="AA53" s="587"/>
      <c r="AB53" s="663">
        <f t="shared" si="9"/>
        <v>0</v>
      </c>
      <c r="AD53"/>
    </row>
    <row r="54" spans="1:30" ht="14.5" thickBot="1" x14ac:dyDescent="0.35">
      <c r="A54" s="794" t="s">
        <v>297</v>
      </c>
      <c r="B54" s="748" t="str">
        <f t="shared" si="13"/>
        <v>Number</v>
      </c>
      <c r="C54" s="756"/>
      <c r="D54" s="722"/>
      <c r="E54" s="554"/>
      <c r="F54" s="554"/>
      <c r="G54" s="554"/>
      <c r="H54" s="554"/>
      <c r="I54" s="554"/>
      <c r="J54" s="554"/>
      <c r="K54" s="786"/>
      <c r="L54" s="516"/>
      <c r="M54" s="574"/>
      <c r="N54" s="748" t="str">
        <f t="shared" si="6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>SUM(O54:X54)</f>
        <v>0</v>
      </c>
      <c r="Z54" s="574"/>
      <c r="AA54" s="588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B16:B17"/>
    <mergeCell ref="C16:C17"/>
    <mergeCell ref="D16:K16"/>
    <mergeCell ref="N16:N17"/>
    <mergeCell ref="O16:V16"/>
    <mergeCell ref="A1:AB3"/>
    <mergeCell ref="X4:AB4"/>
    <mergeCell ref="B7:B8"/>
    <mergeCell ref="C7:C8"/>
    <mergeCell ref="D7:K7"/>
    <mergeCell ref="N7:N8"/>
    <mergeCell ref="O7:V7"/>
  </mergeCells>
  <pageMargins left="0.7" right="0.7" top="0.75" bottom="0.75" header="0.3" footer="0.3"/>
  <pageSetup paperSize="8" scale="54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58508-6557-445D-A814-5AFFF30D4E7C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35" t="s">
        <v>701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1636"/>
      <c r="Z1" s="1636"/>
      <c r="AA1" s="1636"/>
      <c r="AB1" s="1637"/>
      <c r="AC1"/>
      <c r="AD1"/>
      <c r="AE1"/>
      <c r="AF1"/>
      <c r="AG1"/>
    </row>
    <row r="2" spans="1:34" ht="12.75" customHeight="1" x14ac:dyDescent="0.3">
      <c r="A2" s="1638"/>
      <c r="B2" s="1639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P2" s="1639"/>
      <c r="Q2" s="1639"/>
      <c r="R2" s="1639"/>
      <c r="S2" s="1639"/>
      <c r="T2" s="1639"/>
      <c r="U2" s="1639"/>
      <c r="V2" s="1639"/>
      <c r="W2" s="1639"/>
      <c r="X2" s="1639"/>
      <c r="Y2" s="1639"/>
      <c r="Z2" s="1639"/>
      <c r="AA2" s="1639"/>
      <c r="AB2" s="1640"/>
      <c r="AC2"/>
      <c r="AD2"/>
      <c r="AE2"/>
      <c r="AF2"/>
      <c r="AG2"/>
    </row>
    <row r="3" spans="1:34" customFormat="1" ht="13.5" customHeight="1" thickBot="1" x14ac:dyDescent="0.35">
      <c r="A3" s="1641"/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2"/>
      <c r="Q3" s="1642"/>
      <c r="R3" s="1642"/>
      <c r="S3" s="1642"/>
      <c r="T3" s="1642"/>
      <c r="U3" s="1642"/>
      <c r="V3" s="1642"/>
      <c r="W3" s="1642"/>
      <c r="X3" s="1642"/>
      <c r="Y3" s="1642"/>
      <c r="Z3" s="1642"/>
      <c r="AA3" s="1642"/>
      <c r="AB3" s="1643"/>
    </row>
    <row r="4" spans="1:34" customFormat="1" ht="18" x14ac:dyDescent="0.4">
      <c r="A4" s="263" t="str">
        <f ca="1">CONCATENATE("Worksheet: ",RIGHT(CELL("filename",$A$1),LEN(CELL("filename",$A$1))-FIND("]",CELL("filename",$A$1))))</f>
        <v>Worksheet: 3.9 Metering 2027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4"/>
      <c r="P4" s="264"/>
      <c r="Q4" s="264"/>
      <c r="R4" s="264"/>
      <c r="S4" s="264"/>
      <c r="T4" s="264"/>
      <c r="U4" s="264"/>
      <c r="V4" s="264"/>
      <c r="W4" s="264"/>
      <c r="X4" s="1644"/>
      <c r="Y4" s="1644"/>
      <c r="Z4" s="1644"/>
      <c r="AA4" s="1644"/>
      <c r="AB4" s="1644"/>
      <c r="AC4" s="41"/>
      <c r="AD4" s="41"/>
      <c r="AE4" s="41"/>
      <c r="AF4" s="41"/>
      <c r="AG4" s="41"/>
      <c r="AH4" s="41"/>
    </row>
    <row r="5" spans="1:34" customFormat="1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2" t="s">
        <v>1109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</row>
    <row r="7" spans="1:34" customFormat="1" ht="36" customHeight="1" x14ac:dyDescent="0.3">
      <c r="A7" s="353"/>
      <c r="B7" s="1628" t="s">
        <v>299</v>
      </c>
      <c r="C7" s="1621" t="s">
        <v>703</v>
      </c>
      <c r="D7" s="1632" t="s">
        <v>700</v>
      </c>
      <c r="E7" s="1633"/>
      <c r="F7" s="1633"/>
      <c r="G7" s="1633"/>
      <c r="H7" s="1633"/>
      <c r="I7" s="1633"/>
      <c r="J7" s="1633"/>
      <c r="K7" s="1633"/>
      <c r="L7" s="560" t="s">
        <v>583</v>
      </c>
      <c r="M7" s="752"/>
      <c r="N7" s="1628" t="s">
        <v>702</v>
      </c>
      <c r="O7" s="1633" t="s">
        <v>584</v>
      </c>
      <c r="P7" s="1633"/>
      <c r="Q7" s="1633"/>
      <c r="R7" s="1633"/>
      <c r="S7" s="1633"/>
      <c r="T7" s="1633"/>
      <c r="U7" s="1633"/>
      <c r="V7" s="1634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34" ht="12.75" customHeight="1" thickBot="1" x14ac:dyDescent="0.3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6" t="s">
        <v>593</v>
      </c>
      <c r="W8" s="744" t="s">
        <v>57</v>
      </c>
      <c r="X8" s="570" t="s">
        <v>57</v>
      </c>
      <c r="Y8" s="571" t="s">
        <v>57</v>
      </c>
      <c r="AA8" s="572" t="s">
        <v>57</v>
      </c>
      <c r="AB8" s="569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4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8" t="str">
        <f>+A19</f>
        <v>Meters &amp; Meter Governors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4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8" t="str">
        <f>+A34</f>
        <v>Customer Requested Work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4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61" t="str">
        <f>A50</f>
        <v>Other Meterwork Cost</v>
      </c>
      <c r="B12" s="511"/>
      <c r="C12" s="522"/>
      <c r="D12" s="510"/>
      <c r="E12" s="779"/>
      <c r="F12" s="757"/>
      <c r="G12" s="757"/>
      <c r="H12" s="757"/>
      <c r="I12" s="757"/>
      <c r="J12" s="757"/>
      <c r="K12" s="728"/>
      <c r="L12" s="511"/>
      <c r="M12" s="574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4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2"/>
      <c r="Y13" s="363"/>
      <c r="Z13" s="42"/>
      <c r="AA13" s="364"/>
      <c r="AB13" s="363"/>
      <c r="AC13" s="745"/>
    </row>
    <row r="14" spans="1:34" s="41" customFormat="1" ht="14" x14ac:dyDescent="0.3">
      <c r="Z14" s="42"/>
      <c r="AD14"/>
    </row>
    <row r="15" spans="1:34" s="365" customFormat="1" ht="19.5" customHeight="1" thickBot="1" x14ac:dyDescent="0.4">
      <c r="A15" s="294" t="s">
        <v>1110</v>
      </c>
      <c r="B15" s="294"/>
      <c r="C15" s="294"/>
      <c r="D15" s="294"/>
      <c r="E15" s="577"/>
      <c r="F15" s="294"/>
      <c r="G15" s="294"/>
      <c r="H15" s="294"/>
      <c r="I15" s="294"/>
      <c r="J15" s="294"/>
      <c r="K15" s="294"/>
      <c r="L15" s="294"/>
      <c r="M15" s="212"/>
      <c r="N15" s="294"/>
      <c r="O15" s="294"/>
      <c r="P15" s="212"/>
      <c r="Q15" s="212"/>
      <c r="R15" s="212"/>
      <c r="S15" s="212"/>
      <c r="T15" s="212"/>
      <c r="U15" s="212"/>
      <c r="V15" s="212"/>
      <c r="Z15" s="366"/>
      <c r="AD15"/>
    </row>
    <row r="16" spans="1:34" ht="36.75" customHeight="1" x14ac:dyDescent="0.3">
      <c r="A16" s="367"/>
      <c r="B16" s="1628" t="s">
        <v>299</v>
      </c>
      <c r="C16" s="1621" t="s">
        <v>703</v>
      </c>
      <c r="D16" s="1632" t="s">
        <v>700</v>
      </c>
      <c r="E16" s="1633"/>
      <c r="F16" s="1633"/>
      <c r="G16" s="1633"/>
      <c r="H16" s="1633"/>
      <c r="I16" s="1633"/>
      <c r="J16" s="1633"/>
      <c r="K16" s="1633"/>
      <c r="L16" s="560" t="s">
        <v>583</v>
      </c>
      <c r="M16" s="752"/>
      <c r="N16" s="1628" t="s">
        <v>702</v>
      </c>
      <c r="O16" s="1633" t="s">
        <v>584</v>
      </c>
      <c r="P16" s="1633"/>
      <c r="Q16" s="1633"/>
      <c r="R16" s="1633"/>
      <c r="S16" s="1633"/>
      <c r="T16" s="1633"/>
      <c r="U16" s="1633"/>
      <c r="V16" s="1634"/>
      <c r="W16" s="560" t="s">
        <v>585</v>
      </c>
      <c r="X16" s="355" t="s">
        <v>288</v>
      </c>
      <c r="Y16" s="356" t="s">
        <v>289</v>
      </c>
      <c r="Z16" s="357"/>
      <c r="AA16" s="358" t="s">
        <v>290</v>
      </c>
      <c r="AB16" s="359" t="s">
        <v>291</v>
      </c>
      <c r="AD16"/>
    </row>
    <row r="17" spans="1:30" ht="14.5" thickBot="1" x14ac:dyDescent="0.35">
      <c r="A17" s="562"/>
      <c r="B17" s="1629"/>
      <c r="C17" s="1622"/>
      <c r="D17" s="563" t="s">
        <v>586</v>
      </c>
      <c r="E17" s="564" t="s">
        <v>587</v>
      </c>
      <c r="F17" s="565" t="s">
        <v>588</v>
      </c>
      <c r="G17" s="565" t="s">
        <v>589</v>
      </c>
      <c r="H17" s="565" t="s">
        <v>590</v>
      </c>
      <c r="I17" s="565" t="s">
        <v>591</v>
      </c>
      <c r="J17" s="565" t="s">
        <v>592</v>
      </c>
      <c r="K17" s="566" t="s">
        <v>593</v>
      </c>
      <c r="L17" s="567" t="s">
        <v>594</v>
      </c>
      <c r="N17" s="1629"/>
      <c r="O17" s="564" t="s">
        <v>586</v>
      </c>
      <c r="P17" s="564" t="s">
        <v>587</v>
      </c>
      <c r="Q17" s="565" t="s">
        <v>588</v>
      </c>
      <c r="R17" s="565" t="s">
        <v>589</v>
      </c>
      <c r="S17" s="565" t="s">
        <v>590</v>
      </c>
      <c r="T17" s="565" t="s">
        <v>591</v>
      </c>
      <c r="U17" s="565" t="s">
        <v>592</v>
      </c>
      <c r="V17" s="568" t="s">
        <v>593</v>
      </c>
      <c r="W17" s="744" t="s">
        <v>57</v>
      </c>
      <c r="X17" s="571" t="s">
        <v>57</v>
      </c>
      <c r="Y17" s="584" t="s">
        <v>57</v>
      </c>
      <c r="AA17" s="569" t="s">
        <v>57</v>
      </c>
      <c r="AB17" s="569" t="s">
        <v>57</v>
      </c>
      <c r="AD17"/>
    </row>
    <row r="18" spans="1:30" ht="14.5" thickBot="1" x14ac:dyDescent="0.35">
      <c r="A18" s="360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3" si="5">SUM(O18:X18)</f>
        <v>0</v>
      </c>
      <c r="Z18" s="574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8" t="s">
        <v>395</v>
      </c>
      <c r="B19" s="501"/>
      <c r="C19" s="742"/>
      <c r="D19" s="509"/>
      <c r="E19" s="741"/>
      <c r="F19" s="741"/>
      <c r="G19" s="741"/>
      <c r="H19" s="741"/>
      <c r="I19" s="741"/>
      <c r="J19" s="741"/>
      <c r="K19" s="726"/>
      <c r="L19" s="501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4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61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4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4"/>
      <c r="AA20" s="821"/>
      <c r="AB20" s="682">
        <f>+Y20-AA20</f>
        <v>0</v>
      </c>
      <c r="AD20"/>
    </row>
    <row r="21" spans="1:30" ht="14" x14ac:dyDescent="0.3">
      <c r="A21" s="561" t="s">
        <v>698</v>
      </c>
      <c r="B21" s="747" t="str">
        <f>$B$20</f>
        <v>Number</v>
      </c>
      <c r="C21" s="783"/>
      <c r="D21" s="719"/>
      <c r="E21" s="500"/>
      <c r="F21" s="500"/>
      <c r="G21" s="500"/>
      <c r="H21" s="500"/>
      <c r="I21" s="500"/>
      <c r="J21" s="500"/>
      <c r="K21" s="784"/>
      <c r="L21" s="515"/>
      <c r="M21" s="574"/>
      <c r="N21" s="747" t="str">
        <f t="shared" si="6"/>
        <v>Nominal £</v>
      </c>
      <c r="O21" s="789"/>
      <c r="P21" s="500"/>
      <c r="Q21" s="500"/>
      <c r="R21" s="500"/>
      <c r="S21" s="500"/>
      <c r="T21" s="500"/>
      <c r="U21" s="500"/>
      <c r="V21" s="553"/>
      <c r="W21" s="719"/>
      <c r="X21" s="553"/>
      <c r="Y21" s="672">
        <f t="shared" si="5"/>
        <v>0</v>
      </c>
      <c r="Z21" s="574"/>
      <c r="AA21" s="586"/>
      <c r="AB21" s="663">
        <f>+Y21-AA21</f>
        <v>0</v>
      </c>
      <c r="AD21"/>
    </row>
    <row r="22" spans="1:30" ht="14" x14ac:dyDescent="0.3">
      <c r="A22" s="561" t="s">
        <v>697</v>
      </c>
      <c r="B22" s="747" t="str">
        <f t="shared" ref="B22:B33" si="8">$B$20</f>
        <v>Number</v>
      </c>
      <c r="C22" s="783"/>
      <c r="D22" s="719"/>
      <c r="E22" s="500"/>
      <c r="F22" s="500"/>
      <c r="G22" s="500"/>
      <c r="H22" s="500"/>
      <c r="I22" s="500"/>
      <c r="J22" s="500"/>
      <c r="K22" s="784"/>
      <c r="L22" s="515"/>
      <c r="M22" s="574"/>
      <c r="N22" s="747" t="str">
        <f t="shared" si="6"/>
        <v>Nominal £</v>
      </c>
      <c r="O22" s="789"/>
      <c r="P22" s="500"/>
      <c r="Q22" s="500"/>
      <c r="R22" s="500"/>
      <c r="S22" s="500"/>
      <c r="T22" s="500"/>
      <c r="U22" s="500"/>
      <c r="V22" s="553"/>
      <c r="W22" s="719"/>
      <c r="X22" s="553"/>
      <c r="Y22" s="672">
        <f t="shared" si="5"/>
        <v>0</v>
      </c>
      <c r="Z22" s="574"/>
      <c r="AA22" s="586"/>
      <c r="AB22" s="663">
        <f t="shared" ref="AB22:AB53" si="9">+Y22-AA22</f>
        <v>0</v>
      </c>
      <c r="AD22"/>
    </row>
    <row r="23" spans="1:30" ht="14" x14ac:dyDescent="0.3">
      <c r="A23" s="561" t="s">
        <v>696</v>
      </c>
      <c r="B23" s="747" t="str">
        <f t="shared" si="8"/>
        <v>Number</v>
      </c>
      <c r="C23" s="783"/>
      <c r="D23" s="719"/>
      <c r="E23" s="500"/>
      <c r="F23" s="500"/>
      <c r="G23" s="500"/>
      <c r="H23" s="500"/>
      <c r="I23" s="500"/>
      <c r="J23" s="500"/>
      <c r="K23" s="784"/>
      <c r="L23" s="515"/>
      <c r="M23" s="574"/>
      <c r="N23" s="747" t="str">
        <f t="shared" si="6"/>
        <v>Nominal £</v>
      </c>
      <c r="O23" s="789"/>
      <c r="P23" s="500"/>
      <c r="Q23" s="500"/>
      <c r="R23" s="500"/>
      <c r="S23" s="500"/>
      <c r="T23" s="500"/>
      <c r="U23" s="500"/>
      <c r="V23" s="553"/>
      <c r="W23" s="719"/>
      <c r="X23" s="553"/>
      <c r="Y23" s="672">
        <f t="shared" si="5"/>
        <v>0</v>
      </c>
      <c r="Z23" s="574"/>
      <c r="AA23" s="586"/>
      <c r="AB23" s="663">
        <f t="shared" si="9"/>
        <v>0</v>
      </c>
      <c r="AD23"/>
    </row>
    <row r="24" spans="1:30" ht="14" x14ac:dyDescent="0.3">
      <c r="A24" s="561" t="s">
        <v>695</v>
      </c>
      <c r="B24" s="747" t="str">
        <f t="shared" si="8"/>
        <v>Number</v>
      </c>
      <c r="C24" s="783"/>
      <c r="D24" s="719"/>
      <c r="E24" s="500"/>
      <c r="F24" s="500"/>
      <c r="G24" s="500"/>
      <c r="H24" s="500"/>
      <c r="I24" s="500"/>
      <c r="J24" s="500"/>
      <c r="K24" s="784"/>
      <c r="L24" s="515"/>
      <c r="M24" s="574"/>
      <c r="N24" s="747" t="str">
        <f t="shared" si="6"/>
        <v>Nominal £</v>
      </c>
      <c r="O24" s="789"/>
      <c r="P24" s="500"/>
      <c r="Q24" s="500"/>
      <c r="R24" s="500"/>
      <c r="S24" s="500"/>
      <c r="T24" s="500"/>
      <c r="U24" s="500"/>
      <c r="V24" s="553"/>
      <c r="W24" s="719"/>
      <c r="X24" s="553"/>
      <c r="Y24" s="672">
        <f t="shared" si="5"/>
        <v>0</v>
      </c>
      <c r="Z24" s="574"/>
      <c r="AA24" s="586"/>
      <c r="AB24" s="663">
        <f t="shared" si="9"/>
        <v>0</v>
      </c>
      <c r="AD24"/>
    </row>
    <row r="25" spans="1:30" ht="14" x14ac:dyDescent="0.3">
      <c r="A25" s="561" t="s">
        <v>694</v>
      </c>
      <c r="B25" s="747" t="str">
        <f t="shared" si="8"/>
        <v>Number</v>
      </c>
      <c r="C25" s="783"/>
      <c r="D25" s="719"/>
      <c r="E25" s="500"/>
      <c r="F25" s="500"/>
      <c r="G25" s="500"/>
      <c r="H25" s="500"/>
      <c r="I25" s="500"/>
      <c r="J25" s="500"/>
      <c r="K25" s="784"/>
      <c r="L25" s="515"/>
      <c r="M25" s="574"/>
      <c r="N25" s="747" t="str">
        <f t="shared" si="6"/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5"/>
        <v>0</v>
      </c>
      <c r="Z25" s="574"/>
      <c r="AA25" s="586"/>
      <c r="AB25" s="663">
        <f t="shared" si="9"/>
        <v>0</v>
      </c>
      <c r="AD25"/>
    </row>
    <row r="26" spans="1:30" ht="14" x14ac:dyDescent="0.3">
      <c r="A26" s="561" t="s">
        <v>693</v>
      </c>
      <c r="B26" s="747" t="str">
        <f t="shared" si="8"/>
        <v>Number</v>
      </c>
      <c r="C26" s="783"/>
      <c r="D26" s="719"/>
      <c r="E26" s="500"/>
      <c r="F26" s="500"/>
      <c r="G26" s="500"/>
      <c r="H26" s="500"/>
      <c r="I26" s="500"/>
      <c r="J26" s="500"/>
      <c r="K26" s="784"/>
      <c r="L26" s="515"/>
      <c r="M26" s="574"/>
      <c r="N26" s="747" t="str">
        <f t="shared" si="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5"/>
        <v>0</v>
      </c>
      <c r="Z26" s="574"/>
      <c r="AA26" s="586"/>
      <c r="AB26" s="663">
        <f t="shared" si="9"/>
        <v>0</v>
      </c>
      <c r="AD26"/>
    </row>
    <row r="27" spans="1:30" ht="14" x14ac:dyDescent="0.3">
      <c r="A27" s="561" t="s">
        <v>692</v>
      </c>
      <c r="B27" s="747" t="str">
        <f t="shared" si="8"/>
        <v>Number</v>
      </c>
      <c r="C27" s="783"/>
      <c r="D27" s="719"/>
      <c r="E27" s="500"/>
      <c r="F27" s="500"/>
      <c r="G27" s="500"/>
      <c r="H27" s="500"/>
      <c r="I27" s="500"/>
      <c r="J27" s="500"/>
      <c r="K27" s="784"/>
      <c r="L27" s="515"/>
      <c r="M27" s="574"/>
      <c r="N27" s="747" t="str">
        <f t="shared" si="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5"/>
        <v>0</v>
      </c>
      <c r="Z27" s="574"/>
      <c r="AA27" s="586"/>
      <c r="AB27" s="663">
        <f t="shared" si="9"/>
        <v>0</v>
      </c>
      <c r="AD27"/>
    </row>
    <row r="28" spans="1:30" ht="14" x14ac:dyDescent="0.3">
      <c r="A28" s="561" t="s">
        <v>691</v>
      </c>
      <c r="B28" s="747" t="str">
        <f t="shared" si="8"/>
        <v>Number</v>
      </c>
      <c r="C28" s="783"/>
      <c r="D28" s="719"/>
      <c r="E28" s="500"/>
      <c r="F28" s="500"/>
      <c r="G28" s="500"/>
      <c r="H28" s="500"/>
      <c r="I28" s="500"/>
      <c r="J28" s="500"/>
      <c r="K28" s="784"/>
      <c r="L28" s="515"/>
      <c r="M28" s="574"/>
      <c r="N28" s="747" t="str">
        <f t="shared" si="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5"/>
        <v>0</v>
      </c>
      <c r="Z28" s="574"/>
      <c r="AA28" s="586"/>
      <c r="AB28" s="663">
        <f t="shared" si="9"/>
        <v>0</v>
      </c>
      <c r="AD28"/>
    </row>
    <row r="29" spans="1:30" ht="14" x14ac:dyDescent="0.3">
      <c r="A29" s="561" t="s">
        <v>690</v>
      </c>
      <c r="B29" s="747" t="str">
        <f t="shared" si="8"/>
        <v>Number</v>
      </c>
      <c r="C29" s="783"/>
      <c r="D29" s="719"/>
      <c r="E29" s="500"/>
      <c r="F29" s="500"/>
      <c r="G29" s="500"/>
      <c r="H29" s="500"/>
      <c r="I29" s="500"/>
      <c r="J29" s="500"/>
      <c r="K29" s="784"/>
      <c r="L29" s="515"/>
      <c r="M29" s="574"/>
      <c r="N29" s="747" t="str">
        <f t="shared" si="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5"/>
        <v>0</v>
      </c>
      <c r="Z29" s="574"/>
      <c r="AA29" s="586"/>
      <c r="AB29" s="663">
        <f t="shared" si="9"/>
        <v>0</v>
      </c>
      <c r="AD29"/>
    </row>
    <row r="30" spans="1:30" ht="14" x14ac:dyDescent="0.3">
      <c r="A30" s="561" t="s">
        <v>689</v>
      </c>
      <c r="B30" s="747" t="str">
        <f t="shared" si="8"/>
        <v>Number</v>
      </c>
      <c r="C30" s="783"/>
      <c r="D30" s="719"/>
      <c r="E30" s="500"/>
      <c r="F30" s="500"/>
      <c r="G30" s="500"/>
      <c r="H30" s="500"/>
      <c r="I30" s="500"/>
      <c r="J30" s="500"/>
      <c r="K30" s="784"/>
      <c r="L30" s="515"/>
      <c r="M30" s="574"/>
      <c r="N30" s="747" t="str">
        <f t="shared" si="6"/>
        <v>Nominal £</v>
      </c>
      <c r="O30" s="789"/>
      <c r="P30" s="500"/>
      <c r="Q30" s="500"/>
      <c r="R30" s="500"/>
      <c r="S30" s="500"/>
      <c r="T30" s="500"/>
      <c r="U30" s="500"/>
      <c r="V30" s="553"/>
      <c r="W30" s="719"/>
      <c r="X30" s="553"/>
      <c r="Y30" s="672">
        <f t="shared" si="5"/>
        <v>0</v>
      </c>
      <c r="Z30" s="574"/>
      <c r="AA30" s="586"/>
      <c r="AB30" s="663">
        <f t="shared" si="9"/>
        <v>0</v>
      </c>
      <c r="AD30"/>
    </row>
    <row r="31" spans="1:30" ht="14" x14ac:dyDescent="0.3">
      <c r="A31" s="561" t="s">
        <v>688</v>
      </c>
      <c r="B31" s="747" t="str">
        <f t="shared" si="8"/>
        <v>Number</v>
      </c>
      <c r="C31" s="783"/>
      <c r="D31" s="719"/>
      <c r="E31" s="500"/>
      <c r="F31" s="500"/>
      <c r="G31" s="500"/>
      <c r="H31" s="500"/>
      <c r="I31" s="500"/>
      <c r="J31" s="500"/>
      <c r="K31" s="784"/>
      <c r="L31" s="515"/>
      <c r="M31" s="574"/>
      <c r="N31" s="747" t="str">
        <f t="shared" si="6"/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5"/>
        <v>0</v>
      </c>
      <c r="Z31" s="574"/>
      <c r="AA31" s="586"/>
      <c r="AB31" s="663">
        <f t="shared" si="9"/>
        <v>0</v>
      </c>
      <c r="AD31"/>
    </row>
    <row r="32" spans="1:30" ht="14" x14ac:dyDescent="0.3">
      <c r="A32" s="561" t="s">
        <v>687</v>
      </c>
      <c r="B32" s="747" t="str">
        <f t="shared" si="8"/>
        <v>Number</v>
      </c>
      <c r="C32" s="783"/>
      <c r="D32" s="719"/>
      <c r="E32" s="500"/>
      <c r="F32" s="500"/>
      <c r="G32" s="500"/>
      <c r="H32" s="500"/>
      <c r="I32" s="500"/>
      <c r="J32" s="500"/>
      <c r="K32" s="784"/>
      <c r="L32" s="515"/>
      <c r="M32" s="574"/>
      <c r="N32" s="747" t="str">
        <f t="shared" si="6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5"/>
        <v>0</v>
      </c>
      <c r="Z32" s="574"/>
      <c r="AA32" s="586"/>
      <c r="AB32" s="663">
        <f t="shared" si="9"/>
        <v>0</v>
      </c>
      <c r="AD32"/>
    </row>
    <row r="33" spans="1:30" ht="14.5" thickBot="1" x14ac:dyDescent="0.35">
      <c r="A33" s="573" t="s">
        <v>293</v>
      </c>
      <c r="B33" s="748" t="str">
        <f t="shared" si="8"/>
        <v>Number</v>
      </c>
      <c r="C33" s="785"/>
      <c r="D33" s="722"/>
      <c r="E33" s="554"/>
      <c r="F33" s="554"/>
      <c r="G33" s="554"/>
      <c r="H33" s="554"/>
      <c r="I33" s="554"/>
      <c r="J33" s="554"/>
      <c r="K33" s="786"/>
      <c r="L33" s="516"/>
      <c r="M33" s="574"/>
      <c r="N33" s="748" t="str">
        <f t="shared" si="6"/>
        <v>Nominal £</v>
      </c>
      <c r="O33" s="790"/>
      <c r="P33" s="554"/>
      <c r="Q33" s="554"/>
      <c r="R33" s="554"/>
      <c r="S33" s="554"/>
      <c r="T33" s="554"/>
      <c r="U33" s="554"/>
      <c r="V33" s="555"/>
      <c r="W33" s="722"/>
      <c r="X33" s="555"/>
      <c r="Y33" s="678">
        <f t="shared" si="5"/>
        <v>0</v>
      </c>
      <c r="Z33" s="574"/>
      <c r="AA33" s="588"/>
      <c r="AB33" s="665">
        <f t="shared" si="9"/>
        <v>0</v>
      </c>
      <c r="AD33"/>
    </row>
    <row r="34" spans="1:30" ht="14" x14ac:dyDescent="0.3">
      <c r="A34" s="368" t="s">
        <v>286</v>
      </c>
      <c r="B34" s="501"/>
      <c r="C34" s="742"/>
      <c r="D34" s="509"/>
      <c r="E34" s="741"/>
      <c r="F34" s="741"/>
      <c r="G34" s="741"/>
      <c r="H34" s="741"/>
      <c r="I34" s="741"/>
      <c r="J34" s="741"/>
      <c r="K34" s="726"/>
      <c r="L34" s="501"/>
      <c r="M34" s="574"/>
      <c r="N34" s="746" t="str">
        <f t="shared" si="6"/>
        <v>Nominal £</v>
      </c>
      <c r="O34" s="694">
        <f t="shared" ref="O34:X34" si="10">SUM(O35:O49)</f>
        <v>0</v>
      </c>
      <c r="P34" s="680">
        <f t="shared" si="10"/>
        <v>0</v>
      </c>
      <c r="Q34" s="680">
        <f t="shared" si="10"/>
        <v>0</v>
      </c>
      <c r="R34" s="680">
        <f t="shared" si="10"/>
        <v>0</v>
      </c>
      <c r="S34" s="680">
        <f t="shared" si="10"/>
        <v>0</v>
      </c>
      <c r="T34" s="680">
        <f t="shared" si="10"/>
        <v>0</v>
      </c>
      <c r="U34" s="680">
        <f t="shared" si="10"/>
        <v>0</v>
      </c>
      <c r="V34" s="671">
        <f t="shared" si="10"/>
        <v>0</v>
      </c>
      <c r="W34" s="679">
        <f t="shared" si="10"/>
        <v>0</v>
      </c>
      <c r="X34" s="671">
        <f t="shared" si="10"/>
        <v>0</v>
      </c>
      <c r="Y34" s="670">
        <f t="shared" si="5"/>
        <v>0</v>
      </c>
      <c r="Z34" s="574"/>
      <c r="AA34" s="670">
        <f>SUM(AA35:AA49)</f>
        <v>0</v>
      </c>
      <c r="AB34" s="671">
        <f t="shared" si="9"/>
        <v>0</v>
      </c>
      <c r="AD34"/>
    </row>
    <row r="35" spans="1:30" ht="14" x14ac:dyDescent="0.3">
      <c r="A35" s="561" t="s">
        <v>397</v>
      </c>
      <c r="B35" s="747" t="str">
        <f t="shared" ref="B35:B49" si="11">$B$20</f>
        <v>Number</v>
      </c>
      <c r="C35" s="743"/>
      <c r="D35" s="505"/>
      <c r="E35" s="755"/>
      <c r="F35" s="755"/>
      <c r="G35" s="755"/>
      <c r="H35" s="755"/>
      <c r="I35" s="755"/>
      <c r="J35" s="755"/>
      <c r="K35" s="729"/>
      <c r="L35" s="515"/>
      <c r="M35" s="574"/>
      <c r="N35" s="747" t="str">
        <f t="shared" si="6"/>
        <v>Nominal £</v>
      </c>
      <c r="O35" s="789"/>
      <c r="P35" s="500"/>
      <c r="Q35" s="500"/>
      <c r="R35" s="500"/>
      <c r="S35" s="500"/>
      <c r="T35" s="500"/>
      <c r="U35" s="500"/>
      <c r="V35" s="553"/>
      <c r="W35" s="719"/>
      <c r="X35" s="553"/>
      <c r="Y35" s="672">
        <f t="shared" si="5"/>
        <v>0</v>
      </c>
      <c r="Z35" s="574"/>
      <c r="AA35" s="586"/>
      <c r="AB35" s="663">
        <f t="shared" si="9"/>
        <v>0</v>
      </c>
      <c r="AD35"/>
    </row>
    <row r="36" spans="1:30" ht="14" x14ac:dyDescent="0.3">
      <c r="A36" s="558" t="s">
        <v>398</v>
      </c>
      <c r="B36" s="747" t="str">
        <f t="shared" si="11"/>
        <v>Number</v>
      </c>
      <c r="C36" s="743"/>
      <c r="D36" s="505"/>
      <c r="E36" s="755"/>
      <c r="F36" s="755"/>
      <c r="G36" s="755"/>
      <c r="H36" s="755"/>
      <c r="I36" s="755"/>
      <c r="J36" s="755"/>
      <c r="K36" s="729"/>
      <c r="L36" s="515"/>
      <c r="M36" s="574"/>
      <c r="N36" s="747" t="str">
        <f t="shared" si="6"/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5"/>
        <v>0</v>
      </c>
      <c r="Z36" s="574"/>
      <c r="AA36" s="586"/>
      <c r="AB36" s="663">
        <f t="shared" si="9"/>
        <v>0</v>
      </c>
      <c r="AD36"/>
    </row>
    <row r="37" spans="1:30" ht="14" x14ac:dyDescent="0.3">
      <c r="A37" s="558" t="s">
        <v>399</v>
      </c>
      <c r="B37" s="747" t="str">
        <f t="shared" si="11"/>
        <v>Number</v>
      </c>
      <c r="C37" s="743"/>
      <c r="D37" s="505"/>
      <c r="E37" s="755"/>
      <c r="F37" s="755"/>
      <c r="G37" s="755"/>
      <c r="H37" s="755"/>
      <c r="I37" s="755"/>
      <c r="J37" s="755"/>
      <c r="K37" s="729"/>
      <c r="L37" s="515"/>
      <c r="M37" s="574"/>
      <c r="N37" s="747" t="str">
        <f t="shared" si="6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5"/>
        <v>0</v>
      </c>
      <c r="Z37" s="574"/>
      <c r="AA37" s="586"/>
      <c r="AB37" s="663">
        <f t="shared" si="9"/>
        <v>0</v>
      </c>
      <c r="AD37"/>
    </row>
    <row r="38" spans="1:30" ht="14" x14ac:dyDescent="0.3">
      <c r="A38" s="558" t="s">
        <v>686</v>
      </c>
      <c r="B38" s="747" t="str">
        <f t="shared" si="11"/>
        <v>Number</v>
      </c>
      <c r="C38" s="743"/>
      <c r="D38" s="505"/>
      <c r="E38" s="755"/>
      <c r="F38" s="755"/>
      <c r="G38" s="755"/>
      <c r="H38" s="755"/>
      <c r="I38" s="755"/>
      <c r="J38" s="755"/>
      <c r="K38" s="729"/>
      <c r="L38" s="515"/>
      <c r="M38" s="574"/>
      <c r="N38" s="747" t="str">
        <f t="shared" si="6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5"/>
        <v>0</v>
      </c>
      <c r="Z38" s="574"/>
      <c r="AA38" s="586"/>
      <c r="AB38" s="663">
        <f t="shared" si="9"/>
        <v>0</v>
      </c>
      <c r="AD38"/>
    </row>
    <row r="39" spans="1:30" ht="14" x14ac:dyDescent="0.3">
      <c r="A39" s="558" t="s">
        <v>685</v>
      </c>
      <c r="B39" s="747" t="str">
        <f t="shared" si="11"/>
        <v>Number</v>
      </c>
      <c r="C39" s="743"/>
      <c r="D39" s="505"/>
      <c r="E39" s="755"/>
      <c r="F39" s="755"/>
      <c r="G39" s="755"/>
      <c r="H39" s="755"/>
      <c r="I39" s="755"/>
      <c r="J39" s="755"/>
      <c r="K39" s="729"/>
      <c r="L39" s="515"/>
      <c r="M39" s="574"/>
      <c r="N39" s="747" t="str">
        <f t="shared" si="6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5"/>
        <v>0</v>
      </c>
      <c r="Z39" s="574"/>
      <c r="AA39" s="586"/>
      <c r="AB39" s="663">
        <f t="shared" si="9"/>
        <v>0</v>
      </c>
      <c r="AD39"/>
    </row>
    <row r="40" spans="1:30" ht="14" x14ac:dyDescent="0.3">
      <c r="A40" s="558" t="s">
        <v>400</v>
      </c>
      <c r="B40" s="747" t="str">
        <f t="shared" si="11"/>
        <v>Number</v>
      </c>
      <c r="C40" s="743"/>
      <c r="D40" s="505"/>
      <c r="E40" s="755"/>
      <c r="F40" s="755"/>
      <c r="G40" s="755"/>
      <c r="H40" s="755"/>
      <c r="I40" s="755"/>
      <c r="J40" s="755"/>
      <c r="K40" s="729"/>
      <c r="L40" s="515"/>
      <c r="M40" s="574"/>
      <c r="N40" s="747" t="str">
        <f t="shared" si="6"/>
        <v>Nominal £</v>
      </c>
      <c r="O40" s="789"/>
      <c r="P40" s="500"/>
      <c r="Q40" s="500"/>
      <c r="R40" s="500"/>
      <c r="S40" s="500"/>
      <c r="T40" s="500"/>
      <c r="U40" s="500"/>
      <c r="V40" s="553"/>
      <c r="W40" s="719"/>
      <c r="X40" s="553"/>
      <c r="Y40" s="672">
        <f t="shared" si="5"/>
        <v>0</v>
      </c>
      <c r="Z40" s="574"/>
      <c r="AA40" s="586"/>
      <c r="AB40" s="663">
        <f t="shared" si="9"/>
        <v>0</v>
      </c>
      <c r="AD40"/>
    </row>
    <row r="41" spans="1:30" ht="14" x14ac:dyDescent="0.3">
      <c r="A41" s="558" t="s">
        <v>401</v>
      </c>
      <c r="B41" s="747" t="str">
        <f t="shared" si="11"/>
        <v>Number</v>
      </c>
      <c r="C41" s="743"/>
      <c r="D41" s="505"/>
      <c r="E41" s="755"/>
      <c r="F41" s="755"/>
      <c r="G41" s="755"/>
      <c r="H41" s="755"/>
      <c r="I41" s="755"/>
      <c r="J41" s="755"/>
      <c r="K41" s="729"/>
      <c r="L41" s="515"/>
      <c r="M41" s="574"/>
      <c r="N41" s="747" t="str">
        <f t="shared" si="6"/>
        <v>Nominal £</v>
      </c>
      <c r="O41" s="789"/>
      <c r="P41" s="500"/>
      <c r="Q41" s="500"/>
      <c r="R41" s="500"/>
      <c r="S41" s="500"/>
      <c r="T41" s="500"/>
      <c r="U41" s="500"/>
      <c r="V41" s="553"/>
      <c r="W41" s="719"/>
      <c r="X41" s="553"/>
      <c r="Y41" s="672">
        <f t="shared" si="5"/>
        <v>0</v>
      </c>
      <c r="Z41" s="574"/>
      <c r="AA41" s="586"/>
      <c r="AB41" s="663">
        <f t="shared" si="9"/>
        <v>0</v>
      </c>
      <c r="AD41"/>
    </row>
    <row r="42" spans="1:30" ht="14" x14ac:dyDescent="0.3">
      <c r="A42" s="558" t="s">
        <v>402</v>
      </c>
      <c r="B42" s="747" t="str">
        <f t="shared" si="11"/>
        <v>Number</v>
      </c>
      <c r="C42" s="743"/>
      <c r="D42" s="505"/>
      <c r="E42" s="755"/>
      <c r="F42" s="755"/>
      <c r="G42" s="755"/>
      <c r="H42" s="755"/>
      <c r="I42" s="755"/>
      <c r="J42" s="755"/>
      <c r="K42" s="729"/>
      <c r="L42" s="515"/>
      <c r="M42" s="574"/>
      <c r="N42" s="747" t="str">
        <f t="shared" si="6"/>
        <v>Nominal £</v>
      </c>
      <c r="O42" s="789"/>
      <c r="P42" s="500"/>
      <c r="Q42" s="500"/>
      <c r="R42" s="500"/>
      <c r="S42" s="500"/>
      <c r="T42" s="500"/>
      <c r="U42" s="500"/>
      <c r="V42" s="553"/>
      <c r="W42" s="719"/>
      <c r="X42" s="553"/>
      <c r="Y42" s="672">
        <f t="shared" si="5"/>
        <v>0</v>
      </c>
      <c r="Z42" s="574"/>
      <c r="AA42" s="586"/>
      <c r="AB42" s="663">
        <f t="shared" si="9"/>
        <v>0</v>
      </c>
      <c r="AD42"/>
    </row>
    <row r="43" spans="1:30" ht="14" x14ac:dyDescent="0.3">
      <c r="A43" s="558" t="s">
        <v>403</v>
      </c>
      <c r="B43" s="747" t="str">
        <f t="shared" si="11"/>
        <v>Number</v>
      </c>
      <c r="C43" s="743"/>
      <c r="D43" s="505"/>
      <c r="E43" s="755"/>
      <c r="F43" s="755"/>
      <c r="G43" s="755"/>
      <c r="H43" s="755"/>
      <c r="I43" s="755"/>
      <c r="J43" s="755"/>
      <c r="K43" s="729"/>
      <c r="L43" s="515"/>
      <c r="M43" s="574"/>
      <c r="N43" s="747" t="str">
        <f t="shared" si="6"/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5"/>
        <v>0</v>
      </c>
      <c r="Z43" s="574"/>
      <c r="AA43" s="586"/>
      <c r="AB43" s="663">
        <f t="shared" si="9"/>
        <v>0</v>
      </c>
      <c r="AD43"/>
    </row>
    <row r="44" spans="1:30" ht="14" x14ac:dyDescent="0.3">
      <c r="A44" s="558" t="s">
        <v>404</v>
      </c>
      <c r="B44" s="747" t="str">
        <f t="shared" si="11"/>
        <v>Number</v>
      </c>
      <c r="C44" s="743"/>
      <c r="D44" s="505"/>
      <c r="E44" s="755"/>
      <c r="F44" s="755"/>
      <c r="G44" s="755"/>
      <c r="H44" s="755"/>
      <c r="I44" s="755"/>
      <c r="J44" s="755"/>
      <c r="K44" s="729"/>
      <c r="L44" s="515"/>
      <c r="M44" s="574"/>
      <c r="N44" s="747" t="str">
        <f t="shared" si="6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5"/>
        <v>0</v>
      </c>
      <c r="Z44" s="574"/>
      <c r="AA44" s="586"/>
      <c r="AB44" s="663">
        <f t="shared" si="9"/>
        <v>0</v>
      </c>
      <c r="AD44"/>
    </row>
    <row r="45" spans="1:30" ht="14" x14ac:dyDescent="0.3">
      <c r="A45" s="558" t="s">
        <v>405</v>
      </c>
      <c r="B45" s="747" t="str">
        <f t="shared" si="11"/>
        <v>Number</v>
      </c>
      <c r="C45" s="743"/>
      <c r="D45" s="505"/>
      <c r="E45" s="755"/>
      <c r="F45" s="755"/>
      <c r="G45" s="755"/>
      <c r="H45" s="755"/>
      <c r="I45" s="755"/>
      <c r="J45" s="755"/>
      <c r="K45" s="729"/>
      <c r="L45" s="515"/>
      <c r="M45" s="574"/>
      <c r="N45" s="747" t="str">
        <f t="shared" si="6"/>
        <v>Nominal £</v>
      </c>
      <c r="O45" s="789"/>
      <c r="P45" s="500"/>
      <c r="Q45" s="500"/>
      <c r="R45" s="500"/>
      <c r="S45" s="500"/>
      <c r="T45" s="500"/>
      <c r="U45" s="500"/>
      <c r="V45" s="553"/>
      <c r="W45" s="719"/>
      <c r="X45" s="553"/>
      <c r="Y45" s="672">
        <f t="shared" si="5"/>
        <v>0</v>
      </c>
      <c r="Z45" s="574"/>
      <c r="AA45" s="586"/>
      <c r="AB45" s="663">
        <f t="shared" si="9"/>
        <v>0</v>
      </c>
      <c r="AD45"/>
    </row>
    <row r="46" spans="1:30" ht="14" x14ac:dyDescent="0.3">
      <c r="A46" s="558" t="s">
        <v>406</v>
      </c>
      <c r="B46" s="747" t="str">
        <f t="shared" si="11"/>
        <v>Number</v>
      </c>
      <c r="C46" s="743"/>
      <c r="D46" s="505"/>
      <c r="E46" s="755"/>
      <c r="F46" s="755"/>
      <c r="G46" s="755"/>
      <c r="H46" s="755"/>
      <c r="I46" s="755"/>
      <c r="J46" s="755"/>
      <c r="K46" s="729"/>
      <c r="L46" s="515"/>
      <c r="M46" s="574"/>
      <c r="N46" s="747" t="str">
        <f t="shared" si="6"/>
        <v>Nominal £</v>
      </c>
      <c r="O46" s="789"/>
      <c r="P46" s="500"/>
      <c r="Q46" s="500"/>
      <c r="R46" s="500"/>
      <c r="S46" s="500"/>
      <c r="T46" s="500"/>
      <c r="U46" s="500"/>
      <c r="V46" s="553"/>
      <c r="W46" s="719"/>
      <c r="X46" s="553"/>
      <c r="Y46" s="672">
        <f t="shared" si="5"/>
        <v>0</v>
      </c>
      <c r="Z46" s="574"/>
      <c r="AA46" s="586"/>
      <c r="AB46" s="663">
        <f t="shared" si="9"/>
        <v>0</v>
      </c>
      <c r="AD46"/>
    </row>
    <row r="47" spans="1:30" ht="14" x14ac:dyDescent="0.3">
      <c r="A47" s="558" t="s">
        <v>407</v>
      </c>
      <c r="B47" s="747" t="str">
        <f t="shared" si="11"/>
        <v>Number</v>
      </c>
      <c r="C47" s="743"/>
      <c r="D47" s="505"/>
      <c r="E47" s="755"/>
      <c r="F47" s="755"/>
      <c r="G47" s="755"/>
      <c r="H47" s="755"/>
      <c r="I47" s="755"/>
      <c r="J47" s="755"/>
      <c r="K47" s="729"/>
      <c r="L47" s="515"/>
      <c r="M47" s="574"/>
      <c r="N47" s="747" t="str">
        <f t="shared" si="6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5"/>
        <v>0</v>
      </c>
      <c r="Z47" s="574"/>
      <c r="AA47" s="586"/>
      <c r="AB47" s="663">
        <f t="shared" si="9"/>
        <v>0</v>
      </c>
      <c r="AD47"/>
    </row>
    <row r="48" spans="1:30" ht="14" x14ac:dyDescent="0.3">
      <c r="A48" s="558" t="s">
        <v>684</v>
      </c>
      <c r="B48" s="747" t="str">
        <f t="shared" si="11"/>
        <v>Number</v>
      </c>
      <c r="C48" s="743"/>
      <c r="D48" s="505"/>
      <c r="E48" s="755"/>
      <c r="F48" s="755"/>
      <c r="G48" s="755"/>
      <c r="H48" s="755"/>
      <c r="I48" s="755"/>
      <c r="J48" s="755"/>
      <c r="K48" s="729"/>
      <c r="L48" s="515"/>
      <c r="M48" s="574"/>
      <c r="N48" s="747" t="str">
        <f t="shared" si="6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5"/>
        <v>0</v>
      </c>
      <c r="Z48" s="574"/>
      <c r="AA48" s="586"/>
      <c r="AB48" s="663">
        <f t="shared" si="9"/>
        <v>0</v>
      </c>
      <c r="AD48"/>
    </row>
    <row r="49" spans="1:30" ht="14.5" thickBot="1" x14ac:dyDescent="0.35">
      <c r="A49" s="734" t="s">
        <v>408</v>
      </c>
      <c r="B49" s="748" t="str">
        <f t="shared" si="11"/>
        <v>Number</v>
      </c>
      <c r="C49" s="756"/>
      <c r="D49" s="510"/>
      <c r="E49" s="757"/>
      <c r="F49" s="757"/>
      <c r="G49" s="757"/>
      <c r="H49" s="757"/>
      <c r="I49" s="757"/>
      <c r="J49" s="757"/>
      <c r="K49" s="728"/>
      <c r="L49" s="516"/>
      <c r="M49" s="574"/>
      <c r="N49" s="748" t="str">
        <f t="shared" si="6"/>
        <v>Nominal £</v>
      </c>
      <c r="O49" s="790"/>
      <c r="P49" s="554"/>
      <c r="Q49" s="554"/>
      <c r="R49" s="554"/>
      <c r="S49" s="554"/>
      <c r="T49" s="554"/>
      <c r="U49" s="554"/>
      <c r="V49" s="555"/>
      <c r="W49" s="722"/>
      <c r="X49" s="555"/>
      <c r="Y49" s="678">
        <f t="shared" si="5"/>
        <v>0</v>
      </c>
      <c r="Z49" s="574"/>
      <c r="AA49" s="588"/>
      <c r="AB49" s="665">
        <f t="shared" si="9"/>
        <v>0</v>
      </c>
      <c r="AD49"/>
    </row>
    <row r="50" spans="1:30" ht="14" x14ac:dyDescent="0.3">
      <c r="A50" s="754" t="s">
        <v>396</v>
      </c>
      <c r="B50" s="501"/>
      <c r="C50" s="742"/>
      <c r="D50" s="509"/>
      <c r="E50" s="741"/>
      <c r="F50" s="741"/>
      <c r="G50" s="741"/>
      <c r="H50" s="741"/>
      <c r="I50" s="741"/>
      <c r="J50" s="741"/>
      <c r="K50" s="726"/>
      <c r="L50" s="501"/>
      <c r="M50" s="574"/>
      <c r="N50" s="746" t="str">
        <f t="shared" si="6"/>
        <v>Nominal £</v>
      </c>
      <c r="O50" s="694">
        <f t="shared" ref="O50:X50" si="12">SUM(O51:O54)</f>
        <v>0</v>
      </c>
      <c r="P50" s="680">
        <f t="shared" si="12"/>
        <v>0</v>
      </c>
      <c r="Q50" s="680">
        <f t="shared" si="12"/>
        <v>0</v>
      </c>
      <c r="R50" s="680">
        <f t="shared" si="12"/>
        <v>0</v>
      </c>
      <c r="S50" s="680">
        <f t="shared" si="12"/>
        <v>0</v>
      </c>
      <c r="T50" s="680">
        <f t="shared" si="12"/>
        <v>0</v>
      </c>
      <c r="U50" s="680">
        <f t="shared" si="12"/>
        <v>0</v>
      </c>
      <c r="V50" s="671">
        <f t="shared" si="12"/>
        <v>0</v>
      </c>
      <c r="W50" s="679">
        <f t="shared" si="12"/>
        <v>0</v>
      </c>
      <c r="X50" s="671">
        <f t="shared" si="12"/>
        <v>0</v>
      </c>
      <c r="Y50" s="670">
        <f t="shared" si="5"/>
        <v>0</v>
      </c>
      <c r="Z50" s="574"/>
      <c r="AA50" s="670">
        <f>SUM(AA51:AA54)</f>
        <v>0</v>
      </c>
      <c r="AB50" s="671">
        <f t="shared" si="9"/>
        <v>0</v>
      </c>
      <c r="AD50"/>
    </row>
    <row r="51" spans="1:30" ht="14" x14ac:dyDescent="0.3">
      <c r="A51" s="792" t="s">
        <v>683</v>
      </c>
      <c r="B51" s="747" t="str">
        <f t="shared" ref="B51:B54" si="13">$B$20</f>
        <v>Number</v>
      </c>
      <c r="C51" s="743"/>
      <c r="D51" s="719"/>
      <c r="E51" s="500"/>
      <c r="F51" s="500"/>
      <c r="G51" s="500"/>
      <c r="H51" s="500"/>
      <c r="I51" s="500"/>
      <c r="J51" s="500"/>
      <c r="K51" s="784"/>
      <c r="L51" s="515"/>
      <c r="M51" s="574"/>
      <c r="N51" s="747" t="str">
        <f t="shared" si="6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5"/>
        <v>0</v>
      </c>
      <c r="Z51" s="574"/>
      <c r="AA51" s="586"/>
      <c r="AB51" s="663">
        <f t="shared" si="9"/>
        <v>0</v>
      </c>
      <c r="AD51"/>
    </row>
    <row r="52" spans="1:30" ht="14" x14ac:dyDescent="0.3">
      <c r="A52" s="793" t="s">
        <v>297</v>
      </c>
      <c r="B52" s="747" t="str">
        <f t="shared" si="13"/>
        <v>Number</v>
      </c>
      <c r="C52" s="743"/>
      <c r="D52" s="719"/>
      <c r="E52" s="500"/>
      <c r="F52" s="500"/>
      <c r="G52" s="500"/>
      <c r="H52" s="500"/>
      <c r="I52" s="500"/>
      <c r="J52" s="500"/>
      <c r="K52" s="784"/>
      <c r="L52" s="515"/>
      <c r="M52" s="574"/>
      <c r="N52" s="747" t="str">
        <f t="shared" si="6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5"/>
        <v>0</v>
      </c>
      <c r="Z52" s="574"/>
      <c r="AA52" s="586"/>
      <c r="AB52" s="663">
        <f t="shared" si="9"/>
        <v>0</v>
      </c>
      <c r="AD52"/>
    </row>
    <row r="53" spans="1:30" ht="14" x14ac:dyDescent="0.3">
      <c r="A53" s="793" t="s">
        <v>297</v>
      </c>
      <c r="B53" s="747" t="str">
        <f t="shared" si="13"/>
        <v>Number</v>
      </c>
      <c r="C53" s="781"/>
      <c r="D53" s="720"/>
      <c r="E53" s="556"/>
      <c r="F53" s="556"/>
      <c r="G53" s="556"/>
      <c r="H53" s="556"/>
      <c r="I53" s="556"/>
      <c r="J53" s="556"/>
      <c r="K53" s="787"/>
      <c r="L53" s="721"/>
      <c r="M53" s="574"/>
      <c r="N53" s="747" t="str">
        <f t="shared" si="6"/>
        <v>Nominal £</v>
      </c>
      <c r="O53" s="791"/>
      <c r="P53" s="556"/>
      <c r="Q53" s="556"/>
      <c r="R53" s="556"/>
      <c r="S53" s="556"/>
      <c r="T53" s="556"/>
      <c r="U53" s="556"/>
      <c r="V53" s="557"/>
      <c r="W53" s="720"/>
      <c r="X53" s="557"/>
      <c r="Y53" s="672">
        <f t="shared" si="5"/>
        <v>0</v>
      </c>
      <c r="Z53" s="574"/>
      <c r="AA53" s="587"/>
      <c r="AB53" s="663">
        <f t="shared" si="9"/>
        <v>0</v>
      </c>
      <c r="AD53"/>
    </row>
    <row r="54" spans="1:30" ht="14.5" thickBot="1" x14ac:dyDescent="0.35">
      <c r="A54" s="794" t="s">
        <v>297</v>
      </c>
      <c r="B54" s="748" t="str">
        <f t="shared" si="13"/>
        <v>Number</v>
      </c>
      <c r="C54" s="756"/>
      <c r="D54" s="722"/>
      <c r="E54" s="554"/>
      <c r="F54" s="554"/>
      <c r="G54" s="554"/>
      <c r="H54" s="554"/>
      <c r="I54" s="554"/>
      <c r="J54" s="554"/>
      <c r="K54" s="786"/>
      <c r="L54" s="516"/>
      <c r="M54" s="574"/>
      <c r="N54" s="748" t="str">
        <f t="shared" si="6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>SUM(O54:X54)</f>
        <v>0</v>
      </c>
      <c r="Z54" s="574"/>
      <c r="AA54" s="588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B16:B17"/>
    <mergeCell ref="C16:C17"/>
    <mergeCell ref="D16:K16"/>
    <mergeCell ref="N16:N17"/>
    <mergeCell ref="O16:V16"/>
    <mergeCell ref="A1:AB3"/>
    <mergeCell ref="X4:AB4"/>
    <mergeCell ref="B7:B8"/>
    <mergeCell ref="C7:C8"/>
    <mergeCell ref="D7:K7"/>
    <mergeCell ref="N7:N8"/>
    <mergeCell ref="O7:V7"/>
  </mergeCells>
  <pageMargins left="0.7" right="0.7" top="0.75" bottom="0.75" header="0.3" footer="0.3"/>
  <pageSetup paperSize="8" scale="54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168D4-AE8E-4930-97FC-5B5850F4CE64}">
  <sheetPr>
    <pageSetUpPr fitToPage="1"/>
  </sheetPr>
  <dimension ref="A1:AH57"/>
  <sheetViews>
    <sheetView zoomScale="80" zoomScaleNormal="80" workbookViewId="0">
      <selection activeCell="A6" sqref="A6"/>
    </sheetView>
  </sheetViews>
  <sheetFormatPr defaultColWidth="0" defaultRowHeight="12.5" zeroHeight="1" x14ac:dyDescent="0.25"/>
  <cols>
    <col min="1" max="1" width="56.25" style="42" customWidth="1"/>
    <col min="2" max="2" width="12.5" style="42" customWidth="1"/>
    <col min="3" max="3" width="11.58203125" style="42" customWidth="1"/>
    <col min="4" max="11" width="7.33203125" style="42" customWidth="1"/>
    <col min="12" max="12" width="12.5" style="42" customWidth="1"/>
    <col min="13" max="13" width="4" style="42" customWidth="1"/>
    <col min="14" max="14" width="12.5" style="42" customWidth="1"/>
    <col min="15" max="22" width="11.58203125" style="42" customWidth="1"/>
    <col min="23" max="23" width="12.5" style="42" customWidth="1"/>
    <col min="24" max="25" width="11.58203125" style="42" customWidth="1"/>
    <col min="26" max="26" width="2.33203125" style="42" customWidth="1"/>
    <col min="27" max="28" width="12.58203125" style="42" customWidth="1"/>
    <col min="29" max="29" width="11.33203125" style="42" customWidth="1"/>
    <col min="30" max="31" width="11.33203125" style="42" hidden="1" customWidth="1"/>
    <col min="32" max="34" width="0" style="42" hidden="1" customWidth="1"/>
    <col min="35" max="16384" width="8.08203125" style="42" hidden="1"/>
  </cols>
  <sheetData>
    <row r="1" spans="1:34" ht="12.75" customHeight="1" x14ac:dyDescent="0.3">
      <c r="A1" s="1635" t="s">
        <v>701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1636"/>
      <c r="Z1" s="1636"/>
      <c r="AA1" s="1636"/>
      <c r="AB1" s="1637"/>
      <c r="AC1"/>
      <c r="AD1"/>
      <c r="AE1"/>
      <c r="AF1"/>
      <c r="AG1"/>
    </row>
    <row r="2" spans="1:34" ht="12.75" customHeight="1" x14ac:dyDescent="0.3">
      <c r="A2" s="1638"/>
      <c r="B2" s="1639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P2" s="1639"/>
      <c r="Q2" s="1639"/>
      <c r="R2" s="1639"/>
      <c r="S2" s="1639"/>
      <c r="T2" s="1639"/>
      <c r="U2" s="1639"/>
      <c r="V2" s="1639"/>
      <c r="W2" s="1639"/>
      <c r="X2" s="1639"/>
      <c r="Y2" s="1639"/>
      <c r="Z2" s="1639"/>
      <c r="AA2" s="1639"/>
      <c r="AB2" s="1640"/>
      <c r="AC2"/>
      <c r="AD2"/>
      <c r="AE2"/>
      <c r="AF2"/>
      <c r="AG2"/>
    </row>
    <row r="3" spans="1:34" customFormat="1" ht="13.5" customHeight="1" thickBot="1" x14ac:dyDescent="0.35">
      <c r="A3" s="1641"/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2"/>
      <c r="Q3" s="1642"/>
      <c r="R3" s="1642"/>
      <c r="S3" s="1642"/>
      <c r="T3" s="1642"/>
      <c r="U3" s="1642"/>
      <c r="V3" s="1642"/>
      <c r="W3" s="1642"/>
      <c r="X3" s="1642"/>
      <c r="Y3" s="1642"/>
      <c r="Z3" s="1642"/>
      <c r="AA3" s="1642"/>
      <c r="AB3" s="1643"/>
    </row>
    <row r="4" spans="1:34" customFormat="1" ht="18" x14ac:dyDescent="0.4">
      <c r="A4" s="263" t="str">
        <f ca="1">CONCATENATE("Worksheet: ",RIGHT(CELL("filename",$A$1),LEN(CELL("filename",$A$1))-FIND("]",CELL("filename",$A$1))))</f>
        <v>Worksheet: 3.9 Metering 2028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4"/>
      <c r="P4" s="264"/>
      <c r="Q4" s="264"/>
      <c r="R4" s="264"/>
      <c r="S4" s="264"/>
      <c r="T4" s="264"/>
      <c r="U4" s="264"/>
      <c r="V4" s="264"/>
      <c r="W4" s="264"/>
      <c r="X4" s="1644"/>
      <c r="Y4" s="1644"/>
      <c r="Z4" s="1644"/>
      <c r="AA4" s="1644"/>
      <c r="AB4" s="1644"/>
      <c r="AC4" s="41"/>
      <c r="AD4" s="41"/>
      <c r="AE4" s="41"/>
      <c r="AF4" s="41"/>
      <c r="AG4" s="41"/>
      <c r="AH4" s="41"/>
    </row>
    <row r="5" spans="1:34" customFormat="1" ht="18" x14ac:dyDescent="0.4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  <c r="P5" s="264"/>
      <c r="Q5" s="264"/>
      <c r="R5" s="264"/>
      <c r="S5" s="264"/>
      <c r="T5" s="264"/>
      <c r="U5" s="264"/>
      <c r="V5" s="264"/>
      <c r="W5" s="264"/>
      <c r="X5" s="264"/>
      <c r="AC5" s="41"/>
      <c r="AD5" s="41"/>
      <c r="AE5" s="41"/>
      <c r="AF5" s="41"/>
      <c r="AG5" s="41"/>
      <c r="AH5" s="41"/>
    </row>
    <row r="6" spans="1:34" customFormat="1" ht="16" thickBot="1" x14ac:dyDescent="0.4">
      <c r="A6" s="212" t="s">
        <v>1107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</row>
    <row r="7" spans="1:34" customFormat="1" ht="36" customHeight="1" x14ac:dyDescent="0.3">
      <c r="A7" s="353"/>
      <c r="B7" s="1628" t="s">
        <v>299</v>
      </c>
      <c r="C7" s="1621" t="s">
        <v>703</v>
      </c>
      <c r="D7" s="1632" t="s">
        <v>700</v>
      </c>
      <c r="E7" s="1633"/>
      <c r="F7" s="1633"/>
      <c r="G7" s="1633"/>
      <c r="H7" s="1633"/>
      <c r="I7" s="1633"/>
      <c r="J7" s="1633"/>
      <c r="K7" s="1633"/>
      <c r="L7" s="560" t="s">
        <v>583</v>
      </c>
      <c r="M7" s="752"/>
      <c r="N7" s="1628" t="s">
        <v>702</v>
      </c>
      <c r="O7" s="1633" t="s">
        <v>584</v>
      </c>
      <c r="P7" s="1633"/>
      <c r="Q7" s="1633"/>
      <c r="R7" s="1633"/>
      <c r="S7" s="1633"/>
      <c r="T7" s="1633"/>
      <c r="U7" s="1633"/>
      <c r="V7" s="1634"/>
      <c r="W7" s="560" t="s">
        <v>585</v>
      </c>
      <c r="X7" s="355" t="s">
        <v>288</v>
      </c>
      <c r="Y7" s="356" t="s">
        <v>289</v>
      </c>
      <c r="Z7" s="357"/>
      <c r="AA7" s="358" t="s">
        <v>290</v>
      </c>
      <c r="AB7" s="359" t="s">
        <v>291</v>
      </c>
    </row>
    <row r="8" spans="1:34" ht="12.75" customHeight="1" thickBot="1" x14ac:dyDescent="0.3">
      <c r="A8" s="562"/>
      <c r="B8" s="1629"/>
      <c r="C8" s="1622"/>
      <c r="D8" s="563" t="s">
        <v>586</v>
      </c>
      <c r="E8" s="564" t="s">
        <v>587</v>
      </c>
      <c r="F8" s="565" t="s">
        <v>588</v>
      </c>
      <c r="G8" s="565" t="s">
        <v>589</v>
      </c>
      <c r="H8" s="565" t="s">
        <v>590</v>
      </c>
      <c r="I8" s="565" t="s">
        <v>591</v>
      </c>
      <c r="J8" s="565" t="s">
        <v>592</v>
      </c>
      <c r="K8" s="566" t="s">
        <v>593</v>
      </c>
      <c r="L8" s="567" t="s">
        <v>594</v>
      </c>
      <c r="N8" s="1629"/>
      <c r="O8" s="564" t="s">
        <v>586</v>
      </c>
      <c r="P8" s="564" t="s">
        <v>587</v>
      </c>
      <c r="Q8" s="565" t="s">
        <v>588</v>
      </c>
      <c r="R8" s="565" t="s">
        <v>589</v>
      </c>
      <c r="S8" s="565" t="s">
        <v>590</v>
      </c>
      <c r="T8" s="565" t="s">
        <v>591</v>
      </c>
      <c r="U8" s="565" t="s">
        <v>592</v>
      </c>
      <c r="V8" s="566" t="s">
        <v>593</v>
      </c>
      <c r="W8" s="744" t="s">
        <v>57</v>
      </c>
      <c r="X8" s="570" t="s">
        <v>57</v>
      </c>
      <c r="Y8" s="571" t="s">
        <v>57</v>
      </c>
      <c r="AA8" s="572" t="s">
        <v>57</v>
      </c>
      <c r="AB8" s="569" t="s">
        <v>57</v>
      </c>
    </row>
    <row r="9" spans="1:34" customFormat="1" ht="12.75" customHeight="1" thickBot="1" x14ac:dyDescent="0.35">
      <c r="A9" s="750" t="s">
        <v>394</v>
      </c>
      <c r="B9" s="822"/>
      <c r="C9" s="769"/>
      <c r="D9" s="770"/>
      <c r="E9" s="771"/>
      <c r="F9" s="772"/>
      <c r="G9" s="772"/>
      <c r="H9" s="772"/>
      <c r="I9" s="772"/>
      <c r="J9" s="772"/>
      <c r="K9" s="773"/>
      <c r="L9" s="774"/>
      <c r="M9" s="751"/>
      <c r="N9" s="753" t="s">
        <v>374</v>
      </c>
      <c r="O9" s="763">
        <f t="shared" ref="O9:X9" si="0">SUM(O10:O12)</f>
        <v>0</v>
      </c>
      <c r="P9" s="763">
        <f t="shared" si="0"/>
        <v>0</v>
      </c>
      <c r="Q9" s="763">
        <f t="shared" si="0"/>
        <v>0</v>
      </c>
      <c r="R9" s="763">
        <f t="shared" si="0"/>
        <v>0</v>
      </c>
      <c r="S9" s="763">
        <f t="shared" si="0"/>
        <v>0</v>
      </c>
      <c r="T9" s="763">
        <f t="shared" si="0"/>
        <v>0</v>
      </c>
      <c r="U9" s="763">
        <f t="shared" si="0"/>
        <v>0</v>
      </c>
      <c r="V9" s="764">
        <f t="shared" si="0"/>
        <v>0</v>
      </c>
      <c r="W9" s="676">
        <f t="shared" si="0"/>
        <v>0</v>
      </c>
      <c r="X9" s="762">
        <f t="shared" si="0"/>
        <v>0</v>
      </c>
      <c r="Y9" s="657">
        <f>SUM(O9:X9)</f>
        <v>0</v>
      </c>
      <c r="Z9" s="574"/>
      <c r="AA9" s="676">
        <f>SUM(AA10:AA12)</f>
        <v>0</v>
      </c>
      <c r="AB9" s="657">
        <f>+Y9-AA9</f>
        <v>0</v>
      </c>
    </row>
    <row r="10" spans="1:34" customFormat="1" ht="12.75" customHeight="1" x14ac:dyDescent="0.3">
      <c r="A10" s="558" t="str">
        <f>+A19</f>
        <v>Meters &amp; Meter Governors</v>
      </c>
      <c r="B10" s="501"/>
      <c r="C10" s="775"/>
      <c r="D10" s="509"/>
      <c r="E10" s="776"/>
      <c r="F10" s="741"/>
      <c r="G10" s="741"/>
      <c r="H10" s="741"/>
      <c r="I10" s="741"/>
      <c r="J10" s="741"/>
      <c r="K10" s="726"/>
      <c r="L10" s="513"/>
      <c r="M10" s="574"/>
      <c r="N10" s="746" t="str">
        <f>$N$9</f>
        <v>Nominal £</v>
      </c>
      <c r="O10" s="765">
        <f t="shared" ref="O10:X10" si="1">+O19</f>
        <v>0</v>
      </c>
      <c r="P10" s="765">
        <f t="shared" si="1"/>
        <v>0</v>
      </c>
      <c r="Q10" s="765">
        <f t="shared" si="1"/>
        <v>0</v>
      </c>
      <c r="R10" s="765">
        <f t="shared" si="1"/>
        <v>0</v>
      </c>
      <c r="S10" s="765">
        <f t="shared" si="1"/>
        <v>0</v>
      </c>
      <c r="T10" s="765">
        <f t="shared" si="1"/>
        <v>0</v>
      </c>
      <c r="U10" s="765">
        <f t="shared" si="1"/>
        <v>0</v>
      </c>
      <c r="V10" s="766">
        <f t="shared" si="1"/>
        <v>0</v>
      </c>
      <c r="W10" s="718">
        <f t="shared" si="1"/>
        <v>0</v>
      </c>
      <c r="X10" s="766">
        <f t="shared" si="1"/>
        <v>0</v>
      </c>
      <c r="Y10" s="682">
        <f>SUM(O10:X10)</f>
        <v>0</v>
      </c>
      <c r="Z10" s="574"/>
      <c r="AA10" s="718">
        <f>AA19</f>
        <v>0</v>
      </c>
      <c r="AB10" s="682">
        <f>+Y10-AA10</f>
        <v>0</v>
      </c>
    </row>
    <row r="11" spans="1:34" customFormat="1" ht="12.75" customHeight="1" x14ac:dyDescent="0.3">
      <c r="A11" s="558" t="str">
        <f>+A34</f>
        <v>Customer Requested Work</v>
      </c>
      <c r="B11" s="503"/>
      <c r="C11" s="777"/>
      <c r="D11" s="505"/>
      <c r="E11" s="778"/>
      <c r="F11" s="755"/>
      <c r="G11" s="755"/>
      <c r="H11" s="755"/>
      <c r="I11" s="755"/>
      <c r="J11" s="755"/>
      <c r="K11" s="729"/>
      <c r="L11" s="503"/>
      <c r="M11" s="574"/>
      <c r="N11" s="747" t="str">
        <f>$N$9</f>
        <v>Nominal £</v>
      </c>
      <c r="O11" s="695">
        <f t="shared" ref="O11:X11" si="2">+O34</f>
        <v>0</v>
      </c>
      <c r="P11" s="695">
        <f t="shared" si="2"/>
        <v>0</v>
      </c>
      <c r="Q11" s="695">
        <f t="shared" si="2"/>
        <v>0</v>
      </c>
      <c r="R11" s="695">
        <f t="shared" si="2"/>
        <v>0</v>
      </c>
      <c r="S11" s="695">
        <f t="shared" si="2"/>
        <v>0</v>
      </c>
      <c r="T11" s="695">
        <f t="shared" si="2"/>
        <v>0</v>
      </c>
      <c r="U11" s="695">
        <f t="shared" si="2"/>
        <v>0</v>
      </c>
      <c r="V11" s="767">
        <f t="shared" si="2"/>
        <v>0</v>
      </c>
      <c r="W11" s="672">
        <f t="shared" si="2"/>
        <v>0</v>
      </c>
      <c r="X11" s="767">
        <f t="shared" si="2"/>
        <v>0</v>
      </c>
      <c r="Y11" s="663">
        <f>SUM(O11:X11)</f>
        <v>0</v>
      </c>
      <c r="Z11" s="574"/>
      <c r="AA11" s="672">
        <f>AA34</f>
        <v>0</v>
      </c>
      <c r="AB11" s="663">
        <f>+Y11-AA11</f>
        <v>0</v>
      </c>
    </row>
    <row r="12" spans="1:34" customFormat="1" ht="14.5" thickBot="1" x14ac:dyDescent="0.35">
      <c r="A12" s="361" t="str">
        <f>A50</f>
        <v>Other Meterwork Cost</v>
      </c>
      <c r="B12" s="511"/>
      <c r="C12" s="522"/>
      <c r="D12" s="510"/>
      <c r="E12" s="779"/>
      <c r="F12" s="757"/>
      <c r="G12" s="757"/>
      <c r="H12" s="757"/>
      <c r="I12" s="757"/>
      <c r="J12" s="757"/>
      <c r="K12" s="728"/>
      <c r="L12" s="511"/>
      <c r="M12" s="574"/>
      <c r="N12" s="748" t="str">
        <f>$N$9</f>
        <v>Nominal £</v>
      </c>
      <c r="O12" s="696">
        <f t="shared" ref="O12:X12" si="3">+O50</f>
        <v>0</v>
      </c>
      <c r="P12" s="696">
        <f t="shared" si="3"/>
        <v>0</v>
      </c>
      <c r="Q12" s="696">
        <f t="shared" si="3"/>
        <v>0</v>
      </c>
      <c r="R12" s="696">
        <f t="shared" si="3"/>
        <v>0</v>
      </c>
      <c r="S12" s="696">
        <f t="shared" si="3"/>
        <v>0</v>
      </c>
      <c r="T12" s="696">
        <f t="shared" si="3"/>
        <v>0</v>
      </c>
      <c r="U12" s="696">
        <f t="shared" si="3"/>
        <v>0</v>
      </c>
      <c r="V12" s="768">
        <f t="shared" si="3"/>
        <v>0</v>
      </c>
      <c r="W12" s="678">
        <f t="shared" si="3"/>
        <v>0</v>
      </c>
      <c r="X12" s="768">
        <f t="shared" si="3"/>
        <v>0</v>
      </c>
      <c r="Y12" s="665">
        <f>SUM(O12:X12)</f>
        <v>0</v>
      </c>
      <c r="Z12" s="574"/>
      <c r="AA12" s="678">
        <f>AA50</f>
        <v>0</v>
      </c>
      <c r="AB12" s="665">
        <f>+Y12-AA12</f>
        <v>0</v>
      </c>
    </row>
    <row r="13" spans="1:34" customFormat="1" ht="14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W13" s="362"/>
      <c r="Y13" s="363"/>
      <c r="Z13" s="42"/>
      <c r="AA13" s="364"/>
      <c r="AB13" s="363"/>
      <c r="AC13" s="745"/>
    </row>
    <row r="14" spans="1:34" s="41" customFormat="1" ht="14" x14ac:dyDescent="0.3">
      <c r="Z14" s="42"/>
      <c r="AD14"/>
    </row>
    <row r="15" spans="1:34" s="365" customFormat="1" ht="19.5" customHeight="1" thickBot="1" x14ac:dyDescent="0.4">
      <c r="A15" s="294" t="s">
        <v>1108</v>
      </c>
      <c r="B15" s="294"/>
      <c r="C15" s="294"/>
      <c r="D15" s="294"/>
      <c r="E15" s="577"/>
      <c r="F15" s="294"/>
      <c r="G15" s="294"/>
      <c r="H15" s="294"/>
      <c r="I15" s="294"/>
      <c r="J15" s="294"/>
      <c r="K15" s="294"/>
      <c r="L15" s="294"/>
      <c r="M15" s="212"/>
      <c r="N15" s="294"/>
      <c r="O15" s="294"/>
      <c r="P15" s="212"/>
      <c r="Q15" s="212"/>
      <c r="R15" s="212"/>
      <c r="S15" s="212"/>
      <c r="T15" s="212"/>
      <c r="U15" s="212"/>
      <c r="V15" s="212"/>
      <c r="Z15" s="366"/>
      <c r="AD15"/>
    </row>
    <row r="16" spans="1:34" ht="36.75" customHeight="1" x14ac:dyDescent="0.3">
      <c r="A16" s="367"/>
      <c r="B16" s="1628" t="s">
        <v>299</v>
      </c>
      <c r="C16" s="1621" t="s">
        <v>703</v>
      </c>
      <c r="D16" s="1632" t="s">
        <v>700</v>
      </c>
      <c r="E16" s="1633"/>
      <c r="F16" s="1633"/>
      <c r="G16" s="1633"/>
      <c r="H16" s="1633"/>
      <c r="I16" s="1633"/>
      <c r="J16" s="1633"/>
      <c r="K16" s="1633"/>
      <c r="L16" s="560" t="s">
        <v>583</v>
      </c>
      <c r="M16" s="752"/>
      <c r="N16" s="1628" t="s">
        <v>702</v>
      </c>
      <c r="O16" s="1633" t="s">
        <v>584</v>
      </c>
      <c r="P16" s="1633"/>
      <c r="Q16" s="1633"/>
      <c r="R16" s="1633"/>
      <c r="S16" s="1633"/>
      <c r="T16" s="1633"/>
      <c r="U16" s="1633"/>
      <c r="V16" s="1634"/>
      <c r="W16" s="560" t="s">
        <v>585</v>
      </c>
      <c r="X16" s="355" t="s">
        <v>288</v>
      </c>
      <c r="Y16" s="356" t="s">
        <v>289</v>
      </c>
      <c r="Z16" s="357"/>
      <c r="AA16" s="358" t="s">
        <v>290</v>
      </c>
      <c r="AB16" s="359" t="s">
        <v>291</v>
      </c>
      <c r="AD16"/>
    </row>
    <row r="17" spans="1:30" ht="14.5" thickBot="1" x14ac:dyDescent="0.35">
      <c r="A17" s="562"/>
      <c r="B17" s="1629"/>
      <c r="C17" s="1622"/>
      <c r="D17" s="563" t="s">
        <v>586</v>
      </c>
      <c r="E17" s="564" t="s">
        <v>587</v>
      </c>
      <c r="F17" s="565" t="s">
        <v>588</v>
      </c>
      <c r="G17" s="565" t="s">
        <v>589</v>
      </c>
      <c r="H17" s="565" t="s">
        <v>590</v>
      </c>
      <c r="I17" s="565" t="s">
        <v>591</v>
      </c>
      <c r="J17" s="565" t="s">
        <v>592</v>
      </c>
      <c r="K17" s="566" t="s">
        <v>593</v>
      </c>
      <c r="L17" s="567" t="s">
        <v>594</v>
      </c>
      <c r="N17" s="1629"/>
      <c r="O17" s="564" t="s">
        <v>586</v>
      </c>
      <c r="P17" s="564" t="s">
        <v>587</v>
      </c>
      <c r="Q17" s="565" t="s">
        <v>588</v>
      </c>
      <c r="R17" s="565" t="s">
        <v>589</v>
      </c>
      <c r="S17" s="565" t="s">
        <v>590</v>
      </c>
      <c r="T17" s="565" t="s">
        <v>591</v>
      </c>
      <c r="U17" s="565" t="s">
        <v>592</v>
      </c>
      <c r="V17" s="568" t="s">
        <v>593</v>
      </c>
      <c r="W17" s="744" t="s">
        <v>57</v>
      </c>
      <c r="X17" s="571" t="s">
        <v>57</v>
      </c>
      <c r="Y17" s="584" t="s">
        <v>57</v>
      </c>
      <c r="AA17" s="569" t="s">
        <v>57</v>
      </c>
      <c r="AB17" s="569" t="s">
        <v>57</v>
      </c>
      <c r="AD17"/>
    </row>
    <row r="18" spans="1:30" ht="14.5" thickBot="1" x14ac:dyDescent="0.35">
      <c r="A18" s="360" t="s">
        <v>394</v>
      </c>
      <c r="B18" s="780"/>
      <c r="C18" s="769"/>
      <c r="D18" s="770"/>
      <c r="E18" s="772"/>
      <c r="F18" s="772"/>
      <c r="G18" s="772"/>
      <c r="H18" s="772"/>
      <c r="I18" s="772"/>
      <c r="J18" s="772"/>
      <c r="K18" s="773"/>
      <c r="L18" s="780"/>
      <c r="M18" s="751"/>
      <c r="N18" s="749" t="str">
        <f>$N$9</f>
        <v>Nominal £</v>
      </c>
      <c r="O18" s="759">
        <f t="shared" ref="O18:X18" si="4">SUM(O19,O34,O50)</f>
        <v>0</v>
      </c>
      <c r="P18" s="760">
        <f t="shared" si="4"/>
        <v>0</v>
      </c>
      <c r="Q18" s="760">
        <f t="shared" si="4"/>
        <v>0</v>
      </c>
      <c r="R18" s="760">
        <f t="shared" si="4"/>
        <v>0</v>
      </c>
      <c r="S18" s="760">
        <f t="shared" si="4"/>
        <v>0</v>
      </c>
      <c r="T18" s="760">
        <f t="shared" si="4"/>
        <v>0</v>
      </c>
      <c r="U18" s="760">
        <f t="shared" si="4"/>
        <v>0</v>
      </c>
      <c r="V18" s="761">
        <f t="shared" si="4"/>
        <v>0</v>
      </c>
      <c r="W18" s="675">
        <f t="shared" si="4"/>
        <v>0</v>
      </c>
      <c r="X18" s="657">
        <f t="shared" si="4"/>
        <v>0</v>
      </c>
      <c r="Y18" s="676">
        <f t="shared" ref="Y18:Y53" si="5">SUM(O18:X18)</f>
        <v>0</v>
      </c>
      <c r="Z18" s="574"/>
      <c r="AA18" s="676">
        <f>SUM(AA19,AA34,AA50)</f>
        <v>0</v>
      </c>
      <c r="AB18" s="762">
        <f>+Y18-AA18</f>
        <v>0</v>
      </c>
      <c r="AD18"/>
    </row>
    <row r="19" spans="1:30" ht="14" x14ac:dyDescent="0.3">
      <c r="A19" s="368" t="s">
        <v>395</v>
      </c>
      <c r="B19" s="501"/>
      <c r="C19" s="742"/>
      <c r="D19" s="509"/>
      <c r="E19" s="741"/>
      <c r="F19" s="741"/>
      <c r="G19" s="741"/>
      <c r="H19" s="741"/>
      <c r="I19" s="741"/>
      <c r="J19" s="741"/>
      <c r="K19" s="726"/>
      <c r="L19" s="501"/>
      <c r="M19" s="751"/>
      <c r="N19" s="746" t="str">
        <f t="shared" ref="N19:N54" si="6">$N$9</f>
        <v>Nominal £</v>
      </c>
      <c r="O19" s="694">
        <f>SUM(O20:O33)</f>
        <v>0</v>
      </c>
      <c r="P19" s="680">
        <f t="shared" ref="P19:X19" si="7">SUM(P20:P33)</f>
        <v>0</v>
      </c>
      <c r="Q19" s="680">
        <f t="shared" si="7"/>
        <v>0</v>
      </c>
      <c r="R19" s="680">
        <f t="shared" si="7"/>
        <v>0</v>
      </c>
      <c r="S19" s="680">
        <f t="shared" si="7"/>
        <v>0</v>
      </c>
      <c r="T19" s="680">
        <f t="shared" si="7"/>
        <v>0</v>
      </c>
      <c r="U19" s="680">
        <f t="shared" si="7"/>
        <v>0</v>
      </c>
      <c r="V19" s="671">
        <f t="shared" si="7"/>
        <v>0</v>
      </c>
      <c r="W19" s="679">
        <f t="shared" si="7"/>
        <v>0</v>
      </c>
      <c r="X19" s="671">
        <f t="shared" si="7"/>
        <v>0</v>
      </c>
      <c r="Y19" s="670">
        <f t="shared" si="5"/>
        <v>0</v>
      </c>
      <c r="Z19" s="574"/>
      <c r="AA19" s="670">
        <f>SUM(AA20:AA33)</f>
        <v>0</v>
      </c>
      <c r="AB19" s="671">
        <f>+Y19-AA19</f>
        <v>0</v>
      </c>
      <c r="AD19"/>
    </row>
    <row r="20" spans="1:30" ht="14" x14ac:dyDescent="0.3">
      <c r="A20" s="561" t="s">
        <v>699</v>
      </c>
      <c r="B20" s="817" t="s">
        <v>225</v>
      </c>
      <c r="C20" s="818"/>
      <c r="D20" s="723"/>
      <c r="E20" s="795"/>
      <c r="F20" s="795"/>
      <c r="G20" s="795"/>
      <c r="H20" s="795"/>
      <c r="I20" s="795"/>
      <c r="J20" s="795"/>
      <c r="K20" s="819"/>
      <c r="L20" s="724"/>
      <c r="M20" s="574"/>
      <c r="N20" s="817" t="str">
        <f t="shared" si="6"/>
        <v>Nominal £</v>
      </c>
      <c r="O20" s="820"/>
      <c r="P20" s="795"/>
      <c r="Q20" s="795"/>
      <c r="R20" s="795"/>
      <c r="S20" s="795"/>
      <c r="T20" s="795"/>
      <c r="U20" s="795"/>
      <c r="V20" s="796"/>
      <c r="W20" s="723"/>
      <c r="X20" s="796"/>
      <c r="Y20" s="718">
        <f t="shared" si="5"/>
        <v>0</v>
      </c>
      <c r="Z20" s="574"/>
      <c r="AA20" s="821"/>
      <c r="AB20" s="682">
        <f>+Y20-AA20</f>
        <v>0</v>
      </c>
      <c r="AD20"/>
    </row>
    <row r="21" spans="1:30" ht="14" x14ac:dyDescent="0.3">
      <c r="A21" s="561" t="s">
        <v>698</v>
      </c>
      <c r="B21" s="747" t="str">
        <f>$B$20</f>
        <v>Number</v>
      </c>
      <c r="C21" s="783"/>
      <c r="D21" s="719"/>
      <c r="E21" s="500"/>
      <c r="F21" s="500"/>
      <c r="G21" s="500"/>
      <c r="H21" s="500"/>
      <c r="I21" s="500"/>
      <c r="J21" s="500"/>
      <c r="K21" s="784"/>
      <c r="L21" s="515"/>
      <c r="M21" s="574"/>
      <c r="N21" s="747" t="str">
        <f t="shared" si="6"/>
        <v>Nominal £</v>
      </c>
      <c r="O21" s="789"/>
      <c r="P21" s="500"/>
      <c r="Q21" s="500"/>
      <c r="R21" s="500"/>
      <c r="S21" s="500"/>
      <c r="T21" s="500"/>
      <c r="U21" s="500"/>
      <c r="V21" s="553"/>
      <c r="W21" s="719"/>
      <c r="X21" s="553"/>
      <c r="Y21" s="672">
        <f t="shared" si="5"/>
        <v>0</v>
      </c>
      <c r="Z21" s="574"/>
      <c r="AA21" s="586"/>
      <c r="AB21" s="663">
        <f>+Y21-AA21</f>
        <v>0</v>
      </c>
      <c r="AD21"/>
    </row>
    <row r="22" spans="1:30" ht="14" x14ac:dyDescent="0.3">
      <c r="A22" s="561" t="s">
        <v>697</v>
      </c>
      <c r="B22" s="747" t="str">
        <f t="shared" ref="B22:B33" si="8">$B$20</f>
        <v>Number</v>
      </c>
      <c r="C22" s="783"/>
      <c r="D22" s="719"/>
      <c r="E22" s="500"/>
      <c r="F22" s="500"/>
      <c r="G22" s="500"/>
      <c r="H22" s="500"/>
      <c r="I22" s="500"/>
      <c r="J22" s="500"/>
      <c r="K22" s="784"/>
      <c r="L22" s="515"/>
      <c r="M22" s="574"/>
      <c r="N22" s="747" t="str">
        <f t="shared" si="6"/>
        <v>Nominal £</v>
      </c>
      <c r="O22" s="789"/>
      <c r="P22" s="500"/>
      <c r="Q22" s="500"/>
      <c r="R22" s="500"/>
      <c r="S22" s="500"/>
      <c r="T22" s="500"/>
      <c r="U22" s="500"/>
      <c r="V22" s="553"/>
      <c r="W22" s="719"/>
      <c r="X22" s="553"/>
      <c r="Y22" s="672">
        <f t="shared" si="5"/>
        <v>0</v>
      </c>
      <c r="Z22" s="574"/>
      <c r="AA22" s="586"/>
      <c r="AB22" s="663">
        <f t="shared" ref="AB22:AB53" si="9">+Y22-AA22</f>
        <v>0</v>
      </c>
      <c r="AD22"/>
    </row>
    <row r="23" spans="1:30" ht="14" x14ac:dyDescent="0.3">
      <c r="A23" s="561" t="s">
        <v>696</v>
      </c>
      <c r="B23" s="747" t="str">
        <f t="shared" si="8"/>
        <v>Number</v>
      </c>
      <c r="C23" s="783"/>
      <c r="D23" s="719"/>
      <c r="E23" s="500"/>
      <c r="F23" s="500"/>
      <c r="G23" s="500"/>
      <c r="H23" s="500"/>
      <c r="I23" s="500"/>
      <c r="J23" s="500"/>
      <c r="K23" s="784"/>
      <c r="L23" s="515"/>
      <c r="M23" s="574"/>
      <c r="N23" s="747" t="str">
        <f t="shared" si="6"/>
        <v>Nominal £</v>
      </c>
      <c r="O23" s="789"/>
      <c r="P23" s="500"/>
      <c r="Q23" s="500"/>
      <c r="R23" s="500"/>
      <c r="S23" s="500"/>
      <c r="T23" s="500"/>
      <c r="U23" s="500"/>
      <c r="V23" s="553"/>
      <c r="W23" s="719"/>
      <c r="X23" s="553"/>
      <c r="Y23" s="672">
        <f t="shared" si="5"/>
        <v>0</v>
      </c>
      <c r="Z23" s="574"/>
      <c r="AA23" s="586"/>
      <c r="AB23" s="663">
        <f t="shared" si="9"/>
        <v>0</v>
      </c>
      <c r="AD23"/>
    </row>
    <row r="24" spans="1:30" ht="14" x14ac:dyDescent="0.3">
      <c r="A24" s="561" t="s">
        <v>695</v>
      </c>
      <c r="B24" s="747" t="str">
        <f t="shared" si="8"/>
        <v>Number</v>
      </c>
      <c r="C24" s="783"/>
      <c r="D24" s="719"/>
      <c r="E24" s="500"/>
      <c r="F24" s="500"/>
      <c r="G24" s="500"/>
      <c r="H24" s="500"/>
      <c r="I24" s="500"/>
      <c r="J24" s="500"/>
      <c r="K24" s="784"/>
      <c r="L24" s="515"/>
      <c r="M24" s="574"/>
      <c r="N24" s="747" t="str">
        <f t="shared" si="6"/>
        <v>Nominal £</v>
      </c>
      <c r="O24" s="789"/>
      <c r="P24" s="500"/>
      <c r="Q24" s="500"/>
      <c r="R24" s="500"/>
      <c r="S24" s="500"/>
      <c r="T24" s="500"/>
      <c r="U24" s="500"/>
      <c r="V24" s="553"/>
      <c r="W24" s="719"/>
      <c r="X24" s="553"/>
      <c r="Y24" s="672">
        <f t="shared" si="5"/>
        <v>0</v>
      </c>
      <c r="Z24" s="574"/>
      <c r="AA24" s="586"/>
      <c r="AB24" s="663">
        <f t="shared" si="9"/>
        <v>0</v>
      </c>
      <c r="AD24"/>
    </row>
    <row r="25" spans="1:30" ht="14" x14ac:dyDescent="0.3">
      <c r="A25" s="561" t="s">
        <v>694</v>
      </c>
      <c r="B25" s="747" t="str">
        <f t="shared" si="8"/>
        <v>Number</v>
      </c>
      <c r="C25" s="783"/>
      <c r="D25" s="719"/>
      <c r="E25" s="500"/>
      <c r="F25" s="500"/>
      <c r="G25" s="500"/>
      <c r="H25" s="500"/>
      <c r="I25" s="500"/>
      <c r="J25" s="500"/>
      <c r="K25" s="784"/>
      <c r="L25" s="515"/>
      <c r="M25" s="574"/>
      <c r="N25" s="747" t="str">
        <f t="shared" si="6"/>
        <v>Nominal £</v>
      </c>
      <c r="O25" s="789"/>
      <c r="P25" s="500"/>
      <c r="Q25" s="500"/>
      <c r="R25" s="500"/>
      <c r="S25" s="500"/>
      <c r="T25" s="500"/>
      <c r="U25" s="500"/>
      <c r="V25" s="553"/>
      <c r="W25" s="719"/>
      <c r="X25" s="553"/>
      <c r="Y25" s="672">
        <f t="shared" si="5"/>
        <v>0</v>
      </c>
      <c r="Z25" s="574"/>
      <c r="AA25" s="586"/>
      <c r="AB25" s="663">
        <f t="shared" si="9"/>
        <v>0</v>
      </c>
      <c r="AD25"/>
    </row>
    <row r="26" spans="1:30" ht="14" x14ac:dyDescent="0.3">
      <c r="A26" s="561" t="s">
        <v>693</v>
      </c>
      <c r="B26" s="747" t="str">
        <f t="shared" si="8"/>
        <v>Number</v>
      </c>
      <c r="C26" s="783"/>
      <c r="D26" s="719"/>
      <c r="E26" s="500"/>
      <c r="F26" s="500"/>
      <c r="G26" s="500"/>
      <c r="H26" s="500"/>
      <c r="I26" s="500"/>
      <c r="J26" s="500"/>
      <c r="K26" s="784"/>
      <c r="L26" s="515"/>
      <c r="M26" s="574"/>
      <c r="N26" s="747" t="str">
        <f t="shared" si="6"/>
        <v>Nominal £</v>
      </c>
      <c r="O26" s="789"/>
      <c r="P26" s="500"/>
      <c r="Q26" s="500"/>
      <c r="R26" s="500"/>
      <c r="S26" s="500"/>
      <c r="T26" s="500"/>
      <c r="U26" s="500"/>
      <c r="V26" s="553"/>
      <c r="W26" s="719"/>
      <c r="X26" s="553"/>
      <c r="Y26" s="672">
        <f t="shared" si="5"/>
        <v>0</v>
      </c>
      <c r="Z26" s="574"/>
      <c r="AA26" s="586"/>
      <c r="AB26" s="663">
        <f t="shared" si="9"/>
        <v>0</v>
      </c>
      <c r="AD26"/>
    </row>
    <row r="27" spans="1:30" ht="14" x14ac:dyDescent="0.3">
      <c r="A27" s="561" t="s">
        <v>692</v>
      </c>
      <c r="B27" s="747" t="str">
        <f t="shared" si="8"/>
        <v>Number</v>
      </c>
      <c r="C27" s="783"/>
      <c r="D27" s="719"/>
      <c r="E27" s="500"/>
      <c r="F27" s="500"/>
      <c r="G27" s="500"/>
      <c r="H27" s="500"/>
      <c r="I27" s="500"/>
      <c r="J27" s="500"/>
      <c r="K27" s="784"/>
      <c r="L27" s="515"/>
      <c r="M27" s="574"/>
      <c r="N27" s="747" t="str">
        <f t="shared" si="6"/>
        <v>Nominal £</v>
      </c>
      <c r="O27" s="789"/>
      <c r="P27" s="500"/>
      <c r="Q27" s="500"/>
      <c r="R27" s="500"/>
      <c r="S27" s="500"/>
      <c r="T27" s="500"/>
      <c r="U27" s="500"/>
      <c r="V27" s="553"/>
      <c r="W27" s="719"/>
      <c r="X27" s="553"/>
      <c r="Y27" s="672">
        <f t="shared" si="5"/>
        <v>0</v>
      </c>
      <c r="Z27" s="574"/>
      <c r="AA27" s="586"/>
      <c r="AB27" s="663">
        <f t="shared" si="9"/>
        <v>0</v>
      </c>
      <c r="AD27"/>
    </row>
    <row r="28" spans="1:30" ht="14" x14ac:dyDescent="0.3">
      <c r="A28" s="561" t="s">
        <v>691</v>
      </c>
      <c r="B28" s="747" t="str">
        <f t="shared" si="8"/>
        <v>Number</v>
      </c>
      <c r="C28" s="783"/>
      <c r="D28" s="719"/>
      <c r="E28" s="500"/>
      <c r="F28" s="500"/>
      <c r="G28" s="500"/>
      <c r="H28" s="500"/>
      <c r="I28" s="500"/>
      <c r="J28" s="500"/>
      <c r="K28" s="784"/>
      <c r="L28" s="515"/>
      <c r="M28" s="574"/>
      <c r="N28" s="747" t="str">
        <f t="shared" si="6"/>
        <v>Nominal £</v>
      </c>
      <c r="O28" s="789"/>
      <c r="P28" s="500"/>
      <c r="Q28" s="500"/>
      <c r="R28" s="500"/>
      <c r="S28" s="500"/>
      <c r="T28" s="500"/>
      <c r="U28" s="500"/>
      <c r="V28" s="553"/>
      <c r="W28" s="719"/>
      <c r="X28" s="553"/>
      <c r="Y28" s="672">
        <f t="shared" si="5"/>
        <v>0</v>
      </c>
      <c r="Z28" s="574"/>
      <c r="AA28" s="586"/>
      <c r="AB28" s="663">
        <f t="shared" si="9"/>
        <v>0</v>
      </c>
      <c r="AD28"/>
    </row>
    <row r="29" spans="1:30" ht="14" x14ac:dyDescent="0.3">
      <c r="A29" s="561" t="s">
        <v>690</v>
      </c>
      <c r="B29" s="747" t="str">
        <f t="shared" si="8"/>
        <v>Number</v>
      </c>
      <c r="C29" s="783"/>
      <c r="D29" s="719"/>
      <c r="E29" s="500"/>
      <c r="F29" s="500"/>
      <c r="G29" s="500"/>
      <c r="H29" s="500"/>
      <c r="I29" s="500"/>
      <c r="J29" s="500"/>
      <c r="K29" s="784"/>
      <c r="L29" s="515"/>
      <c r="M29" s="574"/>
      <c r="N29" s="747" t="str">
        <f t="shared" si="6"/>
        <v>Nominal £</v>
      </c>
      <c r="O29" s="789"/>
      <c r="P29" s="500"/>
      <c r="Q29" s="500"/>
      <c r="R29" s="500"/>
      <c r="S29" s="500"/>
      <c r="T29" s="500"/>
      <c r="U29" s="500"/>
      <c r="V29" s="553"/>
      <c r="W29" s="719"/>
      <c r="X29" s="553"/>
      <c r="Y29" s="672">
        <f t="shared" si="5"/>
        <v>0</v>
      </c>
      <c r="Z29" s="574"/>
      <c r="AA29" s="586"/>
      <c r="AB29" s="663">
        <f t="shared" si="9"/>
        <v>0</v>
      </c>
      <c r="AD29"/>
    </row>
    <row r="30" spans="1:30" ht="14" x14ac:dyDescent="0.3">
      <c r="A30" s="561" t="s">
        <v>689</v>
      </c>
      <c r="B30" s="747" t="str">
        <f t="shared" si="8"/>
        <v>Number</v>
      </c>
      <c r="C30" s="783"/>
      <c r="D30" s="719"/>
      <c r="E30" s="500"/>
      <c r="F30" s="500"/>
      <c r="G30" s="500"/>
      <c r="H30" s="500"/>
      <c r="I30" s="500"/>
      <c r="J30" s="500"/>
      <c r="K30" s="784"/>
      <c r="L30" s="515"/>
      <c r="M30" s="574"/>
      <c r="N30" s="747" t="str">
        <f t="shared" si="6"/>
        <v>Nominal £</v>
      </c>
      <c r="O30" s="789"/>
      <c r="P30" s="500"/>
      <c r="Q30" s="500"/>
      <c r="R30" s="500"/>
      <c r="S30" s="500"/>
      <c r="T30" s="500"/>
      <c r="U30" s="500"/>
      <c r="V30" s="553"/>
      <c r="W30" s="719"/>
      <c r="X30" s="553"/>
      <c r="Y30" s="672">
        <f t="shared" si="5"/>
        <v>0</v>
      </c>
      <c r="Z30" s="574"/>
      <c r="AA30" s="586"/>
      <c r="AB30" s="663">
        <f t="shared" si="9"/>
        <v>0</v>
      </c>
      <c r="AD30"/>
    </row>
    <row r="31" spans="1:30" ht="14" x14ac:dyDescent="0.3">
      <c r="A31" s="561" t="s">
        <v>688</v>
      </c>
      <c r="B31" s="747" t="str">
        <f t="shared" si="8"/>
        <v>Number</v>
      </c>
      <c r="C31" s="783"/>
      <c r="D31" s="719"/>
      <c r="E31" s="500"/>
      <c r="F31" s="500"/>
      <c r="G31" s="500"/>
      <c r="H31" s="500"/>
      <c r="I31" s="500"/>
      <c r="J31" s="500"/>
      <c r="K31" s="784"/>
      <c r="L31" s="515"/>
      <c r="M31" s="574"/>
      <c r="N31" s="747" t="str">
        <f t="shared" si="6"/>
        <v>Nominal £</v>
      </c>
      <c r="O31" s="789"/>
      <c r="P31" s="500"/>
      <c r="Q31" s="500"/>
      <c r="R31" s="500"/>
      <c r="S31" s="500"/>
      <c r="T31" s="500"/>
      <c r="U31" s="500"/>
      <c r="V31" s="553"/>
      <c r="W31" s="719"/>
      <c r="X31" s="553"/>
      <c r="Y31" s="672">
        <f t="shared" si="5"/>
        <v>0</v>
      </c>
      <c r="Z31" s="574"/>
      <c r="AA31" s="586"/>
      <c r="AB31" s="663">
        <f t="shared" si="9"/>
        <v>0</v>
      </c>
      <c r="AD31"/>
    </row>
    <row r="32" spans="1:30" ht="14" x14ac:dyDescent="0.3">
      <c r="A32" s="561" t="s">
        <v>687</v>
      </c>
      <c r="B32" s="747" t="str">
        <f t="shared" si="8"/>
        <v>Number</v>
      </c>
      <c r="C32" s="783"/>
      <c r="D32" s="719"/>
      <c r="E32" s="500"/>
      <c r="F32" s="500"/>
      <c r="G32" s="500"/>
      <c r="H32" s="500"/>
      <c r="I32" s="500"/>
      <c r="J32" s="500"/>
      <c r="K32" s="784"/>
      <c r="L32" s="515"/>
      <c r="M32" s="574"/>
      <c r="N32" s="747" t="str">
        <f t="shared" si="6"/>
        <v>Nominal £</v>
      </c>
      <c r="O32" s="789"/>
      <c r="P32" s="500"/>
      <c r="Q32" s="500"/>
      <c r="R32" s="500"/>
      <c r="S32" s="500"/>
      <c r="T32" s="500"/>
      <c r="U32" s="500"/>
      <c r="V32" s="553"/>
      <c r="W32" s="719"/>
      <c r="X32" s="553"/>
      <c r="Y32" s="672">
        <f t="shared" si="5"/>
        <v>0</v>
      </c>
      <c r="Z32" s="574"/>
      <c r="AA32" s="586"/>
      <c r="AB32" s="663">
        <f t="shared" si="9"/>
        <v>0</v>
      </c>
      <c r="AD32"/>
    </row>
    <row r="33" spans="1:30" ht="14.5" thickBot="1" x14ac:dyDescent="0.35">
      <c r="A33" s="573" t="s">
        <v>293</v>
      </c>
      <c r="B33" s="748" t="str">
        <f t="shared" si="8"/>
        <v>Number</v>
      </c>
      <c r="C33" s="785"/>
      <c r="D33" s="722"/>
      <c r="E33" s="554"/>
      <c r="F33" s="554"/>
      <c r="G33" s="554"/>
      <c r="H33" s="554"/>
      <c r="I33" s="554"/>
      <c r="J33" s="554"/>
      <c r="K33" s="786"/>
      <c r="L33" s="516"/>
      <c r="M33" s="574"/>
      <c r="N33" s="748" t="str">
        <f t="shared" si="6"/>
        <v>Nominal £</v>
      </c>
      <c r="O33" s="790"/>
      <c r="P33" s="554"/>
      <c r="Q33" s="554"/>
      <c r="R33" s="554"/>
      <c r="S33" s="554"/>
      <c r="T33" s="554"/>
      <c r="U33" s="554"/>
      <c r="V33" s="555"/>
      <c r="W33" s="722"/>
      <c r="X33" s="555"/>
      <c r="Y33" s="678">
        <f t="shared" si="5"/>
        <v>0</v>
      </c>
      <c r="Z33" s="574"/>
      <c r="AA33" s="588"/>
      <c r="AB33" s="665">
        <f t="shared" si="9"/>
        <v>0</v>
      </c>
      <c r="AD33"/>
    </row>
    <row r="34" spans="1:30" ht="14" x14ac:dyDescent="0.3">
      <c r="A34" s="368" t="s">
        <v>286</v>
      </c>
      <c r="B34" s="501"/>
      <c r="C34" s="742"/>
      <c r="D34" s="509"/>
      <c r="E34" s="741"/>
      <c r="F34" s="741"/>
      <c r="G34" s="741"/>
      <c r="H34" s="741"/>
      <c r="I34" s="741"/>
      <c r="J34" s="741"/>
      <c r="K34" s="726"/>
      <c r="L34" s="501"/>
      <c r="M34" s="574"/>
      <c r="N34" s="746" t="str">
        <f t="shared" si="6"/>
        <v>Nominal £</v>
      </c>
      <c r="O34" s="694">
        <f t="shared" ref="O34:X34" si="10">SUM(O35:O49)</f>
        <v>0</v>
      </c>
      <c r="P34" s="680">
        <f t="shared" si="10"/>
        <v>0</v>
      </c>
      <c r="Q34" s="680">
        <f t="shared" si="10"/>
        <v>0</v>
      </c>
      <c r="R34" s="680">
        <f t="shared" si="10"/>
        <v>0</v>
      </c>
      <c r="S34" s="680">
        <f t="shared" si="10"/>
        <v>0</v>
      </c>
      <c r="T34" s="680">
        <f t="shared" si="10"/>
        <v>0</v>
      </c>
      <c r="U34" s="680">
        <f t="shared" si="10"/>
        <v>0</v>
      </c>
      <c r="V34" s="671">
        <f t="shared" si="10"/>
        <v>0</v>
      </c>
      <c r="W34" s="679">
        <f t="shared" si="10"/>
        <v>0</v>
      </c>
      <c r="X34" s="671">
        <f t="shared" si="10"/>
        <v>0</v>
      </c>
      <c r="Y34" s="670">
        <f t="shared" si="5"/>
        <v>0</v>
      </c>
      <c r="Z34" s="574"/>
      <c r="AA34" s="670">
        <f>SUM(AA35:AA49)</f>
        <v>0</v>
      </c>
      <c r="AB34" s="671">
        <f t="shared" si="9"/>
        <v>0</v>
      </c>
      <c r="AD34"/>
    </row>
    <row r="35" spans="1:30" ht="14" x14ac:dyDescent="0.3">
      <c r="A35" s="561" t="s">
        <v>397</v>
      </c>
      <c r="B35" s="747" t="str">
        <f t="shared" ref="B35:B49" si="11">$B$20</f>
        <v>Number</v>
      </c>
      <c r="C35" s="743"/>
      <c r="D35" s="505"/>
      <c r="E35" s="755"/>
      <c r="F35" s="755"/>
      <c r="G35" s="755"/>
      <c r="H35" s="755"/>
      <c r="I35" s="755"/>
      <c r="J35" s="755"/>
      <c r="K35" s="729"/>
      <c r="L35" s="515"/>
      <c r="M35" s="574"/>
      <c r="N35" s="747" t="str">
        <f t="shared" si="6"/>
        <v>Nominal £</v>
      </c>
      <c r="O35" s="789"/>
      <c r="P35" s="500"/>
      <c r="Q35" s="500"/>
      <c r="R35" s="500"/>
      <c r="S35" s="500"/>
      <c r="T35" s="500"/>
      <c r="U35" s="500"/>
      <c r="V35" s="553"/>
      <c r="W35" s="719"/>
      <c r="X35" s="553"/>
      <c r="Y35" s="672">
        <f t="shared" si="5"/>
        <v>0</v>
      </c>
      <c r="Z35" s="574"/>
      <c r="AA35" s="586"/>
      <c r="AB35" s="663">
        <f t="shared" si="9"/>
        <v>0</v>
      </c>
      <c r="AD35"/>
    </row>
    <row r="36" spans="1:30" ht="14" x14ac:dyDescent="0.3">
      <c r="A36" s="558" t="s">
        <v>398</v>
      </c>
      <c r="B36" s="747" t="str">
        <f t="shared" si="11"/>
        <v>Number</v>
      </c>
      <c r="C36" s="743"/>
      <c r="D36" s="505"/>
      <c r="E36" s="755"/>
      <c r="F36" s="755"/>
      <c r="G36" s="755"/>
      <c r="H36" s="755"/>
      <c r="I36" s="755"/>
      <c r="J36" s="755"/>
      <c r="K36" s="729"/>
      <c r="L36" s="515"/>
      <c r="M36" s="574"/>
      <c r="N36" s="747" t="str">
        <f t="shared" si="6"/>
        <v>Nominal £</v>
      </c>
      <c r="O36" s="789"/>
      <c r="P36" s="500"/>
      <c r="Q36" s="500"/>
      <c r="R36" s="500"/>
      <c r="S36" s="500"/>
      <c r="T36" s="500"/>
      <c r="U36" s="500"/>
      <c r="V36" s="553"/>
      <c r="W36" s="719"/>
      <c r="X36" s="553"/>
      <c r="Y36" s="672">
        <f t="shared" si="5"/>
        <v>0</v>
      </c>
      <c r="Z36" s="574"/>
      <c r="AA36" s="586"/>
      <c r="AB36" s="663">
        <f t="shared" si="9"/>
        <v>0</v>
      </c>
      <c r="AD36"/>
    </row>
    <row r="37" spans="1:30" ht="14" x14ac:dyDescent="0.3">
      <c r="A37" s="558" t="s">
        <v>399</v>
      </c>
      <c r="B37" s="747" t="str">
        <f t="shared" si="11"/>
        <v>Number</v>
      </c>
      <c r="C37" s="743"/>
      <c r="D37" s="505"/>
      <c r="E37" s="755"/>
      <c r="F37" s="755"/>
      <c r="G37" s="755"/>
      <c r="H37" s="755"/>
      <c r="I37" s="755"/>
      <c r="J37" s="755"/>
      <c r="K37" s="729"/>
      <c r="L37" s="515"/>
      <c r="M37" s="574"/>
      <c r="N37" s="747" t="str">
        <f t="shared" si="6"/>
        <v>Nominal £</v>
      </c>
      <c r="O37" s="789"/>
      <c r="P37" s="500"/>
      <c r="Q37" s="500"/>
      <c r="R37" s="500"/>
      <c r="S37" s="500"/>
      <c r="T37" s="500"/>
      <c r="U37" s="500"/>
      <c r="V37" s="553"/>
      <c r="W37" s="719"/>
      <c r="X37" s="553"/>
      <c r="Y37" s="672">
        <f t="shared" si="5"/>
        <v>0</v>
      </c>
      <c r="Z37" s="574"/>
      <c r="AA37" s="586"/>
      <c r="AB37" s="663">
        <f t="shared" si="9"/>
        <v>0</v>
      </c>
      <c r="AD37"/>
    </row>
    <row r="38" spans="1:30" ht="14" x14ac:dyDescent="0.3">
      <c r="A38" s="558" t="s">
        <v>686</v>
      </c>
      <c r="B38" s="747" t="str">
        <f t="shared" si="11"/>
        <v>Number</v>
      </c>
      <c r="C38" s="743"/>
      <c r="D38" s="505"/>
      <c r="E38" s="755"/>
      <c r="F38" s="755"/>
      <c r="G38" s="755"/>
      <c r="H38" s="755"/>
      <c r="I38" s="755"/>
      <c r="J38" s="755"/>
      <c r="K38" s="729"/>
      <c r="L38" s="515"/>
      <c r="M38" s="574"/>
      <c r="N38" s="747" t="str">
        <f t="shared" si="6"/>
        <v>Nominal £</v>
      </c>
      <c r="O38" s="789"/>
      <c r="P38" s="500"/>
      <c r="Q38" s="500"/>
      <c r="R38" s="500"/>
      <c r="S38" s="500"/>
      <c r="T38" s="500"/>
      <c r="U38" s="500"/>
      <c r="V38" s="553"/>
      <c r="W38" s="719"/>
      <c r="X38" s="553"/>
      <c r="Y38" s="672">
        <f t="shared" si="5"/>
        <v>0</v>
      </c>
      <c r="Z38" s="574"/>
      <c r="AA38" s="586"/>
      <c r="AB38" s="663">
        <f t="shared" si="9"/>
        <v>0</v>
      </c>
      <c r="AD38"/>
    </row>
    <row r="39" spans="1:30" ht="14" x14ac:dyDescent="0.3">
      <c r="A39" s="558" t="s">
        <v>685</v>
      </c>
      <c r="B39" s="747" t="str">
        <f t="shared" si="11"/>
        <v>Number</v>
      </c>
      <c r="C39" s="743"/>
      <c r="D39" s="505"/>
      <c r="E39" s="755"/>
      <c r="F39" s="755"/>
      <c r="G39" s="755"/>
      <c r="H39" s="755"/>
      <c r="I39" s="755"/>
      <c r="J39" s="755"/>
      <c r="K39" s="729"/>
      <c r="L39" s="515"/>
      <c r="M39" s="574"/>
      <c r="N39" s="747" t="str">
        <f t="shared" si="6"/>
        <v>Nominal £</v>
      </c>
      <c r="O39" s="789"/>
      <c r="P39" s="500"/>
      <c r="Q39" s="500"/>
      <c r="R39" s="500"/>
      <c r="S39" s="500"/>
      <c r="T39" s="500"/>
      <c r="U39" s="500"/>
      <c r="V39" s="553"/>
      <c r="W39" s="719"/>
      <c r="X39" s="553"/>
      <c r="Y39" s="672">
        <f t="shared" si="5"/>
        <v>0</v>
      </c>
      <c r="Z39" s="574"/>
      <c r="AA39" s="586"/>
      <c r="AB39" s="663">
        <f t="shared" si="9"/>
        <v>0</v>
      </c>
      <c r="AD39"/>
    </row>
    <row r="40" spans="1:30" ht="14" x14ac:dyDescent="0.3">
      <c r="A40" s="558" t="s">
        <v>400</v>
      </c>
      <c r="B40" s="747" t="str">
        <f t="shared" si="11"/>
        <v>Number</v>
      </c>
      <c r="C40" s="743"/>
      <c r="D40" s="505"/>
      <c r="E40" s="755"/>
      <c r="F40" s="755"/>
      <c r="G40" s="755"/>
      <c r="H40" s="755"/>
      <c r="I40" s="755"/>
      <c r="J40" s="755"/>
      <c r="K40" s="729"/>
      <c r="L40" s="515"/>
      <c r="M40" s="574"/>
      <c r="N40" s="747" t="str">
        <f t="shared" si="6"/>
        <v>Nominal £</v>
      </c>
      <c r="O40" s="789"/>
      <c r="P40" s="500"/>
      <c r="Q40" s="500"/>
      <c r="R40" s="500"/>
      <c r="S40" s="500"/>
      <c r="T40" s="500"/>
      <c r="U40" s="500"/>
      <c r="V40" s="553"/>
      <c r="W40" s="719"/>
      <c r="X40" s="553"/>
      <c r="Y40" s="672">
        <f t="shared" si="5"/>
        <v>0</v>
      </c>
      <c r="Z40" s="574"/>
      <c r="AA40" s="586"/>
      <c r="AB40" s="663">
        <f t="shared" si="9"/>
        <v>0</v>
      </c>
      <c r="AD40"/>
    </row>
    <row r="41" spans="1:30" ht="14" x14ac:dyDescent="0.3">
      <c r="A41" s="558" t="s">
        <v>401</v>
      </c>
      <c r="B41" s="747" t="str">
        <f t="shared" si="11"/>
        <v>Number</v>
      </c>
      <c r="C41" s="743"/>
      <c r="D41" s="505"/>
      <c r="E41" s="755"/>
      <c r="F41" s="755"/>
      <c r="G41" s="755"/>
      <c r="H41" s="755"/>
      <c r="I41" s="755"/>
      <c r="J41" s="755"/>
      <c r="K41" s="729"/>
      <c r="L41" s="515"/>
      <c r="M41" s="574"/>
      <c r="N41" s="747" t="str">
        <f t="shared" si="6"/>
        <v>Nominal £</v>
      </c>
      <c r="O41" s="789"/>
      <c r="P41" s="500"/>
      <c r="Q41" s="500"/>
      <c r="R41" s="500"/>
      <c r="S41" s="500"/>
      <c r="T41" s="500"/>
      <c r="U41" s="500"/>
      <c r="V41" s="553"/>
      <c r="W41" s="719"/>
      <c r="X41" s="553"/>
      <c r="Y41" s="672">
        <f t="shared" si="5"/>
        <v>0</v>
      </c>
      <c r="Z41" s="574"/>
      <c r="AA41" s="586"/>
      <c r="AB41" s="663">
        <f t="shared" si="9"/>
        <v>0</v>
      </c>
      <c r="AD41"/>
    </row>
    <row r="42" spans="1:30" ht="14" x14ac:dyDescent="0.3">
      <c r="A42" s="558" t="s">
        <v>402</v>
      </c>
      <c r="B42" s="747" t="str">
        <f t="shared" si="11"/>
        <v>Number</v>
      </c>
      <c r="C42" s="743"/>
      <c r="D42" s="505"/>
      <c r="E42" s="755"/>
      <c r="F42" s="755"/>
      <c r="G42" s="755"/>
      <c r="H42" s="755"/>
      <c r="I42" s="755"/>
      <c r="J42" s="755"/>
      <c r="K42" s="729"/>
      <c r="L42" s="515"/>
      <c r="M42" s="574"/>
      <c r="N42" s="747" t="str">
        <f t="shared" si="6"/>
        <v>Nominal £</v>
      </c>
      <c r="O42" s="789"/>
      <c r="P42" s="500"/>
      <c r="Q42" s="500"/>
      <c r="R42" s="500"/>
      <c r="S42" s="500"/>
      <c r="T42" s="500"/>
      <c r="U42" s="500"/>
      <c r="V42" s="553"/>
      <c r="W42" s="719"/>
      <c r="X42" s="553"/>
      <c r="Y42" s="672">
        <f t="shared" si="5"/>
        <v>0</v>
      </c>
      <c r="Z42" s="574"/>
      <c r="AA42" s="586"/>
      <c r="AB42" s="663">
        <f t="shared" si="9"/>
        <v>0</v>
      </c>
      <c r="AD42"/>
    </row>
    <row r="43" spans="1:30" ht="14" x14ac:dyDescent="0.3">
      <c r="A43" s="558" t="s">
        <v>403</v>
      </c>
      <c r="B43" s="747" t="str">
        <f t="shared" si="11"/>
        <v>Number</v>
      </c>
      <c r="C43" s="743"/>
      <c r="D43" s="505"/>
      <c r="E43" s="755"/>
      <c r="F43" s="755"/>
      <c r="G43" s="755"/>
      <c r="H43" s="755"/>
      <c r="I43" s="755"/>
      <c r="J43" s="755"/>
      <c r="K43" s="729"/>
      <c r="L43" s="515"/>
      <c r="M43" s="574"/>
      <c r="N43" s="747" t="str">
        <f t="shared" si="6"/>
        <v>Nominal £</v>
      </c>
      <c r="O43" s="789"/>
      <c r="P43" s="500"/>
      <c r="Q43" s="500"/>
      <c r="R43" s="500"/>
      <c r="S43" s="500"/>
      <c r="T43" s="500"/>
      <c r="U43" s="500"/>
      <c r="V43" s="553"/>
      <c r="W43" s="719"/>
      <c r="X43" s="553"/>
      <c r="Y43" s="672">
        <f t="shared" si="5"/>
        <v>0</v>
      </c>
      <c r="Z43" s="574"/>
      <c r="AA43" s="586"/>
      <c r="AB43" s="663">
        <f t="shared" si="9"/>
        <v>0</v>
      </c>
      <c r="AD43"/>
    </row>
    <row r="44" spans="1:30" ht="14" x14ac:dyDescent="0.3">
      <c r="A44" s="558" t="s">
        <v>404</v>
      </c>
      <c r="B44" s="747" t="str">
        <f t="shared" si="11"/>
        <v>Number</v>
      </c>
      <c r="C44" s="743"/>
      <c r="D44" s="505"/>
      <c r="E44" s="755"/>
      <c r="F44" s="755"/>
      <c r="G44" s="755"/>
      <c r="H44" s="755"/>
      <c r="I44" s="755"/>
      <c r="J44" s="755"/>
      <c r="K44" s="729"/>
      <c r="L44" s="515"/>
      <c r="M44" s="574"/>
      <c r="N44" s="747" t="str">
        <f t="shared" si="6"/>
        <v>Nominal £</v>
      </c>
      <c r="O44" s="789"/>
      <c r="P44" s="500"/>
      <c r="Q44" s="500"/>
      <c r="R44" s="500"/>
      <c r="S44" s="500"/>
      <c r="T44" s="500"/>
      <c r="U44" s="500"/>
      <c r="V44" s="553"/>
      <c r="W44" s="719"/>
      <c r="X44" s="553"/>
      <c r="Y44" s="672">
        <f t="shared" si="5"/>
        <v>0</v>
      </c>
      <c r="Z44" s="574"/>
      <c r="AA44" s="586"/>
      <c r="AB44" s="663">
        <f t="shared" si="9"/>
        <v>0</v>
      </c>
      <c r="AD44"/>
    </row>
    <row r="45" spans="1:30" ht="14" x14ac:dyDescent="0.3">
      <c r="A45" s="558" t="s">
        <v>405</v>
      </c>
      <c r="B45" s="747" t="str">
        <f t="shared" si="11"/>
        <v>Number</v>
      </c>
      <c r="C45" s="743"/>
      <c r="D45" s="505"/>
      <c r="E45" s="755"/>
      <c r="F45" s="755"/>
      <c r="G45" s="755"/>
      <c r="H45" s="755"/>
      <c r="I45" s="755"/>
      <c r="J45" s="755"/>
      <c r="K45" s="729"/>
      <c r="L45" s="515"/>
      <c r="M45" s="574"/>
      <c r="N45" s="747" t="str">
        <f t="shared" si="6"/>
        <v>Nominal £</v>
      </c>
      <c r="O45" s="789"/>
      <c r="P45" s="500"/>
      <c r="Q45" s="500"/>
      <c r="R45" s="500"/>
      <c r="S45" s="500"/>
      <c r="T45" s="500"/>
      <c r="U45" s="500"/>
      <c r="V45" s="553"/>
      <c r="W45" s="719"/>
      <c r="X45" s="553"/>
      <c r="Y45" s="672">
        <f t="shared" si="5"/>
        <v>0</v>
      </c>
      <c r="Z45" s="574"/>
      <c r="AA45" s="586"/>
      <c r="AB45" s="663">
        <f t="shared" si="9"/>
        <v>0</v>
      </c>
      <c r="AD45"/>
    </row>
    <row r="46" spans="1:30" ht="14" x14ac:dyDescent="0.3">
      <c r="A46" s="558" t="s">
        <v>406</v>
      </c>
      <c r="B46" s="747" t="str">
        <f t="shared" si="11"/>
        <v>Number</v>
      </c>
      <c r="C46" s="743"/>
      <c r="D46" s="505"/>
      <c r="E46" s="755"/>
      <c r="F46" s="755"/>
      <c r="G46" s="755"/>
      <c r="H46" s="755"/>
      <c r="I46" s="755"/>
      <c r="J46" s="755"/>
      <c r="K46" s="729"/>
      <c r="L46" s="515"/>
      <c r="M46" s="574"/>
      <c r="N46" s="747" t="str">
        <f t="shared" si="6"/>
        <v>Nominal £</v>
      </c>
      <c r="O46" s="789"/>
      <c r="P46" s="500"/>
      <c r="Q46" s="500"/>
      <c r="R46" s="500"/>
      <c r="S46" s="500"/>
      <c r="T46" s="500"/>
      <c r="U46" s="500"/>
      <c r="V46" s="553"/>
      <c r="W46" s="719"/>
      <c r="X46" s="553"/>
      <c r="Y46" s="672">
        <f t="shared" si="5"/>
        <v>0</v>
      </c>
      <c r="Z46" s="574"/>
      <c r="AA46" s="586"/>
      <c r="AB46" s="663">
        <f t="shared" si="9"/>
        <v>0</v>
      </c>
      <c r="AD46"/>
    </row>
    <row r="47" spans="1:30" ht="14" x14ac:dyDescent="0.3">
      <c r="A47" s="558" t="s">
        <v>407</v>
      </c>
      <c r="B47" s="747" t="str">
        <f t="shared" si="11"/>
        <v>Number</v>
      </c>
      <c r="C47" s="743"/>
      <c r="D47" s="505"/>
      <c r="E47" s="755"/>
      <c r="F47" s="755"/>
      <c r="G47" s="755"/>
      <c r="H47" s="755"/>
      <c r="I47" s="755"/>
      <c r="J47" s="755"/>
      <c r="K47" s="729"/>
      <c r="L47" s="515"/>
      <c r="M47" s="574"/>
      <c r="N47" s="747" t="str">
        <f t="shared" si="6"/>
        <v>Nominal £</v>
      </c>
      <c r="O47" s="789"/>
      <c r="P47" s="500"/>
      <c r="Q47" s="500"/>
      <c r="R47" s="500"/>
      <c r="S47" s="500"/>
      <c r="T47" s="500"/>
      <c r="U47" s="500"/>
      <c r="V47" s="553"/>
      <c r="W47" s="719"/>
      <c r="X47" s="553"/>
      <c r="Y47" s="672">
        <f t="shared" si="5"/>
        <v>0</v>
      </c>
      <c r="Z47" s="574"/>
      <c r="AA47" s="586"/>
      <c r="AB47" s="663">
        <f t="shared" si="9"/>
        <v>0</v>
      </c>
      <c r="AD47"/>
    </row>
    <row r="48" spans="1:30" ht="14" x14ac:dyDescent="0.3">
      <c r="A48" s="558" t="s">
        <v>684</v>
      </c>
      <c r="B48" s="747" t="str">
        <f t="shared" si="11"/>
        <v>Number</v>
      </c>
      <c r="C48" s="743"/>
      <c r="D48" s="505"/>
      <c r="E48" s="755"/>
      <c r="F48" s="755"/>
      <c r="G48" s="755"/>
      <c r="H48" s="755"/>
      <c r="I48" s="755"/>
      <c r="J48" s="755"/>
      <c r="K48" s="729"/>
      <c r="L48" s="515"/>
      <c r="M48" s="574"/>
      <c r="N48" s="747" t="str">
        <f t="shared" si="6"/>
        <v>Nominal £</v>
      </c>
      <c r="O48" s="789"/>
      <c r="P48" s="500"/>
      <c r="Q48" s="500"/>
      <c r="R48" s="500"/>
      <c r="S48" s="500"/>
      <c r="T48" s="500"/>
      <c r="U48" s="500"/>
      <c r="V48" s="553"/>
      <c r="W48" s="719"/>
      <c r="X48" s="553"/>
      <c r="Y48" s="672">
        <f t="shared" si="5"/>
        <v>0</v>
      </c>
      <c r="Z48" s="574"/>
      <c r="AA48" s="586"/>
      <c r="AB48" s="663">
        <f t="shared" si="9"/>
        <v>0</v>
      </c>
      <c r="AD48"/>
    </row>
    <row r="49" spans="1:30" ht="14.5" thickBot="1" x14ac:dyDescent="0.35">
      <c r="A49" s="734" t="s">
        <v>408</v>
      </c>
      <c r="B49" s="748" t="str">
        <f t="shared" si="11"/>
        <v>Number</v>
      </c>
      <c r="C49" s="756"/>
      <c r="D49" s="510"/>
      <c r="E49" s="757"/>
      <c r="F49" s="757"/>
      <c r="G49" s="757"/>
      <c r="H49" s="757"/>
      <c r="I49" s="757"/>
      <c r="J49" s="757"/>
      <c r="K49" s="728"/>
      <c r="L49" s="516"/>
      <c r="M49" s="574"/>
      <c r="N49" s="748" t="str">
        <f t="shared" si="6"/>
        <v>Nominal £</v>
      </c>
      <c r="O49" s="790"/>
      <c r="P49" s="554"/>
      <c r="Q49" s="554"/>
      <c r="R49" s="554"/>
      <c r="S49" s="554"/>
      <c r="T49" s="554"/>
      <c r="U49" s="554"/>
      <c r="V49" s="555"/>
      <c r="W49" s="722"/>
      <c r="X49" s="555"/>
      <c r="Y49" s="678">
        <f t="shared" si="5"/>
        <v>0</v>
      </c>
      <c r="Z49" s="574"/>
      <c r="AA49" s="588"/>
      <c r="AB49" s="665">
        <f t="shared" si="9"/>
        <v>0</v>
      </c>
      <c r="AD49"/>
    </row>
    <row r="50" spans="1:30" ht="14" x14ac:dyDescent="0.3">
      <c r="A50" s="754" t="s">
        <v>396</v>
      </c>
      <c r="B50" s="501"/>
      <c r="C50" s="742"/>
      <c r="D50" s="509"/>
      <c r="E50" s="741"/>
      <c r="F50" s="741"/>
      <c r="G50" s="741"/>
      <c r="H50" s="741"/>
      <c r="I50" s="741"/>
      <c r="J50" s="741"/>
      <c r="K50" s="726"/>
      <c r="L50" s="501"/>
      <c r="M50" s="574"/>
      <c r="N50" s="746" t="str">
        <f t="shared" si="6"/>
        <v>Nominal £</v>
      </c>
      <c r="O50" s="694">
        <f t="shared" ref="O50:X50" si="12">SUM(O51:O54)</f>
        <v>0</v>
      </c>
      <c r="P50" s="680">
        <f t="shared" si="12"/>
        <v>0</v>
      </c>
      <c r="Q50" s="680">
        <f t="shared" si="12"/>
        <v>0</v>
      </c>
      <c r="R50" s="680">
        <f t="shared" si="12"/>
        <v>0</v>
      </c>
      <c r="S50" s="680">
        <f t="shared" si="12"/>
        <v>0</v>
      </c>
      <c r="T50" s="680">
        <f t="shared" si="12"/>
        <v>0</v>
      </c>
      <c r="U50" s="680">
        <f t="shared" si="12"/>
        <v>0</v>
      </c>
      <c r="V50" s="671">
        <f t="shared" si="12"/>
        <v>0</v>
      </c>
      <c r="W50" s="679">
        <f t="shared" si="12"/>
        <v>0</v>
      </c>
      <c r="X50" s="671">
        <f t="shared" si="12"/>
        <v>0</v>
      </c>
      <c r="Y50" s="670">
        <f t="shared" si="5"/>
        <v>0</v>
      </c>
      <c r="Z50" s="574"/>
      <c r="AA50" s="670">
        <f>SUM(AA51:AA54)</f>
        <v>0</v>
      </c>
      <c r="AB50" s="671">
        <f t="shared" si="9"/>
        <v>0</v>
      </c>
      <c r="AD50"/>
    </row>
    <row r="51" spans="1:30" ht="14" x14ac:dyDescent="0.3">
      <c r="A51" s="792" t="s">
        <v>683</v>
      </c>
      <c r="B51" s="747" t="str">
        <f t="shared" ref="B51:B54" si="13">$B$20</f>
        <v>Number</v>
      </c>
      <c r="C51" s="743"/>
      <c r="D51" s="719"/>
      <c r="E51" s="500"/>
      <c r="F51" s="500"/>
      <c r="G51" s="500"/>
      <c r="H51" s="500"/>
      <c r="I51" s="500"/>
      <c r="J51" s="500"/>
      <c r="K51" s="784"/>
      <c r="L51" s="515"/>
      <c r="M51" s="574"/>
      <c r="N51" s="747" t="str">
        <f t="shared" si="6"/>
        <v>Nominal £</v>
      </c>
      <c r="O51" s="789"/>
      <c r="P51" s="500"/>
      <c r="Q51" s="500"/>
      <c r="R51" s="500"/>
      <c r="S51" s="500"/>
      <c r="T51" s="500"/>
      <c r="U51" s="500"/>
      <c r="V51" s="553"/>
      <c r="W51" s="719"/>
      <c r="X51" s="553"/>
      <c r="Y51" s="672">
        <f t="shared" si="5"/>
        <v>0</v>
      </c>
      <c r="Z51" s="574"/>
      <c r="AA51" s="586"/>
      <c r="AB51" s="663">
        <f t="shared" si="9"/>
        <v>0</v>
      </c>
      <c r="AD51"/>
    </row>
    <row r="52" spans="1:30" ht="14" x14ac:dyDescent="0.3">
      <c r="A52" s="793" t="s">
        <v>297</v>
      </c>
      <c r="B52" s="747" t="str">
        <f t="shared" si="13"/>
        <v>Number</v>
      </c>
      <c r="C52" s="743"/>
      <c r="D52" s="719"/>
      <c r="E52" s="500"/>
      <c r="F52" s="500"/>
      <c r="G52" s="500"/>
      <c r="H52" s="500"/>
      <c r="I52" s="500"/>
      <c r="J52" s="500"/>
      <c r="K52" s="784"/>
      <c r="L52" s="515"/>
      <c r="M52" s="574"/>
      <c r="N52" s="747" t="str">
        <f t="shared" si="6"/>
        <v>Nominal £</v>
      </c>
      <c r="O52" s="789"/>
      <c r="P52" s="500"/>
      <c r="Q52" s="500"/>
      <c r="R52" s="500"/>
      <c r="S52" s="500"/>
      <c r="T52" s="500"/>
      <c r="U52" s="500"/>
      <c r="V52" s="553"/>
      <c r="W52" s="719"/>
      <c r="X52" s="553"/>
      <c r="Y52" s="672">
        <f t="shared" si="5"/>
        <v>0</v>
      </c>
      <c r="Z52" s="574"/>
      <c r="AA52" s="586"/>
      <c r="AB52" s="663">
        <f t="shared" si="9"/>
        <v>0</v>
      </c>
      <c r="AD52"/>
    </row>
    <row r="53" spans="1:30" ht="14" x14ac:dyDescent="0.3">
      <c r="A53" s="793" t="s">
        <v>297</v>
      </c>
      <c r="B53" s="747" t="str">
        <f t="shared" si="13"/>
        <v>Number</v>
      </c>
      <c r="C53" s="781"/>
      <c r="D53" s="720"/>
      <c r="E53" s="556"/>
      <c r="F53" s="556"/>
      <c r="G53" s="556"/>
      <c r="H53" s="556"/>
      <c r="I53" s="556"/>
      <c r="J53" s="556"/>
      <c r="K53" s="787"/>
      <c r="L53" s="721"/>
      <c r="M53" s="574"/>
      <c r="N53" s="747" t="str">
        <f t="shared" si="6"/>
        <v>Nominal £</v>
      </c>
      <c r="O53" s="791"/>
      <c r="P53" s="556"/>
      <c r="Q53" s="556"/>
      <c r="R53" s="556"/>
      <c r="S53" s="556"/>
      <c r="T53" s="556"/>
      <c r="U53" s="556"/>
      <c r="V53" s="557"/>
      <c r="W53" s="720"/>
      <c r="X53" s="557"/>
      <c r="Y53" s="672">
        <f t="shared" si="5"/>
        <v>0</v>
      </c>
      <c r="Z53" s="574"/>
      <c r="AA53" s="587"/>
      <c r="AB53" s="663">
        <f t="shared" si="9"/>
        <v>0</v>
      </c>
      <c r="AD53"/>
    </row>
    <row r="54" spans="1:30" ht="14.5" thickBot="1" x14ac:dyDescent="0.35">
      <c r="A54" s="794" t="s">
        <v>297</v>
      </c>
      <c r="B54" s="748" t="str">
        <f t="shared" si="13"/>
        <v>Number</v>
      </c>
      <c r="C54" s="756"/>
      <c r="D54" s="722"/>
      <c r="E54" s="554"/>
      <c r="F54" s="554"/>
      <c r="G54" s="554"/>
      <c r="H54" s="554"/>
      <c r="I54" s="554"/>
      <c r="J54" s="554"/>
      <c r="K54" s="786"/>
      <c r="L54" s="516"/>
      <c r="M54" s="574"/>
      <c r="N54" s="748" t="str">
        <f t="shared" si="6"/>
        <v>Nominal £</v>
      </c>
      <c r="O54" s="790"/>
      <c r="P54" s="554"/>
      <c r="Q54" s="554"/>
      <c r="R54" s="554"/>
      <c r="S54" s="554"/>
      <c r="T54" s="554"/>
      <c r="U54" s="554"/>
      <c r="V54" s="555"/>
      <c r="W54" s="722"/>
      <c r="X54" s="555"/>
      <c r="Y54" s="678">
        <f>SUM(O54:X54)</f>
        <v>0</v>
      </c>
      <c r="Z54" s="574"/>
      <c r="AA54" s="588"/>
      <c r="AB54" s="665">
        <f>+Y54-AA54</f>
        <v>0</v>
      </c>
      <c r="AD54"/>
    </row>
    <row r="55" spans="1:30" ht="14" x14ac:dyDescent="0.3">
      <c r="AD55"/>
    </row>
    <row r="56" spans="1:30" x14ac:dyDescent="0.25"/>
    <row r="57" spans="1:30" ht="18" x14ac:dyDescent="0.4">
      <c r="A57" s="34" t="s">
        <v>12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</row>
  </sheetData>
  <sheetProtection sheet="1" objects="1" scenarios="1"/>
  <mergeCells count="12">
    <mergeCell ref="B16:B17"/>
    <mergeCell ref="C16:C17"/>
    <mergeCell ref="D16:K16"/>
    <mergeCell ref="N16:N17"/>
    <mergeCell ref="O16:V16"/>
    <mergeCell ref="A1:AB3"/>
    <mergeCell ref="X4:AB4"/>
    <mergeCell ref="B7:B8"/>
    <mergeCell ref="C7:C8"/>
    <mergeCell ref="D7:K7"/>
    <mergeCell ref="N7:N8"/>
    <mergeCell ref="O7:V7"/>
  </mergeCells>
  <pageMargins left="0.7" right="0.7" top="0.75" bottom="0.75" header="0.3" footer="0.3"/>
  <pageSetup paperSize="8" scale="54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694D7-1DC6-4B0D-9F15-13522C5B3789}">
  <sheetPr>
    <pageSetUpPr fitToPage="1"/>
  </sheetPr>
  <dimension ref="A1:AA242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13.83203125" customWidth="1"/>
    <col min="2" max="2" width="19.33203125" customWidth="1"/>
    <col min="3" max="3" width="42.33203125" customWidth="1"/>
    <col min="4" max="4" width="21.5" customWidth="1"/>
    <col min="5" max="5" width="10.83203125" customWidth="1"/>
    <col min="6" max="11" width="11.58203125" customWidth="1"/>
    <col min="12" max="12" width="9" customWidth="1"/>
    <col min="13" max="25" width="9" hidden="1" customWidth="1"/>
    <col min="26" max="26" width="0" hidden="1" customWidth="1"/>
    <col min="27" max="16384" width="8" hidden="1"/>
  </cols>
  <sheetData>
    <row r="1" spans="1:13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13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13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13" ht="18" x14ac:dyDescent="0.4">
      <c r="A4" s="638" t="str">
        <f ca="1">CONCATENATE("Worksheet: ",RIGHT(CELL("filename",$A$1),LEN(CELL("filename",$A$1))-FIND("]",CELL("filename",$A$1))))</f>
        <v>Worksheet: 4.1 Capex Summary</v>
      </c>
    </row>
    <row r="5" spans="1:13" x14ac:dyDescent="0.3"/>
    <row r="6" spans="1:13" ht="16" thickBot="1" x14ac:dyDescent="0.4">
      <c r="A6" s="325" t="s">
        <v>542</v>
      </c>
      <c r="B6" s="415"/>
      <c r="C6" s="415"/>
      <c r="D6" s="415"/>
      <c r="E6" s="415"/>
      <c r="F6" s="415"/>
      <c r="G6" s="415"/>
      <c r="H6" s="415"/>
      <c r="I6" s="415"/>
      <c r="J6" s="415"/>
      <c r="K6" s="415"/>
      <c r="L6" s="416"/>
      <c r="M6" s="416"/>
    </row>
    <row r="7" spans="1:13" x14ac:dyDescent="0.3">
      <c r="A7" s="1650" t="s">
        <v>531</v>
      </c>
      <c r="B7" s="1651"/>
      <c r="C7" s="1652"/>
      <c r="D7" s="1615" t="s">
        <v>528</v>
      </c>
      <c r="E7" s="1645" t="s">
        <v>386</v>
      </c>
      <c r="F7" s="1572" t="s">
        <v>508</v>
      </c>
      <c r="G7" s="1573"/>
      <c r="H7" s="1573"/>
      <c r="I7" s="1573"/>
      <c r="J7" s="1573"/>
      <c r="K7" s="1574"/>
      <c r="L7" s="416"/>
      <c r="M7" s="416"/>
    </row>
    <row r="8" spans="1:13" ht="14.5" thickBot="1" x14ac:dyDescent="0.35">
      <c r="A8" s="1653"/>
      <c r="B8" s="1654"/>
      <c r="C8" s="1655"/>
      <c r="D8" s="1613"/>
      <c r="E8" s="1646"/>
      <c r="F8" s="432">
        <v>2023</v>
      </c>
      <c r="G8" s="433">
        <v>2024</v>
      </c>
      <c r="H8" s="433">
        <v>2025</v>
      </c>
      <c r="I8" s="433">
        <v>2026</v>
      </c>
      <c r="J8" s="433">
        <v>2027</v>
      </c>
      <c r="K8" s="434">
        <v>2028</v>
      </c>
      <c r="L8" s="416"/>
      <c r="M8" s="416"/>
    </row>
    <row r="9" spans="1:13" ht="15" customHeight="1" x14ac:dyDescent="0.3">
      <c r="A9" s="426" t="s">
        <v>509</v>
      </c>
      <c r="B9" s="424" t="s">
        <v>510</v>
      </c>
      <c r="C9" s="417" t="s">
        <v>352</v>
      </c>
      <c r="D9" s="437" t="s">
        <v>414</v>
      </c>
      <c r="E9" s="439" t="s">
        <v>374</v>
      </c>
      <c r="F9" s="680">
        <f t="shared" ref="F9:K18" si="0">F48-F165</f>
        <v>0</v>
      </c>
      <c r="G9" s="680">
        <f t="shared" si="0"/>
        <v>0</v>
      </c>
      <c r="H9" s="680">
        <f t="shared" si="0"/>
        <v>0</v>
      </c>
      <c r="I9" s="680">
        <f t="shared" si="0"/>
        <v>0</v>
      </c>
      <c r="J9" s="680">
        <f t="shared" si="0"/>
        <v>0</v>
      </c>
      <c r="K9" s="671">
        <f t="shared" si="0"/>
        <v>0</v>
      </c>
      <c r="L9" s="416"/>
      <c r="M9" s="416"/>
    </row>
    <row r="10" spans="1:13" x14ac:dyDescent="0.3">
      <c r="A10" s="426" t="s">
        <v>509</v>
      </c>
      <c r="B10" s="424" t="s">
        <v>510</v>
      </c>
      <c r="C10" s="418" t="s">
        <v>353</v>
      </c>
      <c r="D10" s="413" t="s">
        <v>414</v>
      </c>
      <c r="E10" s="436" t="str">
        <f>$E$9</f>
        <v>Nominal £</v>
      </c>
      <c r="F10" s="662">
        <f t="shared" si="0"/>
        <v>0</v>
      </c>
      <c r="G10" s="662">
        <f t="shared" si="0"/>
        <v>0</v>
      </c>
      <c r="H10" s="662">
        <f t="shared" si="0"/>
        <v>0</v>
      </c>
      <c r="I10" s="662">
        <f t="shared" si="0"/>
        <v>0</v>
      </c>
      <c r="J10" s="662">
        <f t="shared" si="0"/>
        <v>0</v>
      </c>
      <c r="K10" s="663">
        <f t="shared" si="0"/>
        <v>0</v>
      </c>
      <c r="L10" s="416"/>
      <c r="M10" s="416"/>
    </row>
    <row r="11" spans="1:13" x14ac:dyDescent="0.3">
      <c r="A11" s="426" t="s">
        <v>509</v>
      </c>
      <c r="B11" s="424" t="s">
        <v>510</v>
      </c>
      <c r="C11" s="418" t="s">
        <v>354</v>
      </c>
      <c r="D11" s="413" t="s">
        <v>414</v>
      </c>
      <c r="E11" s="436" t="str">
        <f t="shared" ref="E11:E40" si="1">$E$9</f>
        <v>Nominal £</v>
      </c>
      <c r="F11" s="662">
        <f t="shared" si="0"/>
        <v>0</v>
      </c>
      <c r="G11" s="662">
        <f t="shared" si="0"/>
        <v>0</v>
      </c>
      <c r="H11" s="662">
        <f t="shared" si="0"/>
        <v>0</v>
      </c>
      <c r="I11" s="662">
        <f t="shared" si="0"/>
        <v>0</v>
      </c>
      <c r="J11" s="662">
        <f t="shared" si="0"/>
        <v>0</v>
      </c>
      <c r="K11" s="663">
        <f t="shared" si="0"/>
        <v>0</v>
      </c>
      <c r="L11" s="416"/>
      <c r="M11" s="416"/>
    </row>
    <row r="12" spans="1:13" x14ac:dyDescent="0.3">
      <c r="A12" s="426" t="s">
        <v>509</v>
      </c>
      <c r="B12" s="424" t="s">
        <v>510</v>
      </c>
      <c r="C12" s="418" t="s">
        <v>355</v>
      </c>
      <c r="D12" s="413" t="s">
        <v>414</v>
      </c>
      <c r="E12" s="436" t="str">
        <f t="shared" si="1"/>
        <v>Nominal £</v>
      </c>
      <c r="F12" s="662">
        <f t="shared" si="0"/>
        <v>0</v>
      </c>
      <c r="G12" s="662">
        <f t="shared" si="0"/>
        <v>0</v>
      </c>
      <c r="H12" s="662">
        <f t="shared" si="0"/>
        <v>0</v>
      </c>
      <c r="I12" s="662">
        <f t="shared" si="0"/>
        <v>0</v>
      </c>
      <c r="J12" s="662">
        <f t="shared" si="0"/>
        <v>0</v>
      </c>
      <c r="K12" s="663">
        <f t="shared" si="0"/>
        <v>0</v>
      </c>
      <c r="L12" s="416"/>
      <c r="M12" s="416"/>
    </row>
    <row r="13" spans="1:13" x14ac:dyDescent="0.3">
      <c r="A13" s="426" t="s">
        <v>509</v>
      </c>
      <c r="B13" s="424" t="s">
        <v>510</v>
      </c>
      <c r="C13" s="418" t="s">
        <v>511</v>
      </c>
      <c r="D13" s="413" t="s">
        <v>414</v>
      </c>
      <c r="E13" s="436" t="str">
        <f t="shared" si="1"/>
        <v>Nominal £</v>
      </c>
      <c r="F13" s="662">
        <f t="shared" si="0"/>
        <v>0</v>
      </c>
      <c r="G13" s="662">
        <f t="shared" si="0"/>
        <v>0</v>
      </c>
      <c r="H13" s="662">
        <f t="shared" si="0"/>
        <v>0</v>
      </c>
      <c r="I13" s="662">
        <f t="shared" si="0"/>
        <v>0</v>
      </c>
      <c r="J13" s="662">
        <f t="shared" si="0"/>
        <v>0</v>
      </c>
      <c r="K13" s="663">
        <f t="shared" si="0"/>
        <v>0</v>
      </c>
      <c r="L13" s="416"/>
      <c r="M13" s="416"/>
    </row>
    <row r="14" spans="1:13" x14ac:dyDescent="0.3">
      <c r="A14" s="426" t="s">
        <v>509</v>
      </c>
      <c r="B14" s="424" t="s">
        <v>510</v>
      </c>
      <c r="C14" s="418" t="s">
        <v>512</v>
      </c>
      <c r="D14" s="413" t="s">
        <v>419</v>
      </c>
      <c r="E14" s="436" t="str">
        <f t="shared" si="1"/>
        <v>Nominal £</v>
      </c>
      <c r="F14" s="662">
        <f t="shared" si="0"/>
        <v>0</v>
      </c>
      <c r="G14" s="662">
        <f t="shared" si="0"/>
        <v>0</v>
      </c>
      <c r="H14" s="662">
        <f t="shared" si="0"/>
        <v>0</v>
      </c>
      <c r="I14" s="662">
        <f t="shared" si="0"/>
        <v>0</v>
      </c>
      <c r="J14" s="662">
        <f t="shared" si="0"/>
        <v>0</v>
      </c>
      <c r="K14" s="663">
        <f t="shared" si="0"/>
        <v>0</v>
      </c>
      <c r="L14" s="416"/>
      <c r="M14" s="416"/>
    </row>
    <row r="15" spans="1:13" x14ac:dyDescent="0.3">
      <c r="A15" s="426" t="s">
        <v>509</v>
      </c>
      <c r="B15" s="424" t="s">
        <v>510</v>
      </c>
      <c r="C15" s="418" t="s">
        <v>329</v>
      </c>
      <c r="D15" s="413" t="s">
        <v>414</v>
      </c>
      <c r="E15" s="436" t="str">
        <f t="shared" si="1"/>
        <v>Nominal £</v>
      </c>
      <c r="F15" s="662">
        <f t="shared" si="0"/>
        <v>0</v>
      </c>
      <c r="G15" s="662">
        <f t="shared" si="0"/>
        <v>0</v>
      </c>
      <c r="H15" s="662">
        <f t="shared" si="0"/>
        <v>0</v>
      </c>
      <c r="I15" s="662">
        <f t="shared" si="0"/>
        <v>0</v>
      </c>
      <c r="J15" s="662">
        <f t="shared" si="0"/>
        <v>0</v>
      </c>
      <c r="K15" s="663">
        <f t="shared" si="0"/>
        <v>0</v>
      </c>
      <c r="L15" s="416"/>
      <c r="M15" s="416"/>
    </row>
    <row r="16" spans="1:13" x14ac:dyDescent="0.3">
      <c r="A16" s="426" t="s">
        <v>509</v>
      </c>
      <c r="B16" s="424" t="s">
        <v>510</v>
      </c>
      <c r="C16" s="418" t="s">
        <v>330</v>
      </c>
      <c r="D16" s="413" t="s">
        <v>414</v>
      </c>
      <c r="E16" s="436" t="str">
        <f t="shared" si="1"/>
        <v>Nominal £</v>
      </c>
      <c r="F16" s="662">
        <f t="shared" si="0"/>
        <v>0</v>
      </c>
      <c r="G16" s="662">
        <f t="shared" si="0"/>
        <v>0</v>
      </c>
      <c r="H16" s="662">
        <f t="shared" si="0"/>
        <v>0</v>
      </c>
      <c r="I16" s="662">
        <f t="shared" si="0"/>
        <v>0</v>
      </c>
      <c r="J16" s="662">
        <f t="shared" si="0"/>
        <v>0</v>
      </c>
      <c r="K16" s="663">
        <f t="shared" si="0"/>
        <v>0</v>
      </c>
      <c r="L16" s="416"/>
      <c r="M16" s="416"/>
    </row>
    <row r="17" spans="1:13" x14ac:dyDescent="0.3">
      <c r="A17" s="426" t="s">
        <v>509</v>
      </c>
      <c r="B17" s="424" t="s">
        <v>510</v>
      </c>
      <c r="C17" s="418" t="s">
        <v>331</v>
      </c>
      <c r="D17" s="413" t="s">
        <v>414</v>
      </c>
      <c r="E17" s="436" t="str">
        <f t="shared" si="1"/>
        <v>Nominal £</v>
      </c>
      <c r="F17" s="662">
        <f t="shared" si="0"/>
        <v>0</v>
      </c>
      <c r="G17" s="662">
        <f t="shared" si="0"/>
        <v>0</v>
      </c>
      <c r="H17" s="662">
        <f t="shared" si="0"/>
        <v>0</v>
      </c>
      <c r="I17" s="662">
        <f t="shared" si="0"/>
        <v>0</v>
      </c>
      <c r="J17" s="662">
        <f t="shared" si="0"/>
        <v>0</v>
      </c>
      <c r="K17" s="663">
        <f t="shared" si="0"/>
        <v>0</v>
      </c>
      <c r="L17" s="416"/>
      <c r="M17" s="416"/>
    </row>
    <row r="18" spans="1:13" x14ac:dyDescent="0.3">
      <c r="A18" s="426" t="s">
        <v>509</v>
      </c>
      <c r="B18" s="424" t="s">
        <v>510</v>
      </c>
      <c r="C18" s="418" t="s">
        <v>333</v>
      </c>
      <c r="D18" s="413" t="s">
        <v>419</v>
      </c>
      <c r="E18" s="436" t="str">
        <f t="shared" si="1"/>
        <v>Nominal £</v>
      </c>
      <c r="F18" s="662">
        <f t="shared" si="0"/>
        <v>0</v>
      </c>
      <c r="G18" s="662">
        <f t="shared" si="0"/>
        <v>0</v>
      </c>
      <c r="H18" s="662">
        <f t="shared" si="0"/>
        <v>0</v>
      </c>
      <c r="I18" s="662">
        <f t="shared" si="0"/>
        <v>0</v>
      </c>
      <c r="J18" s="662">
        <f t="shared" si="0"/>
        <v>0</v>
      </c>
      <c r="K18" s="663">
        <f t="shared" si="0"/>
        <v>0</v>
      </c>
      <c r="L18" s="416"/>
      <c r="M18" s="416"/>
    </row>
    <row r="19" spans="1:13" x14ac:dyDescent="0.3">
      <c r="A19" s="426" t="s">
        <v>509</v>
      </c>
      <c r="B19" s="424" t="s">
        <v>510</v>
      </c>
      <c r="C19" s="418" t="s">
        <v>334</v>
      </c>
      <c r="D19" s="413" t="s">
        <v>419</v>
      </c>
      <c r="E19" s="436" t="str">
        <f t="shared" si="1"/>
        <v>Nominal £</v>
      </c>
      <c r="F19" s="662">
        <f t="shared" ref="F19:K28" si="2">F58-F175</f>
        <v>0</v>
      </c>
      <c r="G19" s="662">
        <f t="shared" si="2"/>
        <v>0</v>
      </c>
      <c r="H19" s="662">
        <f t="shared" si="2"/>
        <v>0</v>
      </c>
      <c r="I19" s="662">
        <f t="shared" si="2"/>
        <v>0</v>
      </c>
      <c r="J19" s="662">
        <f t="shared" si="2"/>
        <v>0</v>
      </c>
      <c r="K19" s="663">
        <f t="shared" si="2"/>
        <v>0</v>
      </c>
      <c r="L19" s="416"/>
      <c r="M19" s="416"/>
    </row>
    <row r="20" spans="1:13" ht="14.5" thickBot="1" x14ac:dyDescent="0.35">
      <c r="A20" s="426" t="s">
        <v>509</v>
      </c>
      <c r="B20" s="425" t="s">
        <v>510</v>
      </c>
      <c r="C20" s="416" t="s">
        <v>335</v>
      </c>
      <c r="D20" s="440" t="s">
        <v>419</v>
      </c>
      <c r="E20" s="441" t="str">
        <f t="shared" si="1"/>
        <v>Nominal £</v>
      </c>
      <c r="F20" s="664">
        <f t="shared" si="2"/>
        <v>0</v>
      </c>
      <c r="G20" s="664">
        <f t="shared" si="2"/>
        <v>0</v>
      </c>
      <c r="H20" s="664">
        <f t="shared" si="2"/>
        <v>0</v>
      </c>
      <c r="I20" s="664">
        <f t="shared" si="2"/>
        <v>0</v>
      </c>
      <c r="J20" s="664">
        <f t="shared" si="2"/>
        <v>0</v>
      </c>
      <c r="K20" s="665">
        <f t="shared" si="2"/>
        <v>0</v>
      </c>
      <c r="L20" s="416"/>
      <c r="M20" s="416"/>
    </row>
    <row r="21" spans="1:13" ht="14.5" thickBot="1" x14ac:dyDescent="0.35">
      <c r="A21" s="426" t="s">
        <v>509</v>
      </c>
      <c r="B21" s="1656" t="s">
        <v>417</v>
      </c>
      <c r="C21" s="1657"/>
      <c r="D21" s="442" t="s">
        <v>417</v>
      </c>
      <c r="E21" s="443" t="str">
        <f t="shared" si="1"/>
        <v>Nominal £</v>
      </c>
      <c r="F21" s="683">
        <f t="shared" si="2"/>
        <v>0</v>
      </c>
      <c r="G21" s="683">
        <f t="shared" si="2"/>
        <v>0</v>
      </c>
      <c r="H21" s="683">
        <f t="shared" si="2"/>
        <v>0</v>
      </c>
      <c r="I21" s="683">
        <f t="shared" si="2"/>
        <v>0</v>
      </c>
      <c r="J21" s="683">
        <f t="shared" si="2"/>
        <v>0</v>
      </c>
      <c r="K21" s="684">
        <f t="shared" si="2"/>
        <v>0</v>
      </c>
      <c r="L21" s="416"/>
      <c r="M21" s="416"/>
    </row>
    <row r="22" spans="1:13" x14ac:dyDescent="0.3">
      <c r="A22" s="426" t="s">
        <v>509</v>
      </c>
      <c r="B22" s="427" t="s">
        <v>529</v>
      </c>
      <c r="C22" s="419" t="s">
        <v>513</v>
      </c>
      <c r="D22" s="437" t="s">
        <v>421</v>
      </c>
      <c r="E22" s="439" t="str">
        <f t="shared" si="1"/>
        <v>Nominal £</v>
      </c>
      <c r="F22" s="680">
        <f t="shared" si="2"/>
        <v>0</v>
      </c>
      <c r="G22" s="680">
        <f t="shared" si="2"/>
        <v>0</v>
      </c>
      <c r="H22" s="680">
        <f t="shared" si="2"/>
        <v>0</v>
      </c>
      <c r="I22" s="680">
        <f t="shared" si="2"/>
        <v>0</v>
      </c>
      <c r="J22" s="680">
        <f t="shared" si="2"/>
        <v>0</v>
      </c>
      <c r="K22" s="671">
        <f t="shared" si="2"/>
        <v>0</v>
      </c>
      <c r="L22" s="416"/>
      <c r="M22" s="416"/>
    </row>
    <row r="23" spans="1:13" ht="14.5" thickBot="1" x14ac:dyDescent="0.35">
      <c r="A23" s="426" t="s">
        <v>509</v>
      </c>
      <c r="B23" s="428" t="s">
        <v>529</v>
      </c>
      <c r="C23" s="420" t="s">
        <v>514</v>
      </c>
      <c r="D23" s="440" t="s">
        <v>421</v>
      </c>
      <c r="E23" s="441" t="str">
        <f t="shared" si="1"/>
        <v>Nominal £</v>
      </c>
      <c r="F23" s="664">
        <f t="shared" si="2"/>
        <v>0</v>
      </c>
      <c r="G23" s="664">
        <f t="shared" si="2"/>
        <v>0</v>
      </c>
      <c r="H23" s="664">
        <f t="shared" si="2"/>
        <v>0</v>
      </c>
      <c r="I23" s="664">
        <f t="shared" si="2"/>
        <v>0</v>
      </c>
      <c r="J23" s="664">
        <f t="shared" si="2"/>
        <v>0</v>
      </c>
      <c r="K23" s="665">
        <f t="shared" si="2"/>
        <v>0</v>
      </c>
      <c r="L23" s="416"/>
      <c r="M23" s="416"/>
    </row>
    <row r="24" spans="1:13" x14ac:dyDescent="0.3">
      <c r="A24" s="426" t="s">
        <v>509</v>
      </c>
      <c r="B24" s="429" t="s">
        <v>515</v>
      </c>
      <c r="C24" s="421" t="s">
        <v>516</v>
      </c>
      <c r="D24" s="444" t="s">
        <v>423</v>
      </c>
      <c r="E24" s="435" t="str">
        <f t="shared" si="1"/>
        <v>Nominal £</v>
      </c>
      <c r="F24" s="681">
        <f t="shared" si="2"/>
        <v>0</v>
      </c>
      <c r="G24" s="681">
        <f t="shared" si="2"/>
        <v>0</v>
      </c>
      <c r="H24" s="681">
        <f t="shared" si="2"/>
        <v>0</v>
      </c>
      <c r="I24" s="681">
        <f t="shared" si="2"/>
        <v>0</v>
      </c>
      <c r="J24" s="681">
        <f t="shared" si="2"/>
        <v>0</v>
      </c>
      <c r="K24" s="682">
        <f t="shared" si="2"/>
        <v>0</v>
      </c>
      <c r="L24" s="416"/>
      <c r="M24" s="416"/>
    </row>
    <row r="25" spans="1:13" x14ac:dyDescent="0.3">
      <c r="A25" s="426" t="s">
        <v>509</v>
      </c>
      <c r="B25" s="424" t="s">
        <v>515</v>
      </c>
      <c r="C25" s="417" t="s">
        <v>517</v>
      </c>
      <c r="D25" s="413" t="s">
        <v>423</v>
      </c>
      <c r="E25" s="436" t="str">
        <f t="shared" si="1"/>
        <v>Nominal £</v>
      </c>
      <c r="F25" s="662">
        <f t="shared" si="2"/>
        <v>0</v>
      </c>
      <c r="G25" s="662">
        <f t="shared" si="2"/>
        <v>0</v>
      </c>
      <c r="H25" s="662">
        <f t="shared" si="2"/>
        <v>0</v>
      </c>
      <c r="I25" s="662">
        <f t="shared" si="2"/>
        <v>0</v>
      </c>
      <c r="J25" s="662">
        <f t="shared" si="2"/>
        <v>0</v>
      </c>
      <c r="K25" s="663">
        <f t="shared" si="2"/>
        <v>0</v>
      </c>
      <c r="L25" s="416"/>
      <c r="M25" s="416"/>
    </row>
    <row r="26" spans="1:13" x14ac:dyDescent="0.3">
      <c r="A26" s="426" t="s">
        <v>509</v>
      </c>
      <c r="B26" s="424" t="s">
        <v>515</v>
      </c>
      <c r="C26" s="416" t="s">
        <v>518</v>
      </c>
      <c r="D26" s="413" t="s">
        <v>423</v>
      </c>
      <c r="E26" s="436" t="str">
        <f t="shared" si="1"/>
        <v>Nominal £</v>
      </c>
      <c r="F26" s="662">
        <f t="shared" si="2"/>
        <v>0</v>
      </c>
      <c r="G26" s="662">
        <f t="shared" si="2"/>
        <v>0</v>
      </c>
      <c r="H26" s="662">
        <f t="shared" si="2"/>
        <v>0</v>
      </c>
      <c r="I26" s="662">
        <f t="shared" si="2"/>
        <v>0</v>
      </c>
      <c r="J26" s="662">
        <f t="shared" si="2"/>
        <v>0</v>
      </c>
      <c r="K26" s="663">
        <f t="shared" si="2"/>
        <v>0</v>
      </c>
      <c r="L26" s="416"/>
      <c r="M26" s="416"/>
    </row>
    <row r="27" spans="1:13" x14ac:dyDescent="0.3">
      <c r="A27" s="426" t="s">
        <v>509</v>
      </c>
      <c r="B27" s="424" t="s">
        <v>515</v>
      </c>
      <c r="C27" s="418" t="s">
        <v>519</v>
      </c>
      <c r="D27" s="413" t="s">
        <v>425</v>
      </c>
      <c r="E27" s="436" t="str">
        <f t="shared" si="1"/>
        <v>Nominal £</v>
      </c>
      <c r="F27" s="662">
        <f t="shared" si="2"/>
        <v>0</v>
      </c>
      <c r="G27" s="662">
        <f t="shared" si="2"/>
        <v>0</v>
      </c>
      <c r="H27" s="662">
        <f t="shared" si="2"/>
        <v>0</v>
      </c>
      <c r="I27" s="662">
        <f t="shared" si="2"/>
        <v>0</v>
      </c>
      <c r="J27" s="662">
        <f t="shared" si="2"/>
        <v>0</v>
      </c>
      <c r="K27" s="663">
        <f t="shared" si="2"/>
        <v>0</v>
      </c>
      <c r="L27" s="416"/>
      <c r="M27" s="416"/>
    </row>
    <row r="28" spans="1:13" x14ac:dyDescent="0.3">
      <c r="A28" s="426" t="s">
        <v>509</v>
      </c>
      <c r="B28" s="424" t="s">
        <v>515</v>
      </c>
      <c r="C28" s="418" t="s">
        <v>520</v>
      </c>
      <c r="D28" s="413" t="s">
        <v>425</v>
      </c>
      <c r="E28" s="436" t="str">
        <f t="shared" si="1"/>
        <v>Nominal £</v>
      </c>
      <c r="F28" s="662">
        <f t="shared" si="2"/>
        <v>0</v>
      </c>
      <c r="G28" s="662">
        <f t="shared" si="2"/>
        <v>0</v>
      </c>
      <c r="H28" s="662">
        <f t="shared" si="2"/>
        <v>0</v>
      </c>
      <c r="I28" s="662">
        <f t="shared" si="2"/>
        <v>0</v>
      </c>
      <c r="J28" s="662">
        <f t="shared" si="2"/>
        <v>0</v>
      </c>
      <c r="K28" s="663">
        <f t="shared" si="2"/>
        <v>0</v>
      </c>
      <c r="L28" s="416"/>
      <c r="M28" s="416"/>
    </row>
    <row r="29" spans="1:13" x14ac:dyDescent="0.3">
      <c r="A29" s="426" t="s">
        <v>509</v>
      </c>
      <c r="B29" s="424" t="s">
        <v>515</v>
      </c>
      <c r="C29" s="418" t="s">
        <v>521</v>
      </c>
      <c r="D29" s="413" t="s">
        <v>427</v>
      </c>
      <c r="E29" s="436" t="str">
        <f t="shared" si="1"/>
        <v>Nominal £</v>
      </c>
      <c r="F29" s="662">
        <f t="shared" ref="F29:K38" si="3">F68-F185</f>
        <v>0</v>
      </c>
      <c r="G29" s="662">
        <f t="shared" si="3"/>
        <v>0</v>
      </c>
      <c r="H29" s="662">
        <f t="shared" si="3"/>
        <v>0</v>
      </c>
      <c r="I29" s="662">
        <f t="shared" si="3"/>
        <v>0</v>
      </c>
      <c r="J29" s="662">
        <f t="shared" si="3"/>
        <v>0</v>
      </c>
      <c r="K29" s="663">
        <f t="shared" si="3"/>
        <v>0</v>
      </c>
      <c r="L29" s="416"/>
      <c r="M29" s="416"/>
    </row>
    <row r="30" spans="1:13" x14ac:dyDescent="0.3">
      <c r="A30" s="426" t="s">
        <v>509</v>
      </c>
      <c r="B30" s="424" t="s">
        <v>515</v>
      </c>
      <c r="C30" s="418" t="s">
        <v>522</v>
      </c>
      <c r="D30" s="413" t="s">
        <v>427</v>
      </c>
      <c r="E30" s="436" t="str">
        <f t="shared" si="1"/>
        <v>Nominal £</v>
      </c>
      <c r="F30" s="662">
        <f t="shared" si="3"/>
        <v>0</v>
      </c>
      <c r="G30" s="662">
        <f t="shared" si="3"/>
        <v>0</v>
      </c>
      <c r="H30" s="662">
        <f t="shared" si="3"/>
        <v>0</v>
      </c>
      <c r="I30" s="662">
        <f t="shared" si="3"/>
        <v>0</v>
      </c>
      <c r="J30" s="662">
        <f t="shared" si="3"/>
        <v>0</v>
      </c>
      <c r="K30" s="663">
        <f t="shared" si="3"/>
        <v>0</v>
      </c>
      <c r="L30" s="416"/>
      <c r="M30" s="416"/>
    </row>
    <row r="31" spans="1:13" x14ac:dyDescent="0.3">
      <c r="A31" s="426" t="s">
        <v>509</v>
      </c>
      <c r="B31" s="424" t="s">
        <v>515</v>
      </c>
      <c r="C31" s="418" t="s">
        <v>523</v>
      </c>
      <c r="D31" s="413" t="s">
        <v>427</v>
      </c>
      <c r="E31" s="436" t="str">
        <f t="shared" si="1"/>
        <v>Nominal £</v>
      </c>
      <c r="F31" s="662">
        <f t="shared" si="3"/>
        <v>0</v>
      </c>
      <c r="G31" s="662">
        <f t="shared" si="3"/>
        <v>0</v>
      </c>
      <c r="H31" s="662">
        <f t="shared" si="3"/>
        <v>0</v>
      </c>
      <c r="I31" s="662">
        <f t="shared" si="3"/>
        <v>0</v>
      </c>
      <c r="J31" s="662">
        <f t="shared" si="3"/>
        <v>0</v>
      </c>
      <c r="K31" s="663">
        <f t="shared" si="3"/>
        <v>0</v>
      </c>
      <c r="L31" s="416"/>
      <c r="M31" s="416"/>
    </row>
    <row r="32" spans="1:13" x14ac:dyDescent="0.3">
      <c r="A32" s="426" t="s">
        <v>509</v>
      </c>
      <c r="B32" s="424" t="s">
        <v>515</v>
      </c>
      <c r="C32" s="418" t="s">
        <v>524</v>
      </c>
      <c r="D32" s="413" t="s">
        <v>429</v>
      </c>
      <c r="E32" s="436" t="str">
        <f t="shared" si="1"/>
        <v>Nominal £</v>
      </c>
      <c r="F32" s="662">
        <f t="shared" si="3"/>
        <v>0</v>
      </c>
      <c r="G32" s="662">
        <f t="shared" si="3"/>
        <v>0</v>
      </c>
      <c r="H32" s="662">
        <f t="shared" si="3"/>
        <v>0</v>
      </c>
      <c r="I32" s="662">
        <f t="shared" si="3"/>
        <v>0</v>
      </c>
      <c r="J32" s="662">
        <f t="shared" si="3"/>
        <v>0</v>
      </c>
      <c r="K32" s="663">
        <f t="shared" si="3"/>
        <v>0</v>
      </c>
      <c r="L32" s="416"/>
      <c r="M32" s="416"/>
    </row>
    <row r="33" spans="1:19" ht="14.5" thickBot="1" x14ac:dyDescent="0.35">
      <c r="A33" s="426" t="s">
        <v>509</v>
      </c>
      <c r="B33" s="424" t="s">
        <v>515</v>
      </c>
      <c r="C33" s="418" t="s">
        <v>525</v>
      </c>
      <c r="D33" s="413" t="s">
        <v>429</v>
      </c>
      <c r="E33" s="436" t="str">
        <f t="shared" si="1"/>
        <v>Nominal £</v>
      </c>
      <c r="F33" s="662">
        <f t="shared" si="3"/>
        <v>0</v>
      </c>
      <c r="G33" s="662">
        <f t="shared" si="3"/>
        <v>0</v>
      </c>
      <c r="H33" s="662">
        <f t="shared" si="3"/>
        <v>0</v>
      </c>
      <c r="I33" s="662">
        <f t="shared" si="3"/>
        <v>0</v>
      </c>
      <c r="J33" s="662">
        <f t="shared" si="3"/>
        <v>0</v>
      </c>
      <c r="K33" s="663">
        <f t="shared" si="3"/>
        <v>0</v>
      </c>
      <c r="L33" s="416"/>
      <c r="M33" s="416"/>
    </row>
    <row r="34" spans="1:19" s="17" customFormat="1" ht="15" customHeight="1" x14ac:dyDescent="0.3">
      <c r="A34" s="427" t="s">
        <v>526</v>
      </c>
      <c r="B34" s="427" t="s">
        <v>527</v>
      </c>
      <c r="C34" s="419" t="s">
        <v>502</v>
      </c>
      <c r="D34" s="437" t="s">
        <v>423</v>
      </c>
      <c r="E34" s="439" t="str">
        <f t="shared" si="1"/>
        <v>Nominal £</v>
      </c>
      <c r="F34" s="680">
        <f t="shared" si="3"/>
        <v>0</v>
      </c>
      <c r="G34" s="680">
        <f t="shared" si="3"/>
        <v>0</v>
      </c>
      <c r="H34" s="680">
        <f t="shared" si="3"/>
        <v>0</v>
      </c>
      <c r="I34" s="680">
        <f t="shared" si="3"/>
        <v>0</v>
      </c>
      <c r="J34" s="680">
        <f t="shared" si="3"/>
        <v>0</v>
      </c>
      <c r="K34" s="671">
        <f t="shared" si="3"/>
        <v>0</v>
      </c>
      <c r="L34" s="416"/>
      <c r="M34" s="416"/>
      <c r="N34"/>
      <c r="O34" s="40"/>
      <c r="P34" s="40"/>
      <c r="Q34" s="40"/>
      <c r="R34" s="40"/>
      <c r="S34" s="40"/>
    </row>
    <row r="35" spans="1:19" x14ac:dyDescent="0.3">
      <c r="A35" s="426" t="s">
        <v>526</v>
      </c>
      <c r="B35" s="426" t="s">
        <v>527</v>
      </c>
      <c r="C35" s="422" t="s">
        <v>503</v>
      </c>
      <c r="D35" s="413" t="s">
        <v>423</v>
      </c>
      <c r="E35" s="436" t="str">
        <f t="shared" si="1"/>
        <v>Nominal £</v>
      </c>
      <c r="F35" s="662">
        <f t="shared" si="3"/>
        <v>0</v>
      </c>
      <c r="G35" s="662">
        <f t="shared" si="3"/>
        <v>0</v>
      </c>
      <c r="H35" s="662">
        <f t="shared" si="3"/>
        <v>0</v>
      </c>
      <c r="I35" s="662">
        <f t="shared" si="3"/>
        <v>0</v>
      </c>
      <c r="J35" s="662">
        <f t="shared" si="3"/>
        <v>0</v>
      </c>
      <c r="K35" s="663">
        <f t="shared" si="3"/>
        <v>0</v>
      </c>
      <c r="L35" s="416"/>
      <c r="M35" s="416"/>
    </row>
    <row r="36" spans="1:19" x14ac:dyDescent="0.3">
      <c r="A36" s="426" t="s">
        <v>526</v>
      </c>
      <c r="B36" s="426" t="s">
        <v>527</v>
      </c>
      <c r="C36" s="422" t="s">
        <v>504</v>
      </c>
      <c r="D36" s="413" t="s">
        <v>425</v>
      </c>
      <c r="E36" s="436" t="str">
        <f t="shared" si="1"/>
        <v>Nominal £</v>
      </c>
      <c r="F36" s="662">
        <f t="shared" si="3"/>
        <v>0</v>
      </c>
      <c r="G36" s="662">
        <f t="shared" si="3"/>
        <v>0</v>
      </c>
      <c r="H36" s="662">
        <f t="shared" si="3"/>
        <v>0</v>
      </c>
      <c r="I36" s="662">
        <f t="shared" si="3"/>
        <v>0</v>
      </c>
      <c r="J36" s="662">
        <f t="shared" si="3"/>
        <v>0</v>
      </c>
      <c r="K36" s="663">
        <f t="shared" si="3"/>
        <v>0</v>
      </c>
      <c r="L36" s="416"/>
      <c r="M36" s="416"/>
    </row>
    <row r="37" spans="1:19" ht="14.5" thickBot="1" x14ac:dyDescent="0.35">
      <c r="A37" s="426" t="s">
        <v>526</v>
      </c>
      <c r="B37" s="428" t="s">
        <v>527</v>
      </c>
      <c r="C37" s="440" t="s">
        <v>505</v>
      </c>
      <c r="D37" s="440" t="s">
        <v>425</v>
      </c>
      <c r="E37" s="441" t="str">
        <f t="shared" si="1"/>
        <v>Nominal £</v>
      </c>
      <c r="F37" s="664">
        <f t="shared" si="3"/>
        <v>0</v>
      </c>
      <c r="G37" s="664">
        <f t="shared" si="3"/>
        <v>0</v>
      </c>
      <c r="H37" s="664">
        <f t="shared" si="3"/>
        <v>0</v>
      </c>
      <c r="I37" s="664">
        <f t="shared" si="3"/>
        <v>0</v>
      </c>
      <c r="J37" s="664">
        <f t="shared" si="3"/>
        <v>0</v>
      </c>
      <c r="K37" s="665">
        <f t="shared" si="3"/>
        <v>0</v>
      </c>
      <c r="L37" s="416"/>
      <c r="M37" s="416"/>
    </row>
    <row r="38" spans="1:19" ht="15" customHeight="1" thickBot="1" x14ac:dyDescent="0.35">
      <c r="A38" s="426" t="s">
        <v>526</v>
      </c>
      <c r="B38" s="1343" t="s">
        <v>1051</v>
      </c>
      <c r="C38" s="1317" t="s">
        <v>1052</v>
      </c>
      <c r="D38" s="413" t="s">
        <v>425</v>
      </c>
      <c r="E38" s="439" t="str">
        <f t="shared" si="1"/>
        <v>Nominal £</v>
      </c>
      <c r="F38" s="680">
        <f t="shared" si="3"/>
        <v>0</v>
      </c>
      <c r="G38" s="680">
        <f t="shared" si="3"/>
        <v>0</v>
      </c>
      <c r="H38" s="680">
        <f t="shared" si="3"/>
        <v>0</v>
      </c>
      <c r="I38" s="680">
        <f t="shared" si="3"/>
        <v>0</v>
      </c>
      <c r="J38" s="680">
        <f t="shared" si="3"/>
        <v>0</v>
      </c>
      <c r="K38" s="671">
        <f t="shared" si="3"/>
        <v>0</v>
      </c>
      <c r="L38" s="416"/>
      <c r="M38" s="416"/>
    </row>
    <row r="39" spans="1:19" ht="14.5" thickBot="1" x14ac:dyDescent="0.35">
      <c r="A39" s="426" t="s">
        <v>526</v>
      </c>
      <c r="B39" s="447" t="s">
        <v>529</v>
      </c>
      <c r="C39" s="423" t="s">
        <v>530</v>
      </c>
      <c r="D39" s="445" t="s">
        <v>421</v>
      </c>
      <c r="E39" s="446" t="str">
        <f t="shared" si="1"/>
        <v>Nominal £</v>
      </c>
      <c r="F39" s="656">
        <f t="shared" ref="F39:K40" si="4">F78-F195</f>
        <v>0</v>
      </c>
      <c r="G39" s="656">
        <f t="shared" si="4"/>
        <v>0</v>
      </c>
      <c r="H39" s="656">
        <f t="shared" si="4"/>
        <v>0</v>
      </c>
      <c r="I39" s="656">
        <f t="shared" si="4"/>
        <v>0</v>
      </c>
      <c r="J39" s="656">
        <f t="shared" si="4"/>
        <v>0</v>
      </c>
      <c r="K39" s="657">
        <f t="shared" si="4"/>
        <v>0</v>
      </c>
      <c r="L39" s="416"/>
      <c r="M39" s="416"/>
    </row>
    <row r="40" spans="1:19" ht="15.75" customHeight="1" thickBot="1" x14ac:dyDescent="0.35">
      <c r="A40" s="1647" t="s">
        <v>431</v>
      </c>
      <c r="B40" s="1648"/>
      <c r="C40" s="1649"/>
      <c r="D40" s="448" t="s">
        <v>431</v>
      </c>
      <c r="E40" s="446" t="str">
        <f t="shared" si="1"/>
        <v>Nominal £</v>
      </c>
      <c r="F40" s="656">
        <f t="shared" si="4"/>
        <v>0</v>
      </c>
      <c r="G40" s="656">
        <f t="shared" si="4"/>
        <v>0</v>
      </c>
      <c r="H40" s="656">
        <f t="shared" si="4"/>
        <v>0</v>
      </c>
      <c r="I40" s="656">
        <f t="shared" si="4"/>
        <v>0</v>
      </c>
      <c r="J40" s="656">
        <f t="shared" si="4"/>
        <v>0</v>
      </c>
      <c r="K40" s="657">
        <f t="shared" si="4"/>
        <v>0</v>
      </c>
      <c r="L40" s="416"/>
      <c r="M40" s="416"/>
    </row>
    <row r="41" spans="1:19" ht="14.5" thickBot="1" x14ac:dyDescent="0.35">
      <c r="A41" s="4"/>
      <c r="B41" s="416"/>
      <c r="C41" s="416"/>
      <c r="D41" s="416"/>
      <c r="E41" s="449"/>
      <c r="F41" s="449"/>
      <c r="G41" s="449"/>
      <c r="H41" s="449"/>
      <c r="I41" s="449"/>
      <c r="J41" s="449"/>
      <c r="K41" s="450"/>
      <c r="L41" s="416"/>
      <c r="M41" s="416"/>
    </row>
    <row r="42" spans="1:19" ht="14.5" thickBot="1" x14ac:dyDescent="0.35">
      <c r="A42" s="1569" t="s">
        <v>366</v>
      </c>
      <c r="B42" s="1570"/>
      <c r="C42" s="1570"/>
      <c r="D42" s="1571"/>
      <c r="E42" s="805" t="str">
        <f>$E$9</f>
        <v>Nominal £</v>
      </c>
      <c r="F42" s="656">
        <f t="shared" ref="F42:K42" si="5">F81-F198</f>
        <v>0</v>
      </c>
      <c r="G42" s="656">
        <f t="shared" si="5"/>
        <v>0</v>
      </c>
      <c r="H42" s="656">
        <f t="shared" si="5"/>
        <v>0</v>
      </c>
      <c r="I42" s="656">
        <f t="shared" si="5"/>
        <v>0</v>
      </c>
      <c r="J42" s="656">
        <f t="shared" si="5"/>
        <v>0</v>
      </c>
      <c r="K42" s="657">
        <f t="shared" si="5"/>
        <v>0</v>
      </c>
      <c r="L42" s="416"/>
      <c r="M42" s="416"/>
    </row>
    <row r="43" spans="1:19" x14ac:dyDescent="0.3"/>
    <row r="44" spans="1:19" x14ac:dyDescent="0.3"/>
    <row r="45" spans="1:19" ht="16" thickBot="1" x14ac:dyDescent="0.4">
      <c r="A45" s="325" t="s">
        <v>543</v>
      </c>
      <c r="B45" s="415"/>
      <c r="C45" s="415"/>
      <c r="D45" s="415"/>
      <c r="E45" s="415"/>
      <c r="F45" s="415"/>
      <c r="G45" s="415"/>
      <c r="H45" s="415"/>
      <c r="I45" s="415"/>
      <c r="J45" s="415"/>
      <c r="K45" s="415"/>
    </row>
    <row r="46" spans="1:19" x14ac:dyDescent="0.3">
      <c r="A46" s="1650" t="s">
        <v>531</v>
      </c>
      <c r="B46" s="1651"/>
      <c r="C46" s="1652"/>
      <c r="D46" s="1615" t="s">
        <v>528</v>
      </c>
      <c r="E46" s="1645" t="s">
        <v>386</v>
      </c>
      <c r="F46" s="1572" t="s">
        <v>506</v>
      </c>
      <c r="G46" s="1573"/>
      <c r="H46" s="1573"/>
      <c r="I46" s="1573"/>
      <c r="J46" s="1573"/>
      <c r="K46" s="1574"/>
    </row>
    <row r="47" spans="1:19" ht="14.5" thickBot="1" x14ac:dyDescent="0.35">
      <c r="A47" s="1653"/>
      <c r="B47" s="1654"/>
      <c r="C47" s="1655"/>
      <c r="D47" s="1613"/>
      <c r="E47" s="1646"/>
      <c r="F47" s="432">
        <v>2023</v>
      </c>
      <c r="G47" s="433">
        <v>2024</v>
      </c>
      <c r="H47" s="433">
        <v>2025</v>
      </c>
      <c r="I47" s="433">
        <v>2026</v>
      </c>
      <c r="J47" s="433">
        <v>2027</v>
      </c>
      <c r="K47" s="434">
        <v>2028</v>
      </c>
    </row>
    <row r="48" spans="1:19" x14ac:dyDescent="0.3">
      <c r="A48" s="426" t="s">
        <v>509</v>
      </c>
      <c r="B48" s="424" t="s">
        <v>510</v>
      </c>
      <c r="C48" s="417" t="s">
        <v>352</v>
      </c>
      <c r="D48" s="437" t="s">
        <v>414</v>
      </c>
      <c r="E48" s="439" t="str">
        <f t="shared" ref="E48:E79" si="6">$E$9</f>
        <v>Nominal £</v>
      </c>
      <c r="F48" s="680">
        <f t="shared" ref="F48:K57" si="7">F87+F126+F204</f>
        <v>0</v>
      </c>
      <c r="G48" s="680">
        <f t="shared" si="7"/>
        <v>0</v>
      </c>
      <c r="H48" s="680">
        <f t="shared" si="7"/>
        <v>0</v>
      </c>
      <c r="I48" s="680">
        <f t="shared" si="7"/>
        <v>0</v>
      </c>
      <c r="J48" s="680">
        <f t="shared" si="7"/>
        <v>0</v>
      </c>
      <c r="K48" s="671">
        <f t="shared" si="7"/>
        <v>0</v>
      </c>
    </row>
    <row r="49" spans="1:11" x14ac:dyDescent="0.3">
      <c r="A49" s="426" t="s">
        <v>509</v>
      </c>
      <c r="B49" s="424" t="s">
        <v>510</v>
      </c>
      <c r="C49" s="418" t="s">
        <v>353</v>
      </c>
      <c r="D49" s="413" t="s">
        <v>414</v>
      </c>
      <c r="E49" s="436" t="str">
        <f t="shared" si="6"/>
        <v>Nominal £</v>
      </c>
      <c r="F49" s="662">
        <f t="shared" si="7"/>
        <v>0</v>
      </c>
      <c r="G49" s="662">
        <f t="shared" si="7"/>
        <v>0</v>
      </c>
      <c r="H49" s="662">
        <f t="shared" si="7"/>
        <v>0</v>
      </c>
      <c r="I49" s="662">
        <f t="shared" si="7"/>
        <v>0</v>
      </c>
      <c r="J49" s="662">
        <f t="shared" si="7"/>
        <v>0</v>
      </c>
      <c r="K49" s="663">
        <f t="shared" si="7"/>
        <v>0</v>
      </c>
    </row>
    <row r="50" spans="1:11" x14ac:dyDescent="0.3">
      <c r="A50" s="426" t="s">
        <v>509</v>
      </c>
      <c r="B50" s="424" t="s">
        <v>510</v>
      </c>
      <c r="C50" s="418" t="s">
        <v>354</v>
      </c>
      <c r="D50" s="413" t="s">
        <v>414</v>
      </c>
      <c r="E50" s="436" t="str">
        <f t="shared" si="6"/>
        <v>Nominal £</v>
      </c>
      <c r="F50" s="662">
        <f t="shared" si="7"/>
        <v>0</v>
      </c>
      <c r="G50" s="662">
        <f t="shared" si="7"/>
        <v>0</v>
      </c>
      <c r="H50" s="662">
        <f t="shared" si="7"/>
        <v>0</v>
      </c>
      <c r="I50" s="662">
        <f t="shared" si="7"/>
        <v>0</v>
      </c>
      <c r="J50" s="662">
        <f t="shared" si="7"/>
        <v>0</v>
      </c>
      <c r="K50" s="663">
        <f t="shared" si="7"/>
        <v>0</v>
      </c>
    </row>
    <row r="51" spans="1:11" x14ac:dyDescent="0.3">
      <c r="A51" s="426" t="s">
        <v>509</v>
      </c>
      <c r="B51" s="424" t="s">
        <v>510</v>
      </c>
      <c r="C51" s="418" t="s">
        <v>355</v>
      </c>
      <c r="D51" s="413" t="s">
        <v>414</v>
      </c>
      <c r="E51" s="436" t="str">
        <f t="shared" si="6"/>
        <v>Nominal £</v>
      </c>
      <c r="F51" s="662">
        <f t="shared" si="7"/>
        <v>0</v>
      </c>
      <c r="G51" s="662">
        <f t="shared" si="7"/>
        <v>0</v>
      </c>
      <c r="H51" s="662">
        <f t="shared" si="7"/>
        <v>0</v>
      </c>
      <c r="I51" s="662">
        <f t="shared" si="7"/>
        <v>0</v>
      </c>
      <c r="J51" s="662">
        <f t="shared" si="7"/>
        <v>0</v>
      </c>
      <c r="K51" s="663">
        <f t="shared" si="7"/>
        <v>0</v>
      </c>
    </row>
    <row r="52" spans="1:11" x14ac:dyDescent="0.3">
      <c r="A52" s="426" t="s">
        <v>509</v>
      </c>
      <c r="B52" s="424" t="s">
        <v>510</v>
      </c>
      <c r="C52" s="418" t="s">
        <v>511</v>
      </c>
      <c r="D52" s="413" t="s">
        <v>414</v>
      </c>
      <c r="E52" s="436" t="str">
        <f t="shared" si="6"/>
        <v>Nominal £</v>
      </c>
      <c r="F52" s="662">
        <f t="shared" si="7"/>
        <v>0</v>
      </c>
      <c r="G52" s="662">
        <f t="shared" si="7"/>
        <v>0</v>
      </c>
      <c r="H52" s="662">
        <f t="shared" si="7"/>
        <v>0</v>
      </c>
      <c r="I52" s="662">
        <f t="shared" si="7"/>
        <v>0</v>
      </c>
      <c r="J52" s="662">
        <f t="shared" si="7"/>
        <v>0</v>
      </c>
      <c r="K52" s="663">
        <f t="shared" si="7"/>
        <v>0</v>
      </c>
    </row>
    <row r="53" spans="1:11" x14ac:dyDescent="0.3">
      <c r="A53" s="426" t="s">
        <v>509</v>
      </c>
      <c r="B53" s="424" t="s">
        <v>510</v>
      </c>
      <c r="C53" s="418" t="s">
        <v>512</v>
      </c>
      <c r="D53" s="413" t="s">
        <v>419</v>
      </c>
      <c r="E53" s="436" t="str">
        <f t="shared" si="6"/>
        <v>Nominal £</v>
      </c>
      <c r="F53" s="662">
        <f t="shared" si="7"/>
        <v>0</v>
      </c>
      <c r="G53" s="662">
        <f t="shared" si="7"/>
        <v>0</v>
      </c>
      <c r="H53" s="662">
        <f t="shared" si="7"/>
        <v>0</v>
      </c>
      <c r="I53" s="662">
        <f t="shared" si="7"/>
        <v>0</v>
      </c>
      <c r="J53" s="662">
        <f t="shared" si="7"/>
        <v>0</v>
      </c>
      <c r="K53" s="663">
        <f t="shared" si="7"/>
        <v>0</v>
      </c>
    </row>
    <row r="54" spans="1:11" x14ac:dyDescent="0.3">
      <c r="A54" s="426" t="s">
        <v>509</v>
      </c>
      <c r="B54" s="424" t="s">
        <v>510</v>
      </c>
      <c r="C54" s="418" t="s">
        <v>329</v>
      </c>
      <c r="D54" s="413" t="s">
        <v>414</v>
      </c>
      <c r="E54" s="436" t="str">
        <f t="shared" si="6"/>
        <v>Nominal £</v>
      </c>
      <c r="F54" s="662">
        <f t="shared" si="7"/>
        <v>0</v>
      </c>
      <c r="G54" s="662">
        <f t="shared" si="7"/>
        <v>0</v>
      </c>
      <c r="H54" s="662">
        <f t="shared" si="7"/>
        <v>0</v>
      </c>
      <c r="I54" s="662">
        <f t="shared" si="7"/>
        <v>0</v>
      </c>
      <c r="J54" s="662">
        <f t="shared" si="7"/>
        <v>0</v>
      </c>
      <c r="K54" s="663">
        <f t="shared" si="7"/>
        <v>0</v>
      </c>
    </row>
    <row r="55" spans="1:11" x14ac:dyDescent="0.3">
      <c r="A55" s="426" t="s">
        <v>509</v>
      </c>
      <c r="B55" s="424" t="s">
        <v>510</v>
      </c>
      <c r="C55" s="418" t="s">
        <v>330</v>
      </c>
      <c r="D55" s="413" t="s">
        <v>414</v>
      </c>
      <c r="E55" s="436" t="str">
        <f t="shared" si="6"/>
        <v>Nominal £</v>
      </c>
      <c r="F55" s="662">
        <f t="shared" si="7"/>
        <v>0</v>
      </c>
      <c r="G55" s="662">
        <f t="shared" si="7"/>
        <v>0</v>
      </c>
      <c r="H55" s="662">
        <f t="shared" si="7"/>
        <v>0</v>
      </c>
      <c r="I55" s="662">
        <f t="shared" si="7"/>
        <v>0</v>
      </c>
      <c r="J55" s="662">
        <f t="shared" si="7"/>
        <v>0</v>
      </c>
      <c r="K55" s="663">
        <f t="shared" si="7"/>
        <v>0</v>
      </c>
    </row>
    <row r="56" spans="1:11" x14ac:dyDescent="0.3">
      <c r="A56" s="426" t="s">
        <v>509</v>
      </c>
      <c r="B56" s="424" t="s">
        <v>510</v>
      </c>
      <c r="C56" s="418" t="s">
        <v>331</v>
      </c>
      <c r="D56" s="413" t="s">
        <v>414</v>
      </c>
      <c r="E56" s="436" t="str">
        <f t="shared" si="6"/>
        <v>Nominal £</v>
      </c>
      <c r="F56" s="662">
        <f t="shared" si="7"/>
        <v>0</v>
      </c>
      <c r="G56" s="662">
        <f t="shared" si="7"/>
        <v>0</v>
      </c>
      <c r="H56" s="662">
        <f t="shared" si="7"/>
        <v>0</v>
      </c>
      <c r="I56" s="662">
        <f t="shared" si="7"/>
        <v>0</v>
      </c>
      <c r="J56" s="662">
        <f t="shared" si="7"/>
        <v>0</v>
      </c>
      <c r="K56" s="663">
        <f t="shared" si="7"/>
        <v>0</v>
      </c>
    </row>
    <row r="57" spans="1:11" x14ac:dyDescent="0.3">
      <c r="A57" s="426" t="s">
        <v>509</v>
      </c>
      <c r="B57" s="424" t="s">
        <v>510</v>
      </c>
      <c r="C57" s="418" t="s">
        <v>333</v>
      </c>
      <c r="D57" s="413" t="s">
        <v>419</v>
      </c>
      <c r="E57" s="436" t="str">
        <f t="shared" si="6"/>
        <v>Nominal £</v>
      </c>
      <c r="F57" s="662">
        <f t="shared" si="7"/>
        <v>0</v>
      </c>
      <c r="G57" s="662">
        <f t="shared" si="7"/>
        <v>0</v>
      </c>
      <c r="H57" s="662">
        <f t="shared" si="7"/>
        <v>0</v>
      </c>
      <c r="I57" s="662">
        <f t="shared" si="7"/>
        <v>0</v>
      </c>
      <c r="J57" s="662">
        <f t="shared" si="7"/>
        <v>0</v>
      </c>
      <c r="K57" s="663">
        <f t="shared" si="7"/>
        <v>0</v>
      </c>
    </row>
    <row r="58" spans="1:11" x14ac:dyDescent="0.3">
      <c r="A58" s="426" t="s">
        <v>509</v>
      </c>
      <c r="B58" s="424" t="s">
        <v>510</v>
      </c>
      <c r="C58" s="418" t="s">
        <v>334</v>
      </c>
      <c r="D58" s="413" t="s">
        <v>419</v>
      </c>
      <c r="E58" s="436" t="str">
        <f t="shared" si="6"/>
        <v>Nominal £</v>
      </c>
      <c r="F58" s="662">
        <f t="shared" ref="F58:K67" si="8">F97+F136+F214</f>
        <v>0</v>
      </c>
      <c r="G58" s="662">
        <f t="shared" si="8"/>
        <v>0</v>
      </c>
      <c r="H58" s="662">
        <f t="shared" si="8"/>
        <v>0</v>
      </c>
      <c r="I58" s="662">
        <f t="shared" si="8"/>
        <v>0</v>
      </c>
      <c r="J58" s="662">
        <f t="shared" si="8"/>
        <v>0</v>
      </c>
      <c r="K58" s="663">
        <f t="shared" si="8"/>
        <v>0</v>
      </c>
    </row>
    <row r="59" spans="1:11" ht="14.5" thickBot="1" x14ac:dyDescent="0.35">
      <c r="A59" s="426" t="s">
        <v>509</v>
      </c>
      <c r="B59" s="425" t="s">
        <v>510</v>
      </c>
      <c r="C59" s="416" t="s">
        <v>335</v>
      </c>
      <c r="D59" s="440" t="s">
        <v>419</v>
      </c>
      <c r="E59" s="441" t="str">
        <f t="shared" si="6"/>
        <v>Nominal £</v>
      </c>
      <c r="F59" s="664">
        <f t="shared" si="8"/>
        <v>0</v>
      </c>
      <c r="G59" s="664">
        <f t="shared" si="8"/>
        <v>0</v>
      </c>
      <c r="H59" s="664">
        <f t="shared" si="8"/>
        <v>0</v>
      </c>
      <c r="I59" s="664">
        <f t="shared" si="8"/>
        <v>0</v>
      </c>
      <c r="J59" s="664">
        <f t="shared" si="8"/>
        <v>0</v>
      </c>
      <c r="K59" s="665">
        <f t="shared" si="8"/>
        <v>0</v>
      </c>
    </row>
    <row r="60" spans="1:11" ht="14.5" thickBot="1" x14ac:dyDescent="0.35">
      <c r="A60" s="426" t="s">
        <v>509</v>
      </c>
      <c r="B60" s="1656" t="s">
        <v>417</v>
      </c>
      <c r="C60" s="1657"/>
      <c r="D60" s="442" t="s">
        <v>417</v>
      </c>
      <c r="E60" s="443" t="str">
        <f t="shared" si="6"/>
        <v>Nominal £</v>
      </c>
      <c r="F60" s="683">
        <f t="shared" si="8"/>
        <v>0</v>
      </c>
      <c r="G60" s="683">
        <f t="shared" si="8"/>
        <v>0</v>
      </c>
      <c r="H60" s="683">
        <f t="shared" si="8"/>
        <v>0</v>
      </c>
      <c r="I60" s="683">
        <f t="shared" si="8"/>
        <v>0</v>
      </c>
      <c r="J60" s="683">
        <f t="shared" si="8"/>
        <v>0</v>
      </c>
      <c r="K60" s="684">
        <f t="shared" si="8"/>
        <v>0</v>
      </c>
    </row>
    <row r="61" spans="1:11" x14ac:dyDescent="0.3">
      <c r="A61" s="426" t="s">
        <v>509</v>
      </c>
      <c r="B61" s="427" t="s">
        <v>529</v>
      </c>
      <c r="C61" s="419" t="s">
        <v>513</v>
      </c>
      <c r="D61" s="437" t="s">
        <v>421</v>
      </c>
      <c r="E61" s="439" t="str">
        <f t="shared" si="6"/>
        <v>Nominal £</v>
      </c>
      <c r="F61" s="680">
        <f t="shared" si="8"/>
        <v>0</v>
      </c>
      <c r="G61" s="680">
        <f t="shared" si="8"/>
        <v>0</v>
      </c>
      <c r="H61" s="680">
        <f t="shared" si="8"/>
        <v>0</v>
      </c>
      <c r="I61" s="680">
        <f t="shared" si="8"/>
        <v>0</v>
      </c>
      <c r="J61" s="680">
        <f t="shared" si="8"/>
        <v>0</v>
      </c>
      <c r="K61" s="671">
        <f t="shared" si="8"/>
        <v>0</v>
      </c>
    </row>
    <row r="62" spans="1:11" ht="14.5" thickBot="1" x14ac:dyDescent="0.35">
      <c r="A62" s="426" t="s">
        <v>509</v>
      </c>
      <c r="B62" s="428" t="s">
        <v>529</v>
      </c>
      <c r="C62" s="420" t="s">
        <v>514</v>
      </c>
      <c r="D62" s="440" t="s">
        <v>421</v>
      </c>
      <c r="E62" s="441" t="str">
        <f t="shared" si="6"/>
        <v>Nominal £</v>
      </c>
      <c r="F62" s="664">
        <f t="shared" si="8"/>
        <v>0</v>
      </c>
      <c r="G62" s="664">
        <f t="shared" si="8"/>
        <v>0</v>
      </c>
      <c r="H62" s="664">
        <f t="shared" si="8"/>
        <v>0</v>
      </c>
      <c r="I62" s="664">
        <f t="shared" si="8"/>
        <v>0</v>
      </c>
      <c r="J62" s="664">
        <f t="shared" si="8"/>
        <v>0</v>
      </c>
      <c r="K62" s="665">
        <f t="shared" si="8"/>
        <v>0</v>
      </c>
    </row>
    <row r="63" spans="1:11" x14ac:dyDescent="0.3">
      <c r="A63" s="426" t="s">
        <v>509</v>
      </c>
      <c r="B63" s="429" t="s">
        <v>515</v>
      </c>
      <c r="C63" s="421" t="s">
        <v>516</v>
      </c>
      <c r="D63" s="444" t="s">
        <v>423</v>
      </c>
      <c r="E63" s="435" t="str">
        <f t="shared" si="6"/>
        <v>Nominal £</v>
      </c>
      <c r="F63" s="681">
        <f t="shared" si="8"/>
        <v>0</v>
      </c>
      <c r="G63" s="681">
        <f t="shared" si="8"/>
        <v>0</v>
      </c>
      <c r="H63" s="681">
        <f t="shared" si="8"/>
        <v>0</v>
      </c>
      <c r="I63" s="681">
        <f t="shared" si="8"/>
        <v>0</v>
      </c>
      <c r="J63" s="681">
        <f t="shared" si="8"/>
        <v>0</v>
      </c>
      <c r="K63" s="682">
        <f t="shared" si="8"/>
        <v>0</v>
      </c>
    </row>
    <row r="64" spans="1:11" x14ac:dyDescent="0.3">
      <c r="A64" s="426" t="s">
        <v>509</v>
      </c>
      <c r="B64" s="424" t="s">
        <v>515</v>
      </c>
      <c r="C64" s="417" t="s">
        <v>517</v>
      </c>
      <c r="D64" s="413" t="s">
        <v>423</v>
      </c>
      <c r="E64" s="436" t="str">
        <f t="shared" si="6"/>
        <v>Nominal £</v>
      </c>
      <c r="F64" s="662">
        <f t="shared" si="8"/>
        <v>0</v>
      </c>
      <c r="G64" s="662">
        <f t="shared" si="8"/>
        <v>0</v>
      </c>
      <c r="H64" s="662">
        <f t="shared" si="8"/>
        <v>0</v>
      </c>
      <c r="I64" s="662">
        <f t="shared" si="8"/>
        <v>0</v>
      </c>
      <c r="J64" s="662">
        <f t="shared" si="8"/>
        <v>0</v>
      </c>
      <c r="K64" s="663">
        <f t="shared" si="8"/>
        <v>0</v>
      </c>
    </row>
    <row r="65" spans="1:11" x14ac:dyDescent="0.3">
      <c r="A65" s="426" t="s">
        <v>509</v>
      </c>
      <c r="B65" s="424" t="s">
        <v>515</v>
      </c>
      <c r="C65" s="416" t="s">
        <v>518</v>
      </c>
      <c r="D65" s="413" t="s">
        <v>423</v>
      </c>
      <c r="E65" s="436" t="str">
        <f t="shared" si="6"/>
        <v>Nominal £</v>
      </c>
      <c r="F65" s="662">
        <f t="shared" si="8"/>
        <v>0</v>
      </c>
      <c r="G65" s="662">
        <f t="shared" si="8"/>
        <v>0</v>
      </c>
      <c r="H65" s="662">
        <f t="shared" si="8"/>
        <v>0</v>
      </c>
      <c r="I65" s="662">
        <f t="shared" si="8"/>
        <v>0</v>
      </c>
      <c r="J65" s="662">
        <f t="shared" si="8"/>
        <v>0</v>
      </c>
      <c r="K65" s="663">
        <f t="shared" si="8"/>
        <v>0</v>
      </c>
    </row>
    <row r="66" spans="1:11" x14ac:dyDescent="0.3">
      <c r="A66" s="426" t="s">
        <v>509</v>
      </c>
      <c r="B66" s="424" t="s">
        <v>515</v>
      </c>
      <c r="C66" s="418" t="s">
        <v>519</v>
      </c>
      <c r="D66" s="413" t="s">
        <v>425</v>
      </c>
      <c r="E66" s="436" t="str">
        <f t="shared" si="6"/>
        <v>Nominal £</v>
      </c>
      <c r="F66" s="662">
        <f t="shared" si="8"/>
        <v>0</v>
      </c>
      <c r="G66" s="662">
        <f t="shared" si="8"/>
        <v>0</v>
      </c>
      <c r="H66" s="662">
        <f t="shared" si="8"/>
        <v>0</v>
      </c>
      <c r="I66" s="662">
        <f t="shared" si="8"/>
        <v>0</v>
      </c>
      <c r="J66" s="662">
        <f t="shared" si="8"/>
        <v>0</v>
      </c>
      <c r="K66" s="663">
        <f t="shared" si="8"/>
        <v>0</v>
      </c>
    </row>
    <row r="67" spans="1:11" x14ac:dyDescent="0.3">
      <c r="A67" s="426" t="s">
        <v>509</v>
      </c>
      <c r="B67" s="424" t="s">
        <v>515</v>
      </c>
      <c r="C67" s="418" t="s">
        <v>520</v>
      </c>
      <c r="D67" s="413" t="s">
        <v>425</v>
      </c>
      <c r="E67" s="436" t="str">
        <f t="shared" si="6"/>
        <v>Nominal £</v>
      </c>
      <c r="F67" s="662">
        <f t="shared" si="8"/>
        <v>0</v>
      </c>
      <c r="G67" s="662">
        <f t="shared" si="8"/>
        <v>0</v>
      </c>
      <c r="H67" s="662">
        <f t="shared" si="8"/>
        <v>0</v>
      </c>
      <c r="I67" s="662">
        <f t="shared" si="8"/>
        <v>0</v>
      </c>
      <c r="J67" s="662">
        <f t="shared" si="8"/>
        <v>0</v>
      </c>
      <c r="K67" s="663">
        <f t="shared" si="8"/>
        <v>0</v>
      </c>
    </row>
    <row r="68" spans="1:11" x14ac:dyDescent="0.3">
      <c r="A68" s="426" t="s">
        <v>509</v>
      </c>
      <c r="B68" s="424" t="s">
        <v>515</v>
      </c>
      <c r="C68" s="418" t="s">
        <v>521</v>
      </c>
      <c r="D68" s="413" t="s">
        <v>427</v>
      </c>
      <c r="E68" s="436" t="str">
        <f t="shared" si="6"/>
        <v>Nominal £</v>
      </c>
      <c r="F68" s="662">
        <f t="shared" ref="F68:K76" si="9">F107+F146+F224</f>
        <v>0</v>
      </c>
      <c r="G68" s="662">
        <f t="shared" si="9"/>
        <v>0</v>
      </c>
      <c r="H68" s="662">
        <f t="shared" si="9"/>
        <v>0</v>
      </c>
      <c r="I68" s="662">
        <f t="shared" si="9"/>
        <v>0</v>
      </c>
      <c r="J68" s="662">
        <f t="shared" si="9"/>
        <v>0</v>
      </c>
      <c r="K68" s="663">
        <f t="shared" si="9"/>
        <v>0</v>
      </c>
    </row>
    <row r="69" spans="1:11" x14ac:dyDescent="0.3">
      <c r="A69" s="426" t="s">
        <v>509</v>
      </c>
      <c r="B69" s="424" t="s">
        <v>515</v>
      </c>
      <c r="C69" s="418" t="s">
        <v>522</v>
      </c>
      <c r="D69" s="413" t="s">
        <v>427</v>
      </c>
      <c r="E69" s="436" t="str">
        <f t="shared" si="6"/>
        <v>Nominal £</v>
      </c>
      <c r="F69" s="662">
        <f t="shared" si="9"/>
        <v>0</v>
      </c>
      <c r="G69" s="662">
        <f t="shared" si="9"/>
        <v>0</v>
      </c>
      <c r="H69" s="662">
        <f t="shared" si="9"/>
        <v>0</v>
      </c>
      <c r="I69" s="662">
        <f t="shared" si="9"/>
        <v>0</v>
      </c>
      <c r="J69" s="662">
        <f t="shared" si="9"/>
        <v>0</v>
      </c>
      <c r="K69" s="663">
        <f t="shared" si="9"/>
        <v>0</v>
      </c>
    </row>
    <row r="70" spans="1:11" x14ac:dyDescent="0.3">
      <c r="A70" s="426" t="s">
        <v>509</v>
      </c>
      <c r="B70" s="424" t="s">
        <v>515</v>
      </c>
      <c r="C70" s="418" t="s">
        <v>523</v>
      </c>
      <c r="D70" s="413" t="s">
        <v>427</v>
      </c>
      <c r="E70" s="436" t="str">
        <f t="shared" si="6"/>
        <v>Nominal £</v>
      </c>
      <c r="F70" s="662">
        <f t="shared" si="9"/>
        <v>0</v>
      </c>
      <c r="G70" s="662">
        <f t="shared" si="9"/>
        <v>0</v>
      </c>
      <c r="H70" s="662">
        <f t="shared" si="9"/>
        <v>0</v>
      </c>
      <c r="I70" s="662">
        <f t="shared" si="9"/>
        <v>0</v>
      </c>
      <c r="J70" s="662">
        <f t="shared" si="9"/>
        <v>0</v>
      </c>
      <c r="K70" s="663">
        <f t="shared" si="9"/>
        <v>0</v>
      </c>
    </row>
    <row r="71" spans="1:11" x14ac:dyDescent="0.3">
      <c r="A71" s="426" t="s">
        <v>509</v>
      </c>
      <c r="B71" s="424" t="s">
        <v>515</v>
      </c>
      <c r="C71" s="418" t="s">
        <v>524</v>
      </c>
      <c r="D71" s="413" t="s">
        <v>429</v>
      </c>
      <c r="E71" s="436" t="str">
        <f t="shared" si="6"/>
        <v>Nominal £</v>
      </c>
      <c r="F71" s="662">
        <f t="shared" si="9"/>
        <v>0</v>
      </c>
      <c r="G71" s="662">
        <f t="shared" si="9"/>
        <v>0</v>
      </c>
      <c r="H71" s="662">
        <f t="shared" si="9"/>
        <v>0</v>
      </c>
      <c r="I71" s="662">
        <f t="shared" si="9"/>
        <v>0</v>
      </c>
      <c r="J71" s="662">
        <f t="shared" si="9"/>
        <v>0</v>
      </c>
      <c r="K71" s="663">
        <f t="shared" si="9"/>
        <v>0</v>
      </c>
    </row>
    <row r="72" spans="1:11" ht="14.5" thickBot="1" x14ac:dyDescent="0.35">
      <c r="A72" s="426" t="s">
        <v>509</v>
      </c>
      <c r="B72" s="424" t="s">
        <v>515</v>
      </c>
      <c r="C72" s="418" t="s">
        <v>525</v>
      </c>
      <c r="D72" s="413" t="s">
        <v>429</v>
      </c>
      <c r="E72" s="436" t="str">
        <f t="shared" si="6"/>
        <v>Nominal £</v>
      </c>
      <c r="F72" s="662">
        <f t="shared" si="9"/>
        <v>0</v>
      </c>
      <c r="G72" s="662">
        <f t="shared" si="9"/>
        <v>0</v>
      </c>
      <c r="H72" s="662">
        <f t="shared" si="9"/>
        <v>0</v>
      </c>
      <c r="I72" s="662">
        <f t="shared" si="9"/>
        <v>0</v>
      </c>
      <c r="J72" s="662">
        <f t="shared" si="9"/>
        <v>0</v>
      </c>
      <c r="K72" s="663">
        <f t="shared" si="9"/>
        <v>0</v>
      </c>
    </row>
    <row r="73" spans="1:11" x14ac:dyDescent="0.3">
      <c r="A73" s="427" t="s">
        <v>526</v>
      </c>
      <c r="B73" s="427" t="s">
        <v>527</v>
      </c>
      <c r="C73" s="419" t="s">
        <v>502</v>
      </c>
      <c r="D73" s="437" t="s">
        <v>423</v>
      </c>
      <c r="E73" s="439" t="str">
        <f t="shared" si="6"/>
        <v>Nominal £</v>
      </c>
      <c r="F73" s="680">
        <f t="shared" si="9"/>
        <v>0</v>
      </c>
      <c r="G73" s="680">
        <f t="shared" si="9"/>
        <v>0</v>
      </c>
      <c r="H73" s="680">
        <f t="shared" si="9"/>
        <v>0</v>
      </c>
      <c r="I73" s="680">
        <f t="shared" si="9"/>
        <v>0</v>
      </c>
      <c r="J73" s="680">
        <f t="shared" si="9"/>
        <v>0</v>
      </c>
      <c r="K73" s="671">
        <f t="shared" si="9"/>
        <v>0</v>
      </c>
    </row>
    <row r="74" spans="1:11" x14ac:dyDescent="0.3">
      <c r="A74" s="426" t="s">
        <v>526</v>
      </c>
      <c r="B74" s="426" t="s">
        <v>527</v>
      </c>
      <c r="C74" s="422" t="s">
        <v>503</v>
      </c>
      <c r="D74" s="413" t="s">
        <v>423</v>
      </c>
      <c r="E74" s="436" t="str">
        <f t="shared" si="6"/>
        <v>Nominal £</v>
      </c>
      <c r="F74" s="662">
        <f t="shared" si="9"/>
        <v>0</v>
      </c>
      <c r="G74" s="662">
        <f t="shared" si="9"/>
        <v>0</v>
      </c>
      <c r="H74" s="662">
        <f t="shared" si="9"/>
        <v>0</v>
      </c>
      <c r="I74" s="662">
        <f t="shared" si="9"/>
        <v>0</v>
      </c>
      <c r="J74" s="662">
        <f t="shared" si="9"/>
        <v>0</v>
      </c>
      <c r="K74" s="663">
        <f t="shared" si="9"/>
        <v>0</v>
      </c>
    </row>
    <row r="75" spans="1:11" x14ac:dyDescent="0.3">
      <c r="A75" s="426" t="s">
        <v>526</v>
      </c>
      <c r="B75" s="426" t="s">
        <v>527</v>
      </c>
      <c r="C75" s="422" t="s">
        <v>504</v>
      </c>
      <c r="D75" s="413" t="s">
        <v>425</v>
      </c>
      <c r="E75" s="436" t="str">
        <f t="shared" si="6"/>
        <v>Nominal £</v>
      </c>
      <c r="F75" s="662">
        <f t="shared" si="9"/>
        <v>0</v>
      </c>
      <c r="G75" s="662">
        <f t="shared" si="9"/>
        <v>0</v>
      </c>
      <c r="H75" s="662">
        <f t="shared" si="9"/>
        <v>0</v>
      </c>
      <c r="I75" s="662">
        <f t="shared" si="9"/>
        <v>0</v>
      </c>
      <c r="J75" s="662">
        <f t="shared" si="9"/>
        <v>0</v>
      </c>
      <c r="K75" s="663">
        <f t="shared" si="9"/>
        <v>0</v>
      </c>
    </row>
    <row r="76" spans="1:11" ht="14.5" thickBot="1" x14ac:dyDescent="0.35">
      <c r="A76" s="426" t="s">
        <v>526</v>
      </c>
      <c r="B76" s="428" t="s">
        <v>527</v>
      </c>
      <c r="C76" s="440" t="s">
        <v>505</v>
      </c>
      <c r="D76" s="440" t="s">
        <v>425</v>
      </c>
      <c r="E76" s="441" t="str">
        <f t="shared" si="6"/>
        <v>Nominal £</v>
      </c>
      <c r="F76" s="664">
        <f t="shared" si="9"/>
        <v>0</v>
      </c>
      <c r="G76" s="664">
        <f t="shared" si="9"/>
        <v>0</v>
      </c>
      <c r="H76" s="664">
        <f t="shared" si="9"/>
        <v>0</v>
      </c>
      <c r="I76" s="664">
        <f t="shared" si="9"/>
        <v>0</v>
      </c>
      <c r="J76" s="664">
        <f t="shared" si="9"/>
        <v>0</v>
      </c>
      <c r="K76" s="665">
        <f t="shared" si="9"/>
        <v>0</v>
      </c>
    </row>
    <row r="77" spans="1:11" ht="14.5" thickBot="1" x14ac:dyDescent="0.35">
      <c r="A77" s="426" t="s">
        <v>526</v>
      </c>
      <c r="B77" s="1343" t="s">
        <v>1051</v>
      </c>
      <c r="C77" s="1317" t="s">
        <v>1052</v>
      </c>
      <c r="D77" s="413" t="s">
        <v>425</v>
      </c>
      <c r="E77" s="436" t="str">
        <f t="shared" si="6"/>
        <v>Nominal £</v>
      </c>
      <c r="F77" s="680">
        <f>F116+F155+F233</f>
        <v>0</v>
      </c>
      <c r="G77" s="680">
        <f t="shared" ref="G77:K77" si="10">G116+G155+G233</f>
        <v>0</v>
      </c>
      <c r="H77" s="680">
        <f t="shared" si="10"/>
        <v>0</v>
      </c>
      <c r="I77" s="680">
        <f t="shared" si="10"/>
        <v>0</v>
      </c>
      <c r="J77" s="680">
        <f t="shared" si="10"/>
        <v>0</v>
      </c>
      <c r="K77" s="671">
        <f t="shared" si="10"/>
        <v>0</v>
      </c>
    </row>
    <row r="78" spans="1:11" ht="14.5" thickBot="1" x14ac:dyDescent="0.35">
      <c r="A78" s="426" t="s">
        <v>526</v>
      </c>
      <c r="B78" s="447" t="s">
        <v>529</v>
      </c>
      <c r="C78" s="423" t="s">
        <v>530</v>
      </c>
      <c r="D78" s="445" t="s">
        <v>421</v>
      </c>
      <c r="E78" s="446" t="str">
        <f t="shared" si="6"/>
        <v>Nominal £</v>
      </c>
      <c r="F78" s="656">
        <f>F117+F156+F234</f>
        <v>0</v>
      </c>
      <c r="G78" s="656">
        <f t="shared" ref="G78:K79" si="11">G117+G156+G234</f>
        <v>0</v>
      </c>
      <c r="H78" s="656">
        <f t="shared" si="11"/>
        <v>0</v>
      </c>
      <c r="I78" s="656">
        <f t="shared" si="11"/>
        <v>0</v>
      </c>
      <c r="J78" s="656">
        <f t="shared" si="11"/>
        <v>0</v>
      </c>
      <c r="K78" s="657">
        <f t="shared" si="11"/>
        <v>0</v>
      </c>
    </row>
    <row r="79" spans="1:11" ht="14.5" thickBot="1" x14ac:dyDescent="0.35">
      <c r="A79" s="1647" t="s">
        <v>431</v>
      </c>
      <c r="B79" s="1648"/>
      <c r="C79" s="1649"/>
      <c r="D79" s="448" t="s">
        <v>431</v>
      </c>
      <c r="E79" s="446" t="str">
        <f t="shared" si="6"/>
        <v>Nominal £</v>
      </c>
      <c r="F79" s="656">
        <f>F118+F157+F235</f>
        <v>0</v>
      </c>
      <c r="G79" s="656">
        <f t="shared" si="11"/>
        <v>0</v>
      </c>
      <c r="H79" s="656">
        <f t="shared" si="11"/>
        <v>0</v>
      </c>
      <c r="I79" s="656">
        <f t="shared" si="11"/>
        <v>0</v>
      </c>
      <c r="J79" s="656">
        <f t="shared" si="11"/>
        <v>0</v>
      </c>
      <c r="K79" s="657">
        <f t="shared" si="11"/>
        <v>0</v>
      </c>
    </row>
    <row r="80" spans="1:11" ht="14.5" thickBot="1" x14ac:dyDescent="0.35">
      <c r="A80" s="4"/>
      <c r="B80" s="416"/>
      <c r="C80" s="416"/>
      <c r="D80" s="416"/>
      <c r="E80" s="449"/>
      <c r="F80" s="449"/>
      <c r="G80" s="449"/>
      <c r="H80" s="449"/>
      <c r="I80" s="449"/>
      <c r="J80" s="449"/>
      <c r="K80" s="450"/>
    </row>
    <row r="81" spans="1:11" ht="14.5" thickBot="1" x14ac:dyDescent="0.35">
      <c r="A81" s="1569" t="s">
        <v>366</v>
      </c>
      <c r="B81" s="1570"/>
      <c r="C81" s="1570"/>
      <c r="D81" s="1571"/>
      <c r="E81" s="805" t="str">
        <f>$E$9</f>
        <v>Nominal £</v>
      </c>
      <c r="F81" s="656">
        <f t="shared" ref="F81:K81" si="12">F120+F159+F237</f>
        <v>0</v>
      </c>
      <c r="G81" s="656">
        <f t="shared" si="12"/>
        <v>0</v>
      </c>
      <c r="H81" s="656">
        <f t="shared" si="12"/>
        <v>0</v>
      </c>
      <c r="I81" s="656">
        <f t="shared" si="12"/>
        <v>0</v>
      </c>
      <c r="J81" s="656">
        <f t="shared" si="12"/>
        <v>0</v>
      </c>
      <c r="K81" s="657">
        <f t="shared" si="12"/>
        <v>0</v>
      </c>
    </row>
    <row r="82" spans="1:11" x14ac:dyDescent="0.3"/>
    <row r="83" spans="1:11" x14ac:dyDescent="0.3"/>
    <row r="84" spans="1:11" ht="16" thickBot="1" x14ac:dyDescent="0.4">
      <c r="A84" s="325" t="s">
        <v>568</v>
      </c>
      <c r="B84" s="415"/>
      <c r="C84" s="415"/>
      <c r="D84" s="415"/>
      <c r="E84" s="415"/>
      <c r="F84" s="415"/>
      <c r="G84" s="415"/>
      <c r="H84" s="415"/>
      <c r="I84" s="415"/>
      <c r="J84" s="415"/>
      <c r="K84" s="415"/>
    </row>
    <row r="85" spans="1:11" ht="15" customHeight="1" x14ac:dyDescent="0.3">
      <c r="A85" s="1650" t="s">
        <v>531</v>
      </c>
      <c r="B85" s="1651"/>
      <c r="C85" s="1652"/>
      <c r="D85" s="1615" t="s">
        <v>528</v>
      </c>
      <c r="E85" s="1645" t="s">
        <v>386</v>
      </c>
      <c r="F85" s="1572" t="s">
        <v>532</v>
      </c>
      <c r="G85" s="1573"/>
      <c r="H85" s="1573"/>
      <c r="I85" s="1573"/>
      <c r="J85" s="1573"/>
      <c r="K85" s="1574"/>
    </row>
    <row r="86" spans="1:11" ht="14.5" thickBot="1" x14ac:dyDescent="0.35">
      <c r="A86" s="1653"/>
      <c r="B86" s="1654"/>
      <c r="C86" s="1655"/>
      <c r="D86" s="1613"/>
      <c r="E86" s="1646"/>
      <c r="F86" s="432">
        <v>2023</v>
      </c>
      <c r="G86" s="433">
        <v>2024</v>
      </c>
      <c r="H86" s="433">
        <v>2025</v>
      </c>
      <c r="I86" s="433">
        <v>2026</v>
      </c>
      <c r="J86" s="433">
        <v>2027</v>
      </c>
      <c r="K86" s="434">
        <v>2028</v>
      </c>
    </row>
    <row r="87" spans="1:11" x14ac:dyDescent="0.3">
      <c r="A87" s="426" t="s">
        <v>509</v>
      </c>
      <c r="B87" s="424" t="s">
        <v>510</v>
      </c>
      <c r="C87" s="417" t="s">
        <v>352</v>
      </c>
      <c r="D87" s="437" t="s">
        <v>414</v>
      </c>
      <c r="E87" s="439" t="str">
        <f t="shared" ref="E87:E118" si="13">$E$9</f>
        <v>Nominal £</v>
      </c>
      <c r="F87" s="680">
        <f>'4.3 Project List Summaries 2023'!$C9</f>
        <v>0</v>
      </c>
      <c r="G87" s="680">
        <f>'4.3 Project List Summaries 2024'!$C9</f>
        <v>0</v>
      </c>
      <c r="H87" s="680">
        <f>'4.3 Project List Summaries 2025'!$C9</f>
        <v>0</v>
      </c>
      <c r="I87" s="680">
        <f>'4.3 Project List Summaries 2026'!$C9</f>
        <v>0</v>
      </c>
      <c r="J87" s="680">
        <f>'4.3 Project List Summaries 2027'!$C9</f>
        <v>0</v>
      </c>
      <c r="K87" s="671">
        <f>'4.3 Project List Summaries 2028'!$C9</f>
        <v>0</v>
      </c>
    </row>
    <row r="88" spans="1:11" x14ac:dyDescent="0.3">
      <c r="A88" s="426" t="s">
        <v>509</v>
      </c>
      <c r="B88" s="424" t="s">
        <v>510</v>
      </c>
      <c r="C88" s="418" t="s">
        <v>353</v>
      </c>
      <c r="D88" s="413" t="s">
        <v>414</v>
      </c>
      <c r="E88" s="436" t="str">
        <f t="shared" si="13"/>
        <v>Nominal £</v>
      </c>
      <c r="F88" s="662">
        <f>'4.3 Project List Summaries 2023'!$C10</f>
        <v>0</v>
      </c>
      <c r="G88" s="662">
        <f>'4.3 Project List Summaries 2024'!$C10</f>
        <v>0</v>
      </c>
      <c r="H88" s="662">
        <f>'4.3 Project List Summaries 2025'!$C10</f>
        <v>0</v>
      </c>
      <c r="I88" s="662">
        <f>'4.3 Project List Summaries 2026'!$C10</f>
        <v>0</v>
      </c>
      <c r="J88" s="662">
        <f>'4.3 Project List Summaries 2027'!$C10</f>
        <v>0</v>
      </c>
      <c r="K88" s="663">
        <f>'4.3 Project List Summaries 2028'!$C10</f>
        <v>0</v>
      </c>
    </row>
    <row r="89" spans="1:11" x14ac:dyDescent="0.3">
      <c r="A89" s="426" t="s">
        <v>509</v>
      </c>
      <c r="B89" s="424" t="s">
        <v>510</v>
      </c>
      <c r="C89" s="418" t="s">
        <v>354</v>
      </c>
      <c r="D89" s="413" t="s">
        <v>414</v>
      </c>
      <c r="E89" s="436" t="str">
        <f t="shared" si="13"/>
        <v>Nominal £</v>
      </c>
      <c r="F89" s="662">
        <f>'4.3 Project List Summaries 2023'!$C11</f>
        <v>0</v>
      </c>
      <c r="G89" s="662">
        <f>'4.3 Project List Summaries 2024'!$C11</f>
        <v>0</v>
      </c>
      <c r="H89" s="662">
        <f>'4.3 Project List Summaries 2025'!$C11</f>
        <v>0</v>
      </c>
      <c r="I89" s="662">
        <f>'4.3 Project List Summaries 2026'!$C11</f>
        <v>0</v>
      </c>
      <c r="J89" s="662">
        <f>'4.3 Project List Summaries 2027'!$C11</f>
        <v>0</v>
      </c>
      <c r="K89" s="663">
        <f>'4.3 Project List Summaries 2028'!$C11</f>
        <v>0</v>
      </c>
    </row>
    <row r="90" spans="1:11" x14ac:dyDescent="0.3">
      <c r="A90" s="426" t="s">
        <v>509</v>
      </c>
      <c r="B90" s="424" t="s">
        <v>510</v>
      </c>
      <c r="C90" s="418" t="s">
        <v>355</v>
      </c>
      <c r="D90" s="413" t="s">
        <v>414</v>
      </c>
      <c r="E90" s="436" t="str">
        <f t="shared" si="13"/>
        <v>Nominal £</v>
      </c>
      <c r="F90" s="662">
        <f>'4.3 Project List Summaries 2023'!$C12</f>
        <v>0</v>
      </c>
      <c r="G90" s="662">
        <f>'4.3 Project List Summaries 2024'!$C12</f>
        <v>0</v>
      </c>
      <c r="H90" s="662">
        <f>'4.3 Project List Summaries 2025'!$C12</f>
        <v>0</v>
      </c>
      <c r="I90" s="662">
        <f>'4.3 Project List Summaries 2026'!$C12</f>
        <v>0</v>
      </c>
      <c r="J90" s="662">
        <f>'4.3 Project List Summaries 2027'!$C12</f>
        <v>0</v>
      </c>
      <c r="K90" s="663">
        <f>'4.3 Project List Summaries 2028'!$C12</f>
        <v>0</v>
      </c>
    </row>
    <row r="91" spans="1:11" x14ac:dyDescent="0.3">
      <c r="A91" s="426" t="s">
        <v>509</v>
      </c>
      <c r="B91" s="424" t="s">
        <v>510</v>
      </c>
      <c r="C91" s="418" t="s">
        <v>511</v>
      </c>
      <c r="D91" s="413" t="s">
        <v>414</v>
      </c>
      <c r="E91" s="436" t="str">
        <f t="shared" si="13"/>
        <v>Nominal £</v>
      </c>
      <c r="F91" s="662">
        <f>'4.3 Project List Summaries 2023'!$C13</f>
        <v>0</v>
      </c>
      <c r="G91" s="662">
        <f>'4.3 Project List Summaries 2024'!$C13</f>
        <v>0</v>
      </c>
      <c r="H91" s="662">
        <f>'4.3 Project List Summaries 2025'!$C13</f>
        <v>0</v>
      </c>
      <c r="I91" s="662">
        <f>'4.3 Project List Summaries 2026'!$C13</f>
        <v>0</v>
      </c>
      <c r="J91" s="662">
        <f>'4.3 Project List Summaries 2027'!$C13</f>
        <v>0</v>
      </c>
      <c r="K91" s="663">
        <f>'4.3 Project List Summaries 2028'!$C13</f>
        <v>0</v>
      </c>
    </row>
    <row r="92" spans="1:11" x14ac:dyDescent="0.3">
      <c r="A92" s="426" t="s">
        <v>509</v>
      </c>
      <c r="B92" s="424" t="s">
        <v>510</v>
      </c>
      <c r="C92" s="418" t="s">
        <v>512</v>
      </c>
      <c r="D92" s="413" t="s">
        <v>419</v>
      </c>
      <c r="E92" s="436" t="str">
        <f t="shared" si="13"/>
        <v>Nominal £</v>
      </c>
      <c r="F92" s="662">
        <f>'4.3 Project List Summaries 2023'!$C14</f>
        <v>0</v>
      </c>
      <c r="G92" s="662">
        <f>'4.3 Project List Summaries 2024'!$C14</f>
        <v>0</v>
      </c>
      <c r="H92" s="662">
        <f>'4.3 Project List Summaries 2025'!$C14</f>
        <v>0</v>
      </c>
      <c r="I92" s="662">
        <f>'4.3 Project List Summaries 2026'!$C14</f>
        <v>0</v>
      </c>
      <c r="J92" s="662">
        <f>'4.3 Project List Summaries 2027'!$C14</f>
        <v>0</v>
      </c>
      <c r="K92" s="663">
        <f>'4.3 Project List Summaries 2028'!$C14</f>
        <v>0</v>
      </c>
    </row>
    <row r="93" spans="1:11" x14ac:dyDescent="0.3">
      <c r="A93" s="426" t="s">
        <v>509</v>
      </c>
      <c r="B93" s="424" t="s">
        <v>510</v>
      </c>
      <c r="C93" s="418" t="s">
        <v>329</v>
      </c>
      <c r="D93" s="413" t="s">
        <v>414</v>
      </c>
      <c r="E93" s="436" t="str">
        <f t="shared" si="13"/>
        <v>Nominal £</v>
      </c>
      <c r="F93" s="662">
        <f>'4.3 Project List Summaries 2023'!$C15</f>
        <v>0</v>
      </c>
      <c r="G93" s="662">
        <f>'4.3 Project List Summaries 2024'!$C15</f>
        <v>0</v>
      </c>
      <c r="H93" s="662">
        <f>'4.3 Project List Summaries 2025'!$C15</f>
        <v>0</v>
      </c>
      <c r="I93" s="662">
        <f>'4.3 Project List Summaries 2026'!$C15</f>
        <v>0</v>
      </c>
      <c r="J93" s="662">
        <f>'4.3 Project List Summaries 2027'!$C15</f>
        <v>0</v>
      </c>
      <c r="K93" s="663">
        <f>'4.3 Project List Summaries 2028'!$C15</f>
        <v>0</v>
      </c>
    </row>
    <row r="94" spans="1:11" x14ac:dyDescent="0.3">
      <c r="A94" s="426" t="s">
        <v>509</v>
      </c>
      <c r="B94" s="424" t="s">
        <v>510</v>
      </c>
      <c r="C94" s="418" t="s">
        <v>330</v>
      </c>
      <c r="D94" s="413" t="s">
        <v>414</v>
      </c>
      <c r="E94" s="436" t="str">
        <f t="shared" si="13"/>
        <v>Nominal £</v>
      </c>
      <c r="F94" s="662">
        <f>'4.3 Project List Summaries 2023'!$C16</f>
        <v>0</v>
      </c>
      <c r="G94" s="662">
        <f>'4.3 Project List Summaries 2024'!$C16</f>
        <v>0</v>
      </c>
      <c r="H94" s="662">
        <f>'4.3 Project List Summaries 2025'!$C16</f>
        <v>0</v>
      </c>
      <c r="I94" s="662">
        <f>'4.3 Project List Summaries 2026'!$C16</f>
        <v>0</v>
      </c>
      <c r="J94" s="662">
        <f>'4.3 Project List Summaries 2027'!$C16</f>
        <v>0</v>
      </c>
      <c r="K94" s="663">
        <f>'4.3 Project List Summaries 2028'!$C16</f>
        <v>0</v>
      </c>
    </row>
    <row r="95" spans="1:11" x14ac:dyDescent="0.3">
      <c r="A95" s="426" t="s">
        <v>509</v>
      </c>
      <c r="B95" s="424" t="s">
        <v>510</v>
      </c>
      <c r="C95" s="418" t="s">
        <v>331</v>
      </c>
      <c r="D95" s="413" t="s">
        <v>414</v>
      </c>
      <c r="E95" s="436" t="str">
        <f t="shared" si="13"/>
        <v>Nominal £</v>
      </c>
      <c r="F95" s="662">
        <f>'4.3 Project List Summaries 2023'!$C17</f>
        <v>0</v>
      </c>
      <c r="G95" s="662">
        <f>'4.3 Project List Summaries 2024'!$C17</f>
        <v>0</v>
      </c>
      <c r="H95" s="662">
        <f>'4.3 Project List Summaries 2025'!$C17</f>
        <v>0</v>
      </c>
      <c r="I95" s="662">
        <f>'4.3 Project List Summaries 2026'!$C17</f>
        <v>0</v>
      </c>
      <c r="J95" s="662">
        <f>'4.3 Project List Summaries 2027'!$C17</f>
        <v>0</v>
      </c>
      <c r="K95" s="663">
        <f>'4.3 Project List Summaries 2028'!$C17</f>
        <v>0</v>
      </c>
    </row>
    <row r="96" spans="1:11" x14ac:dyDescent="0.3">
      <c r="A96" s="426" t="s">
        <v>509</v>
      </c>
      <c r="B96" s="424" t="s">
        <v>510</v>
      </c>
      <c r="C96" s="418" t="s">
        <v>333</v>
      </c>
      <c r="D96" s="413" t="s">
        <v>419</v>
      </c>
      <c r="E96" s="436" t="str">
        <f t="shared" si="13"/>
        <v>Nominal £</v>
      </c>
      <c r="F96" s="662">
        <f>'4.3 Project List Summaries 2023'!$C18</f>
        <v>0</v>
      </c>
      <c r="G96" s="662">
        <f>'4.3 Project List Summaries 2024'!$C18</f>
        <v>0</v>
      </c>
      <c r="H96" s="662">
        <f>'4.3 Project List Summaries 2025'!$C18</f>
        <v>0</v>
      </c>
      <c r="I96" s="662">
        <f>'4.3 Project List Summaries 2026'!$C18</f>
        <v>0</v>
      </c>
      <c r="J96" s="662">
        <f>'4.3 Project List Summaries 2027'!$C18</f>
        <v>0</v>
      </c>
      <c r="K96" s="663">
        <f>'4.3 Project List Summaries 2028'!$C18</f>
        <v>0</v>
      </c>
    </row>
    <row r="97" spans="1:11" x14ac:dyDescent="0.3">
      <c r="A97" s="426" t="s">
        <v>509</v>
      </c>
      <c r="B97" s="424" t="s">
        <v>510</v>
      </c>
      <c r="C97" s="418" t="s">
        <v>334</v>
      </c>
      <c r="D97" s="413" t="s">
        <v>419</v>
      </c>
      <c r="E97" s="436" t="str">
        <f t="shared" si="13"/>
        <v>Nominal £</v>
      </c>
      <c r="F97" s="662">
        <f>'4.3 Project List Summaries 2023'!$C19</f>
        <v>0</v>
      </c>
      <c r="G97" s="662">
        <f>'4.3 Project List Summaries 2024'!$C19</f>
        <v>0</v>
      </c>
      <c r="H97" s="662">
        <f>'4.3 Project List Summaries 2025'!$C19</f>
        <v>0</v>
      </c>
      <c r="I97" s="662">
        <f>'4.3 Project List Summaries 2026'!$C19</f>
        <v>0</v>
      </c>
      <c r="J97" s="662">
        <f>'4.3 Project List Summaries 2027'!$C19</f>
        <v>0</v>
      </c>
      <c r="K97" s="663">
        <f>'4.3 Project List Summaries 2028'!$C19</f>
        <v>0</v>
      </c>
    </row>
    <row r="98" spans="1:11" ht="14.5" thickBot="1" x14ac:dyDescent="0.35">
      <c r="A98" s="426" t="s">
        <v>509</v>
      </c>
      <c r="B98" s="425" t="s">
        <v>510</v>
      </c>
      <c r="C98" s="416" t="s">
        <v>335</v>
      </c>
      <c r="D98" s="440" t="s">
        <v>419</v>
      </c>
      <c r="E98" s="441" t="str">
        <f t="shared" si="13"/>
        <v>Nominal £</v>
      </c>
      <c r="F98" s="664">
        <f>'4.3 Project List Summaries 2023'!$C20</f>
        <v>0</v>
      </c>
      <c r="G98" s="664">
        <f>'4.3 Project List Summaries 2024'!$C20</f>
        <v>0</v>
      </c>
      <c r="H98" s="664">
        <f>'4.3 Project List Summaries 2025'!$C20</f>
        <v>0</v>
      </c>
      <c r="I98" s="664">
        <f>'4.3 Project List Summaries 2026'!$C20</f>
        <v>0</v>
      </c>
      <c r="J98" s="664">
        <f>'4.3 Project List Summaries 2027'!$C20</f>
        <v>0</v>
      </c>
      <c r="K98" s="665">
        <f>'4.3 Project List Summaries 2028'!$C20</f>
        <v>0</v>
      </c>
    </row>
    <row r="99" spans="1:11" ht="14.5" thickBot="1" x14ac:dyDescent="0.35">
      <c r="A99" s="426" t="s">
        <v>509</v>
      </c>
      <c r="B99" s="1656" t="s">
        <v>417</v>
      </c>
      <c r="C99" s="1657"/>
      <c r="D99" s="442" t="s">
        <v>417</v>
      </c>
      <c r="E99" s="443" t="str">
        <f t="shared" si="13"/>
        <v>Nominal £</v>
      </c>
      <c r="F99" s="683">
        <f>'4.3 Project List Summaries 2023'!$C67</f>
        <v>0</v>
      </c>
      <c r="G99" s="683">
        <f>'4.3 Project List Summaries 2024'!$C67</f>
        <v>0</v>
      </c>
      <c r="H99" s="683">
        <f>'4.3 Project List Summaries 2025'!$C67</f>
        <v>0</v>
      </c>
      <c r="I99" s="683">
        <f>'4.3 Project List Summaries 2026'!$C67</f>
        <v>0</v>
      </c>
      <c r="J99" s="683">
        <f>'4.3 Project List Summaries 2027'!$C67</f>
        <v>0</v>
      </c>
      <c r="K99" s="684">
        <f>'4.3 Project List Summaries 2028'!$C67</f>
        <v>0</v>
      </c>
    </row>
    <row r="100" spans="1:11" ht="15" customHeight="1" x14ac:dyDescent="0.3">
      <c r="A100" s="426" t="s">
        <v>509</v>
      </c>
      <c r="B100" s="427" t="s">
        <v>529</v>
      </c>
      <c r="C100" s="419" t="s">
        <v>513</v>
      </c>
      <c r="D100" s="437" t="s">
        <v>421</v>
      </c>
      <c r="E100" s="439" t="str">
        <f t="shared" si="13"/>
        <v>Nominal £</v>
      </c>
      <c r="F100" s="680">
        <f>'4.5 District Governors Summary'!D57</f>
        <v>0</v>
      </c>
      <c r="G100" s="680">
        <f>'4.5 District Governors Summary'!E57</f>
        <v>0</v>
      </c>
      <c r="H100" s="680">
        <f>'4.5 District Governors Summary'!F57</f>
        <v>0</v>
      </c>
      <c r="I100" s="680">
        <f>'4.5 District Governors Summary'!G57</f>
        <v>0</v>
      </c>
      <c r="J100" s="680">
        <f>'4.5 District Governors Summary'!H57</f>
        <v>0</v>
      </c>
      <c r="K100" s="671">
        <f>'4.5 District Governors Summary'!I57</f>
        <v>0</v>
      </c>
    </row>
    <row r="101" spans="1:11" ht="14.5" thickBot="1" x14ac:dyDescent="0.35">
      <c r="A101" s="426" t="s">
        <v>509</v>
      </c>
      <c r="B101" s="428" t="s">
        <v>529</v>
      </c>
      <c r="C101" s="420" t="s">
        <v>514</v>
      </c>
      <c r="D101" s="440" t="s">
        <v>421</v>
      </c>
      <c r="E101" s="441" t="str">
        <f t="shared" si="13"/>
        <v>Nominal £</v>
      </c>
      <c r="F101" s="664">
        <f>'4.5 District Governors Summary'!D61</f>
        <v>0</v>
      </c>
      <c r="G101" s="664">
        <f>'4.5 District Governors Summary'!E61</f>
        <v>0</v>
      </c>
      <c r="H101" s="664">
        <f>'4.5 District Governors Summary'!F61</f>
        <v>0</v>
      </c>
      <c r="I101" s="664">
        <f>'4.5 District Governors Summary'!G61</f>
        <v>0</v>
      </c>
      <c r="J101" s="664">
        <f>'4.5 District Governors Summary'!H61</f>
        <v>0</v>
      </c>
      <c r="K101" s="665">
        <f>'4.5 District Governors Summary'!I61</f>
        <v>0</v>
      </c>
    </row>
    <row r="102" spans="1:11" x14ac:dyDescent="0.3">
      <c r="A102" s="426" t="s">
        <v>509</v>
      </c>
      <c r="B102" s="429" t="s">
        <v>515</v>
      </c>
      <c r="C102" s="421" t="s">
        <v>516</v>
      </c>
      <c r="D102" s="444" t="s">
        <v>423</v>
      </c>
      <c r="E102" s="435" t="str">
        <f t="shared" si="13"/>
        <v>Nominal £</v>
      </c>
      <c r="F102" s="681">
        <f>'4.8 Capex Workload 2023'!$G51</f>
        <v>0</v>
      </c>
      <c r="G102" s="681">
        <f>'4.8 Capex Workload 2024'!$G51</f>
        <v>0</v>
      </c>
      <c r="H102" s="681">
        <f>'4.8 Capex Workload 2025'!$G51</f>
        <v>0</v>
      </c>
      <c r="I102" s="681">
        <f>'4.8 Capex Workload 2026'!$G51</f>
        <v>0</v>
      </c>
      <c r="J102" s="681">
        <f>'4.8 Capex Workload 2027'!$G51</f>
        <v>0</v>
      </c>
      <c r="K102" s="682">
        <f>'4.8 Capex Workload 2028'!$G51</f>
        <v>0</v>
      </c>
    </row>
    <row r="103" spans="1:11" x14ac:dyDescent="0.3">
      <c r="A103" s="426" t="s">
        <v>509</v>
      </c>
      <c r="B103" s="424" t="s">
        <v>515</v>
      </c>
      <c r="C103" s="417" t="s">
        <v>517</v>
      </c>
      <c r="D103" s="413" t="s">
        <v>423</v>
      </c>
      <c r="E103" s="436" t="str">
        <f t="shared" si="13"/>
        <v>Nominal £</v>
      </c>
      <c r="F103" s="662">
        <f>'4.8 Capex Workload 2023'!$G54</f>
        <v>0</v>
      </c>
      <c r="G103" s="662">
        <f>'4.8 Capex Workload 2024'!$G54</f>
        <v>0</v>
      </c>
      <c r="H103" s="662">
        <f>'4.8 Capex Workload 2025'!$G54</f>
        <v>0</v>
      </c>
      <c r="I103" s="662">
        <f>'4.8 Capex Workload 2026'!$G54</f>
        <v>0</v>
      </c>
      <c r="J103" s="662">
        <f>'4.8 Capex Workload 2027'!$G54</f>
        <v>0</v>
      </c>
      <c r="K103" s="663">
        <f>'4.8 Capex Workload 2028'!$G54</f>
        <v>0</v>
      </c>
    </row>
    <row r="104" spans="1:11" x14ac:dyDescent="0.3">
      <c r="A104" s="426" t="s">
        <v>509</v>
      </c>
      <c r="B104" s="424" t="s">
        <v>515</v>
      </c>
      <c r="C104" s="416" t="s">
        <v>518</v>
      </c>
      <c r="D104" s="413" t="s">
        <v>423</v>
      </c>
      <c r="E104" s="436" t="str">
        <f t="shared" si="13"/>
        <v>Nominal £</v>
      </c>
      <c r="F104" s="662">
        <f>'4.8 Capex Workload 2023'!$G57</f>
        <v>0</v>
      </c>
      <c r="G104" s="662">
        <f>'4.8 Capex Workload 2024'!$G57</f>
        <v>0</v>
      </c>
      <c r="H104" s="662">
        <f>'4.8 Capex Workload 2025'!$G57</f>
        <v>0</v>
      </c>
      <c r="I104" s="662">
        <f>'4.8 Capex Workload 2026'!$G57</f>
        <v>0</v>
      </c>
      <c r="J104" s="662">
        <f>'4.8 Capex Workload 2027'!$G57</f>
        <v>0</v>
      </c>
      <c r="K104" s="663">
        <f>'4.8 Capex Workload 2028'!$G57</f>
        <v>0</v>
      </c>
    </row>
    <row r="105" spans="1:11" x14ac:dyDescent="0.3">
      <c r="A105" s="426" t="s">
        <v>509</v>
      </c>
      <c r="B105" s="424" t="s">
        <v>515</v>
      </c>
      <c r="C105" s="418" t="s">
        <v>519</v>
      </c>
      <c r="D105" s="413" t="s">
        <v>425</v>
      </c>
      <c r="E105" s="436" t="str">
        <f t="shared" si="13"/>
        <v>Nominal £</v>
      </c>
      <c r="F105" s="662">
        <f>SUM('4.8 Capex Workload 2023'!$G60:$G63)</f>
        <v>0</v>
      </c>
      <c r="G105" s="662">
        <f>SUM('4.8 Capex Workload 2024'!$G60:$G63)</f>
        <v>0</v>
      </c>
      <c r="H105" s="662">
        <f>SUM('4.8 Capex Workload 2025'!$G60:$G63)</f>
        <v>0</v>
      </c>
      <c r="I105" s="662">
        <f>SUM('4.8 Capex Workload 2026'!$G60:$G63)</f>
        <v>0</v>
      </c>
      <c r="J105" s="662">
        <f>SUM('4.8 Capex Workload 2027'!$G60:$G63)</f>
        <v>0</v>
      </c>
      <c r="K105" s="663">
        <f>SUM('4.8 Capex Workload 2028'!$G60:$G63)</f>
        <v>0</v>
      </c>
    </row>
    <row r="106" spans="1:11" x14ac:dyDescent="0.3">
      <c r="A106" s="426" t="s">
        <v>509</v>
      </c>
      <c r="B106" s="424" t="s">
        <v>515</v>
      </c>
      <c r="C106" s="418" t="s">
        <v>520</v>
      </c>
      <c r="D106" s="413" t="s">
        <v>425</v>
      </c>
      <c r="E106" s="436" t="str">
        <f t="shared" si="13"/>
        <v>Nominal £</v>
      </c>
      <c r="F106" s="662">
        <f>SUM('4.8 Capex Workload 2023'!$G64:$G72)</f>
        <v>0</v>
      </c>
      <c r="G106" s="662">
        <f>SUM('4.8 Capex Workload 2024'!$G64:$G72)</f>
        <v>0</v>
      </c>
      <c r="H106" s="662">
        <f>SUM('4.8 Capex Workload 2025'!$G64:$G72)</f>
        <v>0</v>
      </c>
      <c r="I106" s="662">
        <f>SUM('4.8 Capex Workload 2026'!$G64:$G72)</f>
        <v>0</v>
      </c>
      <c r="J106" s="662">
        <f>SUM('4.8 Capex Workload 2027'!$G64:$G72)</f>
        <v>0</v>
      </c>
      <c r="K106" s="663">
        <f>SUM('4.8 Capex Workload 2028'!$G64:$G72)</f>
        <v>0</v>
      </c>
    </row>
    <row r="107" spans="1:11" x14ac:dyDescent="0.3">
      <c r="A107" s="426" t="s">
        <v>509</v>
      </c>
      <c r="B107" s="424" t="s">
        <v>515</v>
      </c>
      <c r="C107" s="418" t="s">
        <v>521</v>
      </c>
      <c r="D107" s="413" t="s">
        <v>427</v>
      </c>
      <c r="E107" s="436" t="str">
        <f t="shared" si="13"/>
        <v>Nominal £</v>
      </c>
      <c r="F107" s="662">
        <f>'4.8 Capex Workload 2023'!$G39</f>
        <v>0</v>
      </c>
      <c r="G107" s="662">
        <f>'4.8 Capex Workload 2024'!$G39</f>
        <v>0</v>
      </c>
      <c r="H107" s="662">
        <f>'4.8 Capex Workload 2025'!$G39</f>
        <v>0</v>
      </c>
      <c r="I107" s="662">
        <f>'4.8 Capex Workload 2026'!$G39</f>
        <v>0</v>
      </c>
      <c r="J107" s="662">
        <f>'4.8 Capex Workload 2027'!$G39</f>
        <v>0</v>
      </c>
      <c r="K107" s="663">
        <f>'4.8 Capex Workload 2028'!$G39</f>
        <v>0</v>
      </c>
    </row>
    <row r="108" spans="1:11" x14ac:dyDescent="0.3">
      <c r="A108" s="426" t="s">
        <v>509</v>
      </c>
      <c r="B108" s="424" t="s">
        <v>515</v>
      </c>
      <c r="C108" s="418" t="s">
        <v>522</v>
      </c>
      <c r="D108" s="413" t="s">
        <v>427</v>
      </c>
      <c r="E108" s="436" t="str">
        <f t="shared" si="13"/>
        <v>Nominal £</v>
      </c>
      <c r="F108" s="662">
        <f>'4.8 Capex Workload 2023'!$G36</f>
        <v>0</v>
      </c>
      <c r="G108" s="662">
        <f>'4.8 Capex Workload 2024'!$G36</f>
        <v>0</v>
      </c>
      <c r="H108" s="662">
        <f>'4.8 Capex Workload 2025'!$G36</f>
        <v>0</v>
      </c>
      <c r="I108" s="662">
        <f>'4.8 Capex Workload 2026'!$G36</f>
        <v>0</v>
      </c>
      <c r="J108" s="662">
        <f>'4.8 Capex Workload 2027'!$G36</f>
        <v>0</v>
      </c>
      <c r="K108" s="663">
        <f>'4.8 Capex Workload 2028'!$G36</f>
        <v>0</v>
      </c>
    </row>
    <row r="109" spans="1:11" x14ac:dyDescent="0.3">
      <c r="A109" s="426" t="s">
        <v>509</v>
      </c>
      <c r="B109" s="424" t="s">
        <v>515</v>
      </c>
      <c r="C109" s="418" t="s">
        <v>523</v>
      </c>
      <c r="D109" s="413" t="s">
        <v>427</v>
      </c>
      <c r="E109" s="436" t="str">
        <f t="shared" si="13"/>
        <v>Nominal £</v>
      </c>
      <c r="F109" s="662">
        <f>'4.8 Capex Workload 2023'!$G37</f>
        <v>0</v>
      </c>
      <c r="G109" s="662">
        <f>'4.8 Capex Workload 2024'!$G37</f>
        <v>0</v>
      </c>
      <c r="H109" s="662">
        <f>'4.8 Capex Workload 2025'!$G37</f>
        <v>0</v>
      </c>
      <c r="I109" s="662">
        <f>'4.8 Capex Workload 2026'!$G37</f>
        <v>0</v>
      </c>
      <c r="J109" s="662">
        <f>'4.8 Capex Workload 2027'!$G37</f>
        <v>0</v>
      </c>
      <c r="K109" s="663">
        <f>'4.8 Capex Workload 2028'!$G37</f>
        <v>0</v>
      </c>
    </row>
    <row r="110" spans="1:11" x14ac:dyDescent="0.3">
      <c r="A110" s="426" t="s">
        <v>509</v>
      </c>
      <c r="B110" s="424" t="s">
        <v>515</v>
      </c>
      <c r="C110" s="418" t="s">
        <v>524</v>
      </c>
      <c r="D110" s="413" t="s">
        <v>429</v>
      </c>
      <c r="E110" s="436" t="str">
        <f t="shared" si="13"/>
        <v>Nominal £</v>
      </c>
      <c r="F110" s="662">
        <f>SUM('4.8 Capex Workload 2023'!$G40:$G41)</f>
        <v>0</v>
      </c>
      <c r="G110" s="662">
        <f>SUM('4.8 Capex Workload 2024'!$G40:$G41)</f>
        <v>0</v>
      </c>
      <c r="H110" s="662">
        <f>SUM('4.8 Capex Workload 2025'!$G40:$G41)</f>
        <v>0</v>
      </c>
      <c r="I110" s="662">
        <f>SUM('4.8 Capex Workload 2026'!$G40:$G41)</f>
        <v>0</v>
      </c>
      <c r="J110" s="662">
        <f>SUM('4.8 Capex Workload 2027'!$G40:$G41)</f>
        <v>0</v>
      </c>
      <c r="K110" s="663">
        <f>SUM('4.8 Capex Workload 2028'!$G40:$G41)</f>
        <v>0</v>
      </c>
    </row>
    <row r="111" spans="1:11" ht="14.5" thickBot="1" x14ac:dyDescent="0.35">
      <c r="A111" s="426" t="s">
        <v>509</v>
      </c>
      <c r="B111" s="424" t="s">
        <v>515</v>
      </c>
      <c r="C111" s="418" t="s">
        <v>525</v>
      </c>
      <c r="D111" s="413" t="s">
        <v>429</v>
      </c>
      <c r="E111" s="436" t="str">
        <f t="shared" si="13"/>
        <v>Nominal £</v>
      </c>
      <c r="F111" s="662">
        <f>SUM('4.8 Capex Workload 2023'!$G42:$G44)</f>
        <v>0</v>
      </c>
      <c r="G111" s="662">
        <f>SUM('4.8 Capex Workload 2024'!$G42:$G44)</f>
        <v>0</v>
      </c>
      <c r="H111" s="662">
        <f>SUM('4.8 Capex Workload 2025'!$G42:$G44)</f>
        <v>0</v>
      </c>
      <c r="I111" s="662">
        <f>SUM('4.8 Capex Workload 2026'!$G42:$G44)</f>
        <v>0</v>
      </c>
      <c r="J111" s="662">
        <f>SUM('4.8 Capex Workload 2027'!$G42:$G44)</f>
        <v>0</v>
      </c>
      <c r="K111" s="663">
        <f>SUM('4.8 Capex Workload 2028'!$G42:$G44)</f>
        <v>0</v>
      </c>
    </row>
    <row r="112" spans="1:11" x14ac:dyDescent="0.3">
      <c r="A112" s="427" t="s">
        <v>526</v>
      </c>
      <c r="B112" s="427" t="s">
        <v>527</v>
      </c>
      <c r="C112" s="419" t="s">
        <v>502</v>
      </c>
      <c r="D112" s="437" t="s">
        <v>423</v>
      </c>
      <c r="E112" s="439" t="str">
        <f t="shared" si="13"/>
        <v>Nominal £</v>
      </c>
      <c r="F112" s="680">
        <f>'4.8 Capex Workload 2023'!$G52+'4.8 Capex Workload 2023'!$G55+'4.8 Capex Workload 2023'!$G58</f>
        <v>0</v>
      </c>
      <c r="G112" s="680">
        <f>'4.8 Capex Workload 2024'!$G52+'4.8 Capex Workload 2024'!$G55+'4.8 Capex Workload 2024'!$G58</f>
        <v>0</v>
      </c>
      <c r="H112" s="680">
        <f>'4.8 Capex Workload 2025'!$G52+'4.8 Capex Workload 2025'!$G55+'4.8 Capex Workload 2025'!$G58</f>
        <v>0</v>
      </c>
      <c r="I112" s="680">
        <f>'4.8 Capex Workload 2026'!$G52+'4.8 Capex Workload 2026'!$G55+'4.8 Capex Workload 2026'!$G58</f>
        <v>0</v>
      </c>
      <c r="J112" s="680">
        <f>'4.8 Capex Workload 2027'!$G52+'4.8 Capex Workload 2027'!$G55+'4.8 Capex Workload 2027'!$G58</f>
        <v>0</v>
      </c>
      <c r="K112" s="671">
        <f>'4.8 Capex Workload 2028'!$G52+'4.8 Capex Workload 2028'!$G55+'4.8 Capex Workload 2028'!$G58</f>
        <v>0</v>
      </c>
    </row>
    <row r="113" spans="1:11" x14ac:dyDescent="0.3">
      <c r="A113" s="426" t="s">
        <v>526</v>
      </c>
      <c r="B113" s="426" t="s">
        <v>527</v>
      </c>
      <c r="C113" s="422" t="s">
        <v>503</v>
      </c>
      <c r="D113" s="413" t="s">
        <v>423</v>
      </c>
      <c r="E113" s="436" t="str">
        <f t="shared" si="13"/>
        <v>Nominal £</v>
      </c>
      <c r="F113" s="662">
        <f>'4.8 Capex Workload 2023'!$G53+'4.8 Capex Workload 2023'!$G56+'4.8 Capex Workload 2023'!$G59</f>
        <v>0</v>
      </c>
      <c r="G113" s="662">
        <f>'4.8 Capex Workload 2024'!$G53+'4.8 Capex Workload 2024'!$G56+'4.8 Capex Workload 2024'!$G59</f>
        <v>0</v>
      </c>
      <c r="H113" s="662">
        <f>'4.8 Capex Workload 2025'!$G53+'4.8 Capex Workload 2025'!$G56+'4.8 Capex Workload 2025'!$G59</f>
        <v>0</v>
      </c>
      <c r="I113" s="662">
        <f>'4.8 Capex Workload 2026'!$G53+'4.8 Capex Workload 2026'!$G56+'4.8 Capex Workload 2026'!$G59</f>
        <v>0</v>
      </c>
      <c r="J113" s="662">
        <f>'4.8 Capex Workload 2027'!$G53+'4.8 Capex Workload 2027'!$G56+'4.8 Capex Workload 2027'!$G59</f>
        <v>0</v>
      </c>
      <c r="K113" s="663">
        <f>'4.8 Capex Workload 2028'!$G53+'4.8 Capex Workload 2028'!$G56+'4.8 Capex Workload 2028'!$G59</f>
        <v>0</v>
      </c>
    </row>
    <row r="114" spans="1:11" x14ac:dyDescent="0.3">
      <c r="A114" s="426" t="s">
        <v>526</v>
      </c>
      <c r="B114" s="426" t="s">
        <v>527</v>
      </c>
      <c r="C114" s="422" t="s">
        <v>504</v>
      </c>
      <c r="D114" s="413" t="s">
        <v>425</v>
      </c>
      <c r="E114" s="436" t="str">
        <f t="shared" si="13"/>
        <v>Nominal £</v>
      </c>
      <c r="F114" s="662">
        <f>SUM('4.8 Capex Workload 2023'!$G73:$G85)</f>
        <v>0</v>
      </c>
      <c r="G114" s="662">
        <f>SUM('4.8 Capex Workload 2024'!$G73:$G85)</f>
        <v>0</v>
      </c>
      <c r="H114" s="662">
        <f>SUM('4.8 Capex Workload 2025'!$G73:$G85)</f>
        <v>0</v>
      </c>
      <c r="I114" s="662">
        <f>SUM('4.8 Capex Workload 2026'!$G73:$G85)</f>
        <v>0</v>
      </c>
      <c r="J114" s="662">
        <f>SUM('4.8 Capex Workload 2027'!$G73:$G85)</f>
        <v>0</v>
      </c>
      <c r="K114" s="663">
        <f>SUM('4.8 Capex Workload 2028'!$G73:$G85)</f>
        <v>0</v>
      </c>
    </row>
    <row r="115" spans="1:11" ht="14.5" thickBot="1" x14ac:dyDescent="0.35">
      <c r="A115" s="426" t="s">
        <v>526</v>
      </c>
      <c r="B115" s="428" t="s">
        <v>527</v>
      </c>
      <c r="C115" s="440" t="s">
        <v>505</v>
      </c>
      <c r="D115" s="440" t="s">
        <v>425</v>
      </c>
      <c r="E115" s="441" t="str">
        <f t="shared" si="13"/>
        <v>Nominal £</v>
      </c>
      <c r="F115" s="664">
        <f>SUM('4.8 Capex Workload 2023'!$G86:$G98)</f>
        <v>0</v>
      </c>
      <c r="G115" s="664">
        <f>SUM('4.8 Capex Workload 2024'!$G86:$G98)</f>
        <v>0</v>
      </c>
      <c r="H115" s="664">
        <f>SUM('4.8 Capex Workload 2025'!$G86:$G98)</f>
        <v>0</v>
      </c>
      <c r="I115" s="664">
        <f>SUM('4.8 Capex Workload 2026'!$G86:$G98)</f>
        <v>0</v>
      </c>
      <c r="J115" s="664">
        <f>SUM('4.8 Capex Workload 2027'!$G86:$G98)</f>
        <v>0</v>
      </c>
      <c r="K115" s="665">
        <f>SUM('4.8 Capex Workload 2028'!$G86:$G98)</f>
        <v>0</v>
      </c>
    </row>
    <row r="116" spans="1:11" ht="14.5" thickBot="1" x14ac:dyDescent="0.35">
      <c r="A116" s="426" t="s">
        <v>526</v>
      </c>
      <c r="B116" s="1343" t="s">
        <v>1051</v>
      </c>
      <c r="C116" s="1317" t="s">
        <v>1052</v>
      </c>
      <c r="D116" s="413" t="s">
        <v>425</v>
      </c>
      <c r="E116" s="436" t="str">
        <f t="shared" si="13"/>
        <v>Nominal £</v>
      </c>
      <c r="F116" s="662">
        <f>SUM('4.8 Capex Workload 2023'!$G103:$G112)</f>
        <v>0</v>
      </c>
      <c r="G116" s="662">
        <f>SUM('4.8 Capex Workload 2024'!$G103:$G112)</f>
        <v>0</v>
      </c>
      <c r="H116" s="662">
        <f>SUM('4.8 Capex Workload 2025'!$G103:$G112)</f>
        <v>0</v>
      </c>
      <c r="I116" s="662">
        <f>SUM('4.8 Capex Workload 2026'!$G103:$G112)</f>
        <v>0</v>
      </c>
      <c r="J116" s="662">
        <f>SUM('4.8 Capex Workload 2027'!$G103:$G112)</f>
        <v>0</v>
      </c>
      <c r="K116" s="663">
        <f>SUM('4.8 Capex Workload 2028'!$G103:$G112)</f>
        <v>0</v>
      </c>
    </row>
    <row r="117" spans="1:11" ht="14.5" thickBot="1" x14ac:dyDescent="0.35">
      <c r="A117" s="426" t="s">
        <v>526</v>
      </c>
      <c r="B117" s="447" t="s">
        <v>529</v>
      </c>
      <c r="C117" s="423" t="s">
        <v>530</v>
      </c>
      <c r="D117" s="445" t="s">
        <v>421</v>
      </c>
      <c r="E117" s="446" t="str">
        <f t="shared" si="13"/>
        <v>Nominal £</v>
      </c>
      <c r="F117" s="656">
        <f>'4.5 District Governors Summary'!D65</f>
        <v>0</v>
      </c>
      <c r="G117" s="656">
        <f>'4.5 District Governors Summary'!E65</f>
        <v>0</v>
      </c>
      <c r="H117" s="656">
        <f>'4.5 District Governors Summary'!F65</f>
        <v>0</v>
      </c>
      <c r="I117" s="656">
        <f>'4.5 District Governors Summary'!G65</f>
        <v>0</v>
      </c>
      <c r="J117" s="656">
        <f>'4.5 District Governors Summary'!H65</f>
        <v>0</v>
      </c>
      <c r="K117" s="657">
        <f>'4.5 District Governors Summary'!I65</f>
        <v>0</v>
      </c>
    </row>
    <row r="118" spans="1:11" ht="14.5" thickBot="1" x14ac:dyDescent="0.35">
      <c r="A118" s="1647" t="s">
        <v>431</v>
      </c>
      <c r="B118" s="1648"/>
      <c r="C118" s="1649"/>
      <c r="D118" s="448" t="s">
        <v>431</v>
      </c>
      <c r="E118" s="446" t="str">
        <f t="shared" si="13"/>
        <v>Nominal £</v>
      </c>
      <c r="F118" s="656">
        <f>'4.6 Other Capex'!D39</f>
        <v>0</v>
      </c>
      <c r="G118" s="656">
        <f>'4.6 Other Capex'!E39</f>
        <v>0</v>
      </c>
      <c r="H118" s="656">
        <f>'4.6 Other Capex'!F39</f>
        <v>0</v>
      </c>
      <c r="I118" s="656">
        <f>'4.6 Other Capex'!G39</f>
        <v>0</v>
      </c>
      <c r="J118" s="656">
        <f>'4.6 Other Capex'!H39</f>
        <v>0</v>
      </c>
      <c r="K118" s="657">
        <f>'4.6 Other Capex'!I39</f>
        <v>0</v>
      </c>
    </row>
    <row r="119" spans="1:11" ht="14.5" thickBot="1" x14ac:dyDescent="0.35">
      <c r="A119" s="4"/>
      <c r="B119" s="416"/>
      <c r="C119" s="416"/>
      <c r="D119" s="416"/>
      <c r="E119" s="449"/>
      <c r="F119" s="449"/>
      <c r="G119" s="449"/>
      <c r="H119" s="449"/>
      <c r="I119" s="449"/>
      <c r="J119" s="449"/>
      <c r="K119" s="450"/>
    </row>
    <row r="120" spans="1:11" ht="14.5" thickBot="1" x14ac:dyDescent="0.35">
      <c r="A120" s="1569" t="s">
        <v>366</v>
      </c>
      <c r="B120" s="1570"/>
      <c r="C120" s="1570"/>
      <c r="D120" s="1571"/>
      <c r="E120" s="805" t="str">
        <f>$E$9</f>
        <v>Nominal £</v>
      </c>
      <c r="F120" s="656">
        <f t="shared" ref="F120:K120" si="14">SUM(F87:F118)</f>
        <v>0</v>
      </c>
      <c r="G120" s="656">
        <f t="shared" si="14"/>
        <v>0</v>
      </c>
      <c r="H120" s="656">
        <f t="shared" si="14"/>
        <v>0</v>
      </c>
      <c r="I120" s="656">
        <f t="shared" si="14"/>
        <v>0</v>
      </c>
      <c r="J120" s="656">
        <f t="shared" si="14"/>
        <v>0</v>
      </c>
      <c r="K120" s="657">
        <f t="shared" si="14"/>
        <v>0</v>
      </c>
    </row>
    <row r="121" spans="1:11" x14ac:dyDescent="0.3"/>
    <row r="122" spans="1:11" x14ac:dyDescent="0.3"/>
    <row r="123" spans="1:11" ht="16" thickBot="1" x14ac:dyDescent="0.4">
      <c r="A123" s="325" t="s">
        <v>569</v>
      </c>
      <c r="B123" s="415"/>
      <c r="C123" s="415"/>
      <c r="D123" s="415"/>
      <c r="E123" s="415"/>
      <c r="F123" s="415"/>
      <c r="G123" s="415"/>
      <c r="H123" s="415"/>
      <c r="I123" s="415"/>
      <c r="J123" s="415"/>
      <c r="K123" s="415"/>
    </row>
    <row r="124" spans="1:11" ht="15" customHeight="1" x14ac:dyDescent="0.3">
      <c r="A124" s="1650" t="s">
        <v>531</v>
      </c>
      <c r="B124" s="1651"/>
      <c r="C124" s="1652"/>
      <c r="D124" s="1615" t="s">
        <v>528</v>
      </c>
      <c r="E124" s="1645" t="s">
        <v>386</v>
      </c>
      <c r="F124" s="1572" t="s">
        <v>533</v>
      </c>
      <c r="G124" s="1573"/>
      <c r="H124" s="1573"/>
      <c r="I124" s="1573"/>
      <c r="J124" s="1573"/>
      <c r="K124" s="1574"/>
    </row>
    <row r="125" spans="1:11" ht="14.5" thickBot="1" x14ac:dyDescent="0.35">
      <c r="A125" s="1653"/>
      <c r="B125" s="1654"/>
      <c r="C125" s="1655"/>
      <c r="D125" s="1613"/>
      <c r="E125" s="1646"/>
      <c r="F125" s="432">
        <v>2023</v>
      </c>
      <c r="G125" s="433">
        <v>2024</v>
      </c>
      <c r="H125" s="433">
        <v>2025</v>
      </c>
      <c r="I125" s="433">
        <v>2026</v>
      </c>
      <c r="J125" s="433">
        <v>2027</v>
      </c>
      <c r="K125" s="434">
        <v>2028</v>
      </c>
    </row>
    <row r="126" spans="1:11" x14ac:dyDescent="0.3">
      <c r="A126" s="426" t="s">
        <v>509</v>
      </c>
      <c r="B126" s="424" t="s">
        <v>510</v>
      </c>
      <c r="C126" s="417" t="s">
        <v>352</v>
      </c>
      <c r="D126" s="437" t="s">
        <v>414</v>
      </c>
      <c r="E126" s="439" t="str">
        <f t="shared" ref="E126:E157" si="15">$E$9</f>
        <v>Nominal £</v>
      </c>
      <c r="F126" s="680">
        <f>'4.3 Project List Summaries 2023'!$D9</f>
        <v>0</v>
      </c>
      <c r="G126" s="680">
        <f>'4.3 Project List Summaries 2024'!$D9</f>
        <v>0</v>
      </c>
      <c r="H126" s="680">
        <f>'4.3 Project List Summaries 2025'!$D9</f>
        <v>0</v>
      </c>
      <c r="I126" s="680">
        <f>'4.3 Project List Summaries 2026'!$D9</f>
        <v>0</v>
      </c>
      <c r="J126" s="680">
        <f>'4.3 Project List Summaries 2027'!$D9</f>
        <v>0</v>
      </c>
      <c r="K126" s="671">
        <f>'4.3 Project List Summaries 2028'!$D9</f>
        <v>0</v>
      </c>
    </row>
    <row r="127" spans="1:11" x14ac:dyDescent="0.3">
      <c r="A127" s="426" t="s">
        <v>509</v>
      </c>
      <c r="B127" s="424" t="s">
        <v>510</v>
      </c>
      <c r="C127" s="418" t="s">
        <v>353</v>
      </c>
      <c r="D127" s="413" t="s">
        <v>414</v>
      </c>
      <c r="E127" s="436" t="str">
        <f t="shared" si="15"/>
        <v>Nominal £</v>
      </c>
      <c r="F127" s="662">
        <f>'4.3 Project List Summaries 2023'!$D10</f>
        <v>0</v>
      </c>
      <c r="G127" s="662">
        <f>'4.3 Project List Summaries 2024'!$D10</f>
        <v>0</v>
      </c>
      <c r="H127" s="662">
        <f>'4.3 Project List Summaries 2025'!$D10</f>
        <v>0</v>
      </c>
      <c r="I127" s="662">
        <f>'4.3 Project List Summaries 2026'!$D10</f>
        <v>0</v>
      </c>
      <c r="J127" s="662">
        <f>'4.3 Project List Summaries 2027'!$D10</f>
        <v>0</v>
      </c>
      <c r="K127" s="663">
        <f>'4.3 Project List Summaries 2028'!$D10</f>
        <v>0</v>
      </c>
    </row>
    <row r="128" spans="1:11" x14ac:dyDescent="0.3">
      <c r="A128" s="426" t="s">
        <v>509</v>
      </c>
      <c r="B128" s="424" t="s">
        <v>510</v>
      </c>
      <c r="C128" s="418" t="s">
        <v>354</v>
      </c>
      <c r="D128" s="413" t="s">
        <v>414</v>
      </c>
      <c r="E128" s="436" t="str">
        <f t="shared" si="15"/>
        <v>Nominal £</v>
      </c>
      <c r="F128" s="662">
        <f>'4.3 Project List Summaries 2023'!$D11</f>
        <v>0</v>
      </c>
      <c r="G128" s="662">
        <f>'4.3 Project List Summaries 2024'!$D11</f>
        <v>0</v>
      </c>
      <c r="H128" s="662">
        <f>'4.3 Project List Summaries 2025'!$D11</f>
        <v>0</v>
      </c>
      <c r="I128" s="662">
        <f>'4.3 Project List Summaries 2026'!$D11</f>
        <v>0</v>
      </c>
      <c r="J128" s="662">
        <f>'4.3 Project List Summaries 2027'!$D11</f>
        <v>0</v>
      </c>
      <c r="K128" s="663">
        <f>'4.3 Project List Summaries 2028'!$D11</f>
        <v>0</v>
      </c>
    </row>
    <row r="129" spans="1:11" x14ac:dyDescent="0.3">
      <c r="A129" s="426" t="s">
        <v>509</v>
      </c>
      <c r="B129" s="424" t="s">
        <v>510</v>
      </c>
      <c r="C129" s="418" t="s">
        <v>355</v>
      </c>
      <c r="D129" s="413" t="s">
        <v>414</v>
      </c>
      <c r="E129" s="436" t="str">
        <f t="shared" si="15"/>
        <v>Nominal £</v>
      </c>
      <c r="F129" s="662">
        <f>'4.3 Project List Summaries 2023'!$D12</f>
        <v>0</v>
      </c>
      <c r="G129" s="662">
        <f>'4.3 Project List Summaries 2024'!$D12</f>
        <v>0</v>
      </c>
      <c r="H129" s="662">
        <f>'4.3 Project List Summaries 2025'!$D12</f>
        <v>0</v>
      </c>
      <c r="I129" s="662">
        <f>'4.3 Project List Summaries 2026'!$D12</f>
        <v>0</v>
      </c>
      <c r="J129" s="662">
        <f>'4.3 Project List Summaries 2027'!$D12</f>
        <v>0</v>
      </c>
      <c r="K129" s="663">
        <f>'4.3 Project List Summaries 2028'!$D12</f>
        <v>0</v>
      </c>
    </row>
    <row r="130" spans="1:11" x14ac:dyDescent="0.3">
      <c r="A130" s="426" t="s">
        <v>509</v>
      </c>
      <c r="B130" s="424" t="s">
        <v>510</v>
      </c>
      <c r="C130" s="418" t="s">
        <v>511</v>
      </c>
      <c r="D130" s="413" t="s">
        <v>414</v>
      </c>
      <c r="E130" s="436" t="str">
        <f t="shared" si="15"/>
        <v>Nominal £</v>
      </c>
      <c r="F130" s="662">
        <f>'4.3 Project List Summaries 2023'!$D13</f>
        <v>0</v>
      </c>
      <c r="G130" s="662">
        <f>'4.3 Project List Summaries 2024'!$D13</f>
        <v>0</v>
      </c>
      <c r="H130" s="662">
        <f>'4.3 Project List Summaries 2025'!$D13</f>
        <v>0</v>
      </c>
      <c r="I130" s="662">
        <f>'4.3 Project List Summaries 2026'!$D13</f>
        <v>0</v>
      </c>
      <c r="J130" s="662">
        <f>'4.3 Project List Summaries 2027'!$D13</f>
        <v>0</v>
      </c>
      <c r="K130" s="663">
        <f>'4.3 Project List Summaries 2028'!$D13</f>
        <v>0</v>
      </c>
    </row>
    <row r="131" spans="1:11" x14ac:dyDescent="0.3">
      <c r="A131" s="426" t="s">
        <v>509</v>
      </c>
      <c r="B131" s="424" t="s">
        <v>510</v>
      </c>
      <c r="C131" s="418" t="s">
        <v>512</v>
      </c>
      <c r="D131" s="413" t="s">
        <v>419</v>
      </c>
      <c r="E131" s="436" t="str">
        <f t="shared" si="15"/>
        <v>Nominal £</v>
      </c>
      <c r="F131" s="662">
        <f>'4.3 Project List Summaries 2023'!$D14</f>
        <v>0</v>
      </c>
      <c r="G131" s="662">
        <f>'4.3 Project List Summaries 2024'!$D14</f>
        <v>0</v>
      </c>
      <c r="H131" s="662">
        <f>'4.3 Project List Summaries 2025'!$D14</f>
        <v>0</v>
      </c>
      <c r="I131" s="662">
        <f>'4.3 Project List Summaries 2026'!$D14</f>
        <v>0</v>
      </c>
      <c r="J131" s="662">
        <f>'4.3 Project List Summaries 2027'!$D14</f>
        <v>0</v>
      </c>
      <c r="K131" s="663">
        <f>'4.3 Project List Summaries 2028'!$D14</f>
        <v>0</v>
      </c>
    </row>
    <row r="132" spans="1:11" x14ac:dyDescent="0.3">
      <c r="A132" s="426" t="s">
        <v>509</v>
      </c>
      <c r="B132" s="424" t="s">
        <v>510</v>
      </c>
      <c r="C132" s="418" t="s">
        <v>329</v>
      </c>
      <c r="D132" s="413" t="s">
        <v>414</v>
      </c>
      <c r="E132" s="436" t="str">
        <f t="shared" si="15"/>
        <v>Nominal £</v>
      </c>
      <c r="F132" s="662">
        <f>'4.3 Project List Summaries 2023'!$D15</f>
        <v>0</v>
      </c>
      <c r="G132" s="662">
        <f>'4.3 Project List Summaries 2024'!$D15</f>
        <v>0</v>
      </c>
      <c r="H132" s="662">
        <f>'4.3 Project List Summaries 2025'!$D15</f>
        <v>0</v>
      </c>
      <c r="I132" s="662">
        <f>'4.3 Project List Summaries 2026'!$D15</f>
        <v>0</v>
      </c>
      <c r="J132" s="662">
        <f>'4.3 Project List Summaries 2027'!$D15</f>
        <v>0</v>
      </c>
      <c r="K132" s="663">
        <f>'4.3 Project List Summaries 2028'!$D15</f>
        <v>0</v>
      </c>
    </row>
    <row r="133" spans="1:11" x14ac:dyDescent="0.3">
      <c r="A133" s="426" t="s">
        <v>509</v>
      </c>
      <c r="B133" s="424" t="s">
        <v>510</v>
      </c>
      <c r="C133" s="418" t="s">
        <v>330</v>
      </c>
      <c r="D133" s="413" t="s">
        <v>414</v>
      </c>
      <c r="E133" s="436" t="str">
        <f t="shared" si="15"/>
        <v>Nominal £</v>
      </c>
      <c r="F133" s="662">
        <f>'4.3 Project List Summaries 2023'!$D16</f>
        <v>0</v>
      </c>
      <c r="G133" s="662">
        <f>'4.3 Project List Summaries 2024'!$D16</f>
        <v>0</v>
      </c>
      <c r="H133" s="662">
        <f>'4.3 Project List Summaries 2025'!$D16</f>
        <v>0</v>
      </c>
      <c r="I133" s="662">
        <f>'4.3 Project List Summaries 2026'!$D16</f>
        <v>0</v>
      </c>
      <c r="J133" s="662">
        <f>'4.3 Project List Summaries 2027'!$D16</f>
        <v>0</v>
      </c>
      <c r="K133" s="663">
        <f>'4.3 Project List Summaries 2028'!$D16</f>
        <v>0</v>
      </c>
    </row>
    <row r="134" spans="1:11" x14ac:dyDescent="0.3">
      <c r="A134" s="426" t="s">
        <v>509</v>
      </c>
      <c r="B134" s="424" t="s">
        <v>510</v>
      </c>
      <c r="C134" s="418" t="s">
        <v>331</v>
      </c>
      <c r="D134" s="413" t="s">
        <v>414</v>
      </c>
      <c r="E134" s="436" t="str">
        <f t="shared" si="15"/>
        <v>Nominal £</v>
      </c>
      <c r="F134" s="662">
        <f>'4.3 Project List Summaries 2023'!$D17</f>
        <v>0</v>
      </c>
      <c r="G134" s="662">
        <f>'4.3 Project List Summaries 2024'!$D17</f>
        <v>0</v>
      </c>
      <c r="H134" s="662">
        <f>'4.3 Project List Summaries 2025'!$D17</f>
        <v>0</v>
      </c>
      <c r="I134" s="662">
        <f>'4.3 Project List Summaries 2026'!$D17</f>
        <v>0</v>
      </c>
      <c r="J134" s="662">
        <f>'4.3 Project List Summaries 2027'!$D17</f>
        <v>0</v>
      </c>
      <c r="K134" s="663">
        <f>'4.3 Project List Summaries 2028'!$D17</f>
        <v>0</v>
      </c>
    </row>
    <row r="135" spans="1:11" x14ac:dyDescent="0.3">
      <c r="A135" s="426" t="s">
        <v>509</v>
      </c>
      <c r="B135" s="424" t="s">
        <v>510</v>
      </c>
      <c r="C135" s="418" t="s">
        <v>333</v>
      </c>
      <c r="D135" s="413" t="s">
        <v>419</v>
      </c>
      <c r="E135" s="436" t="str">
        <f t="shared" si="15"/>
        <v>Nominal £</v>
      </c>
      <c r="F135" s="662">
        <f>'4.3 Project List Summaries 2023'!$D18</f>
        <v>0</v>
      </c>
      <c r="G135" s="662">
        <f>'4.3 Project List Summaries 2024'!$D18</f>
        <v>0</v>
      </c>
      <c r="H135" s="662">
        <f>'4.3 Project List Summaries 2025'!$D18</f>
        <v>0</v>
      </c>
      <c r="I135" s="662">
        <f>'4.3 Project List Summaries 2026'!$D18</f>
        <v>0</v>
      </c>
      <c r="J135" s="662">
        <f>'4.3 Project List Summaries 2027'!$D18</f>
        <v>0</v>
      </c>
      <c r="K135" s="663">
        <f>'4.3 Project List Summaries 2028'!$D18</f>
        <v>0</v>
      </c>
    </row>
    <row r="136" spans="1:11" x14ac:dyDescent="0.3">
      <c r="A136" s="426" t="s">
        <v>509</v>
      </c>
      <c r="B136" s="424" t="s">
        <v>510</v>
      </c>
      <c r="C136" s="418" t="s">
        <v>334</v>
      </c>
      <c r="D136" s="413" t="s">
        <v>419</v>
      </c>
      <c r="E136" s="436" t="str">
        <f t="shared" si="15"/>
        <v>Nominal £</v>
      </c>
      <c r="F136" s="662">
        <f>'4.3 Project List Summaries 2023'!$D19</f>
        <v>0</v>
      </c>
      <c r="G136" s="662">
        <f>'4.3 Project List Summaries 2024'!$D19</f>
        <v>0</v>
      </c>
      <c r="H136" s="662">
        <f>'4.3 Project List Summaries 2025'!$D19</f>
        <v>0</v>
      </c>
      <c r="I136" s="662">
        <f>'4.3 Project List Summaries 2026'!$D19</f>
        <v>0</v>
      </c>
      <c r="J136" s="662">
        <f>'4.3 Project List Summaries 2027'!$D19</f>
        <v>0</v>
      </c>
      <c r="K136" s="663">
        <f>'4.3 Project List Summaries 2028'!$D19</f>
        <v>0</v>
      </c>
    </row>
    <row r="137" spans="1:11" ht="14.5" thickBot="1" x14ac:dyDescent="0.35">
      <c r="A137" s="426" t="s">
        <v>509</v>
      </c>
      <c r="B137" s="425" t="s">
        <v>510</v>
      </c>
      <c r="C137" s="416" t="s">
        <v>335</v>
      </c>
      <c r="D137" s="440" t="s">
        <v>419</v>
      </c>
      <c r="E137" s="441" t="str">
        <f t="shared" si="15"/>
        <v>Nominal £</v>
      </c>
      <c r="F137" s="664">
        <f>'4.3 Project List Summaries 2023'!$D20</f>
        <v>0</v>
      </c>
      <c r="G137" s="664">
        <f>'4.3 Project List Summaries 2024'!$D20</f>
        <v>0</v>
      </c>
      <c r="H137" s="664">
        <f>'4.3 Project List Summaries 2025'!$D20</f>
        <v>0</v>
      </c>
      <c r="I137" s="664">
        <f>'4.3 Project List Summaries 2026'!$D20</f>
        <v>0</v>
      </c>
      <c r="J137" s="664">
        <f>'4.3 Project List Summaries 2027'!$D20</f>
        <v>0</v>
      </c>
      <c r="K137" s="665">
        <f>'4.3 Project List Summaries 2028'!$D20</f>
        <v>0</v>
      </c>
    </row>
    <row r="138" spans="1:11" ht="14.5" thickBot="1" x14ac:dyDescent="0.35">
      <c r="A138" s="426" t="s">
        <v>509</v>
      </c>
      <c r="B138" s="1656" t="s">
        <v>417</v>
      </c>
      <c r="C138" s="1657"/>
      <c r="D138" s="442" t="s">
        <v>417</v>
      </c>
      <c r="E138" s="443" t="str">
        <f t="shared" si="15"/>
        <v>Nominal £</v>
      </c>
      <c r="F138" s="683">
        <f>'4.3 Project List Summaries 2023'!$D67</f>
        <v>0</v>
      </c>
      <c r="G138" s="683">
        <f>'4.3 Project List Summaries 2024'!$D67</f>
        <v>0</v>
      </c>
      <c r="H138" s="683">
        <f>'4.3 Project List Summaries 2025'!$D67</f>
        <v>0</v>
      </c>
      <c r="I138" s="683">
        <f>'4.3 Project List Summaries 2026'!$D67</f>
        <v>0</v>
      </c>
      <c r="J138" s="683">
        <f>'4.3 Project List Summaries 2027'!$D67</f>
        <v>0</v>
      </c>
      <c r="K138" s="684">
        <f>'4.3 Project List Summaries 2028'!$D67</f>
        <v>0</v>
      </c>
    </row>
    <row r="139" spans="1:11" x14ac:dyDescent="0.3">
      <c r="A139" s="426" t="s">
        <v>509</v>
      </c>
      <c r="B139" s="427" t="s">
        <v>529</v>
      </c>
      <c r="C139" s="419" t="s">
        <v>513</v>
      </c>
      <c r="D139" s="437" t="s">
        <v>421</v>
      </c>
      <c r="E139" s="439" t="str">
        <f t="shared" si="15"/>
        <v>Nominal £</v>
      </c>
      <c r="F139" s="680">
        <f>'4.5 District Governors Summary'!D72</f>
        <v>0</v>
      </c>
      <c r="G139" s="680">
        <f>'4.5 District Governors Summary'!E72</f>
        <v>0</v>
      </c>
      <c r="H139" s="680">
        <f>'4.5 District Governors Summary'!F72</f>
        <v>0</v>
      </c>
      <c r="I139" s="680">
        <f>'4.5 District Governors Summary'!G72</f>
        <v>0</v>
      </c>
      <c r="J139" s="680">
        <f>'4.5 District Governors Summary'!H72</f>
        <v>0</v>
      </c>
      <c r="K139" s="671">
        <f>'4.5 District Governors Summary'!I72</f>
        <v>0</v>
      </c>
    </row>
    <row r="140" spans="1:11" ht="14.5" thickBot="1" x14ac:dyDescent="0.35">
      <c r="A140" s="426" t="s">
        <v>509</v>
      </c>
      <c r="B140" s="428" t="s">
        <v>529</v>
      </c>
      <c r="C140" s="420" t="s">
        <v>514</v>
      </c>
      <c r="D140" s="440" t="s">
        <v>421</v>
      </c>
      <c r="E140" s="441" t="str">
        <f t="shared" si="15"/>
        <v>Nominal £</v>
      </c>
      <c r="F140" s="664">
        <f>'4.5 District Governors Summary'!D76</f>
        <v>0</v>
      </c>
      <c r="G140" s="664">
        <f>'4.5 District Governors Summary'!E76</f>
        <v>0</v>
      </c>
      <c r="H140" s="664">
        <f>'4.5 District Governors Summary'!F76</f>
        <v>0</v>
      </c>
      <c r="I140" s="664">
        <f>'4.5 District Governors Summary'!G76</f>
        <v>0</v>
      </c>
      <c r="J140" s="664">
        <f>'4.5 District Governors Summary'!H76</f>
        <v>0</v>
      </c>
      <c r="K140" s="665">
        <f>'4.5 District Governors Summary'!I76</f>
        <v>0</v>
      </c>
    </row>
    <row r="141" spans="1:11" x14ac:dyDescent="0.3">
      <c r="A141" s="426" t="s">
        <v>509</v>
      </c>
      <c r="B141" s="429" t="s">
        <v>515</v>
      </c>
      <c r="C141" s="421" t="s">
        <v>516</v>
      </c>
      <c r="D141" s="444" t="s">
        <v>423</v>
      </c>
      <c r="E141" s="435" t="str">
        <f t="shared" si="15"/>
        <v>Nominal £</v>
      </c>
      <c r="F141" s="681">
        <f>'4.8 Capex Workload 2023'!$H51</f>
        <v>0</v>
      </c>
      <c r="G141" s="681">
        <f>'4.8 Capex Workload 2024'!$H51</f>
        <v>0</v>
      </c>
      <c r="H141" s="681">
        <f>'4.8 Capex Workload 2025'!$H51</f>
        <v>0</v>
      </c>
      <c r="I141" s="681">
        <f>'4.8 Capex Workload 2026'!$H51</f>
        <v>0</v>
      </c>
      <c r="J141" s="681">
        <f>'4.8 Capex Workload 2027'!$H51</f>
        <v>0</v>
      </c>
      <c r="K141" s="682">
        <f>'4.8 Capex Workload 2028'!$H51</f>
        <v>0</v>
      </c>
    </row>
    <row r="142" spans="1:11" x14ac:dyDescent="0.3">
      <c r="A142" s="426" t="s">
        <v>509</v>
      </c>
      <c r="B142" s="424" t="s">
        <v>515</v>
      </c>
      <c r="C142" s="417" t="s">
        <v>517</v>
      </c>
      <c r="D142" s="413" t="s">
        <v>423</v>
      </c>
      <c r="E142" s="436" t="str">
        <f t="shared" si="15"/>
        <v>Nominal £</v>
      </c>
      <c r="F142" s="662">
        <f>'4.8 Capex Workload 2023'!$H54</f>
        <v>0</v>
      </c>
      <c r="G142" s="662">
        <f>'4.8 Capex Workload 2024'!$H54</f>
        <v>0</v>
      </c>
      <c r="H142" s="662">
        <f>'4.8 Capex Workload 2025'!$H54</f>
        <v>0</v>
      </c>
      <c r="I142" s="662">
        <f>'4.8 Capex Workload 2026'!$H54</f>
        <v>0</v>
      </c>
      <c r="J142" s="662">
        <f>'4.8 Capex Workload 2027'!$H54</f>
        <v>0</v>
      </c>
      <c r="K142" s="663">
        <f>'4.8 Capex Workload 2028'!$H54</f>
        <v>0</v>
      </c>
    </row>
    <row r="143" spans="1:11" x14ac:dyDescent="0.3">
      <c r="A143" s="426" t="s">
        <v>509</v>
      </c>
      <c r="B143" s="424" t="s">
        <v>515</v>
      </c>
      <c r="C143" s="416" t="s">
        <v>518</v>
      </c>
      <c r="D143" s="413" t="s">
        <v>423</v>
      </c>
      <c r="E143" s="436" t="str">
        <f t="shared" si="15"/>
        <v>Nominal £</v>
      </c>
      <c r="F143" s="662">
        <f>'4.8 Capex Workload 2023'!$H57</f>
        <v>0</v>
      </c>
      <c r="G143" s="662">
        <f>'4.8 Capex Workload 2024'!$H57</f>
        <v>0</v>
      </c>
      <c r="H143" s="662">
        <f>'4.8 Capex Workload 2025'!$H57</f>
        <v>0</v>
      </c>
      <c r="I143" s="662">
        <f>'4.8 Capex Workload 2026'!$H57</f>
        <v>0</v>
      </c>
      <c r="J143" s="662">
        <f>'4.8 Capex Workload 2027'!$H57</f>
        <v>0</v>
      </c>
      <c r="K143" s="663">
        <f>'4.8 Capex Workload 2028'!$H57</f>
        <v>0</v>
      </c>
    </row>
    <row r="144" spans="1:11" x14ac:dyDescent="0.3">
      <c r="A144" s="426" t="s">
        <v>509</v>
      </c>
      <c r="B144" s="424" t="s">
        <v>515</v>
      </c>
      <c r="C144" s="418" t="s">
        <v>519</v>
      </c>
      <c r="D144" s="413" t="s">
        <v>425</v>
      </c>
      <c r="E144" s="436" t="str">
        <f t="shared" si="15"/>
        <v>Nominal £</v>
      </c>
      <c r="F144" s="662">
        <f>SUM('4.8 Capex Workload 2023'!$H60:$H63)</f>
        <v>0</v>
      </c>
      <c r="G144" s="662">
        <f>SUM('4.8 Capex Workload 2024'!$H60:$H63)</f>
        <v>0</v>
      </c>
      <c r="H144" s="662">
        <f>SUM('4.8 Capex Workload 2025'!$H60:$H63)</f>
        <v>0</v>
      </c>
      <c r="I144" s="662">
        <f>SUM('4.8 Capex Workload 2026'!$H60:$H63)</f>
        <v>0</v>
      </c>
      <c r="J144" s="662">
        <f>SUM('4.8 Capex Workload 2027'!$H60:$H63)</f>
        <v>0</v>
      </c>
      <c r="K144" s="663">
        <f>SUM('4.8 Capex Workload 2028'!$H60:$H63)</f>
        <v>0</v>
      </c>
    </row>
    <row r="145" spans="1:11" x14ac:dyDescent="0.3">
      <c r="A145" s="426" t="s">
        <v>509</v>
      </c>
      <c r="B145" s="424" t="s">
        <v>515</v>
      </c>
      <c r="C145" s="418" t="s">
        <v>520</v>
      </c>
      <c r="D145" s="413" t="s">
        <v>425</v>
      </c>
      <c r="E145" s="436" t="str">
        <f t="shared" si="15"/>
        <v>Nominal £</v>
      </c>
      <c r="F145" s="662">
        <f>SUM('4.8 Capex Workload 2023'!$H64:$H72)</f>
        <v>0</v>
      </c>
      <c r="G145" s="662">
        <f>SUM('4.8 Capex Workload 2024'!$H64:$H72)</f>
        <v>0</v>
      </c>
      <c r="H145" s="662">
        <f>SUM('4.8 Capex Workload 2025'!$H64:$H72)</f>
        <v>0</v>
      </c>
      <c r="I145" s="662">
        <f>SUM('4.8 Capex Workload 2026'!$H64:$H72)</f>
        <v>0</v>
      </c>
      <c r="J145" s="662">
        <f>SUM('4.8 Capex Workload 2027'!$H64:$H72)</f>
        <v>0</v>
      </c>
      <c r="K145" s="663">
        <f>SUM('4.8 Capex Workload 2028'!$H64:$H72)</f>
        <v>0</v>
      </c>
    </row>
    <row r="146" spans="1:11" x14ac:dyDescent="0.3">
      <c r="A146" s="426" t="s">
        <v>509</v>
      </c>
      <c r="B146" s="424" t="s">
        <v>515</v>
      </c>
      <c r="C146" s="418" t="s">
        <v>521</v>
      </c>
      <c r="D146" s="413" t="s">
        <v>427</v>
      </c>
      <c r="E146" s="436" t="str">
        <f t="shared" si="15"/>
        <v>Nominal £</v>
      </c>
      <c r="F146" s="662">
        <f>'4.8 Capex Workload 2023'!$H39</f>
        <v>0</v>
      </c>
      <c r="G146" s="662">
        <f>'4.8 Capex Workload 2024'!$H39</f>
        <v>0</v>
      </c>
      <c r="H146" s="662">
        <f>'4.8 Capex Workload 2025'!$H39</f>
        <v>0</v>
      </c>
      <c r="I146" s="662">
        <f>'4.8 Capex Workload 2026'!$H39</f>
        <v>0</v>
      </c>
      <c r="J146" s="662">
        <f>'4.8 Capex Workload 2027'!$H39</f>
        <v>0</v>
      </c>
      <c r="K146" s="663">
        <f>'4.8 Capex Workload 2028'!$H39</f>
        <v>0</v>
      </c>
    </row>
    <row r="147" spans="1:11" x14ac:dyDescent="0.3">
      <c r="A147" s="426" t="s">
        <v>509</v>
      </c>
      <c r="B147" s="424" t="s">
        <v>515</v>
      </c>
      <c r="C147" s="418" t="s">
        <v>522</v>
      </c>
      <c r="D147" s="413" t="s">
        <v>427</v>
      </c>
      <c r="E147" s="436" t="str">
        <f t="shared" si="15"/>
        <v>Nominal £</v>
      </c>
      <c r="F147" s="662">
        <f>'4.8 Capex Workload 2023'!$H36</f>
        <v>0</v>
      </c>
      <c r="G147" s="662">
        <f>'4.8 Capex Workload 2024'!$H36</f>
        <v>0</v>
      </c>
      <c r="H147" s="662">
        <f>'4.8 Capex Workload 2025'!$H36</f>
        <v>0</v>
      </c>
      <c r="I147" s="662">
        <f>'4.8 Capex Workload 2026'!$H36</f>
        <v>0</v>
      </c>
      <c r="J147" s="662">
        <f>'4.8 Capex Workload 2027'!$H36</f>
        <v>0</v>
      </c>
      <c r="K147" s="663">
        <f>'4.8 Capex Workload 2028'!$H36</f>
        <v>0</v>
      </c>
    </row>
    <row r="148" spans="1:11" x14ac:dyDescent="0.3">
      <c r="A148" s="426" t="s">
        <v>509</v>
      </c>
      <c r="B148" s="424" t="s">
        <v>515</v>
      </c>
      <c r="C148" s="418" t="s">
        <v>523</v>
      </c>
      <c r="D148" s="413" t="s">
        <v>427</v>
      </c>
      <c r="E148" s="436" t="str">
        <f t="shared" si="15"/>
        <v>Nominal £</v>
      </c>
      <c r="F148" s="662">
        <f>'4.8 Capex Workload 2023'!$H37</f>
        <v>0</v>
      </c>
      <c r="G148" s="662">
        <f>'4.8 Capex Workload 2024'!$H37</f>
        <v>0</v>
      </c>
      <c r="H148" s="662">
        <f>'4.8 Capex Workload 2025'!$H37</f>
        <v>0</v>
      </c>
      <c r="I148" s="662">
        <f>'4.8 Capex Workload 2026'!$H37</f>
        <v>0</v>
      </c>
      <c r="J148" s="662">
        <f>'4.8 Capex Workload 2027'!$H37</f>
        <v>0</v>
      </c>
      <c r="K148" s="663">
        <f>'4.8 Capex Workload 2028'!$H37</f>
        <v>0</v>
      </c>
    </row>
    <row r="149" spans="1:11" x14ac:dyDescent="0.3">
      <c r="A149" s="426" t="s">
        <v>509</v>
      </c>
      <c r="B149" s="424" t="s">
        <v>515</v>
      </c>
      <c r="C149" s="418" t="s">
        <v>524</v>
      </c>
      <c r="D149" s="413" t="s">
        <v>429</v>
      </c>
      <c r="E149" s="436" t="str">
        <f t="shared" si="15"/>
        <v>Nominal £</v>
      </c>
      <c r="F149" s="662">
        <f>SUM('4.8 Capex Workload 2023'!$H40:$H41)</f>
        <v>0</v>
      </c>
      <c r="G149" s="662">
        <f>SUM('4.8 Capex Workload 2024'!$H40:$H41)</f>
        <v>0</v>
      </c>
      <c r="H149" s="662">
        <f>SUM('4.8 Capex Workload 2025'!$H40:$H41)</f>
        <v>0</v>
      </c>
      <c r="I149" s="662">
        <f>SUM('4.8 Capex Workload 2026'!$H40:$H41)</f>
        <v>0</v>
      </c>
      <c r="J149" s="662">
        <f>SUM('4.8 Capex Workload 2027'!$H40:$H41)</f>
        <v>0</v>
      </c>
      <c r="K149" s="663">
        <f>SUM('4.8 Capex Workload 2028'!$H40:$H41)</f>
        <v>0</v>
      </c>
    </row>
    <row r="150" spans="1:11" ht="14.5" thickBot="1" x14ac:dyDescent="0.35">
      <c r="A150" s="426" t="s">
        <v>509</v>
      </c>
      <c r="B150" s="424" t="s">
        <v>515</v>
      </c>
      <c r="C150" s="418" t="s">
        <v>525</v>
      </c>
      <c r="D150" s="413" t="s">
        <v>429</v>
      </c>
      <c r="E150" s="436" t="str">
        <f t="shared" si="15"/>
        <v>Nominal £</v>
      </c>
      <c r="F150" s="662">
        <f>SUM('4.8 Capex Workload 2023'!$H42:$H44)</f>
        <v>0</v>
      </c>
      <c r="G150" s="662">
        <f>SUM('4.8 Capex Workload 2024'!$H42:$H44)</f>
        <v>0</v>
      </c>
      <c r="H150" s="662">
        <f>SUM('4.8 Capex Workload 2025'!$H42:$H44)</f>
        <v>0</v>
      </c>
      <c r="I150" s="662">
        <f>SUM('4.8 Capex Workload 2026'!$H42:$H44)</f>
        <v>0</v>
      </c>
      <c r="J150" s="662">
        <f>SUM('4.8 Capex Workload 2027'!$H42:$H44)</f>
        <v>0</v>
      </c>
      <c r="K150" s="663">
        <f>SUM('4.8 Capex Workload 2028'!$H42:$H44)</f>
        <v>0</v>
      </c>
    </row>
    <row r="151" spans="1:11" x14ac:dyDescent="0.3">
      <c r="A151" s="427" t="s">
        <v>526</v>
      </c>
      <c r="B151" s="427" t="s">
        <v>527</v>
      </c>
      <c r="C151" s="419" t="s">
        <v>502</v>
      </c>
      <c r="D151" s="437" t="s">
        <v>423</v>
      </c>
      <c r="E151" s="439" t="str">
        <f t="shared" si="15"/>
        <v>Nominal £</v>
      </c>
      <c r="F151" s="680">
        <f>'4.8 Capex Workload 2023'!$H52+'4.8 Capex Workload 2023'!$H55+'4.8 Capex Workload 2023'!$H58</f>
        <v>0</v>
      </c>
      <c r="G151" s="680">
        <f>'4.8 Capex Workload 2024'!$H52+'4.8 Capex Workload 2024'!$H55+'4.8 Capex Workload 2024'!$H58</f>
        <v>0</v>
      </c>
      <c r="H151" s="680">
        <f>'4.8 Capex Workload 2025'!$H52+'4.8 Capex Workload 2025'!$H55+'4.8 Capex Workload 2025'!$H58</f>
        <v>0</v>
      </c>
      <c r="I151" s="680">
        <f>'4.8 Capex Workload 2026'!$H52+'4.8 Capex Workload 2026'!$H55+'4.8 Capex Workload 2026'!$H58</f>
        <v>0</v>
      </c>
      <c r="J151" s="680">
        <f>'4.8 Capex Workload 2027'!$H52+'4.8 Capex Workload 2027'!$H55+'4.8 Capex Workload 2027'!$H58</f>
        <v>0</v>
      </c>
      <c r="K151" s="671">
        <f>'4.8 Capex Workload 2028'!$H52+'4.8 Capex Workload 2028'!$H55+'4.8 Capex Workload 2028'!$H58</f>
        <v>0</v>
      </c>
    </row>
    <row r="152" spans="1:11" x14ac:dyDescent="0.3">
      <c r="A152" s="426" t="s">
        <v>526</v>
      </c>
      <c r="B152" s="426" t="s">
        <v>527</v>
      </c>
      <c r="C152" s="422" t="s">
        <v>503</v>
      </c>
      <c r="D152" s="413" t="s">
        <v>423</v>
      </c>
      <c r="E152" s="436" t="str">
        <f t="shared" si="15"/>
        <v>Nominal £</v>
      </c>
      <c r="F152" s="662">
        <f>'4.8 Capex Workload 2023'!$H53+'4.8 Capex Workload 2023'!$H56+'4.8 Capex Workload 2023'!$H59</f>
        <v>0</v>
      </c>
      <c r="G152" s="662">
        <f>'4.8 Capex Workload 2024'!$H53+'4.8 Capex Workload 2024'!$H56+'4.8 Capex Workload 2024'!$H59</f>
        <v>0</v>
      </c>
      <c r="H152" s="662">
        <f>'4.8 Capex Workload 2025'!$H53+'4.8 Capex Workload 2025'!$H56+'4.8 Capex Workload 2025'!$H59</f>
        <v>0</v>
      </c>
      <c r="I152" s="662">
        <f>'4.8 Capex Workload 2026'!$H53+'4.8 Capex Workload 2026'!$H56+'4.8 Capex Workload 2026'!$H59</f>
        <v>0</v>
      </c>
      <c r="J152" s="662">
        <f>'4.8 Capex Workload 2027'!$H53+'4.8 Capex Workload 2027'!$H56+'4.8 Capex Workload 2027'!$H59</f>
        <v>0</v>
      </c>
      <c r="K152" s="663">
        <f>'4.8 Capex Workload 2028'!$H53+'4.8 Capex Workload 2028'!$H56+'4.8 Capex Workload 2028'!$H59</f>
        <v>0</v>
      </c>
    </row>
    <row r="153" spans="1:11" x14ac:dyDescent="0.3">
      <c r="A153" s="426" t="s">
        <v>526</v>
      </c>
      <c r="B153" s="426" t="s">
        <v>527</v>
      </c>
      <c r="C153" s="422" t="s">
        <v>504</v>
      </c>
      <c r="D153" s="413" t="s">
        <v>425</v>
      </c>
      <c r="E153" s="436" t="str">
        <f t="shared" si="15"/>
        <v>Nominal £</v>
      </c>
      <c r="F153" s="662">
        <f>SUM('4.8 Capex Workload 2023'!$H73:$H85)</f>
        <v>0</v>
      </c>
      <c r="G153" s="662">
        <f>SUM('4.8 Capex Workload 2024'!$H73:$H85)</f>
        <v>0</v>
      </c>
      <c r="H153" s="662">
        <f>SUM('4.8 Capex Workload 2025'!$H73:$H85)</f>
        <v>0</v>
      </c>
      <c r="I153" s="662">
        <f>SUM('4.8 Capex Workload 2026'!$H73:$H85)</f>
        <v>0</v>
      </c>
      <c r="J153" s="662">
        <f>SUM('4.8 Capex Workload 2027'!$H73:$H85)</f>
        <v>0</v>
      </c>
      <c r="K153" s="663">
        <f>SUM('4.8 Capex Workload 2028'!$H73:$H85)</f>
        <v>0</v>
      </c>
    </row>
    <row r="154" spans="1:11" ht="14.5" thickBot="1" x14ac:dyDescent="0.35">
      <c r="A154" s="426" t="s">
        <v>526</v>
      </c>
      <c r="B154" s="428" t="s">
        <v>527</v>
      </c>
      <c r="C154" s="440" t="s">
        <v>505</v>
      </c>
      <c r="D154" s="440" t="s">
        <v>425</v>
      </c>
      <c r="E154" s="441" t="str">
        <f t="shared" si="15"/>
        <v>Nominal £</v>
      </c>
      <c r="F154" s="664">
        <f>SUM('4.8 Capex Workload 2023'!$H86:$H98)</f>
        <v>0</v>
      </c>
      <c r="G154" s="664">
        <f>SUM('4.8 Capex Workload 2024'!$H86:$H98)</f>
        <v>0</v>
      </c>
      <c r="H154" s="664">
        <f>SUM('4.8 Capex Workload 2025'!$H86:$H98)</f>
        <v>0</v>
      </c>
      <c r="I154" s="664">
        <f>SUM('4.8 Capex Workload 2026'!$H86:$H98)</f>
        <v>0</v>
      </c>
      <c r="J154" s="664">
        <f>SUM('4.8 Capex Workload 2027'!$H86:$H98)</f>
        <v>0</v>
      </c>
      <c r="K154" s="665">
        <f>SUM('4.8 Capex Workload 2028'!$H86:$H98)</f>
        <v>0</v>
      </c>
    </row>
    <row r="155" spans="1:11" ht="14.5" thickBot="1" x14ac:dyDescent="0.35">
      <c r="A155" s="426" t="s">
        <v>526</v>
      </c>
      <c r="B155" s="1343" t="s">
        <v>1051</v>
      </c>
      <c r="C155" s="1317" t="s">
        <v>1052</v>
      </c>
      <c r="D155" s="413" t="s">
        <v>425</v>
      </c>
      <c r="E155" s="439" t="str">
        <f t="shared" si="15"/>
        <v>Nominal £</v>
      </c>
      <c r="F155" s="680">
        <f>SUM('4.8 Capex Workload 2023'!$H103:$H112)</f>
        <v>0</v>
      </c>
      <c r="G155" s="680">
        <f>SUM('4.8 Capex Workload 2024'!$H103:$H112)</f>
        <v>0</v>
      </c>
      <c r="H155" s="680">
        <f>SUM('4.8 Capex Workload 2025'!$H103:$H112)</f>
        <v>0</v>
      </c>
      <c r="I155" s="680">
        <f>SUM('4.8 Capex Workload 2026'!$H103:$H112)</f>
        <v>0</v>
      </c>
      <c r="J155" s="680">
        <f>SUM('4.8 Capex Workload 2027'!$H103:$H112)</f>
        <v>0</v>
      </c>
      <c r="K155" s="671">
        <f>SUM('4.8 Capex Workload 2028'!$H103:$H112)</f>
        <v>0</v>
      </c>
    </row>
    <row r="156" spans="1:11" ht="14.5" thickBot="1" x14ac:dyDescent="0.35">
      <c r="A156" s="426" t="s">
        <v>526</v>
      </c>
      <c r="B156" s="447" t="s">
        <v>529</v>
      </c>
      <c r="C156" s="423" t="s">
        <v>530</v>
      </c>
      <c r="D156" s="445" t="s">
        <v>421</v>
      </c>
      <c r="E156" s="446" t="str">
        <f t="shared" si="15"/>
        <v>Nominal £</v>
      </c>
      <c r="F156" s="656">
        <f>'4.5 District Governors Summary'!D80</f>
        <v>0</v>
      </c>
      <c r="G156" s="656">
        <f>'4.5 District Governors Summary'!E80</f>
        <v>0</v>
      </c>
      <c r="H156" s="656">
        <f>'4.5 District Governors Summary'!F80</f>
        <v>0</v>
      </c>
      <c r="I156" s="656">
        <f>'4.5 District Governors Summary'!G80</f>
        <v>0</v>
      </c>
      <c r="J156" s="656">
        <f>'4.5 District Governors Summary'!H80</f>
        <v>0</v>
      </c>
      <c r="K156" s="657">
        <f>'4.5 District Governors Summary'!I80</f>
        <v>0</v>
      </c>
    </row>
    <row r="157" spans="1:11" ht="14.5" thickBot="1" x14ac:dyDescent="0.35">
      <c r="A157" s="1647" t="s">
        <v>431</v>
      </c>
      <c r="B157" s="1648"/>
      <c r="C157" s="1649"/>
      <c r="D157" s="448" t="s">
        <v>431</v>
      </c>
      <c r="E157" s="446" t="str">
        <f t="shared" si="15"/>
        <v>Nominal £</v>
      </c>
      <c r="F157" s="656">
        <f>'4.6 Other Capex'!D50</f>
        <v>0</v>
      </c>
      <c r="G157" s="656">
        <f>'4.6 Other Capex'!E50</f>
        <v>0</v>
      </c>
      <c r="H157" s="656">
        <f>'4.6 Other Capex'!F50</f>
        <v>0</v>
      </c>
      <c r="I157" s="656">
        <f>'4.6 Other Capex'!G50</f>
        <v>0</v>
      </c>
      <c r="J157" s="656">
        <f>'4.6 Other Capex'!H50</f>
        <v>0</v>
      </c>
      <c r="K157" s="657">
        <f>'4.6 Other Capex'!I50</f>
        <v>0</v>
      </c>
    </row>
    <row r="158" spans="1:11" ht="14.5" thickBot="1" x14ac:dyDescent="0.35">
      <c r="A158" s="4"/>
      <c r="B158" s="416"/>
      <c r="C158" s="416"/>
      <c r="D158" s="416"/>
      <c r="E158" s="449"/>
      <c r="F158" s="449"/>
      <c r="G158" s="449"/>
      <c r="H158" s="449"/>
      <c r="I158" s="449"/>
      <c r="J158" s="449"/>
      <c r="K158" s="450"/>
    </row>
    <row r="159" spans="1:11" ht="14.5" thickBot="1" x14ac:dyDescent="0.35">
      <c r="A159" s="1569" t="s">
        <v>366</v>
      </c>
      <c r="B159" s="1570"/>
      <c r="C159" s="1570"/>
      <c r="D159" s="1571"/>
      <c r="E159" s="805" t="str">
        <f>$E$9</f>
        <v>Nominal £</v>
      </c>
      <c r="F159" s="656">
        <f t="shared" ref="F159:K159" si="16">SUM(F126:F157)</f>
        <v>0</v>
      </c>
      <c r="G159" s="656">
        <f t="shared" si="16"/>
        <v>0</v>
      </c>
      <c r="H159" s="656">
        <f t="shared" si="16"/>
        <v>0</v>
      </c>
      <c r="I159" s="656">
        <f t="shared" si="16"/>
        <v>0</v>
      </c>
      <c r="J159" s="656">
        <f t="shared" si="16"/>
        <v>0</v>
      </c>
      <c r="K159" s="657">
        <f t="shared" si="16"/>
        <v>0</v>
      </c>
    </row>
    <row r="160" spans="1:11" x14ac:dyDescent="0.3"/>
    <row r="161" spans="1:11" x14ac:dyDescent="0.3"/>
    <row r="162" spans="1:11" ht="16" thickBot="1" x14ac:dyDescent="0.4">
      <c r="A162" s="325" t="s">
        <v>570</v>
      </c>
      <c r="B162" s="415"/>
      <c r="C162" s="415"/>
      <c r="D162" s="415"/>
      <c r="E162" s="415"/>
      <c r="F162" s="415"/>
      <c r="G162" s="415"/>
      <c r="H162" s="415"/>
      <c r="I162" s="415"/>
      <c r="J162" s="415"/>
      <c r="K162" s="415"/>
    </row>
    <row r="163" spans="1:11" ht="15" customHeight="1" x14ac:dyDescent="0.3">
      <c r="A163" s="1650" t="s">
        <v>531</v>
      </c>
      <c r="B163" s="1651"/>
      <c r="C163" s="1652"/>
      <c r="D163" s="1615" t="s">
        <v>528</v>
      </c>
      <c r="E163" s="1645" t="s">
        <v>386</v>
      </c>
      <c r="F163" s="1572" t="s">
        <v>507</v>
      </c>
      <c r="G163" s="1573"/>
      <c r="H163" s="1573"/>
      <c r="I163" s="1573"/>
      <c r="J163" s="1573"/>
      <c r="K163" s="1574"/>
    </row>
    <row r="164" spans="1:11" ht="14.5" thickBot="1" x14ac:dyDescent="0.35">
      <c r="A164" s="1653"/>
      <c r="B164" s="1654"/>
      <c r="C164" s="1655"/>
      <c r="D164" s="1613"/>
      <c r="E164" s="1646"/>
      <c r="F164" s="432">
        <v>2023</v>
      </c>
      <c r="G164" s="433">
        <v>2024</v>
      </c>
      <c r="H164" s="433">
        <v>2025</v>
      </c>
      <c r="I164" s="433">
        <v>2026</v>
      </c>
      <c r="J164" s="433">
        <v>2027</v>
      </c>
      <c r="K164" s="434">
        <v>2028</v>
      </c>
    </row>
    <row r="165" spans="1:11" x14ac:dyDescent="0.3">
      <c r="A165" s="426" t="s">
        <v>509</v>
      </c>
      <c r="B165" s="424" t="s">
        <v>510</v>
      </c>
      <c r="C165" s="417" t="s">
        <v>352</v>
      </c>
      <c r="D165" s="437" t="s">
        <v>414</v>
      </c>
      <c r="E165" s="439" t="str">
        <f t="shared" ref="E165:E196" si="17">$E$9</f>
        <v>Nominal £</v>
      </c>
      <c r="F165" s="680">
        <f>'4.3 Project List Summaries 2023'!$H9</f>
        <v>0</v>
      </c>
      <c r="G165" s="680">
        <f>'4.3 Project List Summaries 2024'!$H9</f>
        <v>0</v>
      </c>
      <c r="H165" s="680">
        <f>'4.3 Project List Summaries 2025'!$H9</f>
        <v>0</v>
      </c>
      <c r="I165" s="680">
        <f>'4.3 Project List Summaries 2026'!$H9</f>
        <v>0</v>
      </c>
      <c r="J165" s="680">
        <f>'4.3 Project List Summaries 2027'!$H9</f>
        <v>0</v>
      </c>
      <c r="K165" s="671">
        <f>'4.3 Project List Summaries 2028'!$H9</f>
        <v>0</v>
      </c>
    </row>
    <row r="166" spans="1:11" x14ac:dyDescent="0.3">
      <c r="A166" s="426" t="s">
        <v>509</v>
      </c>
      <c r="B166" s="424" t="s">
        <v>510</v>
      </c>
      <c r="C166" s="418" t="s">
        <v>353</v>
      </c>
      <c r="D166" s="413" t="s">
        <v>414</v>
      </c>
      <c r="E166" s="436" t="str">
        <f t="shared" si="17"/>
        <v>Nominal £</v>
      </c>
      <c r="F166" s="662">
        <f>'4.3 Project List Summaries 2023'!$H10</f>
        <v>0</v>
      </c>
      <c r="G166" s="662">
        <f>'4.3 Project List Summaries 2024'!$H10</f>
        <v>0</v>
      </c>
      <c r="H166" s="662">
        <f>'4.3 Project List Summaries 2025'!$H10</f>
        <v>0</v>
      </c>
      <c r="I166" s="662">
        <f>'4.3 Project List Summaries 2026'!$H10</f>
        <v>0</v>
      </c>
      <c r="J166" s="662">
        <f>'4.3 Project List Summaries 2027'!$H10</f>
        <v>0</v>
      </c>
      <c r="K166" s="663">
        <f>'4.3 Project List Summaries 2028'!$H10</f>
        <v>0</v>
      </c>
    </row>
    <row r="167" spans="1:11" x14ac:dyDescent="0.3">
      <c r="A167" s="426" t="s">
        <v>509</v>
      </c>
      <c r="B167" s="424" t="s">
        <v>510</v>
      </c>
      <c r="C167" s="418" t="s">
        <v>354</v>
      </c>
      <c r="D167" s="413" t="s">
        <v>414</v>
      </c>
      <c r="E167" s="436" t="str">
        <f t="shared" si="17"/>
        <v>Nominal £</v>
      </c>
      <c r="F167" s="662">
        <f>'4.3 Project List Summaries 2023'!$H11</f>
        <v>0</v>
      </c>
      <c r="G167" s="662">
        <f>'4.3 Project List Summaries 2024'!$H11</f>
        <v>0</v>
      </c>
      <c r="H167" s="662">
        <f>'4.3 Project List Summaries 2025'!$H11</f>
        <v>0</v>
      </c>
      <c r="I167" s="662">
        <f>'4.3 Project List Summaries 2026'!$H11</f>
        <v>0</v>
      </c>
      <c r="J167" s="662">
        <f>'4.3 Project List Summaries 2027'!$H11</f>
        <v>0</v>
      </c>
      <c r="K167" s="663">
        <f>'4.3 Project List Summaries 2028'!$H11</f>
        <v>0</v>
      </c>
    </row>
    <row r="168" spans="1:11" x14ac:dyDescent="0.3">
      <c r="A168" s="426" t="s">
        <v>509</v>
      </c>
      <c r="B168" s="424" t="s">
        <v>510</v>
      </c>
      <c r="C168" s="418" t="s">
        <v>355</v>
      </c>
      <c r="D168" s="413" t="s">
        <v>414</v>
      </c>
      <c r="E168" s="436" t="str">
        <f t="shared" si="17"/>
        <v>Nominal £</v>
      </c>
      <c r="F168" s="662">
        <f>'4.3 Project List Summaries 2023'!$H12</f>
        <v>0</v>
      </c>
      <c r="G168" s="662">
        <f>'4.3 Project List Summaries 2024'!$H12</f>
        <v>0</v>
      </c>
      <c r="H168" s="662">
        <f>'4.3 Project List Summaries 2025'!$H12</f>
        <v>0</v>
      </c>
      <c r="I168" s="662">
        <f>'4.3 Project List Summaries 2026'!$H12</f>
        <v>0</v>
      </c>
      <c r="J168" s="662">
        <f>'4.3 Project List Summaries 2027'!$H12</f>
        <v>0</v>
      </c>
      <c r="K168" s="663">
        <f>'4.3 Project List Summaries 2028'!$H12</f>
        <v>0</v>
      </c>
    </row>
    <row r="169" spans="1:11" x14ac:dyDescent="0.3">
      <c r="A169" s="426" t="s">
        <v>509</v>
      </c>
      <c r="B169" s="424" t="s">
        <v>510</v>
      </c>
      <c r="C169" s="418" t="s">
        <v>511</v>
      </c>
      <c r="D169" s="413" t="s">
        <v>414</v>
      </c>
      <c r="E169" s="436" t="str">
        <f t="shared" si="17"/>
        <v>Nominal £</v>
      </c>
      <c r="F169" s="662">
        <f>'4.3 Project List Summaries 2023'!$H13</f>
        <v>0</v>
      </c>
      <c r="G169" s="662">
        <f>'4.3 Project List Summaries 2024'!$H13</f>
        <v>0</v>
      </c>
      <c r="H169" s="662">
        <f>'4.3 Project List Summaries 2025'!$H13</f>
        <v>0</v>
      </c>
      <c r="I169" s="662">
        <f>'4.3 Project List Summaries 2026'!$H13</f>
        <v>0</v>
      </c>
      <c r="J169" s="662">
        <f>'4.3 Project List Summaries 2027'!$H13</f>
        <v>0</v>
      </c>
      <c r="K169" s="663">
        <f>'4.3 Project List Summaries 2028'!$H13</f>
        <v>0</v>
      </c>
    </row>
    <row r="170" spans="1:11" x14ac:dyDescent="0.3">
      <c r="A170" s="426" t="s">
        <v>509</v>
      </c>
      <c r="B170" s="424" t="s">
        <v>510</v>
      </c>
      <c r="C170" s="418" t="s">
        <v>512</v>
      </c>
      <c r="D170" s="413" t="s">
        <v>419</v>
      </c>
      <c r="E170" s="436" t="str">
        <f t="shared" si="17"/>
        <v>Nominal £</v>
      </c>
      <c r="F170" s="662">
        <f>'4.3 Project List Summaries 2023'!$H14</f>
        <v>0</v>
      </c>
      <c r="G170" s="662">
        <f>'4.3 Project List Summaries 2024'!$H14</f>
        <v>0</v>
      </c>
      <c r="H170" s="662">
        <f>'4.3 Project List Summaries 2025'!$H14</f>
        <v>0</v>
      </c>
      <c r="I170" s="662">
        <f>'4.3 Project List Summaries 2026'!$H14</f>
        <v>0</v>
      </c>
      <c r="J170" s="662">
        <f>'4.3 Project List Summaries 2027'!$H14</f>
        <v>0</v>
      </c>
      <c r="K170" s="663">
        <f>'4.3 Project List Summaries 2028'!$H14</f>
        <v>0</v>
      </c>
    </row>
    <row r="171" spans="1:11" x14ac:dyDescent="0.3">
      <c r="A171" s="426" t="s">
        <v>509</v>
      </c>
      <c r="B171" s="424" t="s">
        <v>510</v>
      </c>
      <c r="C171" s="418" t="s">
        <v>329</v>
      </c>
      <c r="D171" s="413" t="s">
        <v>414</v>
      </c>
      <c r="E171" s="436" t="str">
        <f t="shared" si="17"/>
        <v>Nominal £</v>
      </c>
      <c r="F171" s="662">
        <f>'4.3 Project List Summaries 2023'!$H15</f>
        <v>0</v>
      </c>
      <c r="G171" s="662">
        <f>'4.3 Project List Summaries 2024'!$H15</f>
        <v>0</v>
      </c>
      <c r="H171" s="662">
        <f>'4.3 Project List Summaries 2025'!$H15</f>
        <v>0</v>
      </c>
      <c r="I171" s="662">
        <f>'4.3 Project List Summaries 2026'!$H15</f>
        <v>0</v>
      </c>
      <c r="J171" s="662">
        <f>'4.3 Project List Summaries 2027'!$H15</f>
        <v>0</v>
      </c>
      <c r="K171" s="663">
        <f>'4.3 Project List Summaries 2028'!$H15</f>
        <v>0</v>
      </c>
    </row>
    <row r="172" spans="1:11" x14ac:dyDescent="0.3">
      <c r="A172" s="426" t="s">
        <v>509</v>
      </c>
      <c r="B172" s="424" t="s">
        <v>510</v>
      </c>
      <c r="C172" s="418" t="s">
        <v>330</v>
      </c>
      <c r="D172" s="413" t="s">
        <v>414</v>
      </c>
      <c r="E172" s="436" t="str">
        <f t="shared" si="17"/>
        <v>Nominal £</v>
      </c>
      <c r="F172" s="662">
        <f>'4.3 Project List Summaries 2023'!$H16</f>
        <v>0</v>
      </c>
      <c r="G172" s="662">
        <f>'4.3 Project List Summaries 2024'!$H16</f>
        <v>0</v>
      </c>
      <c r="H172" s="662">
        <f>'4.3 Project List Summaries 2025'!$H16</f>
        <v>0</v>
      </c>
      <c r="I172" s="662">
        <f>'4.3 Project List Summaries 2026'!$H16</f>
        <v>0</v>
      </c>
      <c r="J172" s="662">
        <f>'4.3 Project List Summaries 2027'!$H16</f>
        <v>0</v>
      </c>
      <c r="K172" s="663">
        <f>'4.3 Project List Summaries 2028'!$H16</f>
        <v>0</v>
      </c>
    </row>
    <row r="173" spans="1:11" x14ac:dyDescent="0.3">
      <c r="A173" s="426" t="s">
        <v>509</v>
      </c>
      <c r="B173" s="424" t="s">
        <v>510</v>
      </c>
      <c r="C173" s="418" t="s">
        <v>331</v>
      </c>
      <c r="D173" s="413" t="s">
        <v>414</v>
      </c>
      <c r="E173" s="436" t="str">
        <f t="shared" si="17"/>
        <v>Nominal £</v>
      </c>
      <c r="F173" s="662">
        <f>'4.3 Project List Summaries 2023'!$H17</f>
        <v>0</v>
      </c>
      <c r="G173" s="662">
        <f>'4.3 Project List Summaries 2024'!$H17</f>
        <v>0</v>
      </c>
      <c r="H173" s="662">
        <f>'4.3 Project List Summaries 2025'!$H17</f>
        <v>0</v>
      </c>
      <c r="I173" s="662">
        <f>'4.3 Project List Summaries 2026'!$H17</f>
        <v>0</v>
      </c>
      <c r="J173" s="662">
        <f>'4.3 Project List Summaries 2027'!$H17</f>
        <v>0</v>
      </c>
      <c r="K173" s="663">
        <f>'4.3 Project List Summaries 2028'!$H17</f>
        <v>0</v>
      </c>
    </row>
    <row r="174" spans="1:11" x14ac:dyDescent="0.3">
      <c r="A174" s="426" t="s">
        <v>509</v>
      </c>
      <c r="B174" s="424" t="s">
        <v>510</v>
      </c>
      <c r="C174" s="418" t="s">
        <v>333</v>
      </c>
      <c r="D174" s="413" t="s">
        <v>419</v>
      </c>
      <c r="E174" s="436" t="str">
        <f t="shared" si="17"/>
        <v>Nominal £</v>
      </c>
      <c r="F174" s="662">
        <f>'4.3 Project List Summaries 2023'!$H18</f>
        <v>0</v>
      </c>
      <c r="G174" s="662">
        <f>'4.3 Project List Summaries 2024'!$H18</f>
        <v>0</v>
      </c>
      <c r="H174" s="662">
        <f>'4.3 Project List Summaries 2025'!$H18</f>
        <v>0</v>
      </c>
      <c r="I174" s="662">
        <f>'4.3 Project List Summaries 2026'!$H18</f>
        <v>0</v>
      </c>
      <c r="J174" s="662">
        <f>'4.3 Project List Summaries 2027'!$H18</f>
        <v>0</v>
      </c>
      <c r="K174" s="663">
        <f>'4.3 Project List Summaries 2028'!$H18</f>
        <v>0</v>
      </c>
    </row>
    <row r="175" spans="1:11" x14ac:dyDescent="0.3">
      <c r="A175" s="426" t="s">
        <v>509</v>
      </c>
      <c r="B175" s="424" t="s">
        <v>510</v>
      </c>
      <c r="C175" s="418" t="s">
        <v>334</v>
      </c>
      <c r="D175" s="413" t="s">
        <v>419</v>
      </c>
      <c r="E175" s="436" t="str">
        <f t="shared" si="17"/>
        <v>Nominal £</v>
      </c>
      <c r="F175" s="662">
        <f>'4.3 Project List Summaries 2023'!$H19</f>
        <v>0</v>
      </c>
      <c r="G175" s="662">
        <f>'4.3 Project List Summaries 2024'!$H19</f>
        <v>0</v>
      </c>
      <c r="H175" s="662">
        <f>'4.3 Project List Summaries 2025'!$H19</f>
        <v>0</v>
      </c>
      <c r="I175" s="662">
        <f>'4.3 Project List Summaries 2026'!$H19</f>
        <v>0</v>
      </c>
      <c r="J175" s="662">
        <f>'4.3 Project List Summaries 2027'!$H19</f>
        <v>0</v>
      </c>
      <c r="K175" s="663">
        <f>'4.3 Project List Summaries 2028'!$H19</f>
        <v>0</v>
      </c>
    </row>
    <row r="176" spans="1:11" ht="14.5" thickBot="1" x14ac:dyDescent="0.35">
      <c r="A176" s="426" t="s">
        <v>509</v>
      </c>
      <c r="B176" s="425" t="s">
        <v>510</v>
      </c>
      <c r="C176" s="416" t="s">
        <v>335</v>
      </c>
      <c r="D176" s="440" t="s">
        <v>419</v>
      </c>
      <c r="E176" s="441" t="str">
        <f t="shared" si="17"/>
        <v>Nominal £</v>
      </c>
      <c r="F176" s="664">
        <f>'4.3 Project List Summaries 2023'!$H20</f>
        <v>0</v>
      </c>
      <c r="G176" s="664">
        <f>'4.3 Project List Summaries 2024'!$H20</f>
        <v>0</v>
      </c>
      <c r="H176" s="664">
        <f>'4.3 Project List Summaries 2025'!$H20</f>
        <v>0</v>
      </c>
      <c r="I176" s="664">
        <f>'4.3 Project List Summaries 2026'!$H20</f>
        <v>0</v>
      </c>
      <c r="J176" s="664">
        <f>'4.3 Project List Summaries 2027'!$H20</f>
        <v>0</v>
      </c>
      <c r="K176" s="665">
        <f>'4.3 Project List Summaries 2028'!$H20</f>
        <v>0</v>
      </c>
    </row>
    <row r="177" spans="1:11" ht="14.5" thickBot="1" x14ac:dyDescent="0.35">
      <c r="A177" s="426" t="s">
        <v>509</v>
      </c>
      <c r="B177" s="1656" t="s">
        <v>417</v>
      </c>
      <c r="C177" s="1657"/>
      <c r="D177" s="442" t="s">
        <v>417</v>
      </c>
      <c r="E177" s="443" t="str">
        <f t="shared" si="17"/>
        <v>Nominal £</v>
      </c>
      <c r="F177" s="683">
        <f>'4.3 Project List Summaries 2023'!$H67</f>
        <v>0</v>
      </c>
      <c r="G177" s="683">
        <f>'4.3 Project List Summaries 2024'!$H67</f>
        <v>0</v>
      </c>
      <c r="H177" s="683">
        <f>'4.3 Project List Summaries 2025'!$H67</f>
        <v>0</v>
      </c>
      <c r="I177" s="683">
        <f>'4.3 Project List Summaries 2026'!$H67</f>
        <v>0</v>
      </c>
      <c r="J177" s="683">
        <f>'4.3 Project List Summaries 2027'!$H67</f>
        <v>0</v>
      </c>
      <c r="K177" s="684">
        <f>'4.3 Project List Summaries 2028'!$H67</f>
        <v>0</v>
      </c>
    </row>
    <row r="178" spans="1:11" x14ac:dyDescent="0.3">
      <c r="A178" s="426" t="s">
        <v>509</v>
      </c>
      <c r="B178" s="427" t="s">
        <v>529</v>
      </c>
      <c r="C178" s="419" t="s">
        <v>513</v>
      </c>
      <c r="D178" s="437" t="s">
        <v>421</v>
      </c>
      <c r="E178" s="439" t="str">
        <f t="shared" si="17"/>
        <v>Nominal £</v>
      </c>
      <c r="F178" s="680">
        <f>'4.5 District Governors Summary'!D87</f>
        <v>0</v>
      </c>
      <c r="G178" s="680">
        <f>'4.5 District Governors Summary'!E87</f>
        <v>0</v>
      </c>
      <c r="H178" s="680">
        <f>'4.5 District Governors Summary'!F87</f>
        <v>0</v>
      </c>
      <c r="I178" s="680">
        <f>'4.5 District Governors Summary'!G87</f>
        <v>0</v>
      </c>
      <c r="J178" s="680">
        <f>'4.5 District Governors Summary'!H87</f>
        <v>0</v>
      </c>
      <c r="K178" s="671">
        <f>'4.5 District Governors Summary'!I87</f>
        <v>0</v>
      </c>
    </row>
    <row r="179" spans="1:11" ht="14.5" thickBot="1" x14ac:dyDescent="0.35">
      <c r="A179" s="426" t="s">
        <v>509</v>
      </c>
      <c r="B179" s="428" t="s">
        <v>529</v>
      </c>
      <c r="C179" s="420" t="s">
        <v>514</v>
      </c>
      <c r="D179" s="440" t="s">
        <v>421</v>
      </c>
      <c r="E179" s="441" t="str">
        <f t="shared" si="17"/>
        <v>Nominal £</v>
      </c>
      <c r="F179" s="664">
        <f>'4.5 District Governors Summary'!D91</f>
        <v>0</v>
      </c>
      <c r="G179" s="664">
        <f>'4.5 District Governors Summary'!E91</f>
        <v>0</v>
      </c>
      <c r="H179" s="664">
        <f>'4.5 District Governors Summary'!F91</f>
        <v>0</v>
      </c>
      <c r="I179" s="664">
        <f>'4.5 District Governors Summary'!G91</f>
        <v>0</v>
      </c>
      <c r="J179" s="664">
        <f>'4.5 District Governors Summary'!H91</f>
        <v>0</v>
      </c>
      <c r="K179" s="665">
        <f>'4.5 District Governors Summary'!I91</f>
        <v>0</v>
      </c>
    </row>
    <row r="180" spans="1:11" x14ac:dyDescent="0.3">
      <c r="A180" s="426" t="s">
        <v>509</v>
      </c>
      <c r="B180" s="429" t="s">
        <v>515</v>
      </c>
      <c r="C180" s="421" t="s">
        <v>516</v>
      </c>
      <c r="D180" s="444" t="s">
        <v>423</v>
      </c>
      <c r="E180" s="435" t="str">
        <f t="shared" si="17"/>
        <v>Nominal £</v>
      </c>
      <c r="F180" s="681">
        <f>'4.8 Capex Workload 2023'!$L51</f>
        <v>0</v>
      </c>
      <c r="G180" s="681">
        <f>'4.8 Capex Workload 2024'!$L51</f>
        <v>0</v>
      </c>
      <c r="H180" s="681">
        <f>'4.8 Capex Workload 2025'!$L51</f>
        <v>0</v>
      </c>
      <c r="I180" s="681">
        <f>'4.8 Capex Workload 2026'!$L51</f>
        <v>0</v>
      </c>
      <c r="J180" s="681">
        <f>'4.8 Capex Workload 2027'!$L51</f>
        <v>0</v>
      </c>
      <c r="K180" s="682">
        <f>'4.8 Capex Workload 2028'!$L51</f>
        <v>0</v>
      </c>
    </row>
    <row r="181" spans="1:11" x14ac:dyDescent="0.3">
      <c r="A181" s="426" t="s">
        <v>509</v>
      </c>
      <c r="B181" s="424" t="s">
        <v>515</v>
      </c>
      <c r="C181" s="417" t="s">
        <v>517</v>
      </c>
      <c r="D181" s="413" t="s">
        <v>423</v>
      </c>
      <c r="E181" s="436" t="str">
        <f t="shared" si="17"/>
        <v>Nominal £</v>
      </c>
      <c r="F181" s="662">
        <f>'4.8 Capex Workload 2023'!$L54</f>
        <v>0</v>
      </c>
      <c r="G181" s="662">
        <f>'4.8 Capex Workload 2024'!$L54</f>
        <v>0</v>
      </c>
      <c r="H181" s="662">
        <f>'4.8 Capex Workload 2025'!$L54</f>
        <v>0</v>
      </c>
      <c r="I181" s="662">
        <f>'4.8 Capex Workload 2026'!$L54</f>
        <v>0</v>
      </c>
      <c r="J181" s="662">
        <f>'4.8 Capex Workload 2027'!$L54</f>
        <v>0</v>
      </c>
      <c r="K181" s="663">
        <f>'4.8 Capex Workload 2028'!$L54</f>
        <v>0</v>
      </c>
    </row>
    <row r="182" spans="1:11" x14ac:dyDescent="0.3">
      <c r="A182" s="426" t="s">
        <v>509</v>
      </c>
      <c r="B182" s="424" t="s">
        <v>515</v>
      </c>
      <c r="C182" s="416" t="s">
        <v>518</v>
      </c>
      <c r="D182" s="413" t="s">
        <v>423</v>
      </c>
      <c r="E182" s="436" t="str">
        <f t="shared" si="17"/>
        <v>Nominal £</v>
      </c>
      <c r="F182" s="662">
        <f>'4.8 Capex Workload 2023'!$L57</f>
        <v>0</v>
      </c>
      <c r="G182" s="662">
        <f>'4.8 Capex Workload 2024'!$L57</f>
        <v>0</v>
      </c>
      <c r="H182" s="662">
        <f>'4.8 Capex Workload 2025'!$L57</f>
        <v>0</v>
      </c>
      <c r="I182" s="662">
        <f>'4.8 Capex Workload 2026'!$L57</f>
        <v>0</v>
      </c>
      <c r="J182" s="662">
        <f>'4.8 Capex Workload 2027'!$L57</f>
        <v>0</v>
      </c>
      <c r="K182" s="663">
        <f>'4.8 Capex Workload 2028'!$L57</f>
        <v>0</v>
      </c>
    </row>
    <row r="183" spans="1:11" x14ac:dyDescent="0.3">
      <c r="A183" s="426" t="s">
        <v>509</v>
      </c>
      <c r="B183" s="424" t="s">
        <v>515</v>
      </c>
      <c r="C183" s="418" t="s">
        <v>519</v>
      </c>
      <c r="D183" s="413" t="s">
        <v>425</v>
      </c>
      <c r="E183" s="436" t="str">
        <f t="shared" si="17"/>
        <v>Nominal £</v>
      </c>
      <c r="F183" s="662">
        <f>SUM('4.8 Capex Workload 2023'!$L60:$L63)</f>
        <v>0</v>
      </c>
      <c r="G183" s="662">
        <f>SUM('4.8 Capex Workload 2024'!$L60:$L63)</f>
        <v>0</v>
      </c>
      <c r="H183" s="662">
        <f>SUM('4.8 Capex Workload 2025'!$L60:$L63)</f>
        <v>0</v>
      </c>
      <c r="I183" s="662">
        <f>SUM('4.8 Capex Workload 2026'!$L60:$L63)</f>
        <v>0</v>
      </c>
      <c r="J183" s="662">
        <f>SUM('4.8 Capex Workload 2027'!$L60:$L63)</f>
        <v>0</v>
      </c>
      <c r="K183" s="663">
        <f>SUM('4.8 Capex Workload 2028'!$L60:$L63)</f>
        <v>0</v>
      </c>
    </row>
    <row r="184" spans="1:11" x14ac:dyDescent="0.3">
      <c r="A184" s="426" t="s">
        <v>509</v>
      </c>
      <c r="B184" s="424" t="s">
        <v>515</v>
      </c>
      <c r="C184" s="418" t="s">
        <v>520</v>
      </c>
      <c r="D184" s="413" t="s">
        <v>425</v>
      </c>
      <c r="E184" s="436" t="str">
        <f t="shared" si="17"/>
        <v>Nominal £</v>
      </c>
      <c r="F184" s="662">
        <f>SUM('4.8 Capex Workload 2023'!$L64:$L72)</f>
        <v>0</v>
      </c>
      <c r="G184" s="662">
        <f>SUM('4.8 Capex Workload 2024'!$L64:$L72)</f>
        <v>0</v>
      </c>
      <c r="H184" s="662">
        <f>SUM('4.8 Capex Workload 2025'!$L64:$L72)</f>
        <v>0</v>
      </c>
      <c r="I184" s="662">
        <f>SUM('4.8 Capex Workload 2026'!$L64:$L72)</f>
        <v>0</v>
      </c>
      <c r="J184" s="662">
        <f>SUM('4.8 Capex Workload 2027'!$L64:$L72)</f>
        <v>0</v>
      </c>
      <c r="K184" s="663">
        <f>SUM('4.8 Capex Workload 2028'!$L64:$L72)</f>
        <v>0</v>
      </c>
    </row>
    <row r="185" spans="1:11" x14ac:dyDescent="0.3">
      <c r="A185" s="426" t="s">
        <v>509</v>
      </c>
      <c r="B185" s="424" t="s">
        <v>515</v>
      </c>
      <c r="C185" s="418" t="s">
        <v>521</v>
      </c>
      <c r="D185" s="413" t="s">
        <v>427</v>
      </c>
      <c r="E185" s="436" t="str">
        <f t="shared" si="17"/>
        <v>Nominal £</v>
      </c>
      <c r="F185" s="662">
        <f>'4.8 Capex Workload 2023'!$L39</f>
        <v>0</v>
      </c>
      <c r="G185" s="662">
        <f>'4.8 Capex Workload 2024'!$L39</f>
        <v>0</v>
      </c>
      <c r="H185" s="662">
        <f>'4.8 Capex Workload 2025'!$L39</f>
        <v>0</v>
      </c>
      <c r="I185" s="662">
        <f>'4.8 Capex Workload 2026'!$L39</f>
        <v>0</v>
      </c>
      <c r="J185" s="662">
        <f>'4.8 Capex Workload 2027'!$L39</f>
        <v>0</v>
      </c>
      <c r="K185" s="663">
        <f>'4.8 Capex Workload 2028'!$L39</f>
        <v>0</v>
      </c>
    </row>
    <row r="186" spans="1:11" x14ac:dyDescent="0.3">
      <c r="A186" s="426" t="s">
        <v>509</v>
      </c>
      <c r="B186" s="424" t="s">
        <v>515</v>
      </c>
      <c r="C186" s="418" t="s">
        <v>522</v>
      </c>
      <c r="D186" s="413" t="s">
        <v>427</v>
      </c>
      <c r="E186" s="436" t="str">
        <f t="shared" si="17"/>
        <v>Nominal £</v>
      </c>
      <c r="F186" s="662">
        <f>'4.8 Capex Workload 2023'!$L36</f>
        <v>0</v>
      </c>
      <c r="G186" s="662">
        <f>'4.8 Capex Workload 2024'!$L36</f>
        <v>0</v>
      </c>
      <c r="H186" s="662">
        <f>'4.8 Capex Workload 2025'!$L36</f>
        <v>0</v>
      </c>
      <c r="I186" s="662">
        <f>'4.8 Capex Workload 2026'!$L36</f>
        <v>0</v>
      </c>
      <c r="J186" s="662">
        <f>'4.8 Capex Workload 2027'!$L36</f>
        <v>0</v>
      </c>
      <c r="K186" s="663">
        <f>'4.8 Capex Workload 2028'!$L36</f>
        <v>0</v>
      </c>
    </row>
    <row r="187" spans="1:11" x14ac:dyDescent="0.3">
      <c r="A187" s="426" t="s">
        <v>509</v>
      </c>
      <c r="B187" s="424" t="s">
        <v>515</v>
      </c>
      <c r="C187" s="418" t="s">
        <v>523</v>
      </c>
      <c r="D187" s="413" t="s">
        <v>427</v>
      </c>
      <c r="E187" s="436" t="str">
        <f t="shared" si="17"/>
        <v>Nominal £</v>
      </c>
      <c r="F187" s="662">
        <f>'4.8 Capex Workload 2023'!$L37</f>
        <v>0</v>
      </c>
      <c r="G187" s="662">
        <f>'4.8 Capex Workload 2024'!$L37</f>
        <v>0</v>
      </c>
      <c r="H187" s="662">
        <f>'4.8 Capex Workload 2025'!$L37</f>
        <v>0</v>
      </c>
      <c r="I187" s="662">
        <f>'4.8 Capex Workload 2026'!$L37</f>
        <v>0</v>
      </c>
      <c r="J187" s="662">
        <f>'4.8 Capex Workload 2027'!$L37</f>
        <v>0</v>
      </c>
      <c r="K187" s="663">
        <f>'4.8 Capex Workload 2028'!$L37</f>
        <v>0</v>
      </c>
    </row>
    <row r="188" spans="1:11" x14ac:dyDescent="0.3">
      <c r="A188" s="426" t="s">
        <v>509</v>
      </c>
      <c r="B188" s="424" t="s">
        <v>515</v>
      </c>
      <c r="C188" s="418" t="s">
        <v>524</v>
      </c>
      <c r="D188" s="413" t="s">
        <v>429</v>
      </c>
      <c r="E188" s="436" t="str">
        <f t="shared" si="17"/>
        <v>Nominal £</v>
      </c>
      <c r="F188" s="662">
        <f>SUM('4.8 Capex Workload 2023'!$L40:$L41)</f>
        <v>0</v>
      </c>
      <c r="G188" s="662">
        <f>SUM('4.8 Capex Workload 2024'!$L40:$L41)</f>
        <v>0</v>
      </c>
      <c r="H188" s="662">
        <f>SUM('4.8 Capex Workload 2025'!$L40:$L41)</f>
        <v>0</v>
      </c>
      <c r="I188" s="662">
        <f>SUM('4.8 Capex Workload 2026'!$L40:$L41)</f>
        <v>0</v>
      </c>
      <c r="J188" s="662">
        <f>SUM('4.8 Capex Workload 2027'!$L40:$L41)</f>
        <v>0</v>
      </c>
      <c r="K188" s="663">
        <f>SUM('4.8 Capex Workload 2028'!$L40:$L41)</f>
        <v>0</v>
      </c>
    </row>
    <row r="189" spans="1:11" ht="14.5" thickBot="1" x14ac:dyDescent="0.35">
      <c r="A189" s="426" t="s">
        <v>509</v>
      </c>
      <c r="B189" s="424" t="s">
        <v>515</v>
      </c>
      <c r="C189" s="418" t="s">
        <v>525</v>
      </c>
      <c r="D189" s="413" t="s">
        <v>429</v>
      </c>
      <c r="E189" s="436" t="str">
        <f t="shared" si="17"/>
        <v>Nominal £</v>
      </c>
      <c r="F189" s="662">
        <f>SUM('4.8 Capex Workload 2023'!$L42:$L44)</f>
        <v>0</v>
      </c>
      <c r="G189" s="662">
        <f>SUM('4.8 Capex Workload 2024'!$L42:$L44)</f>
        <v>0</v>
      </c>
      <c r="H189" s="662">
        <f>SUM('4.8 Capex Workload 2025'!$L42:$L44)</f>
        <v>0</v>
      </c>
      <c r="I189" s="662">
        <f>SUM('4.8 Capex Workload 2026'!$L42:$L44)</f>
        <v>0</v>
      </c>
      <c r="J189" s="662">
        <f>SUM('4.8 Capex Workload 2027'!$L42:$L44)</f>
        <v>0</v>
      </c>
      <c r="K189" s="663">
        <f>SUM('4.8 Capex Workload 2028'!$L42:$L44)</f>
        <v>0</v>
      </c>
    </row>
    <row r="190" spans="1:11" x14ac:dyDescent="0.3">
      <c r="A190" s="427" t="s">
        <v>526</v>
      </c>
      <c r="B190" s="427" t="s">
        <v>527</v>
      </c>
      <c r="C190" s="419" t="s">
        <v>502</v>
      </c>
      <c r="D190" s="437" t="s">
        <v>423</v>
      </c>
      <c r="E190" s="439" t="str">
        <f t="shared" si="17"/>
        <v>Nominal £</v>
      </c>
      <c r="F190" s="680">
        <f>'4.8 Capex Workload 2023'!$L52+'4.8 Capex Workload 2023'!$L55+'4.8 Capex Workload 2023'!$L58</f>
        <v>0</v>
      </c>
      <c r="G190" s="680">
        <f>'4.8 Capex Workload 2024'!$L52+'4.8 Capex Workload 2024'!$L55+'4.8 Capex Workload 2024'!$L58</f>
        <v>0</v>
      </c>
      <c r="H190" s="680">
        <f>'4.8 Capex Workload 2025'!$L52+'4.8 Capex Workload 2025'!$L55+'4.8 Capex Workload 2025'!$L58</f>
        <v>0</v>
      </c>
      <c r="I190" s="680">
        <f>'4.8 Capex Workload 2026'!$L52+'4.8 Capex Workload 2026'!$L55+'4.8 Capex Workload 2026'!$L58</f>
        <v>0</v>
      </c>
      <c r="J190" s="680">
        <f>'4.8 Capex Workload 2027'!$L52+'4.8 Capex Workload 2027'!$L55+'4.8 Capex Workload 2027'!$L58</f>
        <v>0</v>
      </c>
      <c r="K190" s="671">
        <f>'4.8 Capex Workload 2028'!$L52+'4.8 Capex Workload 2028'!$L55+'4.8 Capex Workload 2028'!$L58</f>
        <v>0</v>
      </c>
    </row>
    <row r="191" spans="1:11" x14ac:dyDescent="0.3">
      <c r="A191" s="426" t="s">
        <v>526</v>
      </c>
      <c r="B191" s="426" t="s">
        <v>527</v>
      </c>
      <c r="C191" s="422" t="s">
        <v>503</v>
      </c>
      <c r="D191" s="413" t="s">
        <v>423</v>
      </c>
      <c r="E191" s="436" t="str">
        <f t="shared" si="17"/>
        <v>Nominal £</v>
      </c>
      <c r="F191" s="662">
        <f>'4.8 Capex Workload 2023'!$L53+'4.8 Capex Workload 2023'!$L56+'4.8 Capex Workload 2023'!$L59</f>
        <v>0</v>
      </c>
      <c r="G191" s="662">
        <f>'4.8 Capex Workload 2024'!$L53+'4.8 Capex Workload 2024'!$L56+'4.8 Capex Workload 2024'!$L59</f>
        <v>0</v>
      </c>
      <c r="H191" s="662">
        <f>'4.8 Capex Workload 2025'!$L53+'4.8 Capex Workload 2025'!$L56+'4.8 Capex Workload 2025'!$L59</f>
        <v>0</v>
      </c>
      <c r="I191" s="662">
        <f>'4.8 Capex Workload 2026'!$L53+'4.8 Capex Workload 2026'!$L56+'4.8 Capex Workload 2026'!$L59</f>
        <v>0</v>
      </c>
      <c r="J191" s="662">
        <f>'4.8 Capex Workload 2027'!$L53+'4.8 Capex Workload 2027'!$L56+'4.8 Capex Workload 2027'!$L59</f>
        <v>0</v>
      </c>
      <c r="K191" s="663">
        <f>'4.8 Capex Workload 2028'!$L53+'4.8 Capex Workload 2028'!$L56+'4.8 Capex Workload 2028'!$L59</f>
        <v>0</v>
      </c>
    </row>
    <row r="192" spans="1:11" x14ac:dyDescent="0.3">
      <c r="A192" s="426" t="s">
        <v>526</v>
      </c>
      <c r="B192" s="426" t="s">
        <v>527</v>
      </c>
      <c r="C192" s="422" t="s">
        <v>504</v>
      </c>
      <c r="D192" s="413" t="s">
        <v>425</v>
      </c>
      <c r="E192" s="436" t="str">
        <f t="shared" si="17"/>
        <v>Nominal £</v>
      </c>
      <c r="F192" s="662">
        <f>SUM('4.8 Capex Workload 2023'!$L73:$L85)</f>
        <v>0</v>
      </c>
      <c r="G192" s="662">
        <f>SUM('4.8 Capex Workload 2024'!$L73:$L85)</f>
        <v>0</v>
      </c>
      <c r="H192" s="662">
        <f>SUM('4.8 Capex Workload 2025'!$L73:$L85)</f>
        <v>0</v>
      </c>
      <c r="I192" s="662">
        <f>SUM('4.8 Capex Workload 2026'!$L73:$L85)</f>
        <v>0</v>
      </c>
      <c r="J192" s="662">
        <f>SUM('4.8 Capex Workload 2027'!$L73:$L85)</f>
        <v>0</v>
      </c>
      <c r="K192" s="663">
        <f>SUM('4.8 Capex Workload 2028'!$L73:$L85)</f>
        <v>0</v>
      </c>
    </row>
    <row r="193" spans="1:11" ht="14.5" thickBot="1" x14ac:dyDescent="0.35">
      <c r="A193" s="426" t="s">
        <v>526</v>
      </c>
      <c r="B193" s="428" t="s">
        <v>527</v>
      </c>
      <c r="C193" s="440" t="s">
        <v>505</v>
      </c>
      <c r="D193" s="440" t="s">
        <v>425</v>
      </c>
      <c r="E193" s="441" t="str">
        <f t="shared" si="17"/>
        <v>Nominal £</v>
      </c>
      <c r="F193" s="664">
        <f>SUM('4.8 Capex Workload 2023'!$L86:$L98)</f>
        <v>0</v>
      </c>
      <c r="G193" s="664">
        <f>SUM('4.8 Capex Workload 2024'!$L86:$L98)</f>
        <v>0</v>
      </c>
      <c r="H193" s="664">
        <f>SUM('4.8 Capex Workload 2025'!$L86:$L98)</f>
        <v>0</v>
      </c>
      <c r="I193" s="664">
        <f>SUM('4.8 Capex Workload 2026'!$L86:$L98)</f>
        <v>0</v>
      </c>
      <c r="J193" s="664">
        <f>SUM('4.8 Capex Workload 2027'!$L86:$L98)</f>
        <v>0</v>
      </c>
      <c r="K193" s="665">
        <f>SUM('4.8 Capex Workload 2028'!$L86:$L98)</f>
        <v>0</v>
      </c>
    </row>
    <row r="194" spans="1:11" ht="14.5" thickBot="1" x14ac:dyDescent="0.35">
      <c r="A194" s="426" t="s">
        <v>526</v>
      </c>
      <c r="B194" s="1343" t="s">
        <v>1051</v>
      </c>
      <c r="C194" s="1317" t="s">
        <v>1052</v>
      </c>
      <c r="D194" s="413" t="s">
        <v>425</v>
      </c>
      <c r="E194" s="439" t="str">
        <f t="shared" si="17"/>
        <v>Nominal £</v>
      </c>
      <c r="F194" s="680">
        <f>SUM('4.8 Capex Workload 2023'!$L103:$L112)</f>
        <v>0</v>
      </c>
      <c r="G194" s="680">
        <f>SUM('4.8 Capex Workload 2024'!$L103:$L112)</f>
        <v>0</v>
      </c>
      <c r="H194" s="680">
        <f>SUM('4.8 Capex Workload 2025'!$L103:$L112)</f>
        <v>0</v>
      </c>
      <c r="I194" s="680">
        <f>SUM('4.8 Capex Workload 2026'!$L103:$L112)</f>
        <v>0</v>
      </c>
      <c r="J194" s="680">
        <f>SUM('4.8 Capex Workload 2027'!$L103:$L112)</f>
        <v>0</v>
      </c>
      <c r="K194" s="671">
        <f>SUM('4.8 Capex Workload 2028'!$L103:$L112)</f>
        <v>0</v>
      </c>
    </row>
    <row r="195" spans="1:11" ht="14.5" thickBot="1" x14ac:dyDescent="0.35">
      <c r="A195" s="426" t="s">
        <v>526</v>
      </c>
      <c r="B195" s="447" t="s">
        <v>529</v>
      </c>
      <c r="C195" s="423" t="s">
        <v>530</v>
      </c>
      <c r="D195" s="445" t="s">
        <v>421</v>
      </c>
      <c r="E195" s="446" t="str">
        <f t="shared" si="17"/>
        <v>Nominal £</v>
      </c>
      <c r="F195" s="656">
        <f>'4.5 District Governors Summary'!D95</f>
        <v>0</v>
      </c>
      <c r="G195" s="656">
        <f>'4.5 District Governors Summary'!E95</f>
        <v>0</v>
      </c>
      <c r="H195" s="656">
        <f>'4.5 District Governors Summary'!F95</f>
        <v>0</v>
      </c>
      <c r="I195" s="656">
        <f>'4.5 District Governors Summary'!G95</f>
        <v>0</v>
      </c>
      <c r="J195" s="656">
        <f>'4.5 District Governors Summary'!H95</f>
        <v>0</v>
      </c>
      <c r="K195" s="657">
        <f>'4.5 District Governors Summary'!I95</f>
        <v>0</v>
      </c>
    </row>
    <row r="196" spans="1:11" ht="14.5" thickBot="1" x14ac:dyDescent="0.35">
      <c r="A196" s="1647" t="s">
        <v>431</v>
      </c>
      <c r="B196" s="1648"/>
      <c r="C196" s="1649"/>
      <c r="D196" s="448" t="s">
        <v>431</v>
      </c>
      <c r="E196" s="446" t="str">
        <f t="shared" si="17"/>
        <v>Nominal £</v>
      </c>
      <c r="F196" s="656">
        <f>'4.6 Other Capex'!D61</f>
        <v>0</v>
      </c>
      <c r="G196" s="656">
        <f>'4.6 Other Capex'!E61</f>
        <v>0</v>
      </c>
      <c r="H196" s="656">
        <f>'4.6 Other Capex'!F61</f>
        <v>0</v>
      </c>
      <c r="I196" s="656">
        <f>'4.6 Other Capex'!G61</f>
        <v>0</v>
      </c>
      <c r="J196" s="656">
        <f>'4.6 Other Capex'!H61</f>
        <v>0</v>
      </c>
      <c r="K196" s="657">
        <f>'4.6 Other Capex'!I61</f>
        <v>0</v>
      </c>
    </row>
    <row r="197" spans="1:11" ht="14.5" thickBot="1" x14ac:dyDescent="0.35">
      <c r="A197" s="4"/>
      <c r="B197" s="416"/>
      <c r="C197" s="416"/>
      <c r="D197" s="416"/>
      <c r="E197" s="449"/>
      <c r="F197" s="449"/>
      <c r="G197" s="449"/>
      <c r="H197" s="449"/>
      <c r="I197" s="449"/>
      <c r="J197" s="449"/>
      <c r="K197" s="450"/>
    </row>
    <row r="198" spans="1:11" ht="14.5" thickBot="1" x14ac:dyDescent="0.35">
      <c r="A198" s="1569" t="s">
        <v>366</v>
      </c>
      <c r="B198" s="1570"/>
      <c r="C198" s="1570"/>
      <c r="D198" s="1571"/>
      <c r="E198" s="805" t="str">
        <f>$E$9</f>
        <v>Nominal £</v>
      </c>
      <c r="F198" s="656">
        <f t="shared" ref="F198:K198" si="18">SUM(F165:F196)</f>
        <v>0</v>
      </c>
      <c r="G198" s="656">
        <f t="shared" si="18"/>
        <v>0</v>
      </c>
      <c r="H198" s="656">
        <f t="shared" si="18"/>
        <v>0</v>
      </c>
      <c r="I198" s="656">
        <f t="shared" si="18"/>
        <v>0</v>
      </c>
      <c r="J198" s="656">
        <f t="shared" si="18"/>
        <v>0</v>
      </c>
      <c r="K198" s="657">
        <f t="shared" si="18"/>
        <v>0</v>
      </c>
    </row>
    <row r="199" spans="1:11" x14ac:dyDescent="0.3"/>
    <row r="200" spans="1:11" x14ac:dyDescent="0.3"/>
    <row r="201" spans="1:11" ht="16" thickBot="1" x14ac:dyDescent="0.4">
      <c r="A201" s="325" t="s">
        <v>535</v>
      </c>
      <c r="B201" s="415"/>
      <c r="C201" s="415"/>
      <c r="D201" s="415"/>
      <c r="E201" s="415"/>
      <c r="F201" s="415"/>
      <c r="G201" s="415"/>
      <c r="H201" s="415"/>
      <c r="I201" s="415"/>
      <c r="J201" s="415"/>
      <c r="K201" s="415"/>
    </row>
    <row r="202" spans="1:11" x14ac:dyDescent="0.3">
      <c r="A202" s="1650" t="s">
        <v>531</v>
      </c>
      <c r="B202" s="1651"/>
      <c r="C202" s="1652"/>
      <c r="D202" s="1615" t="s">
        <v>528</v>
      </c>
      <c r="E202" s="1645" t="s">
        <v>386</v>
      </c>
      <c r="F202" s="1572" t="s">
        <v>534</v>
      </c>
      <c r="G202" s="1573"/>
      <c r="H202" s="1573"/>
      <c r="I202" s="1573"/>
      <c r="J202" s="1573"/>
      <c r="K202" s="1574"/>
    </row>
    <row r="203" spans="1:11" ht="14.5" thickBot="1" x14ac:dyDescent="0.35">
      <c r="A203" s="1653"/>
      <c r="B203" s="1654"/>
      <c r="C203" s="1655"/>
      <c r="D203" s="1613"/>
      <c r="E203" s="1646"/>
      <c r="F203" s="432">
        <v>2023</v>
      </c>
      <c r="G203" s="433">
        <v>2024</v>
      </c>
      <c r="H203" s="433">
        <v>2025</v>
      </c>
      <c r="I203" s="433">
        <v>2026</v>
      </c>
      <c r="J203" s="433">
        <v>2027</v>
      </c>
      <c r="K203" s="434">
        <v>2028</v>
      </c>
    </row>
    <row r="204" spans="1:11" x14ac:dyDescent="0.3">
      <c r="A204" s="426" t="s">
        <v>509</v>
      </c>
      <c r="B204" s="424" t="s">
        <v>510</v>
      </c>
      <c r="C204" s="417" t="s">
        <v>352</v>
      </c>
      <c r="D204" s="437" t="s">
        <v>414</v>
      </c>
      <c r="E204" s="439" t="str">
        <f t="shared" ref="E204:E235" si="19">$E$9</f>
        <v>Nominal £</v>
      </c>
      <c r="F204" s="680">
        <f>'4.3 Project List Summaries 2023'!$E9</f>
        <v>0</v>
      </c>
      <c r="G204" s="680">
        <f>'4.3 Project List Summaries 2024'!$E9</f>
        <v>0</v>
      </c>
      <c r="H204" s="680">
        <f>'4.3 Project List Summaries 2025'!$E9</f>
        <v>0</v>
      </c>
      <c r="I204" s="680">
        <f>'4.3 Project List Summaries 2026'!$E9</f>
        <v>0</v>
      </c>
      <c r="J204" s="680">
        <f>'4.3 Project List Summaries 2027'!$E9</f>
        <v>0</v>
      </c>
      <c r="K204" s="671">
        <f>'4.3 Project List Summaries 2028'!$E9</f>
        <v>0</v>
      </c>
    </row>
    <row r="205" spans="1:11" x14ac:dyDescent="0.3">
      <c r="A205" s="426" t="s">
        <v>509</v>
      </c>
      <c r="B205" s="424" t="s">
        <v>510</v>
      </c>
      <c r="C205" s="418" t="s">
        <v>353</v>
      </c>
      <c r="D205" s="413" t="s">
        <v>414</v>
      </c>
      <c r="E205" s="436" t="str">
        <f t="shared" si="19"/>
        <v>Nominal £</v>
      </c>
      <c r="F205" s="662">
        <f>'4.3 Project List Summaries 2023'!$E10</f>
        <v>0</v>
      </c>
      <c r="G205" s="662">
        <f>'4.3 Project List Summaries 2024'!$E10</f>
        <v>0</v>
      </c>
      <c r="H205" s="662">
        <f>'4.3 Project List Summaries 2025'!$E10</f>
        <v>0</v>
      </c>
      <c r="I205" s="662">
        <f>'4.3 Project List Summaries 2026'!$E10</f>
        <v>0</v>
      </c>
      <c r="J205" s="662">
        <f>'4.3 Project List Summaries 2027'!$E10</f>
        <v>0</v>
      </c>
      <c r="K205" s="663">
        <f>'4.3 Project List Summaries 2028'!$E10</f>
        <v>0</v>
      </c>
    </row>
    <row r="206" spans="1:11" x14ac:dyDescent="0.3">
      <c r="A206" s="426" t="s">
        <v>509</v>
      </c>
      <c r="B206" s="424" t="s">
        <v>510</v>
      </c>
      <c r="C206" s="418" t="s">
        <v>354</v>
      </c>
      <c r="D206" s="413" t="s">
        <v>414</v>
      </c>
      <c r="E206" s="436" t="str">
        <f t="shared" si="19"/>
        <v>Nominal £</v>
      </c>
      <c r="F206" s="662">
        <f>'4.3 Project List Summaries 2023'!$E11</f>
        <v>0</v>
      </c>
      <c r="G206" s="662">
        <f>'4.3 Project List Summaries 2024'!$E11</f>
        <v>0</v>
      </c>
      <c r="H206" s="662">
        <f>'4.3 Project List Summaries 2025'!$E11</f>
        <v>0</v>
      </c>
      <c r="I206" s="662">
        <f>'4.3 Project List Summaries 2026'!$E11</f>
        <v>0</v>
      </c>
      <c r="J206" s="662">
        <f>'4.3 Project List Summaries 2027'!$E11</f>
        <v>0</v>
      </c>
      <c r="K206" s="663">
        <f>'4.3 Project List Summaries 2028'!$E11</f>
        <v>0</v>
      </c>
    </row>
    <row r="207" spans="1:11" x14ac:dyDescent="0.3">
      <c r="A207" s="426" t="s">
        <v>509</v>
      </c>
      <c r="B207" s="424" t="s">
        <v>510</v>
      </c>
      <c r="C207" s="418" t="s">
        <v>355</v>
      </c>
      <c r="D207" s="413" t="s">
        <v>414</v>
      </c>
      <c r="E207" s="436" t="str">
        <f t="shared" si="19"/>
        <v>Nominal £</v>
      </c>
      <c r="F207" s="662">
        <f>'4.3 Project List Summaries 2023'!$E12</f>
        <v>0</v>
      </c>
      <c r="G207" s="662">
        <f>'4.3 Project List Summaries 2024'!$E12</f>
        <v>0</v>
      </c>
      <c r="H207" s="662">
        <f>'4.3 Project List Summaries 2025'!$E12</f>
        <v>0</v>
      </c>
      <c r="I207" s="662">
        <f>'4.3 Project List Summaries 2026'!$E12</f>
        <v>0</v>
      </c>
      <c r="J207" s="662">
        <f>'4.3 Project List Summaries 2027'!$E12</f>
        <v>0</v>
      </c>
      <c r="K207" s="663">
        <f>'4.3 Project List Summaries 2028'!$E12</f>
        <v>0</v>
      </c>
    </row>
    <row r="208" spans="1:11" x14ac:dyDescent="0.3">
      <c r="A208" s="426" t="s">
        <v>509</v>
      </c>
      <c r="B208" s="424" t="s">
        <v>510</v>
      </c>
      <c r="C208" s="418" t="s">
        <v>511</v>
      </c>
      <c r="D208" s="413" t="s">
        <v>414</v>
      </c>
      <c r="E208" s="436" t="str">
        <f t="shared" si="19"/>
        <v>Nominal £</v>
      </c>
      <c r="F208" s="662">
        <f>'4.3 Project List Summaries 2023'!$E13</f>
        <v>0</v>
      </c>
      <c r="G208" s="662">
        <f>'4.3 Project List Summaries 2024'!$E13</f>
        <v>0</v>
      </c>
      <c r="H208" s="662">
        <f>'4.3 Project List Summaries 2025'!$E13</f>
        <v>0</v>
      </c>
      <c r="I208" s="662">
        <f>'4.3 Project List Summaries 2026'!$E13</f>
        <v>0</v>
      </c>
      <c r="J208" s="662">
        <f>'4.3 Project List Summaries 2027'!$E13</f>
        <v>0</v>
      </c>
      <c r="K208" s="663">
        <f>'4.3 Project List Summaries 2028'!$E13</f>
        <v>0</v>
      </c>
    </row>
    <row r="209" spans="1:11" x14ac:dyDescent="0.3">
      <c r="A209" s="426" t="s">
        <v>509</v>
      </c>
      <c r="B209" s="424" t="s">
        <v>510</v>
      </c>
      <c r="C209" s="418" t="s">
        <v>512</v>
      </c>
      <c r="D209" s="413" t="s">
        <v>419</v>
      </c>
      <c r="E209" s="436" t="str">
        <f t="shared" si="19"/>
        <v>Nominal £</v>
      </c>
      <c r="F209" s="662">
        <f>'4.3 Project List Summaries 2023'!$E14</f>
        <v>0</v>
      </c>
      <c r="G209" s="662">
        <f>'4.3 Project List Summaries 2024'!$E14</f>
        <v>0</v>
      </c>
      <c r="H209" s="662">
        <f>'4.3 Project List Summaries 2025'!$E14</f>
        <v>0</v>
      </c>
      <c r="I209" s="662">
        <f>'4.3 Project List Summaries 2026'!$E14</f>
        <v>0</v>
      </c>
      <c r="J209" s="662">
        <f>'4.3 Project List Summaries 2027'!$E14</f>
        <v>0</v>
      </c>
      <c r="K209" s="663">
        <f>'4.3 Project List Summaries 2028'!$E14</f>
        <v>0</v>
      </c>
    </row>
    <row r="210" spans="1:11" x14ac:dyDescent="0.3">
      <c r="A210" s="426" t="s">
        <v>509</v>
      </c>
      <c r="B210" s="424" t="s">
        <v>510</v>
      </c>
      <c r="C210" s="418" t="s">
        <v>329</v>
      </c>
      <c r="D210" s="413" t="s">
        <v>414</v>
      </c>
      <c r="E210" s="436" t="str">
        <f t="shared" si="19"/>
        <v>Nominal £</v>
      </c>
      <c r="F210" s="662">
        <f>'4.3 Project List Summaries 2023'!$E15</f>
        <v>0</v>
      </c>
      <c r="G210" s="662">
        <f>'4.3 Project List Summaries 2024'!$E15</f>
        <v>0</v>
      </c>
      <c r="H210" s="662">
        <f>'4.3 Project List Summaries 2025'!$E15</f>
        <v>0</v>
      </c>
      <c r="I210" s="662">
        <f>'4.3 Project List Summaries 2026'!$E15</f>
        <v>0</v>
      </c>
      <c r="J210" s="662">
        <f>'4.3 Project List Summaries 2027'!$E15</f>
        <v>0</v>
      </c>
      <c r="K210" s="663">
        <f>'4.3 Project List Summaries 2028'!$E15</f>
        <v>0</v>
      </c>
    </row>
    <row r="211" spans="1:11" x14ac:dyDescent="0.3">
      <c r="A211" s="426" t="s">
        <v>509</v>
      </c>
      <c r="B211" s="424" t="s">
        <v>510</v>
      </c>
      <c r="C211" s="418" t="s">
        <v>330</v>
      </c>
      <c r="D211" s="413" t="s">
        <v>414</v>
      </c>
      <c r="E211" s="436" t="str">
        <f t="shared" si="19"/>
        <v>Nominal £</v>
      </c>
      <c r="F211" s="662">
        <f>'4.3 Project List Summaries 2023'!$E16</f>
        <v>0</v>
      </c>
      <c r="G211" s="662">
        <f>'4.3 Project List Summaries 2024'!$E16</f>
        <v>0</v>
      </c>
      <c r="H211" s="662">
        <f>'4.3 Project List Summaries 2025'!$E16</f>
        <v>0</v>
      </c>
      <c r="I211" s="662">
        <f>'4.3 Project List Summaries 2026'!$E16</f>
        <v>0</v>
      </c>
      <c r="J211" s="662">
        <f>'4.3 Project List Summaries 2027'!$E16</f>
        <v>0</v>
      </c>
      <c r="K211" s="663">
        <f>'4.3 Project List Summaries 2028'!$E16</f>
        <v>0</v>
      </c>
    </row>
    <row r="212" spans="1:11" x14ac:dyDescent="0.3">
      <c r="A212" s="426" t="s">
        <v>509</v>
      </c>
      <c r="B212" s="424" t="s">
        <v>510</v>
      </c>
      <c r="C212" s="418" t="s">
        <v>331</v>
      </c>
      <c r="D212" s="413" t="s">
        <v>414</v>
      </c>
      <c r="E212" s="436" t="str">
        <f t="shared" si="19"/>
        <v>Nominal £</v>
      </c>
      <c r="F212" s="662">
        <f>'4.3 Project List Summaries 2023'!$E17</f>
        <v>0</v>
      </c>
      <c r="G212" s="662">
        <f>'4.3 Project List Summaries 2024'!$E17</f>
        <v>0</v>
      </c>
      <c r="H212" s="662">
        <f>'4.3 Project List Summaries 2025'!$E17</f>
        <v>0</v>
      </c>
      <c r="I212" s="662">
        <f>'4.3 Project List Summaries 2026'!$E17</f>
        <v>0</v>
      </c>
      <c r="J212" s="662">
        <f>'4.3 Project List Summaries 2027'!$E17</f>
        <v>0</v>
      </c>
      <c r="K212" s="663">
        <f>'4.3 Project List Summaries 2028'!$E17</f>
        <v>0</v>
      </c>
    </row>
    <row r="213" spans="1:11" x14ac:dyDescent="0.3">
      <c r="A213" s="426" t="s">
        <v>509</v>
      </c>
      <c r="B213" s="424" t="s">
        <v>510</v>
      </c>
      <c r="C213" s="418" t="s">
        <v>333</v>
      </c>
      <c r="D213" s="413" t="s">
        <v>419</v>
      </c>
      <c r="E213" s="436" t="str">
        <f t="shared" si="19"/>
        <v>Nominal £</v>
      </c>
      <c r="F213" s="662">
        <f>'4.3 Project List Summaries 2023'!$E18</f>
        <v>0</v>
      </c>
      <c r="G213" s="662">
        <f>'4.3 Project List Summaries 2024'!$E18</f>
        <v>0</v>
      </c>
      <c r="H213" s="662">
        <f>'4.3 Project List Summaries 2025'!$E18</f>
        <v>0</v>
      </c>
      <c r="I213" s="662">
        <f>'4.3 Project List Summaries 2026'!$E18</f>
        <v>0</v>
      </c>
      <c r="J213" s="662">
        <f>'4.3 Project List Summaries 2027'!$E18</f>
        <v>0</v>
      </c>
      <c r="K213" s="663">
        <f>'4.3 Project List Summaries 2028'!$E18</f>
        <v>0</v>
      </c>
    </row>
    <row r="214" spans="1:11" x14ac:dyDescent="0.3">
      <c r="A214" s="426" t="s">
        <v>509</v>
      </c>
      <c r="B214" s="424" t="s">
        <v>510</v>
      </c>
      <c r="C214" s="418" t="s">
        <v>334</v>
      </c>
      <c r="D214" s="413" t="s">
        <v>419</v>
      </c>
      <c r="E214" s="436" t="str">
        <f t="shared" si="19"/>
        <v>Nominal £</v>
      </c>
      <c r="F214" s="662">
        <f>'4.3 Project List Summaries 2023'!$E19</f>
        <v>0</v>
      </c>
      <c r="G214" s="662">
        <f>'4.3 Project List Summaries 2024'!$E19</f>
        <v>0</v>
      </c>
      <c r="H214" s="662">
        <f>'4.3 Project List Summaries 2025'!$E19</f>
        <v>0</v>
      </c>
      <c r="I214" s="662">
        <f>'4.3 Project List Summaries 2026'!$E19</f>
        <v>0</v>
      </c>
      <c r="J214" s="662">
        <f>'4.3 Project List Summaries 2027'!$E19</f>
        <v>0</v>
      </c>
      <c r="K214" s="663">
        <f>'4.3 Project List Summaries 2028'!$E19</f>
        <v>0</v>
      </c>
    </row>
    <row r="215" spans="1:11" ht="14.5" thickBot="1" x14ac:dyDescent="0.35">
      <c r="A215" s="426" t="s">
        <v>509</v>
      </c>
      <c r="B215" s="425" t="s">
        <v>510</v>
      </c>
      <c r="C215" s="416" t="s">
        <v>335</v>
      </c>
      <c r="D215" s="440" t="s">
        <v>419</v>
      </c>
      <c r="E215" s="441" t="str">
        <f t="shared" si="19"/>
        <v>Nominal £</v>
      </c>
      <c r="F215" s="664">
        <f>'4.3 Project List Summaries 2023'!$E20</f>
        <v>0</v>
      </c>
      <c r="G215" s="664">
        <f>'4.3 Project List Summaries 2024'!$E20</f>
        <v>0</v>
      </c>
      <c r="H215" s="664">
        <f>'4.3 Project List Summaries 2025'!$E20</f>
        <v>0</v>
      </c>
      <c r="I215" s="664">
        <f>'4.3 Project List Summaries 2026'!$E20</f>
        <v>0</v>
      </c>
      <c r="J215" s="664">
        <f>'4.3 Project List Summaries 2027'!$E20</f>
        <v>0</v>
      </c>
      <c r="K215" s="665">
        <f>'4.3 Project List Summaries 2028'!$E20</f>
        <v>0</v>
      </c>
    </row>
    <row r="216" spans="1:11" ht="14.5" thickBot="1" x14ac:dyDescent="0.35">
      <c r="A216" s="426" t="s">
        <v>509</v>
      </c>
      <c r="B216" s="1656" t="s">
        <v>417</v>
      </c>
      <c r="C216" s="1657"/>
      <c r="D216" s="442" t="s">
        <v>417</v>
      </c>
      <c r="E216" s="443" t="str">
        <f t="shared" si="19"/>
        <v>Nominal £</v>
      </c>
      <c r="F216" s="683">
        <f>'4.3 Project List Summaries 2023'!$E67</f>
        <v>0</v>
      </c>
      <c r="G216" s="683">
        <f>'4.3 Project List Summaries 2024'!$E67</f>
        <v>0</v>
      </c>
      <c r="H216" s="683">
        <f>'4.3 Project List Summaries 2025'!$E67</f>
        <v>0</v>
      </c>
      <c r="I216" s="683">
        <f>'4.3 Project List Summaries 2026'!$E67</f>
        <v>0</v>
      </c>
      <c r="J216" s="683">
        <f>'4.3 Project List Summaries 2027'!$E67</f>
        <v>0</v>
      </c>
      <c r="K216" s="684">
        <f>'4.3 Project List Summaries 2028'!$E67</f>
        <v>0</v>
      </c>
    </row>
    <row r="217" spans="1:11" x14ac:dyDescent="0.3">
      <c r="A217" s="426" t="s">
        <v>509</v>
      </c>
      <c r="B217" s="427" t="s">
        <v>529</v>
      </c>
      <c r="C217" s="419" t="s">
        <v>513</v>
      </c>
      <c r="D217" s="437" t="s">
        <v>421</v>
      </c>
      <c r="E217" s="439" t="str">
        <f t="shared" si="19"/>
        <v>Nominal £</v>
      </c>
      <c r="F217" s="680">
        <f>'4.5 District Governors Summary'!D102</f>
        <v>0</v>
      </c>
      <c r="G217" s="680">
        <f>'4.5 District Governors Summary'!E102</f>
        <v>0</v>
      </c>
      <c r="H217" s="680">
        <f>'4.5 District Governors Summary'!F102</f>
        <v>0</v>
      </c>
      <c r="I217" s="680">
        <f>'4.5 District Governors Summary'!G102</f>
        <v>0</v>
      </c>
      <c r="J217" s="680">
        <f>'4.5 District Governors Summary'!H102</f>
        <v>0</v>
      </c>
      <c r="K217" s="671">
        <f>'4.5 District Governors Summary'!I102</f>
        <v>0</v>
      </c>
    </row>
    <row r="218" spans="1:11" ht="14.5" thickBot="1" x14ac:dyDescent="0.35">
      <c r="A218" s="426" t="s">
        <v>509</v>
      </c>
      <c r="B218" s="428" t="s">
        <v>529</v>
      </c>
      <c r="C218" s="420" t="s">
        <v>514</v>
      </c>
      <c r="D218" s="440" t="s">
        <v>421</v>
      </c>
      <c r="E218" s="441" t="str">
        <f t="shared" si="19"/>
        <v>Nominal £</v>
      </c>
      <c r="F218" s="664">
        <f>'4.5 District Governors Summary'!D106</f>
        <v>0</v>
      </c>
      <c r="G218" s="664">
        <f>'4.5 District Governors Summary'!E106</f>
        <v>0</v>
      </c>
      <c r="H218" s="664">
        <f>'4.5 District Governors Summary'!F106</f>
        <v>0</v>
      </c>
      <c r="I218" s="664">
        <f>'4.5 District Governors Summary'!G106</f>
        <v>0</v>
      </c>
      <c r="J218" s="664">
        <f>'4.5 District Governors Summary'!H106</f>
        <v>0</v>
      </c>
      <c r="K218" s="665">
        <f>'4.5 District Governors Summary'!I106</f>
        <v>0</v>
      </c>
    </row>
    <row r="219" spans="1:11" x14ac:dyDescent="0.3">
      <c r="A219" s="426" t="s">
        <v>509</v>
      </c>
      <c r="B219" s="429" t="s">
        <v>515</v>
      </c>
      <c r="C219" s="421" t="s">
        <v>516</v>
      </c>
      <c r="D219" s="444" t="s">
        <v>423</v>
      </c>
      <c r="E219" s="435" t="str">
        <f t="shared" si="19"/>
        <v>Nominal £</v>
      </c>
      <c r="F219" s="803"/>
      <c r="G219" s="803"/>
      <c r="H219" s="803"/>
      <c r="I219" s="803"/>
      <c r="J219" s="803"/>
      <c r="K219" s="804"/>
    </row>
    <row r="220" spans="1:11" x14ac:dyDescent="0.3">
      <c r="A220" s="426" t="s">
        <v>509</v>
      </c>
      <c r="B220" s="424" t="s">
        <v>515</v>
      </c>
      <c r="C220" s="417" t="s">
        <v>517</v>
      </c>
      <c r="D220" s="413" t="s">
        <v>423</v>
      </c>
      <c r="E220" s="436" t="str">
        <f t="shared" si="19"/>
        <v>Nominal £</v>
      </c>
      <c r="F220" s="755"/>
      <c r="G220" s="755"/>
      <c r="H220" s="755"/>
      <c r="I220" s="755"/>
      <c r="J220" s="755"/>
      <c r="K220" s="504"/>
    </row>
    <row r="221" spans="1:11" x14ac:dyDescent="0.3">
      <c r="A221" s="426" t="s">
        <v>509</v>
      </c>
      <c r="B221" s="424" t="s">
        <v>515</v>
      </c>
      <c r="C221" s="416" t="s">
        <v>518</v>
      </c>
      <c r="D221" s="413" t="s">
        <v>423</v>
      </c>
      <c r="E221" s="436" t="str">
        <f t="shared" si="19"/>
        <v>Nominal £</v>
      </c>
      <c r="F221" s="755"/>
      <c r="G221" s="755"/>
      <c r="H221" s="755"/>
      <c r="I221" s="755"/>
      <c r="J221" s="755"/>
      <c r="K221" s="504"/>
    </row>
    <row r="222" spans="1:11" x14ac:dyDescent="0.3">
      <c r="A222" s="426" t="s">
        <v>509</v>
      </c>
      <c r="B222" s="424" t="s">
        <v>515</v>
      </c>
      <c r="C222" s="418" t="s">
        <v>519</v>
      </c>
      <c r="D222" s="413" t="s">
        <v>425</v>
      </c>
      <c r="E222" s="436" t="str">
        <f t="shared" si="19"/>
        <v>Nominal £</v>
      </c>
      <c r="F222" s="755"/>
      <c r="G222" s="755"/>
      <c r="H222" s="755"/>
      <c r="I222" s="755"/>
      <c r="J222" s="755"/>
      <c r="K222" s="504"/>
    </row>
    <row r="223" spans="1:11" x14ac:dyDescent="0.3">
      <c r="A223" s="426" t="s">
        <v>509</v>
      </c>
      <c r="B223" s="424" t="s">
        <v>515</v>
      </c>
      <c r="C223" s="418" t="s">
        <v>520</v>
      </c>
      <c r="D223" s="413" t="s">
        <v>425</v>
      </c>
      <c r="E223" s="436" t="str">
        <f t="shared" si="19"/>
        <v>Nominal £</v>
      </c>
      <c r="F223" s="755"/>
      <c r="G223" s="755"/>
      <c r="H223" s="755"/>
      <c r="I223" s="755"/>
      <c r="J223" s="755"/>
      <c r="K223" s="504"/>
    </row>
    <row r="224" spans="1:11" x14ac:dyDescent="0.3">
      <c r="A224" s="426" t="s">
        <v>509</v>
      </c>
      <c r="B224" s="424" t="s">
        <v>515</v>
      </c>
      <c r="C224" s="418" t="s">
        <v>521</v>
      </c>
      <c r="D224" s="413" t="s">
        <v>427</v>
      </c>
      <c r="E224" s="436" t="str">
        <f t="shared" si="19"/>
        <v>Nominal £</v>
      </c>
      <c r="F224" s="662">
        <f>'4.8 Capex Workload 2023'!$I39</f>
        <v>0</v>
      </c>
      <c r="G224" s="662">
        <f>'4.8 Capex Workload 2024'!$I39</f>
        <v>0</v>
      </c>
      <c r="H224" s="662">
        <f>'4.8 Capex Workload 2025'!$I39</f>
        <v>0</v>
      </c>
      <c r="I224" s="662">
        <f>'4.8 Capex Workload 2026'!$I39</f>
        <v>0</v>
      </c>
      <c r="J224" s="662">
        <f>'4.8 Capex Workload 2027'!$I39</f>
        <v>0</v>
      </c>
      <c r="K224" s="663">
        <f>'4.8 Capex Workload 2028'!$I39</f>
        <v>0</v>
      </c>
    </row>
    <row r="225" spans="1:27" x14ac:dyDescent="0.3">
      <c r="A225" s="426" t="s">
        <v>509</v>
      </c>
      <c r="B225" s="424" t="s">
        <v>515</v>
      </c>
      <c r="C225" s="418" t="s">
        <v>522</v>
      </c>
      <c r="D225" s="413" t="s">
        <v>427</v>
      </c>
      <c r="E225" s="436" t="str">
        <f t="shared" si="19"/>
        <v>Nominal £</v>
      </c>
      <c r="F225" s="662">
        <f>'4.8 Capex Workload 2023'!$I36</f>
        <v>0</v>
      </c>
      <c r="G225" s="662">
        <f>'4.8 Capex Workload 2024'!$I36</f>
        <v>0</v>
      </c>
      <c r="H225" s="662">
        <f>'4.8 Capex Workload 2025'!$I36</f>
        <v>0</v>
      </c>
      <c r="I225" s="662">
        <f>'4.8 Capex Workload 2026'!$I36</f>
        <v>0</v>
      </c>
      <c r="J225" s="662">
        <f>'4.8 Capex Workload 2027'!$I36</f>
        <v>0</v>
      </c>
      <c r="K225" s="663">
        <f>'4.8 Capex Workload 2028'!$I36</f>
        <v>0</v>
      </c>
    </row>
    <row r="226" spans="1:27" x14ac:dyDescent="0.3">
      <c r="A226" s="426" t="s">
        <v>509</v>
      </c>
      <c r="B226" s="424" t="s">
        <v>515</v>
      </c>
      <c r="C226" s="418" t="s">
        <v>523</v>
      </c>
      <c r="D226" s="413" t="s">
        <v>427</v>
      </c>
      <c r="E226" s="436" t="str">
        <f t="shared" si="19"/>
        <v>Nominal £</v>
      </c>
      <c r="F226" s="662">
        <f>'4.8 Capex Workload 2023'!$I37</f>
        <v>0</v>
      </c>
      <c r="G226" s="662">
        <f>'4.8 Capex Workload 2024'!$I37</f>
        <v>0</v>
      </c>
      <c r="H226" s="662">
        <f>'4.8 Capex Workload 2025'!$I37</f>
        <v>0</v>
      </c>
      <c r="I226" s="662">
        <f>'4.8 Capex Workload 2026'!$I37</f>
        <v>0</v>
      </c>
      <c r="J226" s="662">
        <f>'4.8 Capex Workload 2027'!$I37</f>
        <v>0</v>
      </c>
      <c r="K226" s="663">
        <f>'4.8 Capex Workload 2028'!$I37</f>
        <v>0</v>
      </c>
    </row>
    <row r="227" spans="1:27" x14ac:dyDescent="0.3">
      <c r="A227" s="426" t="s">
        <v>509</v>
      </c>
      <c r="B227" s="424" t="s">
        <v>515</v>
      </c>
      <c r="C227" s="418" t="s">
        <v>524</v>
      </c>
      <c r="D227" s="413" t="s">
        <v>429</v>
      </c>
      <c r="E227" s="436" t="str">
        <f t="shared" si="19"/>
        <v>Nominal £</v>
      </c>
      <c r="F227" s="662">
        <f>SUM('4.8 Capex Workload 2023'!I$40:I$41)</f>
        <v>0</v>
      </c>
      <c r="G227" s="662">
        <f>SUM('4.8 Capex Workload 2024'!J$40:J$41)</f>
        <v>0</v>
      </c>
      <c r="H227" s="662">
        <f>SUM('4.8 Capex Workload 2025'!K$40:K$41)</f>
        <v>0</v>
      </c>
      <c r="I227" s="662">
        <f>SUM('4.8 Capex Workload 2026'!L$40:L$41)</f>
        <v>0</v>
      </c>
      <c r="J227" s="662">
        <f>SUM('4.8 Capex Workload 2027'!M$40:M$41)</f>
        <v>0</v>
      </c>
      <c r="K227" s="663">
        <f>SUM('4.8 Capex Workload 2028'!N$40:N$41)</f>
        <v>0</v>
      </c>
    </row>
    <row r="228" spans="1:27" ht="14.5" thickBot="1" x14ac:dyDescent="0.35">
      <c r="A228" s="426" t="s">
        <v>509</v>
      </c>
      <c r="B228" s="424" t="s">
        <v>515</v>
      </c>
      <c r="C228" s="418" t="s">
        <v>525</v>
      </c>
      <c r="D228" s="413" t="s">
        <v>429</v>
      </c>
      <c r="E228" s="436" t="str">
        <f t="shared" si="19"/>
        <v>Nominal £</v>
      </c>
      <c r="F228" s="662">
        <f>SUM('4.8 Capex Workload 2023'!I$42:I$44)</f>
        <v>0</v>
      </c>
      <c r="G228" s="662">
        <f>SUM('4.8 Capex Workload 2024'!J$42:J$44)</f>
        <v>0</v>
      </c>
      <c r="H228" s="662">
        <f>SUM('4.8 Capex Workload 2025'!K$42:K$44)</f>
        <v>0</v>
      </c>
      <c r="I228" s="662">
        <f>SUM('4.8 Capex Workload 2026'!L$42:L$44)</f>
        <v>0</v>
      </c>
      <c r="J228" s="662">
        <f>SUM('4.8 Capex Workload 2027'!M$42:M$44)</f>
        <v>0</v>
      </c>
      <c r="K228" s="663">
        <f>SUM('4.8 Capex Workload 2028'!N$42:N$44)</f>
        <v>0</v>
      </c>
    </row>
    <row r="229" spans="1:27" x14ac:dyDescent="0.3">
      <c r="A229" s="427" t="s">
        <v>526</v>
      </c>
      <c r="B229" s="427" t="s">
        <v>527</v>
      </c>
      <c r="C229" s="419" t="s">
        <v>502</v>
      </c>
      <c r="D229" s="437" t="s">
        <v>423</v>
      </c>
      <c r="E229" s="439" t="str">
        <f t="shared" si="19"/>
        <v>Nominal £</v>
      </c>
      <c r="F229" s="741"/>
      <c r="G229" s="741"/>
      <c r="H229" s="741"/>
      <c r="I229" s="741"/>
      <c r="J229" s="741"/>
      <c r="K229" s="502"/>
    </row>
    <row r="230" spans="1:27" x14ac:dyDescent="0.3">
      <c r="A230" s="426" t="s">
        <v>526</v>
      </c>
      <c r="B230" s="426" t="s">
        <v>527</v>
      </c>
      <c r="C230" s="422" t="s">
        <v>503</v>
      </c>
      <c r="D230" s="413" t="s">
        <v>423</v>
      </c>
      <c r="E230" s="436" t="str">
        <f t="shared" si="19"/>
        <v>Nominal £</v>
      </c>
      <c r="F230" s="755"/>
      <c r="G230" s="755"/>
      <c r="H230" s="755"/>
      <c r="I230" s="755"/>
      <c r="J230" s="755"/>
      <c r="K230" s="504"/>
    </row>
    <row r="231" spans="1:27" x14ac:dyDescent="0.3">
      <c r="A231" s="426" t="s">
        <v>526</v>
      </c>
      <c r="B231" s="426" t="s">
        <v>527</v>
      </c>
      <c r="C231" s="422" t="s">
        <v>504</v>
      </c>
      <c r="D231" s="413" t="s">
        <v>425</v>
      </c>
      <c r="E231" s="436" t="str">
        <f t="shared" si="19"/>
        <v>Nominal £</v>
      </c>
      <c r="F231" s="755"/>
      <c r="G231" s="755"/>
      <c r="H231" s="755"/>
      <c r="I231" s="755"/>
      <c r="J231" s="755"/>
      <c r="K231" s="504"/>
    </row>
    <row r="232" spans="1:27" ht="14.5" thickBot="1" x14ac:dyDescent="0.35">
      <c r="A232" s="426" t="s">
        <v>526</v>
      </c>
      <c r="B232" s="428" t="s">
        <v>527</v>
      </c>
      <c r="C232" s="440" t="s">
        <v>505</v>
      </c>
      <c r="D232" s="440" t="s">
        <v>425</v>
      </c>
      <c r="E232" s="441" t="str">
        <f t="shared" si="19"/>
        <v>Nominal £</v>
      </c>
      <c r="F232" s="757"/>
      <c r="G232" s="757"/>
      <c r="H232" s="757"/>
      <c r="I232" s="757"/>
      <c r="J232" s="757"/>
      <c r="K232" s="731"/>
    </row>
    <row r="233" spans="1:27" ht="14.5" thickBot="1" x14ac:dyDescent="0.35">
      <c r="A233" s="426" t="s">
        <v>526</v>
      </c>
      <c r="B233" s="1343" t="s">
        <v>1051</v>
      </c>
      <c r="C233" s="1317" t="s">
        <v>1052</v>
      </c>
      <c r="D233" s="413" t="s">
        <v>425</v>
      </c>
      <c r="E233" s="439" t="str">
        <f t="shared" si="19"/>
        <v>Nominal £</v>
      </c>
      <c r="F233" s="741"/>
      <c r="G233" s="741"/>
      <c r="H233" s="741"/>
      <c r="I233" s="741"/>
      <c r="J233" s="741"/>
      <c r="K233" s="502"/>
    </row>
    <row r="234" spans="1:27" ht="14.5" thickBot="1" x14ac:dyDescent="0.35">
      <c r="A234" s="426" t="s">
        <v>526</v>
      </c>
      <c r="B234" s="447" t="s">
        <v>529</v>
      </c>
      <c r="C234" s="423" t="s">
        <v>530</v>
      </c>
      <c r="D234" s="445" t="s">
        <v>421</v>
      </c>
      <c r="E234" s="446" t="str">
        <f t="shared" si="19"/>
        <v>Nominal £</v>
      </c>
      <c r="F234" s="656">
        <f>'4.5 District Governors Summary'!D110</f>
        <v>0</v>
      </c>
      <c r="G234" s="656">
        <f>'4.5 District Governors Summary'!E110</f>
        <v>0</v>
      </c>
      <c r="H234" s="656">
        <f>'4.5 District Governors Summary'!F110</f>
        <v>0</v>
      </c>
      <c r="I234" s="656">
        <f>'4.5 District Governors Summary'!G110</f>
        <v>0</v>
      </c>
      <c r="J234" s="656">
        <f>'4.5 District Governors Summary'!H110</f>
        <v>0</v>
      </c>
      <c r="K234" s="657">
        <f>'4.5 District Governors Summary'!I110</f>
        <v>0</v>
      </c>
    </row>
    <row r="235" spans="1:27" ht="14.5" thickBot="1" x14ac:dyDescent="0.35">
      <c r="A235" s="1647" t="s">
        <v>431</v>
      </c>
      <c r="B235" s="1648"/>
      <c r="C235" s="1649"/>
      <c r="D235" s="448" t="s">
        <v>431</v>
      </c>
      <c r="E235" s="446" t="str">
        <f t="shared" si="19"/>
        <v>Nominal £</v>
      </c>
      <c r="F235" s="772"/>
      <c r="G235" s="772"/>
      <c r="H235" s="772"/>
      <c r="I235" s="772"/>
      <c r="J235" s="772"/>
      <c r="K235" s="824"/>
    </row>
    <row r="236" spans="1:27" ht="14.5" thickBot="1" x14ac:dyDescent="0.35">
      <c r="A236" s="4"/>
      <c r="B236" s="416"/>
      <c r="C236" s="416"/>
      <c r="D236" s="416"/>
      <c r="E236" s="449"/>
      <c r="F236" s="449"/>
      <c r="G236" s="449"/>
      <c r="H236" s="449"/>
      <c r="I236" s="449"/>
      <c r="J236" s="449"/>
      <c r="K236" s="450"/>
    </row>
    <row r="237" spans="1:27" ht="14.5" thickBot="1" x14ac:dyDescent="0.35">
      <c r="A237" s="1569" t="s">
        <v>366</v>
      </c>
      <c r="B237" s="1570"/>
      <c r="C237" s="1570"/>
      <c r="D237" s="1571"/>
      <c r="E237" s="805" t="str">
        <f>$E$9</f>
        <v>Nominal £</v>
      </c>
      <c r="F237" s="656">
        <f t="shared" ref="F237:K237" si="20">SUM(F204:F235)</f>
        <v>0</v>
      </c>
      <c r="G237" s="656">
        <f t="shared" si="20"/>
        <v>0</v>
      </c>
      <c r="H237" s="656">
        <f t="shared" si="20"/>
        <v>0</v>
      </c>
      <c r="I237" s="656">
        <f t="shared" si="20"/>
        <v>0</v>
      </c>
      <c r="J237" s="656">
        <f t="shared" si="20"/>
        <v>0</v>
      </c>
      <c r="K237" s="657">
        <f t="shared" si="20"/>
        <v>0</v>
      </c>
    </row>
    <row r="238" spans="1:27" x14ac:dyDescent="0.3"/>
    <row r="239" spans="1:27" s="38" customFormat="1" ht="15" customHeight="1" x14ac:dyDescent="0.4">
      <c r="A239" s="34" t="s">
        <v>12</v>
      </c>
      <c r="B239" s="35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7"/>
      <c r="X239" s="37"/>
      <c r="Y239" s="37"/>
      <c r="Z239" s="37"/>
      <c r="AA239" s="37"/>
    </row>
    <row r="241" customFormat="1" hidden="1" x14ac:dyDescent="0.3"/>
    <row r="242" customFormat="1" hidden="1" x14ac:dyDescent="0.3"/>
  </sheetData>
  <sheetProtection sheet="1" objects="1" scenarios="1"/>
  <mergeCells count="43">
    <mergeCell ref="A235:C235"/>
    <mergeCell ref="A237:D237"/>
    <mergeCell ref="E202:E203"/>
    <mergeCell ref="F202:K202"/>
    <mergeCell ref="B216:C216"/>
    <mergeCell ref="B177:C177"/>
    <mergeCell ref="A196:C196"/>
    <mergeCell ref="A198:D198"/>
    <mergeCell ref="A202:C203"/>
    <mergeCell ref="D202:D203"/>
    <mergeCell ref="E163:E164"/>
    <mergeCell ref="F163:K163"/>
    <mergeCell ref="A124:C125"/>
    <mergeCell ref="D124:D125"/>
    <mergeCell ref="E124:E125"/>
    <mergeCell ref="F124:K124"/>
    <mergeCell ref="B138:C138"/>
    <mergeCell ref="A157:C157"/>
    <mergeCell ref="A159:D159"/>
    <mergeCell ref="A163:C164"/>
    <mergeCell ref="D163:D164"/>
    <mergeCell ref="B99:C99"/>
    <mergeCell ref="A118:C118"/>
    <mergeCell ref="A120:D120"/>
    <mergeCell ref="A81:D81"/>
    <mergeCell ref="A85:C86"/>
    <mergeCell ref="D85:D86"/>
    <mergeCell ref="E85:E86"/>
    <mergeCell ref="F85:K85"/>
    <mergeCell ref="F46:K46"/>
    <mergeCell ref="B60:C60"/>
    <mergeCell ref="A79:C79"/>
    <mergeCell ref="A42:D42"/>
    <mergeCell ref="B21:C21"/>
    <mergeCell ref="A46:C47"/>
    <mergeCell ref="D46:D47"/>
    <mergeCell ref="E46:E47"/>
    <mergeCell ref="F7:K7"/>
    <mergeCell ref="E7:E8"/>
    <mergeCell ref="D7:D8"/>
    <mergeCell ref="A40:C40"/>
    <mergeCell ref="A1:J3"/>
    <mergeCell ref="A7:C8"/>
  </mergeCells>
  <conditionalFormatting sqref="V239:AA239">
    <cfRule type="expression" dxfId="54" priority="2">
      <formula>V239="Error"</formula>
    </cfRule>
  </conditionalFormatting>
  <conditionalFormatting sqref="AC239:AJ239">
    <cfRule type="expression" dxfId="53" priority="1">
      <formula>AC239="Error"</formula>
    </cfRule>
  </conditionalFormatting>
  <pageMargins left="0.7" right="0.7" top="0.75" bottom="0.75" header="0.3" footer="0.3"/>
  <pageSetup paperSize="9" scale="23" orientation="portrait" r:id="rId1"/>
  <ignoredErrors>
    <ignoredError sqref="F120:K120 F159:K159 F198:K198 G237:K237" formulaRange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43D10-B48B-4C57-B13A-27A9046B26AD}">
  <sheetPr>
    <pageSetUpPr fitToPage="1"/>
  </sheetPr>
  <dimension ref="A1:AU126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5.58203125" customWidth="1"/>
    <col min="2" max="2" width="16.75" customWidth="1"/>
    <col min="3" max="8" width="11.58203125" customWidth="1"/>
    <col min="9" max="9" width="9" customWidth="1"/>
    <col min="10" max="47" width="0" hidden="1" customWidth="1"/>
    <col min="48" max="16384" width="9" hidden="1"/>
  </cols>
  <sheetData>
    <row r="1" spans="1:42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</row>
    <row r="2" spans="1:42" s="28" customFormat="1" x14ac:dyDescent="0.3">
      <c r="A2" s="1493"/>
      <c r="B2" s="1493"/>
      <c r="C2" s="1493"/>
      <c r="D2" s="1493"/>
      <c r="E2" s="1493"/>
      <c r="F2" s="1493"/>
      <c r="G2" s="1493"/>
      <c r="H2" s="1493"/>
    </row>
    <row r="3" spans="1:42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</row>
    <row r="4" spans="1:42" ht="18" x14ac:dyDescent="0.4">
      <c r="A4" s="240" t="str">
        <f ca="1">CONCATENATE("Worksheet: ",RIGHT(CELL("filename",$A$1),LEN(CELL("filename",$A$1))-FIND("]",CELL("filename",$A$1))))</f>
        <v>Worksheet: 4.2 Capex Analysis</v>
      </c>
      <c r="B4" s="47"/>
      <c r="C4" s="47"/>
      <c r="D4" s="47"/>
      <c r="E4" s="47"/>
      <c r="F4" s="47"/>
      <c r="G4" s="47"/>
      <c r="H4" s="47"/>
    </row>
    <row r="5" spans="1:42" ht="18" x14ac:dyDescent="0.4">
      <c r="A5" s="263"/>
      <c r="B5" s="264"/>
      <c r="C5" s="264"/>
      <c r="D5" s="264"/>
      <c r="E5" s="264"/>
      <c r="F5" s="264"/>
      <c r="G5" s="264"/>
      <c r="H5" s="264"/>
    </row>
    <row r="6" spans="1:42" ht="16" thickBot="1" x14ac:dyDescent="0.4">
      <c r="A6" s="415" t="s">
        <v>536</v>
      </c>
      <c r="B6" s="415"/>
      <c r="C6" s="415"/>
      <c r="D6" s="415"/>
      <c r="E6" s="415"/>
      <c r="F6" s="415"/>
      <c r="G6" s="415"/>
      <c r="H6" s="42"/>
    </row>
    <row r="7" spans="1:42" ht="14.5" thickBot="1" x14ac:dyDescent="0.35">
      <c r="A7" s="459"/>
      <c r="B7" s="454" t="s">
        <v>386</v>
      </c>
      <c r="C7" s="475">
        <v>2023</v>
      </c>
      <c r="D7" s="475">
        <v>2024</v>
      </c>
      <c r="E7" s="475">
        <v>2025</v>
      </c>
      <c r="F7" s="475">
        <v>2026</v>
      </c>
      <c r="G7" s="475">
        <v>2027</v>
      </c>
      <c r="H7" s="476">
        <v>2028</v>
      </c>
    </row>
    <row r="8" spans="1:42" ht="15" customHeight="1" x14ac:dyDescent="0.3">
      <c r="A8" s="451" t="s">
        <v>539</v>
      </c>
      <c r="B8" s="458" t="s">
        <v>374</v>
      </c>
      <c r="C8" s="680">
        <f>'4.1 Capex Summary'!F81</f>
        <v>0</v>
      </c>
      <c r="D8" s="680">
        <f>'4.1 Capex Summary'!G81</f>
        <v>0</v>
      </c>
      <c r="E8" s="680">
        <f>'4.1 Capex Summary'!H81</f>
        <v>0</v>
      </c>
      <c r="F8" s="680">
        <f>'4.1 Capex Summary'!I81</f>
        <v>0</v>
      </c>
      <c r="G8" s="680">
        <f>'4.1 Capex Summary'!J81</f>
        <v>0</v>
      </c>
      <c r="H8" s="671">
        <f>'4.1 Capex Summary'!K81</f>
        <v>0</v>
      </c>
    </row>
    <row r="9" spans="1:42" ht="15" customHeight="1" x14ac:dyDescent="0.3">
      <c r="A9" s="452" t="s">
        <v>540</v>
      </c>
      <c r="B9" s="431" t="str">
        <f>B8</f>
        <v>Nominal £</v>
      </c>
      <c r="C9" s="662">
        <f>'4.1 Capex Summary'!F198</f>
        <v>0</v>
      </c>
      <c r="D9" s="662">
        <f>'4.1 Capex Summary'!G198</f>
        <v>0</v>
      </c>
      <c r="E9" s="662">
        <f>'4.1 Capex Summary'!H198</f>
        <v>0</v>
      </c>
      <c r="F9" s="662">
        <f>'4.1 Capex Summary'!I198</f>
        <v>0</v>
      </c>
      <c r="G9" s="662">
        <f>'4.1 Capex Summary'!J198</f>
        <v>0</v>
      </c>
      <c r="H9" s="663">
        <f>'4.1 Capex Summary'!K198</f>
        <v>0</v>
      </c>
    </row>
    <row r="10" spans="1:42" ht="15" customHeight="1" thickBot="1" x14ac:dyDescent="0.35">
      <c r="A10" s="455" t="s">
        <v>544</v>
      </c>
      <c r="B10" s="456" t="str">
        <f t="shared" ref="B10:B11" si="0">B9</f>
        <v>Nominal £</v>
      </c>
      <c r="C10" s="664">
        <f>'4.1 Capex Summary'!F237</f>
        <v>0</v>
      </c>
      <c r="D10" s="664">
        <f>'4.1 Capex Summary'!G237</f>
        <v>0</v>
      </c>
      <c r="E10" s="664">
        <f>'4.1 Capex Summary'!H237</f>
        <v>0</v>
      </c>
      <c r="F10" s="664">
        <f>'4.1 Capex Summary'!I237</f>
        <v>0</v>
      </c>
      <c r="G10" s="664">
        <f>'4.1 Capex Summary'!J237</f>
        <v>0</v>
      </c>
      <c r="H10" s="665">
        <f>'4.1 Capex Summary'!K237</f>
        <v>0</v>
      </c>
    </row>
    <row r="11" spans="1:42" ht="15" customHeight="1" thickBot="1" x14ac:dyDescent="0.35">
      <c r="A11" s="460" t="s">
        <v>541</v>
      </c>
      <c r="B11" s="461" t="str">
        <f t="shared" si="0"/>
        <v>Nominal £</v>
      </c>
      <c r="C11" s="656">
        <f>SUM(C8:C10)</f>
        <v>0</v>
      </c>
      <c r="D11" s="656">
        <f t="shared" ref="D11:H11" si="1">SUM(D8:D10)</f>
        <v>0</v>
      </c>
      <c r="E11" s="656">
        <f t="shared" si="1"/>
        <v>0</v>
      </c>
      <c r="F11" s="656">
        <f t="shared" si="1"/>
        <v>0</v>
      </c>
      <c r="G11" s="656">
        <f t="shared" si="1"/>
        <v>0</v>
      </c>
      <c r="H11" s="657">
        <f t="shared" si="1"/>
        <v>0</v>
      </c>
    </row>
    <row r="12" spans="1:42" x14ac:dyDescent="0.3"/>
    <row r="13" spans="1:42" x14ac:dyDescent="0.3"/>
    <row r="14" spans="1:42" ht="16" thickBot="1" x14ac:dyDescent="0.4">
      <c r="A14" s="365" t="s">
        <v>545</v>
      </c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6"/>
      <c r="AN14" s="416"/>
      <c r="AO14" s="416"/>
      <c r="AP14" s="416"/>
    </row>
    <row r="15" spans="1:42" ht="14.5" thickBot="1" x14ac:dyDescent="0.35">
      <c r="A15" s="463"/>
      <c r="B15" s="464"/>
      <c r="C15" s="477">
        <v>2023</v>
      </c>
      <c r="D15" s="475">
        <v>2024</v>
      </c>
      <c r="E15" s="475">
        <v>2025</v>
      </c>
      <c r="F15" s="475">
        <v>2026</v>
      </c>
      <c r="G15" s="475">
        <v>2027</v>
      </c>
      <c r="H15" s="476">
        <v>2028</v>
      </c>
      <c r="I15" s="416"/>
      <c r="J15" s="416"/>
      <c r="K15" s="416"/>
      <c r="L15" s="416"/>
      <c r="M15" s="416"/>
      <c r="N15" s="416"/>
      <c r="O15" s="416"/>
      <c r="P15" s="416"/>
      <c r="Q15" s="416"/>
      <c r="R15" s="416"/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6"/>
      <c r="AN15" s="416"/>
      <c r="AO15" s="416"/>
      <c r="AP15" s="416"/>
    </row>
    <row r="16" spans="1:42" x14ac:dyDescent="0.3">
      <c r="A16" s="71" t="s">
        <v>546</v>
      </c>
      <c r="B16" s="1658" t="s">
        <v>655</v>
      </c>
      <c r="C16" s="1661" t="s">
        <v>553</v>
      </c>
      <c r="D16" s="1661"/>
      <c r="E16" s="1661"/>
      <c r="F16" s="1661"/>
      <c r="G16" s="1661"/>
      <c r="H16" s="1662"/>
      <c r="I16" s="416"/>
      <c r="J16" s="416"/>
      <c r="K16" s="416"/>
      <c r="L16" s="416"/>
      <c r="M16" s="416"/>
      <c r="N16" s="416"/>
      <c r="O16" s="416"/>
      <c r="P16" s="416"/>
      <c r="Q16" s="416"/>
      <c r="R16" s="416"/>
      <c r="S16" s="416"/>
      <c r="T16" s="416"/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6"/>
      <c r="AN16" s="416"/>
      <c r="AO16" s="416"/>
      <c r="AP16" s="416"/>
    </row>
    <row r="17" spans="1:42" ht="15" customHeight="1" x14ac:dyDescent="0.3">
      <c r="A17" s="452" t="s">
        <v>551</v>
      </c>
      <c r="B17" s="1659"/>
      <c r="C17" s="658">
        <v>0.69882881242974659</v>
      </c>
      <c r="D17" s="658">
        <f t="shared" ref="D17:H17" si="2">C17</f>
        <v>0.69882881242974659</v>
      </c>
      <c r="E17" s="658">
        <f t="shared" si="2"/>
        <v>0.69882881242974659</v>
      </c>
      <c r="F17" s="658">
        <f t="shared" si="2"/>
        <v>0.69882881242974659</v>
      </c>
      <c r="G17" s="658">
        <f t="shared" si="2"/>
        <v>0.69882881242974659</v>
      </c>
      <c r="H17" s="659">
        <f t="shared" si="2"/>
        <v>0.69882881242974659</v>
      </c>
      <c r="I17" s="416"/>
      <c r="J17" s="416"/>
      <c r="K17" s="416"/>
      <c r="L17" s="416"/>
      <c r="M17" s="416"/>
      <c r="N17" s="416"/>
      <c r="O17" s="416"/>
      <c r="P17" s="416"/>
      <c r="Q17" s="416"/>
      <c r="R17" s="416"/>
      <c r="S17" s="416"/>
      <c r="T17" s="416"/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6"/>
      <c r="AN17" s="416"/>
      <c r="AO17" s="416"/>
      <c r="AP17" s="416"/>
    </row>
    <row r="18" spans="1:42" x14ac:dyDescent="0.3">
      <c r="A18" s="452" t="s">
        <v>95</v>
      </c>
      <c r="B18" s="1659"/>
      <c r="C18" s="658">
        <v>0.13883744930937009</v>
      </c>
      <c r="D18" s="658">
        <f t="shared" ref="D18:H21" si="3">C18</f>
        <v>0.13883744930937009</v>
      </c>
      <c r="E18" s="658">
        <f t="shared" si="3"/>
        <v>0.13883744930937009</v>
      </c>
      <c r="F18" s="658">
        <f t="shared" si="3"/>
        <v>0.13883744930937009</v>
      </c>
      <c r="G18" s="658">
        <f t="shared" si="3"/>
        <v>0.13883744930937009</v>
      </c>
      <c r="H18" s="659">
        <f t="shared" si="3"/>
        <v>0.13883744930937009</v>
      </c>
      <c r="I18" s="416"/>
      <c r="J18" s="416"/>
      <c r="K18" s="416"/>
      <c r="L18" s="416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6"/>
      <c r="AN18" s="416"/>
      <c r="AO18" s="416"/>
      <c r="AP18" s="416"/>
    </row>
    <row r="19" spans="1:42" x14ac:dyDescent="0.3">
      <c r="A19" s="452" t="s">
        <v>552</v>
      </c>
      <c r="B19" s="1659"/>
      <c r="C19" s="658">
        <v>4.3738381315651345E-2</v>
      </c>
      <c r="D19" s="658">
        <f t="shared" si="3"/>
        <v>4.3738381315651345E-2</v>
      </c>
      <c r="E19" s="658">
        <f t="shared" si="3"/>
        <v>4.3738381315651345E-2</v>
      </c>
      <c r="F19" s="658">
        <f t="shared" si="3"/>
        <v>4.3738381315651345E-2</v>
      </c>
      <c r="G19" s="658">
        <f t="shared" si="3"/>
        <v>4.3738381315651345E-2</v>
      </c>
      <c r="H19" s="659">
        <f t="shared" si="3"/>
        <v>4.3738381315651345E-2</v>
      </c>
      <c r="I19" s="416"/>
      <c r="J19" s="416"/>
      <c r="K19" s="416"/>
      <c r="L19" s="416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6"/>
      <c r="AN19" s="416"/>
      <c r="AO19" s="416"/>
      <c r="AP19" s="416"/>
    </row>
    <row r="20" spans="1:42" x14ac:dyDescent="0.3">
      <c r="A20" s="452" t="s">
        <v>31</v>
      </c>
      <c r="B20" s="1659"/>
      <c r="C20" s="658">
        <v>2.448049610350082E-2</v>
      </c>
      <c r="D20" s="658">
        <f t="shared" si="3"/>
        <v>2.448049610350082E-2</v>
      </c>
      <c r="E20" s="658">
        <f t="shared" si="3"/>
        <v>2.448049610350082E-2</v>
      </c>
      <c r="F20" s="658">
        <f t="shared" si="3"/>
        <v>2.448049610350082E-2</v>
      </c>
      <c r="G20" s="658">
        <f t="shared" si="3"/>
        <v>2.448049610350082E-2</v>
      </c>
      <c r="H20" s="659">
        <f t="shared" si="3"/>
        <v>2.448049610350082E-2</v>
      </c>
      <c r="I20" s="416"/>
      <c r="J20" s="416"/>
      <c r="K20" s="416"/>
      <c r="L20" s="416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6"/>
      <c r="AN20" s="416"/>
      <c r="AO20" s="416"/>
      <c r="AP20" s="416"/>
    </row>
    <row r="21" spans="1:42" ht="14.5" thickBot="1" x14ac:dyDescent="0.35">
      <c r="A21" s="465" t="s">
        <v>293</v>
      </c>
      <c r="B21" s="1660"/>
      <c r="C21" s="660">
        <v>9.4114860622498714E-2</v>
      </c>
      <c r="D21" s="660">
        <f t="shared" si="3"/>
        <v>9.4114860622498714E-2</v>
      </c>
      <c r="E21" s="660">
        <f t="shared" si="3"/>
        <v>9.4114860622498714E-2</v>
      </c>
      <c r="F21" s="660">
        <f t="shared" si="3"/>
        <v>9.4114860622498714E-2</v>
      </c>
      <c r="G21" s="660">
        <f t="shared" si="3"/>
        <v>9.4114860622498714E-2</v>
      </c>
      <c r="H21" s="661">
        <f t="shared" si="3"/>
        <v>9.4114860622498714E-2</v>
      </c>
      <c r="I21" s="416"/>
      <c r="J21" s="416"/>
      <c r="K21" s="416"/>
      <c r="L21" s="416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</row>
    <row r="22" spans="1:42" ht="15" customHeight="1" x14ac:dyDescent="0.3">
      <c r="A22" s="71" t="s">
        <v>546</v>
      </c>
      <c r="B22" s="1667" t="str">
        <f>B16</f>
        <v>Opex RPE Weighting</v>
      </c>
      <c r="C22" s="1661" t="s">
        <v>554</v>
      </c>
      <c r="D22" s="1661"/>
      <c r="E22" s="1661"/>
      <c r="F22" s="1661"/>
      <c r="G22" s="1661"/>
      <c r="H22" s="1662"/>
      <c r="I22" s="416"/>
      <c r="J22" s="416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6"/>
      <c r="AN22" s="416"/>
      <c r="AO22" s="416"/>
      <c r="AP22" s="416"/>
    </row>
    <row r="23" spans="1:42" ht="15" customHeight="1" x14ac:dyDescent="0.3">
      <c r="A23" s="452" t="s">
        <v>551</v>
      </c>
      <c r="B23" s="1659"/>
      <c r="C23" s="797"/>
      <c r="D23" s="797"/>
      <c r="E23" s="797"/>
      <c r="F23" s="797"/>
      <c r="G23" s="797"/>
      <c r="H23" s="798"/>
      <c r="I23" s="416"/>
      <c r="J23" s="416"/>
      <c r="K23" s="416"/>
      <c r="L23" s="416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6"/>
      <c r="AN23" s="416"/>
      <c r="AO23" s="416"/>
      <c r="AP23" s="416"/>
    </row>
    <row r="24" spans="1:42" x14ac:dyDescent="0.3">
      <c r="A24" s="452" t="s">
        <v>95</v>
      </c>
      <c r="B24" s="1659"/>
      <c r="C24" s="797"/>
      <c r="D24" s="797"/>
      <c r="E24" s="797"/>
      <c r="F24" s="797"/>
      <c r="G24" s="797"/>
      <c r="H24" s="798"/>
      <c r="I24" s="416"/>
      <c r="J24" s="416"/>
      <c r="K24" s="416"/>
      <c r="L24" s="416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6"/>
      <c r="AN24" s="416"/>
      <c r="AO24" s="416"/>
      <c r="AP24" s="416"/>
    </row>
    <row r="25" spans="1:42" x14ac:dyDescent="0.3">
      <c r="A25" s="452" t="s">
        <v>552</v>
      </c>
      <c r="B25" s="1659"/>
      <c r="C25" s="797"/>
      <c r="D25" s="797"/>
      <c r="E25" s="797"/>
      <c r="F25" s="797"/>
      <c r="G25" s="797"/>
      <c r="H25" s="798"/>
      <c r="I25" s="416"/>
      <c r="J25" s="416"/>
      <c r="K25" s="416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6"/>
      <c r="AN25" s="416"/>
      <c r="AO25" s="416"/>
      <c r="AP25" s="416"/>
    </row>
    <row r="26" spans="1:42" x14ac:dyDescent="0.3">
      <c r="A26" s="452" t="s">
        <v>31</v>
      </c>
      <c r="B26" s="1659"/>
      <c r="C26" s="797"/>
      <c r="D26" s="797"/>
      <c r="E26" s="797"/>
      <c r="F26" s="797"/>
      <c r="G26" s="797"/>
      <c r="H26" s="798"/>
      <c r="I26" s="416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6"/>
      <c r="AN26" s="416"/>
      <c r="AO26" s="416"/>
      <c r="AP26" s="416"/>
    </row>
    <row r="27" spans="1:42" x14ac:dyDescent="0.3">
      <c r="A27" s="452" t="s">
        <v>293</v>
      </c>
      <c r="B27" s="1659"/>
      <c r="C27" s="797"/>
      <c r="D27" s="797"/>
      <c r="E27" s="797"/>
      <c r="F27" s="797"/>
      <c r="G27" s="797"/>
      <c r="H27" s="798"/>
      <c r="I27" s="416"/>
      <c r="J27" s="416"/>
      <c r="K27" s="416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6"/>
      <c r="AN27" s="416"/>
      <c r="AO27" s="416"/>
      <c r="AP27" s="416"/>
    </row>
    <row r="28" spans="1:42" x14ac:dyDescent="0.3">
      <c r="A28" s="466" t="s">
        <v>547</v>
      </c>
      <c r="B28" s="1659"/>
      <c r="C28" s="797"/>
      <c r="D28" s="797"/>
      <c r="E28" s="797"/>
      <c r="F28" s="797"/>
      <c r="G28" s="797"/>
      <c r="H28" s="798"/>
      <c r="I28" s="416"/>
      <c r="J28" s="416"/>
      <c r="K28" s="416"/>
      <c r="L28" s="416"/>
      <c r="M28" s="416"/>
      <c r="N28" s="416"/>
      <c r="O28" s="416"/>
      <c r="P28" s="416"/>
      <c r="Q28" s="416"/>
      <c r="R28" s="416"/>
      <c r="S28" s="416"/>
      <c r="T28" s="416"/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6"/>
      <c r="AN28" s="416"/>
      <c r="AO28" s="416"/>
      <c r="AP28" s="416"/>
    </row>
    <row r="29" spans="1:42" x14ac:dyDescent="0.3">
      <c r="A29" s="466" t="s">
        <v>548</v>
      </c>
      <c r="B29" s="1659"/>
      <c r="C29" s="797"/>
      <c r="D29" s="797"/>
      <c r="E29" s="797"/>
      <c r="F29" s="797"/>
      <c r="G29" s="797"/>
      <c r="H29" s="798"/>
      <c r="I29" s="416"/>
      <c r="J29" s="416"/>
      <c r="K29" s="416"/>
      <c r="L29" s="416"/>
      <c r="M29" s="416"/>
      <c r="N29" s="416"/>
      <c r="O29" s="416"/>
      <c r="P29" s="416"/>
      <c r="Q29" s="416"/>
      <c r="R29" s="416"/>
      <c r="S29" s="416"/>
      <c r="T29" s="416"/>
      <c r="U29" s="416"/>
      <c r="V29" s="416"/>
      <c r="W29" s="416"/>
      <c r="X29" s="416"/>
      <c r="Y29" s="416"/>
      <c r="Z29" s="416"/>
      <c r="AA29" s="416"/>
      <c r="AB29" s="416"/>
      <c r="AC29" s="416"/>
      <c r="AD29" s="416"/>
      <c r="AE29" s="416"/>
      <c r="AF29" s="416"/>
      <c r="AG29" s="416"/>
      <c r="AH29" s="416"/>
      <c r="AI29" s="416"/>
      <c r="AJ29" s="416"/>
      <c r="AK29" s="416"/>
      <c r="AL29" s="416"/>
      <c r="AM29" s="416"/>
      <c r="AN29" s="416"/>
      <c r="AO29" s="416"/>
      <c r="AP29" s="416"/>
    </row>
    <row r="30" spans="1:42" x14ac:dyDescent="0.3">
      <c r="A30" s="466" t="s">
        <v>549</v>
      </c>
      <c r="B30" s="1659"/>
      <c r="C30" s="797"/>
      <c r="D30" s="797"/>
      <c r="E30" s="797"/>
      <c r="F30" s="797"/>
      <c r="G30" s="797"/>
      <c r="H30" s="798"/>
      <c r="I30" s="416"/>
      <c r="J30" s="416"/>
      <c r="K30" s="416"/>
      <c r="L30" s="416"/>
      <c r="M30" s="416"/>
      <c r="N30" s="416"/>
      <c r="O30" s="416"/>
      <c r="P30" s="416"/>
      <c r="Q30" s="416"/>
      <c r="R30" s="416"/>
      <c r="S30" s="416"/>
      <c r="T30" s="416"/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6"/>
      <c r="AN30" s="416"/>
      <c r="AO30" s="416"/>
      <c r="AP30" s="416"/>
    </row>
    <row r="31" spans="1:42" x14ac:dyDescent="0.3">
      <c r="A31" s="466" t="s">
        <v>537</v>
      </c>
      <c r="B31" s="1659"/>
      <c r="C31" s="797"/>
      <c r="D31" s="797"/>
      <c r="E31" s="797"/>
      <c r="F31" s="797"/>
      <c r="G31" s="797"/>
      <c r="H31" s="798"/>
      <c r="I31" s="416"/>
      <c r="J31" s="416"/>
      <c r="K31" s="416"/>
      <c r="L31" s="416"/>
      <c r="M31" s="416"/>
      <c r="N31" s="416"/>
      <c r="O31" s="416"/>
      <c r="P31" s="416"/>
      <c r="Q31" s="416"/>
      <c r="R31" s="416"/>
      <c r="S31" s="416"/>
      <c r="T31" s="416"/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6"/>
      <c r="AN31" s="416"/>
      <c r="AO31" s="416"/>
      <c r="AP31" s="416"/>
    </row>
    <row r="32" spans="1:42" ht="14.5" thickBot="1" x14ac:dyDescent="0.35">
      <c r="A32" s="480" t="s">
        <v>538</v>
      </c>
      <c r="B32" s="1659"/>
      <c r="C32" s="799"/>
      <c r="D32" s="799"/>
      <c r="E32" s="799"/>
      <c r="F32" s="799"/>
      <c r="G32" s="799"/>
      <c r="H32" s="800"/>
      <c r="I32" s="416"/>
      <c r="J32" s="416"/>
      <c r="K32" s="416"/>
      <c r="L32" s="416"/>
      <c r="M32" s="416"/>
      <c r="N32" s="416"/>
      <c r="O32" s="416"/>
      <c r="P32" s="416"/>
      <c r="Q32" s="416"/>
      <c r="R32" s="416"/>
      <c r="S32" s="416"/>
      <c r="T32" s="416"/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6"/>
      <c r="AN32" s="416"/>
      <c r="AO32" s="416"/>
      <c r="AP32" s="416"/>
    </row>
    <row r="33" spans="1:42" ht="14.5" thickBot="1" x14ac:dyDescent="0.35">
      <c r="A33" s="1663" t="s">
        <v>550</v>
      </c>
      <c r="B33" s="1664"/>
      <c r="C33" s="469" t="str">
        <f>IF(OR(AND(C23="",C24="",C25="",C26="",C27="",C28="",C29="",C30="",C31="",C32=""),SUM(C23:C32)=100%),"OK","Error")</f>
        <v>OK</v>
      </c>
      <c r="D33" s="469" t="str">
        <f t="shared" ref="D33:H33" si="4">IF(OR(AND(D23="",D24="",D25="",D26="",D27="",D28="",D29="",D30="",D31="",D32=""),SUM(D23:D32)=100%),"OK","Error")</f>
        <v>OK</v>
      </c>
      <c r="E33" s="469" t="str">
        <f t="shared" si="4"/>
        <v>OK</v>
      </c>
      <c r="F33" s="469" t="str">
        <f t="shared" si="4"/>
        <v>OK</v>
      </c>
      <c r="G33" s="469" t="str">
        <f t="shared" si="4"/>
        <v>OK</v>
      </c>
      <c r="H33" s="470" t="str">
        <f t="shared" si="4"/>
        <v>OK</v>
      </c>
      <c r="I33" s="416"/>
      <c r="J33" s="416"/>
      <c r="K33" s="416"/>
      <c r="L33" s="416"/>
      <c r="M33" s="416"/>
      <c r="N33" s="416"/>
      <c r="O33" s="416"/>
      <c r="P33" s="416"/>
      <c r="Q33" s="416"/>
      <c r="R33" s="416"/>
      <c r="S33" s="416"/>
      <c r="T33" s="416"/>
      <c r="U33" s="416"/>
      <c r="V33" s="416"/>
      <c r="W33" s="416"/>
      <c r="X33" s="416"/>
      <c r="Y33" s="416"/>
      <c r="Z33" s="416"/>
      <c r="AA33" s="416"/>
      <c r="AB33" s="416"/>
      <c r="AC33" s="416"/>
      <c r="AD33" s="416"/>
      <c r="AE33" s="416"/>
      <c r="AF33" s="416"/>
      <c r="AG33" s="416"/>
      <c r="AH33" s="416"/>
      <c r="AI33" s="416"/>
      <c r="AJ33" s="416"/>
      <c r="AK33" s="416"/>
      <c r="AL33" s="416"/>
      <c r="AM33" s="416"/>
      <c r="AN33" s="416"/>
      <c r="AO33" s="416"/>
      <c r="AP33" s="416"/>
    </row>
    <row r="34" spans="1:42" x14ac:dyDescent="0.3">
      <c r="A34" s="78" t="s">
        <v>546</v>
      </c>
      <c r="B34" s="1671" t="str">
        <f>B16</f>
        <v>Opex RPE Weighting</v>
      </c>
      <c r="C34" s="1665" t="s">
        <v>555</v>
      </c>
      <c r="D34" s="1665"/>
      <c r="E34" s="1665"/>
      <c r="F34" s="1665"/>
      <c r="G34" s="1665"/>
      <c r="H34" s="1666"/>
      <c r="I34" s="416"/>
      <c r="J34" s="416"/>
      <c r="K34" s="416"/>
      <c r="L34" s="416"/>
      <c r="M34" s="416"/>
      <c r="N34" s="416"/>
      <c r="O34" s="416"/>
      <c r="P34" s="416"/>
      <c r="Q34" s="416"/>
      <c r="R34" s="416"/>
      <c r="S34" s="416"/>
      <c r="T34" s="416"/>
      <c r="U34" s="416"/>
      <c r="V34" s="416"/>
      <c r="W34" s="416"/>
      <c r="X34" s="416"/>
      <c r="Y34" s="416"/>
      <c r="Z34" s="416"/>
      <c r="AA34" s="416"/>
      <c r="AB34" s="416"/>
      <c r="AC34" s="416"/>
      <c r="AD34" s="416"/>
      <c r="AE34" s="416"/>
      <c r="AF34" s="416"/>
      <c r="AG34" s="416"/>
      <c r="AH34" s="416"/>
      <c r="AI34" s="416"/>
      <c r="AJ34" s="416"/>
      <c r="AK34" s="416"/>
      <c r="AL34" s="416"/>
      <c r="AM34" s="416"/>
      <c r="AN34" s="416"/>
      <c r="AO34" s="416"/>
      <c r="AP34" s="416"/>
    </row>
    <row r="35" spans="1:42" x14ac:dyDescent="0.3">
      <c r="A35" s="452" t="s">
        <v>551</v>
      </c>
      <c r="B35" s="1669"/>
      <c r="C35" s="666">
        <f>IF(SUM(C$23:C$32)=100%,C23,C17)</f>
        <v>0.69882881242974659</v>
      </c>
      <c r="D35" s="666">
        <f t="shared" ref="D35:H35" si="5">IF(SUM(D$23:D$32)=100%,D23,D17)</f>
        <v>0.69882881242974659</v>
      </c>
      <c r="E35" s="666">
        <f t="shared" si="5"/>
        <v>0.69882881242974659</v>
      </c>
      <c r="F35" s="666">
        <f t="shared" si="5"/>
        <v>0.69882881242974659</v>
      </c>
      <c r="G35" s="666">
        <f t="shared" si="5"/>
        <v>0.69882881242974659</v>
      </c>
      <c r="H35" s="667">
        <f t="shared" si="5"/>
        <v>0.69882881242974659</v>
      </c>
      <c r="I35" s="416"/>
      <c r="J35" s="416"/>
      <c r="K35" s="416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416"/>
      <c r="X35" s="416"/>
      <c r="Y35" s="416"/>
      <c r="Z35" s="416"/>
      <c r="AA35" s="416"/>
      <c r="AB35" s="416"/>
      <c r="AC35" s="416"/>
      <c r="AD35" s="416"/>
      <c r="AE35" s="416"/>
      <c r="AF35" s="416"/>
      <c r="AG35" s="416"/>
      <c r="AH35" s="416"/>
      <c r="AI35" s="416"/>
      <c r="AJ35" s="416"/>
      <c r="AK35" s="416"/>
      <c r="AL35" s="416"/>
      <c r="AM35" s="416"/>
      <c r="AN35" s="416"/>
      <c r="AO35" s="416"/>
      <c r="AP35" s="416"/>
    </row>
    <row r="36" spans="1:42" x14ac:dyDescent="0.3">
      <c r="A36" s="452" t="s">
        <v>95</v>
      </c>
      <c r="B36" s="1669"/>
      <c r="C36" s="666">
        <f t="shared" ref="C36:H39" si="6">IF(SUM(C$23:C$32)=100%,C24,C18)</f>
        <v>0.13883744930937009</v>
      </c>
      <c r="D36" s="666">
        <f t="shared" si="6"/>
        <v>0.13883744930937009</v>
      </c>
      <c r="E36" s="666">
        <f t="shared" si="6"/>
        <v>0.13883744930937009</v>
      </c>
      <c r="F36" s="666">
        <f t="shared" si="6"/>
        <v>0.13883744930937009</v>
      </c>
      <c r="G36" s="666">
        <f t="shared" si="6"/>
        <v>0.13883744930937009</v>
      </c>
      <c r="H36" s="667">
        <f t="shared" si="6"/>
        <v>0.13883744930937009</v>
      </c>
      <c r="I36" s="416"/>
      <c r="J36" s="416"/>
      <c r="K36" s="416"/>
      <c r="L36" s="416"/>
      <c r="M36" s="416"/>
      <c r="N36" s="416"/>
      <c r="O36" s="416"/>
      <c r="P36" s="416"/>
      <c r="Q36" s="416"/>
      <c r="R36" s="416"/>
      <c r="S36" s="416"/>
      <c r="T36" s="416"/>
      <c r="U36" s="416"/>
      <c r="V36" s="416"/>
      <c r="W36" s="416"/>
      <c r="X36" s="416"/>
      <c r="Y36" s="416"/>
      <c r="Z36" s="416"/>
      <c r="AA36" s="416"/>
      <c r="AB36" s="416"/>
      <c r="AC36" s="416"/>
      <c r="AD36" s="416"/>
      <c r="AE36" s="416"/>
      <c r="AF36" s="416"/>
      <c r="AG36" s="416"/>
      <c r="AH36" s="416"/>
      <c r="AI36" s="416"/>
      <c r="AJ36" s="416"/>
      <c r="AK36" s="416"/>
      <c r="AL36" s="416"/>
      <c r="AM36" s="416"/>
      <c r="AN36" s="416"/>
      <c r="AO36" s="416"/>
      <c r="AP36" s="416"/>
    </row>
    <row r="37" spans="1:42" x14ac:dyDescent="0.3">
      <c r="A37" s="452" t="s">
        <v>552</v>
      </c>
      <c r="B37" s="1669"/>
      <c r="C37" s="666">
        <f>IF(SUM(C$23:C$32)=100%,C25,C19)</f>
        <v>4.3738381315651345E-2</v>
      </c>
      <c r="D37" s="666">
        <f t="shared" si="6"/>
        <v>4.3738381315651345E-2</v>
      </c>
      <c r="E37" s="666">
        <f t="shared" si="6"/>
        <v>4.3738381315651345E-2</v>
      </c>
      <c r="F37" s="666">
        <f t="shared" si="6"/>
        <v>4.3738381315651345E-2</v>
      </c>
      <c r="G37" s="666">
        <f t="shared" si="6"/>
        <v>4.3738381315651345E-2</v>
      </c>
      <c r="H37" s="667">
        <f t="shared" si="6"/>
        <v>4.3738381315651345E-2</v>
      </c>
      <c r="I37" s="416"/>
      <c r="J37" s="416"/>
      <c r="K37" s="416"/>
      <c r="L37" s="416"/>
      <c r="M37" s="416"/>
      <c r="N37" s="416"/>
      <c r="O37" s="416"/>
      <c r="P37" s="416"/>
      <c r="Q37" s="416"/>
      <c r="R37" s="416"/>
      <c r="S37" s="416"/>
      <c r="T37" s="416"/>
      <c r="U37" s="416"/>
      <c r="V37" s="416"/>
      <c r="W37" s="416"/>
      <c r="X37" s="416"/>
      <c r="Y37" s="416"/>
      <c r="Z37" s="416"/>
      <c r="AA37" s="416"/>
      <c r="AB37" s="416"/>
      <c r="AC37" s="416"/>
      <c r="AD37" s="416"/>
      <c r="AE37" s="416"/>
      <c r="AF37" s="416"/>
      <c r="AG37" s="416"/>
      <c r="AH37" s="416"/>
      <c r="AI37" s="416"/>
      <c r="AJ37" s="416"/>
      <c r="AK37" s="416"/>
      <c r="AL37" s="416"/>
      <c r="AM37" s="416"/>
      <c r="AN37" s="416"/>
      <c r="AO37" s="416"/>
      <c r="AP37" s="416"/>
    </row>
    <row r="38" spans="1:42" x14ac:dyDescent="0.3">
      <c r="A38" s="452" t="s">
        <v>31</v>
      </c>
      <c r="B38" s="1669"/>
      <c r="C38" s="666">
        <f t="shared" si="6"/>
        <v>2.448049610350082E-2</v>
      </c>
      <c r="D38" s="666">
        <f t="shared" si="6"/>
        <v>2.448049610350082E-2</v>
      </c>
      <c r="E38" s="666">
        <f t="shared" si="6"/>
        <v>2.448049610350082E-2</v>
      </c>
      <c r="F38" s="666">
        <f t="shared" si="6"/>
        <v>2.448049610350082E-2</v>
      </c>
      <c r="G38" s="666">
        <f t="shared" si="6"/>
        <v>2.448049610350082E-2</v>
      </c>
      <c r="H38" s="667">
        <f t="shared" si="6"/>
        <v>2.448049610350082E-2</v>
      </c>
      <c r="I38" s="416"/>
      <c r="J38" s="416"/>
      <c r="K38" s="416"/>
      <c r="L38" s="416"/>
      <c r="M38" s="416"/>
      <c r="N38" s="416"/>
      <c r="O38" s="416"/>
      <c r="P38" s="416"/>
      <c r="Q38" s="416"/>
      <c r="R38" s="416"/>
      <c r="S38" s="416"/>
      <c r="T38" s="416"/>
      <c r="U38" s="416"/>
      <c r="V38" s="416"/>
      <c r="W38" s="416"/>
      <c r="X38" s="416"/>
      <c r="Y38" s="416"/>
      <c r="Z38" s="416"/>
      <c r="AA38" s="416"/>
      <c r="AB38" s="416"/>
      <c r="AC38" s="416"/>
      <c r="AD38" s="416"/>
      <c r="AE38" s="416"/>
      <c r="AF38" s="416"/>
      <c r="AG38" s="416"/>
      <c r="AH38" s="416"/>
      <c r="AI38" s="416"/>
      <c r="AJ38" s="416"/>
      <c r="AK38" s="416"/>
      <c r="AL38" s="416"/>
      <c r="AM38" s="416"/>
      <c r="AN38" s="416"/>
      <c r="AO38" s="416"/>
      <c r="AP38" s="416"/>
    </row>
    <row r="39" spans="1:42" x14ac:dyDescent="0.3">
      <c r="A39" s="452" t="s">
        <v>293</v>
      </c>
      <c r="B39" s="1669"/>
      <c r="C39" s="666">
        <f t="shared" si="6"/>
        <v>9.4114860622498714E-2</v>
      </c>
      <c r="D39" s="666">
        <f t="shared" si="6"/>
        <v>9.4114860622498714E-2</v>
      </c>
      <c r="E39" s="666">
        <f t="shared" si="6"/>
        <v>9.4114860622498714E-2</v>
      </c>
      <c r="F39" s="666">
        <f t="shared" si="6"/>
        <v>9.4114860622498714E-2</v>
      </c>
      <c r="G39" s="666">
        <f t="shared" si="6"/>
        <v>9.4114860622498714E-2</v>
      </c>
      <c r="H39" s="667">
        <f t="shared" si="6"/>
        <v>9.4114860622498714E-2</v>
      </c>
      <c r="I39" s="416"/>
      <c r="J39" s="416"/>
      <c r="K39" s="416"/>
      <c r="L39" s="416"/>
      <c r="M39" s="416"/>
      <c r="N39" s="416"/>
      <c r="O39" s="416"/>
      <c r="P39" s="416"/>
      <c r="Q39" s="416"/>
      <c r="R39" s="416"/>
      <c r="S39" s="416"/>
      <c r="T39" s="416"/>
      <c r="U39" s="416"/>
      <c r="V39" s="416"/>
      <c r="W39" s="416"/>
      <c r="X39" s="416"/>
      <c r="Y39" s="416"/>
      <c r="Z39" s="416"/>
      <c r="AA39" s="416"/>
      <c r="AB39" s="416"/>
      <c r="AC39" s="416"/>
      <c r="AD39" s="416"/>
      <c r="AE39" s="416"/>
      <c r="AF39" s="416"/>
      <c r="AG39" s="416"/>
      <c r="AH39" s="416"/>
      <c r="AI39" s="416"/>
      <c r="AJ39" s="416"/>
      <c r="AK39" s="416"/>
      <c r="AL39" s="416"/>
      <c r="AM39" s="416"/>
      <c r="AN39" s="416"/>
      <c r="AO39" s="416"/>
      <c r="AP39" s="416"/>
    </row>
    <row r="40" spans="1:42" x14ac:dyDescent="0.3">
      <c r="A40" s="467" t="str">
        <f>A28</f>
        <v xml:space="preserve">  -Other Subcategory 1 (please specify)</v>
      </c>
      <c r="B40" s="1669"/>
      <c r="C40" s="666">
        <f>IF(SUM(C$23:C$32)=100%,C28,0)</f>
        <v>0</v>
      </c>
      <c r="D40" s="666">
        <f t="shared" ref="D40:H40" si="7">IF(SUM(D$23:D$32)=100%,D28,0)</f>
        <v>0</v>
      </c>
      <c r="E40" s="666">
        <f t="shared" si="7"/>
        <v>0</v>
      </c>
      <c r="F40" s="666">
        <f t="shared" si="7"/>
        <v>0</v>
      </c>
      <c r="G40" s="666">
        <f t="shared" si="7"/>
        <v>0</v>
      </c>
      <c r="H40" s="667">
        <f t="shared" si="7"/>
        <v>0</v>
      </c>
      <c r="I40" s="416"/>
      <c r="J40" s="416"/>
      <c r="K40" s="416"/>
      <c r="L40" s="416"/>
      <c r="M40" s="416"/>
      <c r="N40" s="416"/>
      <c r="O40" s="416"/>
      <c r="P40" s="416"/>
      <c r="Q40" s="416"/>
      <c r="R40" s="416"/>
      <c r="S40" s="416"/>
      <c r="T40" s="416"/>
      <c r="U40" s="416"/>
      <c r="V40" s="416"/>
      <c r="W40" s="416"/>
      <c r="X40" s="416"/>
      <c r="Y40" s="416"/>
      <c r="Z40" s="416"/>
      <c r="AA40" s="416"/>
      <c r="AB40" s="416"/>
      <c r="AC40" s="416"/>
      <c r="AD40" s="416"/>
      <c r="AE40" s="416"/>
      <c r="AF40" s="416"/>
      <c r="AG40" s="416"/>
      <c r="AH40" s="416"/>
      <c r="AI40" s="416"/>
      <c r="AJ40" s="416"/>
      <c r="AK40" s="416"/>
      <c r="AL40" s="416"/>
      <c r="AM40" s="416"/>
      <c r="AN40" s="416"/>
      <c r="AO40" s="416"/>
      <c r="AP40" s="416"/>
    </row>
    <row r="41" spans="1:42" x14ac:dyDescent="0.3">
      <c r="A41" s="467" t="str">
        <f t="shared" ref="A41:A44" si="8">A29</f>
        <v xml:space="preserve">  -Other Subcategory 2 (please specify)</v>
      </c>
      <c r="B41" s="1669"/>
      <c r="C41" s="666">
        <f t="shared" ref="C41:H44" si="9">IF(SUM(C$23:C$32)=100%,C29,0)</f>
        <v>0</v>
      </c>
      <c r="D41" s="666">
        <f t="shared" si="9"/>
        <v>0</v>
      </c>
      <c r="E41" s="666">
        <f t="shared" si="9"/>
        <v>0</v>
      </c>
      <c r="F41" s="666">
        <f t="shared" si="9"/>
        <v>0</v>
      </c>
      <c r="G41" s="666">
        <f t="shared" si="9"/>
        <v>0</v>
      </c>
      <c r="H41" s="667">
        <f t="shared" si="9"/>
        <v>0</v>
      </c>
      <c r="I41" s="416"/>
      <c r="J41" s="416"/>
      <c r="K41" s="416"/>
      <c r="L41" s="416"/>
      <c r="M41" s="416"/>
      <c r="N41" s="416"/>
      <c r="O41" s="416"/>
      <c r="P41" s="416"/>
      <c r="Q41" s="416"/>
      <c r="R41" s="416"/>
      <c r="S41" s="416"/>
      <c r="T41" s="416"/>
      <c r="U41" s="416"/>
      <c r="V41" s="416"/>
      <c r="W41" s="416"/>
      <c r="X41" s="416"/>
      <c r="Y41" s="416"/>
      <c r="Z41" s="416"/>
      <c r="AA41" s="416"/>
      <c r="AB41" s="416"/>
      <c r="AC41" s="416"/>
      <c r="AD41" s="416"/>
      <c r="AE41" s="416"/>
      <c r="AF41" s="416"/>
      <c r="AG41" s="416"/>
      <c r="AH41" s="416"/>
      <c r="AI41" s="416"/>
      <c r="AJ41" s="416"/>
      <c r="AK41" s="416"/>
      <c r="AL41" s="416"/>
      <c r="AM41" s="416"/>
      <c r="AN41" s="416"/>
      <c r="AO41" s="416"/>
      <c r="AP41" s="416"/>
    </row>
    <row r="42" spans="1:42" x14ac:dyDescent="0.3">
      <c r="A42" s="467" t="str">
        <f t="shared" si="8"/>
        <v xml:space="preserve">  -Other Subcategory 3 (please specify)</v>
      </c>
      <c r="B42" s="1669"/>
      <c r="C42" s="666">
        <f t="shared" si="9"/>
        <v>0</v>
      </c>
      <c r="D42" s="666">
        <f t="shared" si="9"/>
        <v>0</v>
      </c>
      <c r="E42" s="666">
        <f t="shared" si="9"/>
        <v>0</v>
      </c>
      <c r="F42" s="666">
        <f t="shared" si="9"/>
        <v>0</v>
      </c>
      <c r="G42" s="666">
        <f t="shared" si="9"/>
        <v>0</v>
      </c>
      <c r="H42" s="667">
        <f t="shared" si="9"/>
        <v>0</v>
      </c>
      <c r="I42" s="416"/>
      <c r="J42" s="416"/>
      <c r="K42" s="416"/>
      <c r="L42" s="416"/>
      <c r="M42" s="416"/>
      <c r="N42" s="416"/>
      <c r="O42" s="416"/>
      <c r="P42" s="416"/>
      <c r="Q42" s="416"/>
      <c r="R42" s="416"/>
      <c r="S42" s="416"/>
      <c r="T42" s="416"/>
      <c r="U42" s="416"/>
      <c r="V42" s="416"/>
      <c r="W42" s="416"/>
      <c r="X42" s="416"/>
      <c r="Y42" s="416"/>
      <c r="Z42" s="416"/>
      <c r="AA42" s="416"/>
      <c r="AB42" s="416"/>
      <c r="AC42" s="416"/>
      <c r="AD42" s="416"/>
      <c r="AE42" s="416"/>
      <c r="AF42" s="416"/>
      <c r="AG42" s="416"/>
      <c r="AH42" s="416"/>
      <c r="AI42" s="416"/>
      <c r="AJ42" s="416"/>
      <c r="AK42" s="416"/>
      <c r="AL42" s="416"/>
      <c r="AM42" s="416"/>
      <c r="AN42" s="416"/>
      <c r="AO42" s="416"/>
      <c r="AP42" s="416"/>
    </row>
    <row r="43" spans="1:42" x14ac:dyDescent="0.3">
      <c r="A43" s="467" t="str">
        <f t="shared" si="8"/>
        <v xml:space="preserve">  -Other Subcategory 4 (please specify)</v>
      </c>
      <c r="B43" s="1669"/>
      <c r="C43" s="666">
        <f t="shared" si="9"/>
        <v>0</v>
      </c>
      <c r="D43" s="666">
        <f t="shared" si="9"/>
        <v>0</v>
      </c>
      <c r="E43" s="666">
        <f t="shared" si="9"/>
        <v>0</v>
      </c>
      <c r="F43" s="666">
        <f t="shared" si="9"/>
        <v>0</v>
      </c>
      <c r="G43" s="666">
        <f t="shared" si="9"/>
        <v>0</v>
      </c>
      <c r="H43" s="667">
        <f t="shared" si="9"/>
        <v>0</v>
      </c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6"/>
      <c r="AI43" s="416"/>
      <c r="AJ43" s="416"/>
      <c r="AK43" s="416"/>
      <c r="AL43" s="416"/>
      <c r="AM43" s="416"/>
      <c r="AN43" s="416"/>
      <c r="AO43" s="416"/>
      <c r="AP43" s="416"/>
    </row>
    <row r="44" spans="1:42" ht="14.5" thickBot="1" x14ac:dyDescent="0.35">
      <c r="A44" s="468" t="str">
        <f t="shared" si="8"/>
        <v xml:space="preserve">  -Other Subcategory 5 (please specify)</v>
      </c>
      <c r="B44" s="1670"/>
      <c r="C44" s="668">
        <f t="shared" si="9"/>
        <v>0</v>
      </c>
      <c r="D44" s="668">
        <f t="shared" si="9"/>
        <v>0</v>
      </c>
      <c r="E44" s="668">
        <f t="shared" si="9"/>
        <v>0</v>
      </c>
      <c r="F44" s="668">
        <f t="shared" si="9"/>
        <v>0</v>
      </c>
      <c r="G44" s="668">
        <f t="shared" si="9"/>
        <v>0</v>
      </c>
      <c r="H44" s="669">
        <f t="shared" si="9"/>
        <v>0</v>
      </c>
      <c r="I44" s="416"/>
      <c r="J44" s="416"/>
      <c r="K44" s="416"/>
      <c r="L44" s="416"/>
      <c r="M44" s="416"/>
      <c r="N44" s="416"/>
      <c r="O44" s="416"/>
      <c r="P44" s="416"/>
      <c r="Q44" s="416"/>
      <c r="R44" s="416"/>
      <c r="S44" s="416"/>
      <c r="T44" s="416"/>
      <c r="U44" s="416"/>
      <c r="V44" s="416"/>
      <c r="W44" s="416"/>
      <c r="X44" s="416"/>
      <c r="Y44" s="416"/>
      <c r="Z44" s="416"/>
      <c r="AA44" s="416"/>
      <c r="AB44" s="416"/>
      <c r="AC44" s="416"/>
      <c r="AD44" s="416"/>
      <c r="AE44" s="416"/>
      <c r="AF44" s="416"/>
      <c r="AG44" s="416"/>
      <c r="AH44" s="416"/>
      <c r="AI44" s="416"/>
      <c r="AJ44" s="416"/>
      <c r="AK44" s="416"/>
      <c r="AL44" s="416"/>
      <c r="AM44" s="416"/>
      <c r="AN44" s="416"/>
      <c r="AO44" s="416"/>
      <c r="AP44" s="416"/>
    </row>
    <row r="45" spans="1:42" x14ac:dyDescent="0.3">
      <c r="A45" s="416"/>
      <c r="B45" s="416"/>
      <c r="C45" s="416"/>
      <c r="D45" s="416"/>
      <c r="E45" s="416"/>
      <c r="F45" s="416"/>
      <c r="G45" s="416"/>
      <c r="H45" s="416"/>
      <c r="I45" s="416"/>
      <c r="J45" s="416"/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6"/>
      <c r="AC45" s="416"/>
      <c r="AD45" s="416"/>
      <c r="AE45" s="416"/>
      <c r="AF45" s="416"/>
      <c r="AG45" s="416"/>
      <c r="AH45" s="416"/>
      <c r="AI45" s="416"/>
      <c r="AJ45" s="416"/>
      <c r="AK45" s="416"/>
      <c r="AL45" s="416"/>
      <c r="AM45" s="416"/>
      <c r="AN45" s="416"/>
      <c r="AO45" s="416"/>
      <c r="AP45" s="416"/>
    </row>
    <row r="46" spans="1:42" x14ac:dyDescent="0.3">
      <c r="A46" s="416"/>
      <c r="B46" s="416"/>
      <c r="C46" s="416"/>
      <c r="D46" s="416"/>
      <c r="E46" s="416"/>
      <c r="F46" s="416"/>
      <c r="G46" s="416"/>
      <c r="H46" s="416"/>
      <c r="I46" s="416"/>
      <c r="J46" s="416"/>
      <c r="K46" s="416"/>
      <c r="L46" s="416"/>
      <c r="M46" s="416"/>
      <c r="N46" s="416"/>
      <c r="O46" s="416"/>
      <c r="P46" s="416"/>
      <c r="Q46" s="416"/>
      <c r="R46" s="416"/>
      <c r="S46" s="416"/>
      <c r="T46" s="416"/>
      <c r="U46" s="416"/>
      <c r="V46" s="416"/>
      <c r="W46" s="416"/>
      <c r="X46" s="416"/>
      <c r="Y46" s="416"/>
      <c r="Z46" s="416"/>
      <c r="AA46" s="416"/>
      <c r="AB46" s="416"/>
      <c r="AC46" s="416"/>
      <c r="AD46" s="416"/>
      <c r="AE46" s="416"/>
      <c r="AF46" s="416"/>
      <c r="AG46" s="416"/>
      <c r="AH46" s="416"/>
      <c r="AI46" s="416"/>
      <c r="AJ46" s="416"/>
      <c r="AK46" s="416"/>
      <c r="AL46" s="416"/>
      <c r="AM46" s="416"/>
      <c r="AN46" s="416"/>
      <c r="AO46" s="416"/>
      <c r="AP46" s="416"/>
    </row>
    <row r="47" spans="1:42" ht="16" thickBot="1" x14ac:dyDescent="0.4">
      <c r="A47" s="365" t="s">
        <v>556</v>
      </c>
      <c r="B47" s="416"/>
      <c r="C47" s="416"/>
      <c r="D47" s="416"/>
      <c r="E47" s="416"/>
      <c r="F47" s="416"/>
      <c r="G47" s="416"/>
      <c r="H47" s="416"/>
      <c r="I47" s="416"/>
      <c r="J47" s="416"/>
      <c r="K47" s="416"/>
      <c r="L47" s="416"/>
      <c r="M47" s="416"/>
      <c r="N47" s="416"/>
      <c r="O47" s="416"/>
      <c r="P47" s="416"/>
      <c r="Q47" s="416"/>
      <c r="R47" s="416"/>
      <c r="S47" s="416"/>
      <c r="T47" s="416"/>
      <c r="U47" s="416"/>
      <c r="V47" s="416"/>
      <c r="W47" s="416"/>
      <c r="X47" s="416"/>
      <c r="Y47" s="416"/>
      <c r="Z47" s="416"/>
      <c r="AA47" s="416"/>
      <c r="AB47" s="416"/>
      <c r="AC47" s="416"/>
      <c r="AD47" s="416"/>
      <c r="AE47" s="416"/>
      <c r="AF47" s="416"/>
      <c r="AG47" s="416"/>
      <c r="AH47" s="416"/>
      <c r="AI47" s="416"/>
      <c r="AJ47" s="416"/>
      <c r="AK47" s="416"/>
      <c r="AL47" s="416"/>
      <c r="AM47" s="416"/>
      <c r="AN47" s="416"/>
      <c r="AO47" s="416"/>
      <c r="AP47" s="416"/>
    </row>
    <row r="48" spans="1:42" ht="14.5" thickBot="1" x14ac:dyDescent="0.35">
      <c r="A48" s="463"/>
      <c r="B48" s="464"/>
      <c r="C48" s="477">
        <v>2023</v>
      </c>
      <c r="D48" s="475">
        <v>2024</v>
      </c>
      <c r="E48" s="475">
        <v>2025</v>
      </c>
      <c r="F48" s="475">
        <v>2026</v>
      </c>
      <c r="G48" s="475">
        <v>2027</v>
      </c>
      <c r="H48" s="476">
        <v>2028</v>
      </c>
      <c r="I48" s="416"/>
      <c r="J48" s="416"/>
      <c r="K48" s="416"/>
      <c r="L48" s="416"/>
      <c r="M48" s="416"/>
      <c r="N48" s="416"/>
      <c r="O48" s="416"/>
      <c r="P48" s="416"/>
      <c r="Q48" s="416"/>
      <c r="R48" s="416"/>
      <c r="S48" s="416"/>
      <c r="T48" s="416"/>
      <c r="U48" s="416"/>
      <c r="V48" s="416"/>
      <c r="W48" s="416"/>
      <c r="X48" s="416"/>
      <c r="Y48" s="416"/>
      <c r="Z48" s="416"/>
      <c r="AA48" s="416"/>
      <c r="AB48" s="416"/>
      <c r="AC48" s="416"/>
      <c r="AD48" s="416"/>
      <c r="AE48" s="416"/>
      <c r="AF48" s="416"/>
      <c r="AG48" s="416"/>
      <c r="AH48" s="416"/>
      <c r="AI48" s="416"/>
      <c r="AJ48" s="416"/>
      <c r="AK48" s="416"/>
      <c r="AL48" s="416"/>
      <c r="AM48" s="416"/>
      <c r="AN48" s="416"/>
      <c r="AO48" s="416"/>
      <c r="AP48" s="416"/>
    </row>
    <row r="49" spans="1:42" x14ac:dyDescent="0.3">
      <c r="A49" s="71" t="s">
        <v>546</v>
      </c>
      <c r="B49" s="1667" t="s">
        <v>557</v>
      </c>
      <c r="C49" s="1661" t="s">
        <v>553</v>
      </c>
      <c r="D49" s="1661"/>
      <c r="E49" s="1661"/>
      <c r="F49" s="1661"/>
      <c r="G49" s="1661"/>
      <c r="H49" s="1662"/>
      <c r="I49" s="416"/>
      <c r="J49" s="416"/>
      <c r="K49" s="416"/>
      <c r="L49" s="416"/>
      <c r="M49" s="416"/>
      <c r="N49" s="416"/>
      <c r="O49" s="416"/>
      <c r="P49" s="416"/>
      <c r="Q49" s="416"/>
      <c r="R49" s="416"/>
      <c r="S49" s="416"/>
      <c r="T49" s="416"/>
      <c r="U49" s="416"/>
      <c r="V49" s="416"/>
      <c r="W49" s="416"/>
      <c r="X49" s="416"/>
      <c r="Y49" s="416"/>
      <c r="Z49" s="416"/>
      <c r="AA49" s="416"/>
      <c r="AB49" s="416"/>
      <c r="AC49" s="416"/>
      <c r="AD49" s="416"/>
      <c r="AE49" s="416"/>
      <c r="AF49" s="416"/>
      <c r="AG49" s="416"/>
      <c r="AH49" s="416"/>
      <c r="AI49" s="416"/>
      <c r="AJ49" s="416"/>
      <c r="AK49" s="416"/>
      <c r="AL49" s="416"/>
      <c r="AM49" s="416"/>
      <c r="AN49" s="416"/>
      <c r="AO49" s="416"/>
      <c r="AP49" s="416"/>
    </row>
    <row r="50" spans="1:42" x14ac:dyDescent="0.3">
      <c r="A50" s="452" t="s">
        <v>551</v>
      </c>
      <c r="B50" s="1659"/>
      <c r="C50" s="658">
        <v>0.69882881242974659</v>
      </c>
      <c r="D50" s="658">
        <f t="shared" ref="D50:H50" si="10">C50</f>
        <v>0.69882881242974659</v>
      </c>
      <c r="E50" s="658">
        <f t="shared" si="10"/>
        <v>0.69882881242974659</v>
      </c>
      <c r="F50" s="658">
        <f t="shared" si="10"/>
        <v>0.69882881242974659</v>
      </c>
      <c r="G50" s="658">
        <f t="shared" si="10"/>
        <v>0.69882881242974659</v>
      </c>
      <c r="H50" s="659">
        <f t="shared" si="10"/>
        <v>0.69882881242974659</v>
      </c>
      <c r="I50" s="416"/>
      <c r="J50" s="416"/>
      <c r="K50" s="416"/>
      <c r="L50" s="416"/>
      <c r="M50" s="416"/>
      <c r="N50" s="416"/>
      <c r="O50" s="416"/>
      <c r="P50" s="416"/>
      <c r="Q50" s="416"/>
      <c r="R50" s="416"/>
      <c r="S50" s="416"/>
      <c r="T50" s="416"/>
      <c r="U50" s="416"/>
      <c r="V50" s="416"/>
      <c r="W50" s="416"/>
      <c r="X50" s="416"/>
      <c r="Y50" s="416"/>
      <c r="Z50" s="416"/>
      <c r="AA50" s="416"/>
      <c r="AB50" s="416"/>
      <c r="AC50" s="416"/>
      <c r="AD50" s="416"/>
      <c r="AE50" s="416"/>
      <c r="AF50" s="416"/>
      <c r="AG50" s="416"/>
      <c r="AH50" s="416"/>
      <c r="AI50" s="416"/>
      <c r="AJ50" s="416"/>
      <c r="AK50" s="416"/>
      <c r="AL50" s="416"/>
      <c r="AM50" s="416"/>
      <c r="AN50" s="416"/>
      <c r="AO50" s="416"/>
      <c r="AP50" s="416"/>
    </row>
    <row r="51" spans="1:42" x14ac:dyDescent="0.3">
      <c r="A51" s="452" t="s">
        <v>95</v>
      </c>
      <c r="B51" s="1659"/>
      <c r="C51" s="658">
        <v>0.13883744930937009</v>
      </c>
      <c r="D51" s="658">
        <f t="shared" ref="D51:H51" si="11">C51</f>
        <v>0.13883744930937009</v>
      </c>
      <c r="E51" s="658">
        <f t="shared" si="11"/>
        <v>0.13883744930937009</v>
      </c>
      <c r="F51" s="658">
        <f t="shared" si="11"/>
        <v>0.13883744930937009</v>
      </c>
      <c r="G51" s="658">
        <f t="shared" si="11"/>
        <v>0.13883744930937009</v>
      </c>
      <c r="H51" s="659">
        <f t="shared" si="11"/>
        <v>0.13883744930937009</v>
      </c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</row>
    <row r="52" spans="1:42" x14ac:dyDescent="0.3">
      <c r="A52" s="452" t="s">
        <v>552</v>
      </c>
      <c r="B52" s="1659"/>
      <c r="C52" s="658">
        <v>4.3738381315651345E-2</v>
      </c>
      <c r="D52" s="658">
        <f t="shared" ref="D52:H52" si="12">C52</f>
        <v>4.3738381315651345E-2</v>
      </c>
      <c r="E52" s="658">
        <f t="shared" si="12"/>
        <v>4.3738381315651345E-2</v>
      </c>
      <c r="F52" s="658">
        <f t="shared" si="12"/>
        <v>4.3738381315651345E-2</v>
      </c>
      <c r="G52" s="658">
        <f t="shared" si="12"/>
        <v>4.3738381315651345E-2</v>
      </c>
      <c r="H52" s="659">
        <f t="shared" si="12"/>
        <v>4.3738381315651345E-2</v>
      </c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  <c r="AN52" s="416"/>
      <c r="AO52" s="416"/>
      <c r="AP52" s="416"/>
    </row>
    <row r="53" spans="1:42" x14ac:dyDescent="0.3">
      <c r="A53" s="452" t="s">
        <v>31</v>
      </c>
      <c r="B53" s="1659"/>
      <c r="C53" s="658">
        <v>2.448049610350082E-2</v>
      </c>
      <c r="D53" s="658">
        <f t="shared" ref="D53:H53" si="13">C53</f>
        <v>2.448049610350082E-2</v>
      </c>
      <c r="E53" s="658">
        <f t="shared" si="13"/>
        <v>2.448049610350082E-2</v>
      </c>
      <c r="F53" s="658">
        <f t="shared" si="13"/>
        <v>2.448049610350082E-2</v>
      </c>
      <c r="G53" s="658">
        <f t="shared" si="13"/>
        <v>2.448049610350082E-2</v>
      </c>
      <c r="H53" s="659">
        <f t="shared" si="13"/>
        <v>2.448049610350082E-2</v>
      </c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416"/>
      <c r="AE53" s="416"/>
      <c r="AF53" s="416"/>
      <c r="AG53" s="416"/>
      <c r="AH53" s="416"/>
      <c r="AI53" s="416"/>
      <c r="AJ53" s="416"/>
      <c r="AK53" s="416"/>
      <c r="AL53" s="416"/>
      <c r="AM53" s="416"/>
      <c r="AN53" s="416"/>
      <c r="AO53" s="416"/>
      <c r="AP53" s="416"/>
    </row>
    <row r="54" spans="1:42" ht="14.5" thickBot="1" x14ac:dyDescent="0.35">
      <c r="A54" s="465" t="s">
        <v>293</v>
      </c>
      <c r="B54" s="1660"/>
      <c r="C54" s="660">
        <v>9.4114860622498714E-2</v>
      </c>
      <c r="D54" s="660">
        <f t="shared" ref="D54:H54" si="14">C54</f>
        <v>9.4114860622498714E-2</v>
      </c>
      <c r="E54" s="660">
        <f t="shared" si="14"/>
        <v>9.4114860622498714E-2</v>
      </c>
      <c r="F54" s="660">
        <f t="shared" si="14"/>
        <v>9.4114860622498714E-2</v>
      </c>
      <c r="G54" s="660">
        <f t="shared" si="14"/>
        <v>9.4114860622498714E-2</v>
      </c>
      <c r="H54" s="661">
        <f t="shared" si="14"/>
        <v>9.4114860622498714E-2</v>
      </c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</row>
    <row r="55" spans="1:42" x14ac:dyDescent="0.3">
      <c r="A55" s="71" t="s">
        <v>546</v>
      </c>
      <c r="B55" s="1667" t="str">
        <f>B49</f>
        <v>Capex RPE Weighting</v>
      </c>
      <c r="C55" s="1661" t="s">
        <v>554</v>
      </c>
      <c r="D55" s="1661"/>
      <c r="E55" s="1661"/>
      <c r="F55" s="1661"/>
      <c r="G55" s="1661"/>
      <c r="H55" s="1662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</row>
    <row r="56" spans="1:42" x14ac:dyDescent="0.3">
      <c r="A56" s="452" t="s">
        <v>551</v>
      </c>
      <c r="B56" s="1659"/>
      <c r="C56" s="797"/>
      <c r="D56" s="797"/>
      <c r="E56" s="797"/>
      <c r="F56" s="797"/>
      <c r="G56" s="797"/>
      <c r="H56" s="798"/>
      <c r="I56" s="416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  <c r="AB56" s="416"/>
      <c r="AC56" s="416"/>
      <c r="AD56" s="416"/>
      <c r="AE56" s="416"/>
      <c r="AF56" s="416"/>
      <c r="AG56" s="416"/>
      <c r="AH56" s="416"/>
      <c r="AI56" s="416"/>
      <c r="AJ56" s="416"/>
      <c r="AK56" s="416"/>
      <c r="AL56" s="416"/>
      <c r="AM56" s="416"/>
      <c r="AN56" s="416"/>
      <c r="AO56" s="416"/>
      <c r="AP56" s="416"/>
    </row>
    <row r="57" spans="1:42" x14ac:dyDescent="0.3">
      <c r="A57" s="452" t="s">
        <v>95</v>
      </c>
      <c r="B57" s="1659"/>
      <c r="C57" s="797"/>
      <c r="D57" s="797"/>
      <c r="E57" s="797"/>
      <c r="F57" s="797"/>
      <c r="G57" s="797"/>
      <c r="H57" s="798"/>
      <c r="I57" s="416"/>
      <c r="J57" s="416"/>
      <c r="K57" s="416"/>
      <c r="L57" s="416"/>
      <c r="M57" s="416"/>
      <c r="N57" s="416"/>
      <c r="O57" s="416"/>
      <c r="P57" s="416"/>
      <c r="Q57" s="416"/>
      <c r="R57" s="416"/>
      <c r="S57" s="416"/>
      <c r="T57" s="416"/>
      <c r="U57" s="416"/>
      <c r="V57" s="416"/>
      <c r="W57" s="416"/>
      <c r="X57" s="416"/>
      <c r="Y57" s="416"/>
      <c r="Z57" s="416"/>
      <c r="AA57" s="416"/>
      <c r="AB57" s="416"/>
      <c r="AC57" s="416"/>
      <c r="AD57" s="416"/>
      <c r="AE57" s="416"/>
      <c r="AF57" s="416"/>
      <c r="AG57" s="416"/>
      <c r="AH57" s="416"/>
      <c r="AI57" s="416"/>
      <c r="AJ57" s="416"/>
      <c r="AK57" s="416"/>
      <c r="AL57" s="416"/>
      <c r="AM57" s="416"/>
      <c r="AN57" s="416"/>
      <c r="AO57" s="416"/>
      <c r="AP57" s="416"/>
    </row>
    <row r="58" spans="1:42" x14ac:dyDescent="0.3">
      <c r="A58" s="452" t="s">
        <v>552</v>
      </c>
      <c r="B58" s="1659"/>
      <c r="C58" s="797"/>
      <c r="D58" s="797"/>
      <c r="E58" s="797"/>
      <c r="F58" s="797"/>
      <c r="G58" s="797"/>
      <c r="H58" s="798"/>
      <c r="I58" s="416"/>
      <c r="J58" s="416"/>
      <c r="K58" s="416"/>
      <c r="L58" s="416"/>
      <c r="M58" s="416"/>
      <c r="N58" s="416"/>
      <c r="O58" s="416"/>
      <c r="P58" s="416"/>
      <c r="Q58" s="416"/>
      <c r="R58" s="416"/>
      <c r="S58" s="416"/>
      <c r="T58" s="416"/>
      <c r="U58" s="416"/>
      <c r="V58" s="416"/>
      <c r="W58" s="416"/>
      <c r="X58" s="416"/>
      <c r="Y58" s="416"/>
      <c r="Z58" s="416"/>
      <c r="AA58" s="416"/>
      <c r="AB58" s="416"/>
      <c r="AC58" s="416"/>
      <c r="AD58" s="416"/>
      <c r="AE58" s="416"/>
      <c r="AF58" s="416"/>
      <c r="AG58" s="416"/>
      <c r="AH58" s="416"/>
      <c r="AI58" s="416"/>
      <c r="AJ58" s="416"/>
      <c r="AK58" s="416"/>
      <c r="AL58" s="416"/>
      <c r="AM58" s="416"/>
      <c r="AN58" s="416"/>
      <c r="AO58" s="416"/>
      <c r="AP58" s="416"/>
    </row>
    <row r="59" spans="1:42" x14ac:dyDescent="0.3">
      <c r="A59" s="452" t="s">
        <v>31</v>
      </c>
      <c r="B59" s="1659"/>
      <c r="C59" s="797"/>
      <c r="D59" s="797"/>
      <c r="E59" s="797"/>
      <c r="F59" s="797"/>
      <c r="G59" s="797"/>
      <c r="H59" s="798"/>
      <c r="I59" s="416"/>
      <c r="J59" s="416"/>
      <c r="K59" s="416"/>
      <c r="L59" s="416"/>
      <c r="M59" s="416"/>
      <c r="N59" s="416"/>
      <c r="O59" s="416"/>
      <c r="P59" s="416"/>
      <c r="Q59" s="416"/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/>
      <c r="AD59" s="416"/>
      <c r="AE59" s="416"/>
      <c r="AF59" s="416"/>
      <c r="AG59" s="416"/>
      <c r="AH59" s="416"/>
      <c r="AI59" s="416"/>
      <c r="AJ59" s="416"/>
      <c r="AK59" s="416"/>
      <c r="AL59" s="416"/>
      <c r="AM59" s="416"/>
      <c r="AN59" s="416"/>
      <c r="AO59" s="416"/>
      <c r="AP59" s="416"/>
    </row>
    <row r="60" spans="1:42" x14ac:dyDescent="0.3">
      <c r="A60" s="452" t="s">
        <v>293</v>
      </c>
      <c r="B60" s="1659"/>
      <c r="C60" s="797"/>
      <c r="D60" s="797"/>
      <c r="E60" s="797"/>
      <c r="F60" s="797"/>
      <c r="G60" s="797"/>
      <c r="H60" s="798"/>
      <c r="I60" s="416"/>
      <c r="J60" s="416"/>
      <c r="K60" s="416"/>
      <c r="L60" s="416"/>
      <c r="M60" s="416"/>
      <c r="N60" s="416"/>
      <c r="O60" s="416"/>
      <c r="P60" s="416"/>
      <c r="Q60" s="416"/>
      <c r="R60" s="416"/>
      <c r="S60" s="416"/>
      <c r="T60" s="416"/>
      <c r="U60" s="416"/>
      <c r="V60" s="416"/>
      <c r="W60" s="416"/>
      <c r="X60" s="416"/>
      <c r="Y60" s="416"/>
      <c r="Z60" s="416"/>
      <c r="AA60" s="416"/>
      <c r="AB60" s="416"/>
      <c r="AC60" s="416"/>
      <c r="AD60" s="416"/>
      <c r="AE60" s="416"/>
      <c r="AF60" s="416"/>
      <c r="AG60" s="416"/>
      <c r="AH60" s="416"/>
      <c r="AI60" s="416"/>
      <c r="AJ60" s="416"/>
      <c r="AK60" s="416"/>
      <c r="AL60" s="416"/>
      <c r="AM60" s="416"/>
      <c r="AN60" s="416"/>
      <c r="AO60" s="416"/>
      <c r="AP60" s="416"/>
    </row>
    <row r="61" spans="1:42" x14ac:dyDescent="0.3">
      <c r="A61" s="467" t="str">
        <f>A28</f>
        <v xml:space="preserve">  -Other Subcategory 1 (please specify)</v>
      </c>
      <c r="B61" s="1659"/>
      <c r="C61" s="797"/>
      <c r="D61" s="797"/>
      <c r="E61" s="797"/>
      <c r="F61" s="797"/>
      <c r="G61" s="797"/>
      <c r="H61" s="798"/>
      <c r="I61" s="416"/>
      <c r="J61" s="416"/>
      <c r="K61" s="416"/>
      <c r="L61" s="416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  <c r="AA61" s="416"/>
      <c r="AB61" s="416"/>
      <c r="AC61" s="416"/>
      <c r="AD61" s="416"/>
      <c r="AE61" s="416"/>
      <c r="AF61" s="416"/>
      <c r="AG61" s="416"/>
      <c r="AH61" s="416"/>
      <c r="AI61" s="416"/>
      <c r="AJ61" s="416"/>
      <c r="AK61" s="416"/>
      <c r="AL61" s="416"/>
      <c r="AM61" s="416"/>
      <c r="AN61" s="416"/>
      <c r="AO61" s="416"/>
      <c r="AP61" s="416"/>
    </row>
    <row r="62" spans="1:42" x14ac:dyDescent="0.3">
      <c r="A62" s="467" t="str">
        <f t="shared" ref="A62:A65" si="15">A29</f>
        <v xml:space="preserve">  -Other Subcategory 2 (please specify)</v>
      </c>
      <c r="B62" s="1659"/>
      <c r="C62" s="797"/>
      <c r="D62" s="797"/>
      <c r="E62" s="797"/>
      <c r="F62" s="797"/>
      <c r="G62" s="797"/>
      <c r="H62" s="798"/>
      <c r="I62" s="416"/>
      <c r="J62" s="416"/>
      <c r="K62" s="416"/>
      <c r="L62" s="416"/>
      <c r="M62" s="416"/>
      <c r="N62" s="416"/>
      <c r="O62" s="416"/>
      <c r="P62" s="416"/>
      <c r="Q62" s="416"/>
      <c r="R62" s="416"/>
      <c r="S62" s="416"/>
      <c r="T62" s="416"/>
      <c r="U62" s="416"/>
      <c r="V62" s="416"/>
      <c r="W62" s="416"/>
      <c r="X62" s="416"/>
      <c r="Y62" s="416"/>
      <c r="Z62" s="416"/>
      <c r="AA62" s="416"/>
      <c r="AB62" s="416"/>
      <c r="AC62" s="416"/>
      <c r="AD62" s="416"/>
      <c r="AE62" s="416"/>
      <c r="AF62" s="416"/>
      <c r="AG62" s="416"/>
      <c r="AH62" s="416"/>
      <c r="AI62" s="416"/>
      <c r="AJ62" s="416"/>
      <c r="AK62" s="416"/>
      <c r="AL62" s="416"/>
      <c r="AM62" s="416"/>
      <c r="AN62" s="416"/>
      <c r="AO62" s="416"/>
      <c r="AP62" s="416"/>
    </row>
    <row r="63" spans="1:42" x14ac:dyDescent="0.3">
      <c r="A63" s="467" t="str">
        <f t="shared" si="15"/>
        <v xml:space="preserve">  -Other Subcategory 3 (please specify)</v>
      </c>
      <c r="B63" s="1659"/>
      <c r="C63" s="797"/>
      <c r="D63" s="797"/>
      <c r="E63" s="797"/>
      <c r="F63" s="797"/>
      <c r="G63" s="797"/>
      <c r="H63" s="798"/>
      <c r="I63" s="416"/>
      <c r="J63" s="416"/>
      <c r="K63" s="416"/>
      <c r="L63" s="416"/>
      <c r="M63" s="416"/>
      <c r="N63" s="416"/>
      <c r="O63" s="416"/>
      <c r="P63" s="416"/>
      <c r="Q63" s="416"/>
      <c r="R63" s="416"/>
      <c r="S63" s="416"/>
      <c r="T63" s="416"/>
      <c r="U63" s="416"/>
      <c r="V63" s="416"/>
      <c r="W63" s="416"/>
      <c r="X63" s="416"/>
      <c r="Y63" s="416"/>
      <c r="Z63" s="416"/>
      <c r="AA63" s="416"/>
      <c r="AB63" s="416"/>
      <c r="AC63" s="416"/>
      <c r="AD63" s="416"/>
      <c r="AE63" s="416"/>
      <c r="AF63" s="416"/>
      <c r="AG63" s="416"/>
      <c r="AH63" s="416"/>
      <c r="AI63" s="416"/>
      <c r="AJ63" s="416"/>
      <c r="AK63" s="416"/>
      <c r="AL63" s="416"/>
      <c r="AM63" s="416"/>
      <c r="AN63" s="416"/>
      <c r="AO63" s="416"/>
      <c r="AP63" s="416"/>
    </row>
    <row r="64" spans="1:42" x14ac:dyDescent="0.3">
      <c r="A64" s="467" t="str">
        <f t="shared" si="15"/>
        <v xml:space="preserve">  -Other Subcategory 4 (please specify)</v>
      </c>
      <c r="B64" s="1659"/>
      <c r="C64" s="797"/>
      <c r="D64" s="797"/>
      <c r="E64" s="797"/>
      <c r="F64" s="797"/>
      <c r="G64" s="797"/>
      <c r="H64" s="798"/>
      <c r="I64" s="416"/>
      <c r="J64" s="416"/>
      <c r="K64" s="416"/>
      <c r="L64" s="416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416"/>
      <c r="AB64" s="416"/>
      <c r="AC64" s="416"/>
      <c r="AD64" s="416"/>
      <c r="AE64" s="416"/>
      <c r="AF64" s="416"/>
      <c r="AG64" s="416"/>
      <c r="AH64" s="416"/>
      <c r="AI64" s="416"/>
      <c r="AJ64" s="416"/>
      <c r="AK64" s="416"/>
      <c r="AL64" s="416"/>
      <c r="AM64" s="416"/>
      <c r="AN64" s="416"/>
      <c r="AO64" s="416"/>
      <c r="AP64" s="416"/>
    </row>
    <row r="65" spans="1:42" ht="14.5" thickBot="1" x14ac:dyDescent="0.35">
      <c r="A65" s="472" t="str">
        <f t="shared" si="15"/>
        <v xml:space="preserve">  -Other Subcategory 5 (please specify)</v>
      </c>
      <c r="B65" s="1659"/>
      <c r="C65" s="799"/>
      <c r="D65" s="799"/>
      <c r="E65" s="799"/>
      <c r="F65" s="799"/>
      <c r="G65" s="799"/>
      <c r="H65" s="800"/>
      <c r="I65" s="416"/>
      <c r="J65" s="416"/>
      <c r="K65" s="416"/>
      <c r="L65" s="416"/>
      <c r="M65" s="416"/>
      <c r="N65" s="416"/>
      <c r="O65" s="416"/>
      <c r="P65" s="416"/>
      <c r="Q65" s="416"/>
      <c r="R65" s="416"/>
      <c r="S65" s="416"/>
      <c r="T65" s="416"/>
      <c r="U65" s="416"/>
      <c r="V65" s="416"/>
      <c r="W65" s="416"/>
      <c r="X65" s="416"/>
      <c r="Y65" s="416"/>
      <c r="Z65" s="416"/>
      <c r="AA65" s="416"/>
      <c r="AB65" s="416"/>
      <c r="AC65" s="416"/>
      <c r="AD65" s="416"/>
      <c r="AE65" s="416"/>
      <c r="AF65" s="416"/>
      <c r="AG65" s="416"/>
      <c r="AH65" s="416"/>
      <c r="AI65" s="416"/>
      <c r="AJ65" s="416"/>
      <c r="AK65" s="416"/>
      <c r="AL65" s="416"/>
      <c r="AM65" s="416"/>
      <c r="AN65" s="416"/>
      <c r="AO65" s="416"/>
      <c r="AP65" s="416"/>
    </row>
    <row r="66" spans="1:42" ht="14.5" thickBot="1" x14ac:dyDescent="0.35">
      <c r="A66" s="1663" t="s">
        <v>550</v>
      </c>
      <c r="B66" s="1664"/>
      <c r="C66" s="469" t="str">
        <f>IF(OR(AND(C56="",C57="",C58="",C59="",C60="",C61="",C62="",C63="",C64="",C65=""),SUM(C56:C65)=100%),"OK","Error")</f>
        <v>OK</v>
      </c>
      <c r="D66" s="469" t="str">
        <f t="shared" ref="D66" si="16">IF(OR(AND(D56="",D57="",D58="",D59="",D60="",D61="",D62="",D63="",D64="",D65=""),SUM(D56:D65)=100%),"OK","Error")</f>
        <v>OK</v>
      </c>
      <c r="E66" s="469" t="str">
        <f t="shared" ref="E66" si="17">IF(OR(AND(E56="",E57="",E58="",E59="",E60="",E61="",E62="",E63="",E64="",E65=""),SUM(E56:E65)=100%),"OK","Error")</f>
        <v>OK</v>
      </c>
      <c r="F66" s="469" t="str">
        <f t="shared" ref="F66" si="18">IF(OR(AND(F56="",F57="",F58="",F59="",F60="",F61="",F62="",F63="",F64="",F65=""),SUM(F56:F65)=100%),"OK","Error")</f>
        <v>OK</v>
      </c>
      <c r="G66" s="469" t="str">
        <f t="shared" ref="G66" si="19">IF(OR(AND(G56="",G57="",G58="",G59="",G60="",G61="",G62="",G63="",G64="",G65=""),SUM(G56:G65)=100%),"OK","Error")</f>
        <v>OK</v>
      </c>
      <c r="H66" s="470" t="str">
        <f t="shared" ref="H66" si="20">IF(OR(AND(H56="",H57="",H58="",H59="",H60="",H61="",H62="",H63="",H64="",H65=""),SUM(H56:H65)=100%),"OK","Error")</f>
        <v>OK</v>
      </c>
      <c r="I66" s="416"/>
      <c r="J66" s="416"/>
      <c r="K66" s="416"/>
      <c r="L66" s="416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  <c r="AA66" s="416"/>
      <c r="AB66" s="416"/>
      <c r="AC66" s="416"/>
      <c r="AD66" s="416"/>
      <c r="AE66" s="416"/>
      <c r="AF66" s="416"/>
      <c r="AG66" s="416"/>
      <c r="AH66" s="416"/>
      <c r="AI66" s="416"/>
      <c r="AJ66" s="416"/>
      <c r="AK66" s="416"/>
      <c r="AL66" s="416"/>
      <c r="AM66" s="416"/>
      <c r="AN66" s="416"/>
      <c r="AO66" s="416"/>
      <c r="AP66" s="416"/>
    </row>
    <row r="67" spans="1:42" x14ac:dyDescent="0.3">
      <c r="A67" s="71" t="s">
        <v>546</v>
      </c>
      <c r="B67" s="1668" t="str">
        <f>B55</f>
        <v>Capex RPE Weighting</v>
      </c>
      <c r="C67" s="1661" t="s">
        <v>555</v>
      </c>
      <c r="D67" s="1661"/>
      <c r="E67" s="1661"/>
      <c r="F67" s="1661"/>
      <c r="G67" s="1661"/>
      <c r="H67" s="1662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416"/>
      <c r="AB67" s="416"/>
      <c r="AC67" s="416"/>
      <c r="AD67" s="416"/>
      <c r="AE67" s="416"/>
      <c r="AF67" s="416"/>
      <c r="AG67" s="416"/>
      <c r="AH67" s="416"/>
      <c r="AI67" s="416"/>
      <c r="AJ67" s="416"/>
      <c r="AK67" s="416"/>
      <c r="AL67" s="416"/>
      <c r="AM67" s="416"/>
      <c r="AN67" s="416"/>
      <c r="AO67" s="416"/>
      <c r="AP67" s="416"/>
    </row>
    <row r="68" spans="1:42" x14ac:dyDescent="0.3">
      <c r="A68" s="452" t="s">
        <v>551</v>
      </c>
      <c r="B68" s="1669"/>
      <c r="C68" s="666">
        <f t="shared" ref="C68:H68" si="21">IF(SUM(C$56:C$65)=100%,C56,C50)</f>
        <v>0.69882881242974659</v>
      </c>
      <c r="D68" s="666">
        <f t="shared" si="21"/>
        <v>0.69882881242974659</v>
      </c>
      <c r="E68" s="666">
        <f t="shared" si="21"/>
        <v>0.69882881242974659</v>
      </c>
      <c r="F68" s="666">
        <f t="shared" si="21"/>
        <v>0.69882881242974659</v>
      </c>
      <c r="G68" s="666">
        <f t="shared" si="21"/>
        <v>0.69882881242974659</v>
      </c>
      <c r="H68" s="667">
        <f t="shared" si="21"/>
        <v>0.69882881242974659</v>
      </c>
      <c r="I68" s="416"/>
      <c r="J68" s="416"/>
      <c r="K68" s="416"/>
      <c r="L68" s="416"/>
      <c r="M68" s="416"/>
      <c r="N68" s="416"/>
      <c r="O68" s="416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  <c r="AA68" s="416"/>
      <c r="AB68" s="416"/>
      <c r="AC68" s="416"/>
      <c r="AD68" s="416"/>
      <c r="AE68" s="416"/>
      <c r="AF68" s="416"/>
      <c r="AG68" s="416"/>
      <c r="AH68" s="416"/>
      <c r="AI68" s="416"/>
      <c r="AJ68" s="416"/>
      <c r="AK68" s="416"/>
      <c r="AL68" s="416"/>
      <c r="AM68" s="416"/>
      <c r="AN68" s="416"/>
      <c r="AO68" s="416"/>
      <c r="AP68" s="416"/>
    </row>
    <row r="69" spans="1:42" x14ac:dyDescent="0.3">
      <c r="A69" s="452" t="s">
        <v>95</v>
      </c>
      <c r="B69" s="1669"/>
      <c r="C69" s="666">
        <f t="shared" ref="C69:H69" si="22">IF(SUM(C$56:C$65)=100%,C57,C51)</f>
        <v>0.13883744930937009</v>
      </c>
      <c r="D69" s="666">
        <f t="shared" si="22"/>
        <v>0.13883744930937009</v>
      </c>
      <c r="E69" s="666">
        <f t="shared" si="22"/>
        <v>0.13883744930937009</v>
      </c>
      <c r="F69" s="666">
        <f t="shared" si="22"/>
        <v>0.13883744930937009</v>
      </c>
      <c r="G69" s="666">
        <f t="shared" si="22"/>
        <v>0.13883744930937009</v>
      </c>
      <c r="H69" s="667">
        <f t="shared" si="22"/>
        <v>0.13883744930937009</v>
      </c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416"/>
      <c r="AB69" s="416"/>
      <c r="AC69" s="416"/>
      <c r="AD69" s="416"/>
      <c r="AE69" s="416"/>
      <c r="AF69" s="416"/>
      <c r="AG69" s="416"/>
      <c r="AH69" s="416"/>
      <c r="AI69" s="416"/>
      <c r="AJ69" s="416"/>
      <c r="AK69" s="416"/>
      <c r="AL69" s="416"/>
      <c r="AM69" s="416"/>
      <c r="AN69" s="416"/>
      <c r="AO69" s="416"/>
      <c r="AP69" s="416"/>
    </row>
    <row r="70" spans="1:42" x14ac:dyDescent="0.3">
      <c r="A70" s="452" t="s">
        <v>552</v>
      </c>
      <c r="B70" s="1669"/>
      <c r="C70" s="666">
        <f t="shared" ref="C70:H70" si="23">IF(SUM(C$56:C$65)=100%,C58,C52)</f>
        <v>4.3738381315651345E-2</v>
      </c>
      <c r="D70" s="666">
        <f t="shared" si="23"/>
        <v>4.3738381315651345E-2</v>
      </c>
      <c r="E70" s="666">
        <f t="shared" si="23"/>
        <v>4.3738381315651345E-2</v>
      </c>
      <c r="F70" s="666">
        <f t="shared" si="23"/>
        <v>4.3738381315651345E-2</v>
      </c>
      <c r="G70" s="666">
        <f t="shared" si="23"/>
        <v>4.3738381315651345E-2</v>
      </c>
      <c r="H70" s="667">
        <f t="shared" si="23"/>
        <v>4.3738381315651345E-2</v>
      </c>
      <c r="I70" s="416"/>
      <c r="J70" s="416"/>
      <c r="K70" s="416"/>
      <c r="L70" s="416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416"/>
      <c r="AB70" s="416"/>
      <c r="AC70" s="416"/>
      <c r="AD70" s="416"/>
      <c r="AE70" s="416"/>
      <c r="AF70" s="416"/>
      <c r="AG70" s="416"/>
      <c r="AH70" s="416"/>
      <c r="AI70" s="416"/>
      <c r="AJ70" s="416"/>
      <c r="AK70" s="416"/>
      <c r="AL70" s="416"/>
      <c r="AM70" s="416"/>
      <c r="AN70" s="416"/>
      <c r="AO70" s="416"/>
      <c r="AP70" s="416"/>
    </row>
    <row r="71" spans="1:42" x14ac:dyDescent="0.3">
      <c r="A71" s="452" t="s">
        <v>31</v>
      </c>
      <c r="B71" s="1669"/>
      <c r="C71" s="666">
        <f t="shared" ref="C71:H71" si="24">IF(SUM(C$56:C$65)=100%,C59,C53)</f>
        <v>2.448049610350082E-2</v>
      </c>
      <c r="D71" s="666">
        <f t="shared" si="24"/>
        <v>2.448049610350082E-2</v>
      </c>
      <c r="E71" s="666">
        <f t="shared" si="24"/>
        <v>2.448049610350082E-2</v>
      </c>
      <c r="F71" s="666">
        <f t="shared" si="24"/>
        <v>2.448049610350082E-2</v>
      </c>
      <c r="G71" s="666">
        <f t="shared" si="24"/>
        <v>2.448049610350082E-2</v>
      </c>
      <c r="H71" s="667">
        <f t="shared" si="24"/>
        <v>2.448049610350082E-2</v>
      </c>
      <c r="I71" s="416"/>
      <c r="J71" s="416"/>
      <c r="K71" s="416"/>
      <c r="L71" s="416"/>
      <c r="M71" s="416"/>
      <c r="N71" s="416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  <c r="AA71" s="416"/>
      <c r="AB71" s="416"/>
      <c r="AC71" s="416"/>
      <c r="AD71" s="416"/>
      <c r="AE71" s="416"/>
      <c r="AF71" s="416"/>
      <c r="AG71" s="416"/>
      <c r="AH71" s="416"/>
      <c r="AI71" s="416"/>
      <c r="AJ71" s="416"/>
      <c r="AK71" s="416"/>
      <c r="AL71" s="416"/>
      <c r="AM71" s="416"/>
      <c r="AN71" s="416"/>
      <c r="AO71" s="416"/>
      <c r="AP71" s="416"/>
    </row>
    <row r="72" spans="1:42" x14ac:dyDescent="0.3">
      <c r="A72" s="452" t="s">
        <v>293</v>
      </c>
      <c r="B72" s="1669"/>
      <c r="C72" s="666">
        <f t="shared" ref="C72:H72" si="25">IF(SUM(C$56:C$65)=100%,C60,C54)</f>
        <v>9.4114860622498714E-2</v>
      </c>
      <c r="D72" s="666">
        <f t="shared" si="25"/>
        <v>9.4114860622498714E-2</v>
      </c>
      <c r="E72" s="666">
        <f t="shared" si="25"/>
        <v>9.4114860622498714E-2</v>
      </c>
      <c r="F72" s="666">
        <f t="shared" si="25"/>
        <v>9.4114860622498714E-2</v>
      </c>
      <c r="G72" s="666">
        <f t="shared" si="25"/>
        <v>9.4114860622498714E-2</v>
      </c>
      <c r="H72" s="667">
        <f t="shared" si="25"/>
        <v>9.4114860622498714E-2</v>
      </c>
      <c r="I72" s="416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  <c r="AB72" s="416"/>
      <c r="AC72" s="416"/>
      <c r="AD72" s="416"/>
      <c r="AE72" s="416"/>
      <c r="AF72" s="416"/>
      <c r="AG72" s="416"/>
      <c r="AH72" s="416"/>
      <c r="AI72" s="416"/>
      <c r="AJ72" s="416"/>
      <c r="AK72" s="416"/>
      <c r="AL72" s="416"/>
      <c r="AM72" s="416"/>
      <c r="AN72" s="416"/>
      <c r="AO72" s="416"/>
      <c r="AP72" s="416"/>
    </row>
    <row r="73" spans="1:42" x14ac:dyDescent="0.3">
      <c r="A73" s="467" t="str">
        <f>A28</f>
        <v xml:space="preserve">  -Other Subcategory 1 (please specify)</v>
      </c>
      <c r="B73" s="1669"/>
      <c r="C73" s="666">
        <f>IF(SUM(C$56:C$65)=100%,C61,0)</f>
        <v>0</v>
      </c>
      <c r="D73" s="666">
        <f t="shared" ref="D73:H73" si="26">IF(SUM(D$56:D$65)=100%,D61,0)</f>
        <v>0</v>
      </c>
      <c r="E73" s="666">
        <f t="shared" si="26"/>
        <v>0</v>
      </c>
      <c r="F73" s="666">
        <f t="shared" si="26"/>
        <v>0</v>
      </c>
      <c r="G73" s="666">
        <f t="shared" si="26"/>
        <v>0</v>
      </c>
      <c r="H73" s="667">
        <f t="shared" si="26"/>
        <v>0</v>
      </c>
      <c r="I73" s="416"/>
      <c r="J73" s="416"/>
      <c r="K73" s="416"/>
      <c r="L73" s="416"/>
      <c r="M73" s="416"/>
      <c r="N73" s="416"/>
      <c r="O73" s="416"/>
      <c r="P73" s="416"/>
      <c r="Q73" s="416"/>
      <c r="R73" s="416"/>
      <c r="S73" s="416"/>
      <c r="T73" s="416"/>
      <c r="U73" s="416"/>
      <c r="V73" s="416"/>
      <c r="W73" s="416"/>
      <c r="X73" s="416"/>
      <c r="Y73" s="416"/>
      <c r="Z73" s="416"/>
      <c r="AA73" s="416"/>
      <c r="AB73" s="416"/>
      <c r="AC73" s="416"/>
      <c r="AD73" s="416"/>
      <c r="AE73" s="416"/>
      <c r="AF73" s="416"/>
      <c r="AG73" s="416"/>
      <c r="AH73" s="416"/>
      <c r="AI73" s="416"/>
      <c r="AJ73" s="416"/>
      <c r="AK73" s="416"/>
      <c r="AL73" s="416"/>
      <c r="AM73" s="416"/>
      <c r="AN73" s="416"/>
      <c r="AO73" s="416"/>
      <c r="AP73" s="416"/>
    </row>
    <row r="74" spans="1:42" x14ac:dyDescent="0.3">
      <c r="A74" s="467" t="str">
        <f t="shared" ref="A74:A77" si="27">A29</f>
        <v xml:space="preserve">  -Other Subcategory 2 (please specify)</v>
      </c>
      <c r="B74" s="1669"/>
      <c r="C74" s="666">
        <f t="shared" ref="C74:H77" si="28">IF(SUM(C$56:C$65)=100%,C62,0)</f>
        <v>0</v>
      </c>
      <c r="D74" s="666">
        <f t="shared" si="28"/>
        <v>0</v>
      </c>
      <c r="E74" s="666">
        <f t="shared" si="28"/>
        <v>0</v>
      </c>
      <c r="F74" s="666">
        <f t="shared" si="28"/>
        <v>0</v>
      </c>
      <c r="G74" s="666">
        <f t="shared" si="28"/>
        <v>0</v>
      </c>
      <c r="H74" s="667">
        <f>IF(SUM(H$56:H$65)=100%,H62,0)</f>
        <v>0</v>
      </c>
      <c r="I74" s="416"/>
      <c r="J74" s="416"/>
      <c r="K74" s="416"/>
      <c r="L74" s="416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  <c r="AA74" s="416"/>
      <c r="AB74" s="416"/>
      <c r="AC74" s="416"/>
      <c r="AD74" s="416"/>
      <c r="AE74" s="416"/>
      <c r="AF74" s="416"/>
      <c r="AG74" s="416"/>
      <c r="AH74" s="416"/>
      <c r="AI74" s="416"/>
      <c r="AJ74" s="416"/>
      <c r="AK74" s="416"/>
      <c r="AL74" s="416"/>
      <c r="AM74" s="416"/>
      <c r="AN74" s="416"/>
      <c r="AO74" s="416"/>
      <c r="AP74" s="416"/>
    </row>
    <row r="75" spans="1:42" x14ac:dyDescent="0.3">
      <c r="A75" s="467" t="str">
        <f t="shared" si="27"/>
        <v xml:space="preserve">  -Other Subcategory 3 (please specify)</v>
      </c>
      <c r="B75" s="1669"/>
      <c r="C75" s="666">
        <f t="shared" si="28"/>
        <v>0</v>
      </c>
      <c r="D75" s="666">
        <f t="shared" si="28"/>
        <v>0</v>
      </c>
      <c r="E75" s="666">
        <f t="shared" si="28"/>
        <v>0</v>
      </c>
      <c r="F75" s="666">
        <f t="shared" si="28"/>
        <v>0</v>
      </c>
      <c r="G75" s="666">
        <f t="shared" si="28"/>
        <v>0</v>
      </c>
      <c r="H75" s="667">
        <f t="shared" si="28"/>
        <v>0</v>
      </c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416"/>
      <c r="AB75" s="416"/>
      <c r="AC75" s="416"/>
      <c r="AD75" s="416"/>
      <c r="AE75" s="416"/>
      <c r="AF75" s="416"/>
      <c r="AG75" s="416"/>
      <c r="AH75" s="416"/>
      <c r="AI75" s="416"/>
      <c r="AJ75" s="416"/>
      <c r="AK75" s="416"/>
      <c r="AL75" s="416"/>
      <c r="AM75" s="416"/>
      <c r="AN75" s="416"/>
      <c r="AO75" s="416"/>
      <c r="AP75" s="416"/>
    </row>
    <row r="76" spans="1:42" x14ac:dyDescent="0.3">
      <c r="A76" s="467" t="str">
        <f t="shared" si="27"/>
        <v xml:space="preserve">  -Other Subcategory 4 (please specify)</v>
      </c>
      <c r="B76" s="1669"/>
      <c r="C76" s="666">
        <f t="shared" si="28"/>
        <v>0</v>
      </c>
      <c r="D76" s="666">
        <f t="shared" si="28"/>
        <v>0</v>
      </c>
      <c r="E76" s="666">
        <f t="shared" si="28"/>
        <v>0</v>
      </c>
      <c r="F76" s="666">
        <f t="shared" si="28"/>
        <v>0</v>
      </c>
      <c r="G76" s="666">
        <f t="shared" si="28"/>
        <v>0</v>
      </c>
      <c r="H76" s="667">
        <f t="shared" si="28"/>
        <v>0</v>
      </c>
      <c r="I76" s="416"/>
      <c r="J76" s="416"/>
      <c r="K76" s="416"/>
      <c r="L76" s="416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416"/>
      <c r="AB76" s="416"/>
      <c r="AC76" s="416"/>
      <c r="AD76" s="416"/>
      <c r="AE76" s="416"/>
      <c r="AF76" s="416"/>
      <c r="AG76" s="416"/>
      <c r="AH76" s="416"/>
      <c r="AI76" s="416"/>
      <c r="AJ76" s="416"/>
      <c r="AK76" s="416"/>
      <c r="AL76" s="416"/>
      <c r="AM76" s="416"/>
      <c r="AN76" s="416"/>
      <c r="AO76" s="416"/>
      <c r="AP76" s="416"/>
    </row>
    <row r="77" spans="1:42" ht="14.5" thickBot="1" x14ac:dyDescent="0.35">
      <c r="A77" s="468" t="str">
        <f t="shared" si="27"/>
        <v xml:space="preserve">  -Other Subcategory 5 (please specify)</v>
      </c>
      <c r="B77" s="1670"/>
      <c r="C77" s="668">
        <f t="shared" si="28"/>
        <v>0</v>
      </c>
      <c r="D77" s="668">
        <f t="shared" si="28"/>
        <v>0</v>
      </c>
      <c r="E77" s="668">
        <f t="shared" si="28"/>
        <v>0</v>
      </c>
      <c r="F77" s="668">
        <f t="shared" si="28"/>
        <v>0</v>
      </c>
      <c r="G77" s="668">
        <f t="shared" si="28"/>
        <v>0</v>
      </c>
      <c r="H77" s="669">
        <f t="shared" si="28"/>
        <v>0</v>
      </c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416"/>
      <c r="AB77" s="416"/>
      <c r="AC77" s="416"/>
      <c r="AD77" s="416"/>
      <c r="AE77" s="416"/>
      <c r="AF77" s="416"/>
      <c r="AG77" s="416"/>
      <c r="AH77" s="416"/>
      <c r="AI77" s="416"/>
      <c r="AJ77" s="416"/>
      <c r="AK77" s="416"/>
      <c r="AL77" s="416"/>
      <c r="AM77" s="416"/>
      <c r="AN77" s="416"/>
      <c r="AO77" s="416"/>
      <c r="AP77" s="416"/>
    </row>
    <row r="78" spans="1:42" x14ac:dyDescent="0.3">
      <c r="A78" s="416"/>
      <c r="B78" s="416"/>
      <c r="C78" s="416"/>
      <c r="D78" s="416"/>
      <c r="E78" s="416"/>
      <c r="F78" s="416"/>
      <c r="G78" s="416"/>
      <c r="H78" s="416"/>
      <c r="I78" s="416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6"/>
      <c r="AC78" s="416"/>
      <c r="AD78" s="416"/>
      <c r="AE78" s="416"/>
      <c r="AF78" s="416"/>
      <c r="AG78" s="416"/>
      <c r="AH78" s="416"/>
      <c r="AI78" s="416"/>
      <c r="AJ78" s="416"/>
      <c r="AK78" s="416"/>
      <c r="AL78" s="416"/>
      <c r="AM78" s="416"/>
      <c r="AN78" s="416"/>
      <c r="AO78" s="416"/>
      <c r="AP78" s="416"/>
    </row>
    <row r="79" spans="1:42" x14ac:dyDescent="0.3">
      <c r="A79" s="416"/>
      <c r="B79" s="416"/>
      <c r="C79" s="416"/>
      <c r="D79" s="416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416"/>
      <c r="AB79" s="416"/>
      <c r="AC79" s="416"/>
      <c r="AD79" s="416"/>
      <c r="AE79" s="416"/>
      <c r="AF79" s="416"/>
      <c r="AG79" s="416"/>
      <c r="AH79" s="416"/>
      <c r="AI79" s="416"/>
      <c r="AJ79" s="416"/>
      <c r="AK79" s="416"/>
      <c r="AL79" s="416"/>
      <c r="AM79" s="416"/>
      <c r="AN79" s="416"/>
      <c r="AO79" s="416"/>
      <c r="AP79" s="416"/>
    </row>
    <row r="80" spans="1:42" ht="16" thickBot="1" x14ac:dyDescent="0.4">
      <c r="A80" s="365" t="s">
        <v>558</v>
      </c>
      <c r="B80" s="416"/>
      <c r="C80" s="416"/>
      <c r="D80" s="416"/>
      <c r="E80" s="416"/>
      <c r="F80" s="416"/>
      <c r="G80" s="416"/>
      <c r="H80" s="416"/>
      <c r="I80" s="416"/>
      <c r="J80" s="416"/>
      <c r="K80" s="416"/>
      <c r="L80" s="416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  <c r="AB80" s="416"/>
      <c r="AC80" s="416"/>
      <c r="AD80" s="416"/>
      <c r="AE80" s="416"/>
      <c r="AF80" s="416"/>
      <c r="AG80" s="416"/>
      <c r="AH80" s="416"/>
      <c r="AI80" s="416"/>
      <c r="AJ80" s="416"/>
      <c r="AK80" s="416"/>
      <c r="AL80" s="416"/>
      <c r="AM80" s="416"/>
      <c r="AN80" s="416"/>
      <c r="AO80" s="416"/>
      <c r="AP80" s="416"/>
    </row>
    <row r="81" spans="1:42" ht="14.5" thickBot="1" x14ac:dyDescent="0.35">
      <c r="A81" s="453" t="s">
        <v>546</v>
      </c>
      <c r="B81" s="438" t="s">
        <v>386</v>
      </c>
      <c r="C81" s="478">
        <v>2023</v>
      </c>
      <c r="D81" s="478">
        <v>2024</v>
      </c>
      <c r="E81" s="478">
        <v>2025</v>
      </c>
      <c r="F81" s="478">
        <v>2026</v>
      </c>
      <c r="G81" s="478">
        <v>2027</v>
      </c>
      <c r="H81" s="479">
        <v>2028</v>
      </c>
      <c r="I81" s="416"/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  <c r="AA81" s="416"/>
      <c r="AB81" s="416"/>
      <c r="AC81" s="416"/>
      <c r="AD81" s="416"/>
      <c r="AE81" s="416"/>
      <c r="AF81" s="416"/>
      <c r="AG81" s="416"/>
      <c r="AH81" s="416"/>
      <c r="AI81" s="416"/>
      <c r="AJ81" s="416"/>
      <c r="AK81" s="416"/>
      <c r="AL81" s="416"/>
      <c r="AM81" s="416"/>
      <c r="AN81" s="416"/>
      <c r="AO81" s="416"/>
      <c r="AP81" s="416"/>
    </row>
    <row r="82" spans="1:42" x14ac:dyDescent="0.3">
      <c r="A82" s="474" t="s">
        <v>551</v>
      </c>
      <c r="B82" s="430" t="s">
        <v>374</v>
      </c>
      <c r="C82" s="681">
        <f>C$8*C68</f>
        <v>0</v>
      </c>
      <c r="D82" s="681">
        <f t="shared" ref="D82:H82" si="29">D$8*D68</f>
        <v>0</v>
      </c>
      <c r="E82" s="681">
        <f t="shared" si="29"/>
        <v>0</v>
      </c>
      <c r="F82" s="681">
        <f t="shared" si="29"/>
        <v>0</v>
      </c>
      <c r="G82" s="681">
        <f t="shared" si="29"/>
        <v>0</v>
      </c>
      <c r="H82" s="681">
        <f t="shared" si="29"/>
        <v>0</v>
      </c>
      <c r="I82" s="416"/>
      <c r="J82" s="416"/>
      <c r="K82" s="416"/>
      <c r="L82" s="416"/>
      <c r="M82" s="416"/>
      <c r="N82" s="416"/>
      <c r="O82" s="416"/>
      <c r="P82" s="416"/>
      <c r="Q82" s="416"/>
      <c r="R82" s="416"/>
      <c r="S82" s="416"/>
      <c r="T82" s="416"/>
      <c r="U82" s="416"/>
      <c r="V82" s="416"/>
      <c r="W82" s="416"/>
      <c r="X82" s="416"/>
      <c r="Y82" s="416"/>
      <c r="Z82" s="416"/>
      <c r="AA82" s="416"/>
      <c r="AB82" s="416"/>
      <c r="AC82" s="416"/>
      <c r="AD82" s="416"/>
      <c r="AE82" s="416"/>
      <c r="AF82" s="416"/>
      <c r="AG82" s="416"/>
      <c r="AH82" s="416"/>
      <c r="AI82" s="416"/>
      <c r="AJ82" s="416"/>
      <c r="AK82" s="416"/>
      <c r="AL82" s="416"/>
      <c r="AM82" s="416"/>
      <c r="AN82" s="416"/>
      <c r="AO82" s="416"/>
      <c r="AP82" s="416"/>
    </row>
    <row r="83" spans="1:42" x14ac:dyDescent="0.3">
      <c r="A83" s="452" t="s">
        <v>95</v>
      </c>
      <c r="B83" s="430" t="str">
        <f>B82</f>
        <v>Nominal £</v>
      </c>
      <c r="C83" s="681">
        <f t="shared" ref="C83:H91" si="30">C$8*C69</f>
        <v>0</v>
      </c>
      <c r="D83" s="681">
        <f t="shared" si="30"/>
        <v>0</v>
      </c>
      <c r="E83" s="681">
        <f t="shared" si="30"/>
        <v>0</v>
      </c>
      <c r="F83" s="681">
        <f t="shared" si="30"/>
        <v>0</v>
      </c>
      <c r="G83" s="681">
        <f t="shared" si="30"/>
        <v>0</v>
      </c>
      <c r="H83" s="681">
        <f t="shared" si="30"/>
        <v>0</v>
      </c>
      <c r="I83" s="416"/>
      <c r="J83" s="416"/>
      <c r="K83" s="416"/>
      <c r="L83" s="416"/>
      <c r="M83" s="416"/>
      <c r="N83" s="416"/>
      <c r="O83" s="416"/>
      <c r="P83" s="416"/>
      <c r="Q83" s="416"/>
      <c r="R83" s="416"/>
      <c r="S83" s="416"/>
      <c r="T83" s="416"/>
      <c r="U83" s="416"/>
      <c r="V83" s="416"/>
      <c r="W83" s="416"/>
      <c r="X83" s="416"/>
      <c r="Y83" s="416"/>
      <c r="Z83" s="416"/>
      <c r="AA83" s="416"/>
      <c r="AB83" s="416"/>
      <c r="AC83" s="416"/>
      <c r="AD83" s="416"/>
      <c r="AE83" s="416"/>
      <c r="AF83" s="416"/>
      <c r="AG83" s="416"/>
      <c r="AH83" s="416"/>
      <c r="AI83" s="416"/>
      <c r="AJ83" s="416"/>
      <c r="AK83" s="416"/>
      <c r="AL83" s="416"/>
      <c r="AM83" s="416"/>
      <c r="AN83" s="416"/>
      <c r="AO83" s="416"/>
      <c r="AP83" s="416"/>
    </row>
    <row r="84" spans="1:42" x14ac:dyDescent="0.3">
      <c r="A84" s="452" t="s">
        <v>552</v>
      </c>
      <c r="B84" s="430" t="str">
        <f t="shared" ref="B84:B92" si="31">B83</f>
        <v>Nominal £</v>
      </c>
      <c r="C84" s="681">
        <f t="shared" si="30"/>
        <v>0</v>
      </c>
      <c r="D84" s="681">
        <f t="shared" si="30"/>
        <v>0</v>
      </c>
      <c r="E84" s="681">
        <f t="shared" si="30"/>
        <v>0</v>
      </c>
      <c r="F84" s="681">
        <f t="shared" si="30"/>
        <v>0</v>
      </c>
      <c r="G84" s="681">
        <f t="shared" si="30"/>
        <v>0</v>
      </c>
      <c r="H84" s="681">
        <f t="shared" si="30"/>
        <v>0</v>
      </c>
      <c r="I84" s="416"/>
      <c r="J84" s="416"/>
      <c r="K84" s="416"/>
      <c r="L84" s="416"/>
      <c r="M84" s="416"/>
      <c r="N84" s="416"/>
      <c r="O84" s="416"/>
      <c r="P84" s="416"/>
      <c r="Q84" s="416"/>
      <c r="R84" s="416"/>
      <c r="S84" s="416"/>
      <c r="T84" s="416"/>
      <c r="U84" s="416"/>
      <c r="V84" s="416"/>
      <c r="W84" s="416"/>
      <c r="X84" s="416"/>
      <c r="Y84" s="416"/>
      <c r="Z84" s="416"/>
      <c r="AA84" s="416"/>
      <c r="AB84" s="416"/>
      <c r="AC84" s="416"/>
      <c r="AD84" s="416"/>
      <c r="AE84" s="416"/>
      <c r="AF84" s="416"/>
      <c r="AG84" s="416"/>
      <c r="AH84" s="416"/>
      <c r="AI84" s="416"/>
      <c r="AJ84" s="416"/>
      <c r="AK84" s="416"/>
      <c r="AL84" s="416"/>
      <c r="AM84" s="416"/>
      <c r="AN84" s="416"/>
      <c r="AO84" s="416"/>
      <c r="AP84" s="416"/>
    </row>
    <row r="85" spans="1:42" x14ac:dyDescent="0.3">
      <c r="A85" s="452" t="s">
        <v>31</v>
      </c>
      <c r="B85" s="430" t="str">
        <f t="shared" si="31"/>
        <v>Nominal £</v>
      </c>
      <c r="C85" s="681">
        <f t="shared" si="30"/>
        <v>0</v>
      </c>
      <c r="D85" s="681">
        <f t="shared" si="30"/>
        <v>0</v>
      </c>
      <c r="E85" s="681">
        <f t="shared" si="30"/>
        <v>0</v>
      </c>
      <c r="F85" s="681">
        <f t="shared" si="30"/>
        <v>0</v>
      </c>
      <c r="G85" s="681">
        <f t="shared" si="30"/>
        <v>0</v>
      </c>
      <c r="H85" s="681">
        <f t="shared" si="30"/>
        <v>0</v>
      </c>
      <c r="I85" s="416"/>
      <c r="J85" s="416"/>
      <c r="K85" s="416"/>
      <c r="L85" s="416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416"/>
      <c r="AB85" s="416"/>
      <c r="AC85" s="416"/>
      <c r="AD85" s="416"/>
      <c r="AE85" s="416"/>
      <c r="AF85" s="416"/>
      <c r="AG85" s="416"/>
      <c r="AH85" s="416"/>
      <c r="AI85" s="416"/>
      <c r="AJ85" s="416"/>
      <c r="AK85" s="416"/>
      <c r="AL85" s="416"/>
      <c r="AM85" s="416"/>
      <c r="AN85" s="416"/>
      <c r="AO85" s="416"/>
      <c r="AP85" s="416"/>
    </row>
    <row r="86" spans="1:42" x14ac:dyDescent="0.3">
      <c r="A86" s="452" t="s">
        <v>293</v>
      </c>
      <c r="B86" s="430" t="str">
        <f t="shared" si="31"/>
        <v>Nominal £</v>
      </c>
      <c r="C86" s="681">
        <f t="shared" si="30"/>
        <v>0</v>
      </c>
      <c r="D86" s="681">
        <f t="shared" si="30"/>
        <v>0</v>
      </c>
      <c r="E86" s="681">
        <f t="shared" si="30"/>
        <v>0</v>
      </c>
      <c r="F86" s="681">
        <f t="shared" si="30"/>
        <v>0</v>
      </c>
      <c r="G86" s="681">
        <f t="shared" si="30"/>
        <v>0</v>
      </c>
      <c r="H86" s="681">
        <f t="shared" si="30"/>
        <v>0</v>
      </c>
      <c r="I86" s="416"/>
      <c r="J86" s="416"/>
      <c r="K86" s="416"/>
      <c r="L86" s="416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  <c r="AA86" s="416"/>
      <c r="AB86" s="416"/>
      <c r="AC86" s="416"/>
      <c r="AD86" s="416"/>
      <c r="AE86" s="416"/>
      <c r="AF86" s="416"/>
      <c r="AG86" s="416"/>
      <c r="AH86" s="416"/>
      <c r="AI86" s="416"/>
      <c r="AJ86" s="416"/>
      <c r="AK86" s="416"/>
      <c r="AL86" s="416"/>
      <c r="AM86" s="416"/>
      <c r="AN86" s="416"/>
      <c r="AO86" s="416"/>
      <c r="AP86" s="416"/>
    </row>
    <row r="87" spans="1:42" x14ac:dyDescent="0.3">
      <c r="A87" s="467" t="str">
        <f>A28</f>
        <v xml:space="preserve">  -Other Subcategory 1 (please specify)</v>
      </c>
      <c r="B87" s="430" t="str">
        <f t="shared" si="31"/>
        <v>Nominal £</v>
      </c>
      <c r="C87" s="681">
        <f t="shared" si="30"/>
        <v>0</v>
      </c>
      <c r="D87" s="681">
        <f t="shared" si="30"/>
        <v>0</v>
      </c>
      <c r="E87" s="681">
        <f t="shared" si="30"/>
        <v>0</v>
      </c>
      <c r="F87" s="681">
        <f t="shared" si="30"/>
        <v>0</v>
      </c>
      <c r="G87" s="681">
        <f t="shared" si="30"/>
        <v>0</v>
      </c>
      <c r="H87" s="681">
        <f t="shared" si="30"/>
        <v>0</v>
      </c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416"/>
      <c r="AB87" s="416"/>
      <c r="AC87" s="416"/>
      <c r="AD87" s="416"/>
      <c r="AE87" s="416"/>
      <c r="AF87" s="416"/>
      <c r="AG87" s="416"/>
      <c r="AH87" s="416"/>
      <c r="AI87" s="416"/>
      <c r="AJ87" s="416"/>
      <c r="AK87" s="416"/>
      <c r="AL87" s="416"/>
      <c r="AM87" s="416"/>
      <c r="AN87" s="416"/>
      <c r="AO87" s="416"/>
      <c r="AP87" s="416"/>
    </row>
    <row r="88" spans="1:42" x14ac:dyDescent="0.3">
      <c r="A88" s="467" t="str">
        <f t="shared" ref="A88:A91" si="32">A29</f>
        <v xml:space="preserve">  -Other Subcategory 2 (please specify)</v>
      </c>
      <c r="B88" s="430" t="str">
        <f t="shared" si="31"/>
        <v>Nominal £</v>
      </c>
      <c r="C88" s="681">
        <f t="shared" si="30"/>
        <v>0</v>
      </c>
      <c r="D88" s="681">
        <f t="shared" si="30"/>
        <v>0</v>
      </c>
      <c r="E88" s="681">
        <f t="shared" si="30"/>
        <v>0</v>
      </c>
      <c r="F88" s="681">
        <f t="shared" si="30"/>
        <v>0</v>
      </c>
      <c r="G88" s="681">
        <f t="shared" si="30"/>
        <v>0</v>
      </c>
      <c r="H88" s="681">
        <f t="shared" si="30"/>
        <v>0</v>
      </c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416"/>
      <c r="AF88" s="416"/>
      <c r="AG88" s="416"/>
      <c r="AH88" s="416"/>
      <c r="AI88" s="416"/>
      <c r="AJ88" s="416"/>
      <c r="AK88" s="416"/>
      <c r="AL88" s="416"/>
      <c r="AM88" s="416"/>
      <c r="AN88" s="416"/>
      <c r="AO88" s="416"/>
      <c r="AP88" s="416"/>
    </row>
    <row r="89" spans="1:42" x14ac:dyDescent="0.3">
      <c r="A89" s="467" t="str">
        <f t="shared" si="32"/>
        <v xml:space="preserve">  -Other Subcategory 3 (please specify)</v>
      </c>
      <c r="B89" s="430" t="str">
        <f t="shared" si="31"/>
        <v>Nominal £</v>
      </c>
      <c r="C89" s="681">
        <f t="shared" si="30"/>
        <v>0</v>
      </c>
      <c r="D89" s="681">
        <f t="shared" si="30"/>
        <v>0</v>
      </c>
      <c r="E89" s="681">
        <f t="shared" si="30"/>
        <v>0</v>
      </c>
      <c r="F89" s="681">
        <f t="shared" si="30"/>
        <v>0</v>
      </c>
      <c r="G89" s="681">
        <f t="shared" si="30"/>
        <v>0</v>
      </c>
      <c r="H89" s="681">
        <f t="shared" si="30"/>
        <v>0</v>
      </c>
      <c r="I89" s="416"/>
      <c r="J89" s="416"/>
      <c r="K89" s="416"/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6"/>
      <c r="X89" s="416"/>
      <c r="Y89" s="416"/>
      <c r="Z89" s="416"/>
      <c r="AA89" s="416"/>
      <c r="AB89" s="416"/>
      <c r="AC89" s="416"/>
      <c r="AD89" s="416"/>
      <c r="AE89" s="416"/>
      <c r="AF89" s="416"/>
      <c r="AG89" s="416"/>
      <c r="AH89" s="416"/>
      <c r="AI89" s="416"/>
      <c r="AJ89" s="416"/>
      <c r="AK89" s="416"/>
      <c r="AL89" s="416"/>
      <c r="AM89" s="416"/>
      <c r="AN89" s="416"/>
      <c r="AO89" s="416"/>
      <c r="AP89" s="416"/>
    </row>
    <row r="90" spans="1:42" x14ac:dyDescent="0.3">
      <c r="A90" s="467" t="str">
        <f t="shared" si="32"/>
        <v xml:space="preserve">  -Other Subcategory 4 (please specify)</v>
      </c>
      <c r="B90" s="430" t="str">
        <f t="shared" si="31"/>
        <v>Nominal £</v>
      </c>
      <c r="C90" s="681">
        <f t="shared" si="30"/>
        <v>0</v>
      </c>
      <c r="D90" s="681">
        <f t="shared" si="30"/>
        <v>0</v>
      </c>
      <c r="E90" s="681">
        <f t="shared" si="30"/>
        <v>0</v>
      </c>
      <c r="F90" s="681">
        <f t="shared" si="30"/>
        <v>0</v>
      </c>
      <c r="G90" s="681">
        <f t="shared" si="30"/>
        <v>0</v>
      </c>
      <c r="H90" s="681">
        <f t="shared" si="30"/>
        <v>0</v>
      </c>
      <c r="I90" s="416"/>
      <c r="J90" s="416"/>
      <c r="K90" s="416"/>
      <c r="L90" s="416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416"/>
      <c r="AB90" s="416"/>
      <c r="AC90" s="416"/>
      <c r="AD90" s="416"/>
      <c r="AE90" s="416"/>
      <c r="AF90" s="416"/>
      <c r="AG90" s="416"/>
      <c r="AH90" s="416"/>
      <c r="AI90" s="416"/>
      <c r="AJ90" s="416"/>
      <c r="AK90" s="416"/>
      <c r="AL90" s="416"/>
      <c r="AM90" s="416"/>
      <c r="AN90" s="416"/>
      <c r="AO90" s="416"/>
      <c r="AP90" s="416"/>
    </row>
    <row r="91" spans="1:42" ht="14.5" thickBot="1" x14ac:dyDescent="0.35">
      <c r="A91" s="472" t="str">
        <f t="shared" si="32"/>
        <v xml:space="preserve">  -Other Subcategory 5 (please specify)</v>
      </c>
      <c r="B91" s="473" t="str">
        <f t="shared" si="31"/>
        <v>Nominal £</v>
      </c>
      <c r="C91" s="681">
        <f t="shared" si="30"/>
        <v>0</v>
      </c>
      <c r="D91" s="681">
        <f t="shared" si="30"/>
        <v>0</v>
      </c>
      <c r="E91" s="681">
        <f t="shared" si="30"/>
        <v>0</v>
      </c>
      <c r="F91" s="681">
        <f t="shared" si="30"/>
        <v>0</v>
      </c>
      <c r="G91" s="681">
        <f t="shared" si="30"/>
        <v>0</v>
      </c>
      <c r="H91" s="681">
        <f t="shared" si="30"/>
        <v>0</v>
      </c>
      <c r="I91" s="416"/>
      <c r="J91" s="416"/>
      <c r="K91" s="416"/>
      <c r="L91" s="416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  <c r="AB91" s="416"/>
      <c r="AC91" s="416"/>
      <c r="AD91" s="416"/>
      <c r="AE91" s="416"/>
      <c r="AF91" s="416"/>
      <c r="AG91" s="416"/>
      <c r="AH91" s="416"/>
      <c r="AI91" s="416"/>
      <c r="AJ91" s="416"/>
      <c r="AK91" s="416"/>
      <c r="AL91" s="416"/>
      <c r="AM91" s="416"/>
      <c r="AN91" s="416"/>
      <c r="AO91" s="416"/>
      <c r="AP91" s="416"/>
    </row>
    <row r="92" spans="1:42" ht="14.5" thickBot="1" x14ac:dyDescent="0.35">
      <c r="A92" s="471" t="s">
        <v>366</v>
      </c>
      <c r="B92" s="461" t="str">
        <f t="shared" si="31"/>
        <v>Nominal £</v>
      </c>
      <c r="C92" s="656">
        <f t="shared" ref="C92:H92" si="33">SUM(C82:C91)</f>
        <v>0</v>
      </c>
      <c r="D92" s="656">
        <f t="shared" si="33"/>
        <v>0</v>
      </c>
      <c r="E92" s="656">
        <f t="shared" si="33"/>
        <v>0</v>
      </c>
      <c r="F92" s="656">
        <f t="shared" si="33"/>
        <v>0</v>
      </c>
      <c r="G92" s="656">
        <f t="shared" si="33"/>
        <v>0</v>
      </c>
      <c r="H92" s="657">
        <f t="shared" si="33"/>
        <v>0</v>
      </c>
      <c r="I92" s="416"/>
      <c r="J92" s="416"/>
      <c r="K92" s="416"/>
      <c r="L92" s="416"/>
      <c r="M92" s="416"/>
      <c r="N92" s="416"/>
      <c r="O92" s="416"/>
      <c r="P92" s="416"/>
      <c r="Q92" s="416"/>
      <c r="R92" s="416"/>
      <c r="S92" s="416"/>
      <c r="T92" s="416"/>
      <c r="U92" s="416"/>
      <c r="V92" s="416"/>
      <c r="W92" s="416"/>
      <c r="X92" s="416"/>
      <c r="Y92" s="416"/>
      <c r="Z92" s="416"/>
      <c r="AA92" s="416"/>
      <c r="AB92" s="416"/>
      <c r="AC92" s="416"/>
      <c r="AD92" s="416"/>
      <c r="AE92" s="416"/>
      <c r="AF92" s="416"/>
      <c r="AG92" s="416"/>
      <c r="AH92" s="416"/>
      <c r="AI92" s="416"/>
      <c r="AJ92" s="416"/>
      <c r="AK92" s="416"/>
      <c r="AL92" s="416"/>
      <c r="AM92" s="416"/>
      <c r="AN92" s="416"/>
      <c r="AO92" s="416"/>
      <c r="AP92" s="416"/>
    </row>
    <row r="93" spans="1:42" x14ac:dyDescent="0.3">
      <c r="A93" s="416"/>
      <c r="B93" s="416"/>
      <c r="C93" s="416"/>
      <c r="D93" s="416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416"/>
      <c r="P93" s="416"/>
      <c r="Q93" s="416"/>
      <c r="R93" s="416"/>
      <c r="S93" s="416"/>
      <c r="T93" s="416"/>
      <c r="U93" s="416"/>
      <c r="V93" s="416"/>
      <c r="W93" s="416"/>
      <c r="X93" s="416"/>
      <c r="Y93" s="416"/>
      <c r="Z93" s="416"/>
      <c r="AA93" s="416"/>
      <c r="AB93" s="416"/>
      <c r="AC93" s="416"/>
      <c r="AD93" s="416"/>
      <c r="AE93" s="416"/>
      <c r="AF93" s="416"/>
      <c r="AG93" s="416"/>
      <c r="AH93" s="416"/>
      <c r="AI93" s="416"/>
      <c r="AJ93" s="416"/>
      <c r="AK93" s="416"/>
      <c r="AL93" s="416"/>
      <c r="AM93" s="416"/>
      <c r="AN93" s="416"/>
      <c r="AO93" s="416"/>
      <c r="AP93" s="416"/>
    </row>
    <row r="94" spans="1:42" x14ac:dyDescent="0.3">
      <c r="A94" s="416"/>
      <c r="B94" s="416"/>
      <c r="C94" s="416"/>
      <c r="D94" s="416"/>
      <c r="E94" s="416"/>
      <c r="F94" s="416"/>
      <c r="G94" s="416"/>
      <c r="H94" s="416"/>
      <c r="I94" s="416"/>
      <c r="J94" s="416"/>
      <c r="K94" s="416"/>
      <c r="L94" s="416"/>
      <c r="M94" s="416"/>
      <c r="N94" s="416"/>
      <c r="O94" s="416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  <c r="AA94" s="416"/>
      <c r="AB94" s="416"/>
      <c r="AC94" s="416"/>
      <c r="AD94" s="416"/>
      <c r="AE94" s="416"/>
      <c r="AF94" s="416"/>
      <c r="AG94" s="416"/>
      <c r="AH94" s="416"/>
      <c r="AI94" s="416"/>
      <c r="AJ94" s="416"/>
      <c r="AK94" s="416"/>
      <c r="AL94" s="416"/>
      <c r="AM94" s="416"/>
      <c r="AN94" s="416"/>
      <c r="AO94" s="416"/>
      <c r="AP94" s="416"/>
    </row>
    <row r="95" spans="1:42" ht="16" thickBot="1" x14ac:dyDescent="0.4">
      <c r="A95" s="365" t="s">
        <v>559</v>
      </c>
      <c r="B95" s="416"/>
      <c r="C95" s="416"/>
      <c r="D95" s="416"/>
      <c r="E95" s="416"/>
      <c r="F95" s="416"/>
      <c r="G95" s="416"/>
      <c r="H95" s="416"/>
      <c r="I95" s="416"/>
      <c r="J95" s="416"/>
      <c r="K95" s="416"/>
      <c r="L95" s="416"/>
      <c r="M95" s="416"/>
      <c r="N95" s="416"/>
      <c r="O95" s="416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  <c r="AA95" s="416"/>
      <c r="AB95" s="416"/>
      <c r="AC95" s="416"/>
      <c r="AD95" s="416"/>
      <c r="AE95" s="416"/>
      <c r="AF95" s="416"/>
      <c r="AG95" s="416"/>
      <c r="AH95" s="416"/>
      <c r="AI95" s="416"/>
      <c r="AJ95" s="416"/>
      <c r="AK95" s="416"/>
      <c r="AL95" s="416"/>
      <c r="AM95" s="416"/>
      <c r="AN95" s="416"/>
      <c r="AO95" s="416"/>
      <c r="AP95" s="416"/>
    </row>
    <row r="96" spans="1:42" ht="14.5" thickBot="1" x14ac:dyDescent="0.35">
      <c r="A96" s="453" t="s">
        <v>546</v>
      </c>
      <c r="B96" s="438" t="s">
        <v>386</v>
      </c>
      <c r="C96" s="478">
        <v>2023</v>
      </c>
      <c r="D96" s="478">
        <v>2024</v>
      </c>
      <c r="E96" s="478">
        <v>2025</v>
      </c>
      <c r="F96" s="478">
        <v>2026</v>
      </c>
      <c r="G96" s="478">
        <v>2027</v>
      </c>
      <c r="H96" s="479">
        <v>2028</v>
      </c>
      <c r="I96" s="416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  <c r="AA96" s="416"/>
      <c r="AB96" s="416"/>
      <c r="AC96" s="416"/>
      <c r="AD96" s="416"/>
      <c r="AE96" s="416"/>
      <c r="AF96" s="416"/>
      <c r="AG96" s="416"/>
      <c r="AH96" s="416"/>
      <c r="AI96" s="416"/>
      <c r="AJ96" s="416"/>
      <c r="AK96" s="416"/>
      <c r="AL96" s="416"/>
      <c r="AM96" s="416"/>
      <c r="AN96" s="416"/>
      <c r="AO96" s="416"/>
      <c r="AP96" s="416"/>
    </row>
    <row r="97" spans="1:8" x14ac:dyDescent="0.3">
      <c r="A97" s="474" t="s">
        <v>551</v>
      </c>
      <c r="B97" s="430" t="s">
        <v>374</v>
      </c>
      <c r="C97" s="681">
        <f>C$9*C35</f>
        <v>0</v>
      </c>
      <c r="D97" s="681">
        <f t="shared" ref="D97:H97" si="34">D$9*D35</f>
        <v>0</v>
      </c>
      <c r="E97" s="681">
        <f t="shared" si="34"/>
        <v>0</v>
      </c>
      <c r="F97" s="681">
        <f t="shared" si="34"/>
        <v>0</v>
      </c>
      <c r="G97" s="681">
        <f t="shared" si="34"/>
        <v>0</v>
      </c>
      <c r="H97" s="681">
        <f t="shared" si="34"/>
        <v>0</v>
      </c>
    </row>
    <row r="98" spans="1:8" x14ac:dyDescent="0.3">
      <c r="A98" s="452" t="s">
        <v>95</v>
      </c>
      <c r="B98" s="430" t="str">
        <f>B97</f>
        <v>Nominal £</v>
      </c>
      <c r="C98" s="681">
        <f t="shared" ref="C98:H106" si="35">C$9*C36</f>
        <v>0</v>
      </c>
      <c r="D98" s="681">
        <f t="shared" si="35"/>
        <v>0</v>
      </c>
      <c r="E98" s="681">
        <f t="shared" si="35"/>
        <v>0</v>
      </c>
      <c r="F98" s="681">
        <f t="shared" si="35"/>
        <v>0</v>
      </c>
      <c r="G98" s="681">
        <f t="shared" si="35"/>
        <v>0</v>
      </c>
      <c r="H98" s="681">
        <f t="shared" si="35"/>
        <v>0</v>
      </c>
    </row>
    <row r="99" spans="1:8" x14ac:dyDescent="0.3">
      <c r="A99" s="452" t="s">
        <v>552</v>
      </c>
      <c r="B99" s="430" t="str">
        <f t="shared" ref="B99:B107" si="36">B98</f>
        <v>Nominal £</v>
      </c>
      <c r="C99" s="681">
        <f t="shared" si="35"/>
        <v>0</v>
      </c>
      <c r="D99" s="681">
        <f t="shared" si="35"/>
        <v>0</v>
      </c>
      <c r="E99" s="681">
        <f t="shared" si="35"/>
        <v>0</v>
      </c>
      <c r="F99" s="681">
        <f t="shared" si="35"/>
        <v>0</v>
      </c>
      <c r="G99" s="681">
        <f t="shared" si="35"/>
        <v>0</v>
      </c>
      <c r="H99" s="681">
        <f t="shared" si="35"/>
        <v>0</v>
      </c>
    </row>
    <row r="100" spans="1:8" x14ac:dyDescent="0.3">
      <c r="A100" s="452" t="s">
        <v>31</v>
      </c>
      <c r="B100" s="430" t="str">
        <f t="shared" si="36"/>
        <v>Nominal £</v>
      </c>
      <c r="C100" s="681">
        <f t="shared" si="35"/>
        <v>0</v>
      </c>
      <c r="D100" s="681">
        <f t="shared" si="35"/>
        <v>0</v>
      </c>
      <c r="E100" s="681">
        <f t="shared" si="35"/>
        <v>0</v>
      </c>
      <c r="F100" s="681">
        <f t="shared" si="35"/>
        <v>0</v>
      </c>
      <c r="G100" s="681">
        <f t="shared" si="35"/>
        <v>0</v>
      </c>
      <c r="H100" s="681">
        <f t="shared" si="35"/>
        <v>0</v>
      </c>
    </row>
    <row r="101" spans="1:8" x14ac:dyDescent="0.3">
      <c r="A101" s="452" t="s">
        <v>293</v>
      </c>
      <c r="B101" s="430" t="str">
        <f t="shared" si="36"/>
        <v>Nominal £</v>
      </c>
      <c r="C101" s="681">
        <f>C$9*C39</f>
        <v>0</v>
      </c>
      <c r="D101" s="681">
        <f t="shared" si="35"/>
        <v>0</v>
      </c>
      <c r="E101" s="681">
        <f t="shared" si="35"/>
        <v>0</v>
      </c>
      <c r="F101" s="681">
        <f t="shared" si="35"/>
        <v>0</v>
      </c>
      <c r="G101" s="681">
        <f t="shared" si="35"/>
        <v>0</v>
      </c>
      <c r="H101" s="681">
        <f t="shared" si="35"/>
        <v>0</v>
      </c>
    </row>
    <row r="102" spans="1:8" x14ac:dyDescent="0.3">
      <c r="A102" s="467" t="str">
        <f>A28</f>
        <v xml:space="preserve">  -Other Subcategory 1 (please specify)</v>
      </c>
      <c r="B102" s="430" t="str">
        <f t="shared" si="36"/>
        <v>Nominal £</v>
      </c>
      <c r="C102" s="681">
        <f t="shared" si="35"/>
        <v>0</v>
      </c>
      <c r="D102" s="681">
        <f t="shared" si="35"/>
        <v>0</v>
      </c>
      <c r="E102" s="681">
        <f t="shared" si="35"/>
        <v>0</v>
      </c>
      <c r="F102" s="681">
        <f t="shared" si="35"/>
        <v>0</v>
      </c>
      <c r="G102" s="681">
        <f t="shared" si="35"/>
        <v>0</v>
      </c>
      <c r="H102" s="681">
        <f t="shared" si="35"/>
        <v>0</v>
      </c>
    </row>
    <row r="103" spans="1:8" x14ac:dyDescent="0.3">
      <c r="A103" s="467" t="str">
        <f t="shared" ref="A103:A106" si="37">A29</f>
        <v xml:space="preserve">  -Other Subcategory 2 (please specify)</v>
      </c>
      <c r="B103" s="430" t="str">
        <f t="shared" si="36"/>
        <v>Nominal £</v>
      </c>
      <c r="C103" s="681">
        <f t="shared" si="35"/>
        <v>0</v>
      </c>
      <c r="D103" s="681">
        <f t="shared" si="35"/>
        <v>0</v>
      </c>
      <c r="E103" s="681">
        <f t="shared" si="35"/>
        <v>0</v>
      </c>
      <c r="F103" s="681">
        <f t="shared" si="35"/>
        <v>0</v>
      </c>
      <c r="G103" s="681">
        <f t="shared" si="35"/>
        <v>0</v>
      </c>
      <c r="H103" s="681">
        <f t="shared" si="35"/>
        <v>0</v>
      </c>
    </row>
    <row r="104" spans="1:8" x14ac:dyDescent="0.3">
      <c r="A104" s="467" t="str">
        <f t="shared" si="37"/>
        <v xml:space="preserve">  -Other Subcategory 3 (please specify)</v>
      </c>
      <c r="B104" s="430" t="str">
        <f t="shared" si="36"/>
        <v>Nominal £</v>
      </c>
      <c r="C104" s="681">
        <f t="shared" si="35"/>
        <v>0</v>
      </c>
      <c r="D104" s="681">
        <f t="shared" si="35"/>
        <v>0</v>
      </c>
      <c r="E104" s="681">
        <f t="shared" si="35"/>
        <v>0</v>
      </c>
      <c r="F104" s="681">
        <f t="shared" si="35"/>
        <v>0</v>
      </c>
      <c r="G104" s="681">
        <f t="shared" si="35"/>
        <v>0</v>
      </c>
      <c r="H104" s="681">
        <f t="shared" si="35"/>
        <v>0</v>
      </c>
    </row>
    <row r="105" spans="1:8" x14ac:dyDescent="0.3">
      <c r="A105" s="467" t="str">
        <f t="shared" si="37"/>
        <v xml:space="preserve">  -Other Subcategory 4 (please specify)</v>
      </c>
      <c r="B105" s="430" t="str">
        <f t="shared" si="36"/>
        <v>Nominal £</v>
      </c>
      <c r="C105" s="681">
        <f t="shared" si="35"/>
        <v>0</v>
      </c>
      <c r="D105" s="681">
        <f t="shared" si="35"/>
        <v>0</v>
      </c>
      <c r="E105" s="681">
        <f t="shared" si="35"/>
        <v>0</v>
      </c>
      <c r="F105" s="681">
        <f t="shared" si="35"/>
        <v>0</v>
      </c>
      <c r="G105" s="681">
        <f t="shared" si="35"/>
        <v>0</v>
      </c>
      <c r="H105" s="681">
        <f t="shared" si="35"/>
        <v>0</v>
      </c>
    </row>
    <row r="106" spans="1:8" ht="14.5" thickBot="1" x14ac:dyDescent="0.35">
      <c r="A106" s="467" t="str">
        <f t="shared" si="37"/>
        <v xml:space="preserve">  -Other Subcategory 5 (please specify)</v>
      </c>
      <c r="B106" s="473" t="str">
        <f t="shared" si="36"/>
        <v>Nominal £</v>
      </c>
      <c r="C106" s="681">
        <f t="shared" si="35"/>
        <v>0</v>
      </c>
      <c r="D106" s="681">
        <f t="shared" si="35"/>
        <v>0</v>
      </c>
      <c r="E106" s="681">
        <f t="shared" si="35"/>
        <v>0</v>
      </c>
      <c r="F106" s="681">
        <f t="shared" si="35"/>
        <v>0</v>
      </c>
      <c r="G106" s="681">
        <f t="shared" si="35"/>
        <v>0</v>
      </c>
      <c r="H106" s="681">
        <f t="shared" si="35"/>
        <v>0</v>
      </c>
    </row>
    <row r="107" spans="1:8" ht="14.5" thickBot="1" x14ac:dyDescent="0.35">
      <c r="A107" s="471" t="s">
        <v>366</v>
      </c>
      <c r="B107" s="461" t="str">
        <f t="shared" si="36"/>
        <v>Nominal £</v>
      </c>
      <c r="C107" s="656">
        <f t="shared" ref="C107:H107" si="38">SUM(C97:C106)</f>
        <v>0</v>
      </c>
      <c r="D107" s="656">
        <f t="shared" si="38"/>
        <v>0</v>
      </c>
      <c r="E107" s="656">
        <f t="shared" si="38"/>
        <v>0</v>
      </c>
      <c r="F107" s="656">
        <f t="shared" si="38"/>
        <v>0</v>
      </c>
      <c r="G107" s="656">
        <f t="shared" si="38"/>
        <v>0</v>
      </c>
      <c r="H107" s="657">
        <f t="shared" si="38"/>
        <v>0</v>
      </c>
    </row>
    <row r="108" spans="1:8" x14ac:dyDescent="0.3"/>
    <row r="109" spans="1:8" x14ac:dyDescent="0.3"/>
    <row r="110" spans="1:8" ht="16" thickBot="1" x14ac:dyDescent="0.4">
      <c r="A110" s="365" t="s">
        <v>656</v>
      </c>
      <c r="B110" s="416"/>
      <c r="C110" s="416"/>
      <c r="D110" s="416"/>
      <c r="E110" s="416"/>
      <c r="F110" s="416"/>
      <c r="G110" s="416"/>
      <c r="H110" s="416"/>
    </row>
    <row r="111" spans="1:8" ht="14.5" thickBot="1" x14ac:dyDescent="0.35">
      <c r="A111" s="453" t="s">
        <v>546</v>
      </c>
      <c r="B111" s="438" t="s">
        <v>386</v>
      </c>
      <c r="C111" s="478">
        <v>2023</v>
      </c>
      <c r="D111" s="478">
        <v>2024</v>
      </c>
      <c r="E111" s="478">
        <v>2025</v>
      </c>
      <c r="F111" s="478">
        <v>2026</v>
      </c>
      <c r="G111" s="478">
        <v>2027</v>
      </c>
      <c r="H111" s="479">
        <v>2028</v>
      </c>
    </row>
    <row r="112" spans="1:8" x14ac:dyDescent="0.3">
      <c r="A112" s="451" t="s">
        <v>551</v>
      </c>
      <c r="B112" s="458" t="s">
        <v>374</v>
      </c>
      <c r="C112" s="680">
        <f>C82+C97</f>
        <v>0</v>
      </c>
      <c r="D112" s="680">
        <f t="shared" ref="D112:H112" si="39">D82+D97</f>
        <v>0</v>
      </c>
      <c r="E112" s="680">
        <f t="shared" si="39"/>
        <v>0</v>
      </c>
      <c r="F112" s="680">
        <f t="shared" si="39"/>
        <v>0</v>
      </c>
      <c r="G112" s="680">
        <f t="shared" si="39"/>
        <v>0</v>
      </c>
      <c r="H112" s="671">
        <f t="shared" si="39"/>
        <v>0</v>
      </c>
    </row>
    <row r="113" spans="1:27" x14ac:dyDescent="0.3">
      <c r="A113" s="452" t="s">
        <v>95</v>
      </c>
      <c r="B113" s="430" t="str">
        <f>B112</f>
        <v>Nominal £</v>
      </c>
      <c r="C113" s="681">
        <f t="shared" ref="C113:H121" si="40">C83+C98</f>
        <v>0</v>
      </c>
      <c r="D113" s="681">
        <f t="shared" si="40"/>
        <v>0</v>
      </c>
      <c r="E113" s="681">
        <f t="shared" si="40"/>
        <v>0</v>
      </c>
      <c r="F113" s="681">
        <f t="shared" si="40"/>
        <v>0</v>
      </c>
      <c r="G113" s="681">
        <f t="shared" si="40"/>
        <v>0</v>
      </c>
      <c r="H113" s="682">
        <f t="shared" si="40"/>
        <v>0</v>
      </c>
    </row>
    <row r="114" spans="1:27" x14ac:dyDescent="0.3">
      <c r="A114" s="452" t="s">
        <v>552</v>
      </c>
      <c r="B114" s="430" t="str">
        <f t="shared" ref="B114:B123" si="41">B113</f>
        <v>Nominal £</v>
      </c>
      <c r="C114" s="681">
        <f t="shared" si="40"/>
        <v>0</v>
      </c>
      <c r="D114" s="681">
        <f t="shared" si="40"/>
        <v>0</v>
      </c>
      <c r="E114" s="681">
        <f t="shared" si="40"/>
        <v>0</v>
      </c>
      <c r="F114" s="681">
        <f t="shared" si="40"/>
        <v>0</v>
      </c>
      <c r="G114" s="681">
        <f t="shared" si="40"/>
        <v>0</v>
      </c>
      <c r="H114" s="682">
        <f t="shared" si="40"/>
        <v>0</v>
      </c>
    </row>
    <row r="115" spans="1:27" x14ac:dyDescent="0.3">
      <c r="A115" s="452" t="s">
        <v>31</v>
      </c>
      <c r="B115" s="430" t="str">
        <f t="shared" si="41"/>
        <v>Nominal £</v>
      </c>
      <c r="C115" s="681">
        <f t="shared" si="40"/>
        <v>0</v>
      </c>
      <c r="D115" s="681">
        <f t="shared" si="40"/>
        <v>0</v>
      </c>
      <c r="E115" s="681">
        <f t="shared" si="40"/>
        <v>0</v>
      </c>
      <c r="F115" s="681">
        <f t="shared" si="40"/>
        <v>0</v>
      </c>
      <c r="G115" s="681">
        <f t="shared" si="40"/>
        <v>0</v>
      </c>
      <c r="H115" s="682">
        <f t="shared" si="40"/>
        <v>0</v>
      </c>
    </row>
    <row r="116" spans="1:27" x14ac:dyDescent="0.3">
      <c r="A116" s="452" t="s">
        <v>293</v>
      </c>
      <c r="B116" s="430" t="str">
        <f t="shared" si="41"/>
        <v>Nominal £</v>
      </c>
      <c r="C116" s="681">
        <f t="shared" si="40"/>
        <v>0</v>
      </c>
      <c r="D116" s="681">
        <f t="shared" si="40"/>
        <v>0</v>
      </c>
      <c r="E116" s="681">
        <f t="shared" si="40"/>
        <v>0</v>
      </c>
      <c r="F116" s="681">
        <f t="shared" si="40"/>
        <v>0</v>
      </c>
      <c r="G116" s="681">
        <f t="shared" si="40"/>
        <v>0</v>
      </c>
      <c r="H116" s="682">
        <f t="shared" si="40"/>
        <v>0</v>
      </c>
    </row>
    <row r="117" spans="1:27" x14ac:dyDescent="0.3">
      <c r="A117" s="467" t="str">
        <f>A28</f>
        <v xml:space="preserve">  -Other Subcategory 1 (please specify)</v>
      </c>
      <c r="B117" s="430" t="str">
        <f t="shared" si="41"/>
        <v>Nominal £</v>
      </c>
      <c r="C117" s="681">
        <f t="shared" si="40"/>
        <v>0</v>
      </c>
      <c r="D117" s="681">
        <f t="shared" si="40"/>
        <v>0</v>
      </c>
      <c r="E117" s="681">
        <f t="shared" si="40"/>
        <v>0</v>
      </c>
      <c r="F117" s="681">
        <f t="shared" si="40"/>
        <v>0</v>
      </c>
      <c r="G117" s="681">
        <f t="shared" si="40"/>
        <v>0</v>
      </c>
      <c r="H117" s="682">
        <f t="shared" si="40"/>
        <v>0</v>
      </c>
    </row>
    <row r="118" spans="1:27" x14ac:dyDescent="0.3">
      <c r="A118" s="467" t="str">
        <f t="shared" ref="A118:A121" si="42">A29</f>
        <v xml:space="preserve">  -Other Subcategory 2 (please specify)</v>
      </c>
      <c r="B118" s="430" t="str">
        <f t="shared" si="41"/>
        <v>Nominal £</v>
      </c>
      <c r="C118" s="681">
        <f t="shared" si="40"/>
        <v>0</v>
      </c>
      <c r="D118" s="681">
        <f t="shared" si="40"/>
        <v>0</v>
      </c>
      <c r="E118" s="681">
        <f t="shared" si="40"/>
        <v>0</v>
      </c>
      <c r="F118" s="681">
        <f t="shared" si="40"/>
        <v>0</v>
      </c>
      <c r="G118" s="681">
        <f t="shared" si="40"/>
        <v>0</v>
      </c>
      <c r="H118" s="682">
        <f t="shared" si="40"/>
        <v>0</v>
      </c>
    </row>
    <row r="119" spans="1:27" x14ac:dyDescent="0.3">
      <c r="A119" s="467" t="str">
        <f t="shared" si="42"/>
        <v xml:space="preserve">  -Other Subcategory 3 (please specify)</v>
      </c>
      <c r="B119" s="430" t="str">
        <f t="shared" si="41"/>
        <v>Nominal £</v>
      </c>
      <c r="C119" s="681">
        <f t="shared" si="40"/>
        <v>0</v>
      </c>
      <c r="D119" s="681">
        <f t="shared" si="40"/>
        <v>0</v>
      </c>
      <c r="E119" s="681">
        <f t="shared" si="40"/>
        <v>0</v>
      </c>
      <c r="F119" s="681">
        <f t="shared" si="40"/>
        <v>0</v>
      </c>
      <c r="G119" s="681">
        <f t="shared" si="40"/>
        <v>0</v>
      </c>
      <c r="H119" s="682">
        <f t="shared" si="40"/>
        <v>0</v>
      </c>
    </row>
    <row r="120" spans="1:27" x14ac:dyDescent="0.3">
      <c r="A120" s="467" t="str">
        <f t="shared" si="42"/>
        <v xml:space="preserve">  -Other Subcategory 4 (please specify)</v>
      </c>
      <c r="B120" s="430" t="str">
        <f t="shared" si="41"/>
        <v>Nominal £</v>
      </c>
      <c r="C120" s="681">
        <f t="shared" si="40"/>
        <v>0</v>
      </c>
      <c r="D120" s="681">
        <f t="shared" si="40"/>
        <v>0</v>
      </c>
      <c r="E120" s="681">
        <f t="shared" si="40"/>
        <v>0</v>
      </c>
      <c r="F120" s="681">
        <f t="shared" si="40"/>
        <v>0</v>
      </c>
      <c r="G120" s="681">
        <f t="shared" si="40"/>
        <v>0</v>
      </c>
      <c r="H120" s="682">
        <f t="shared" si="40"/>
        <v>0</v>
      </c>
    </row>
    <row r="121" spans="1:27" ht="14.5" thickBot="1" x14ac:dyDescent="0.35">
      <c r="A121" s="468" t="str">
        <f t="shared" si="42"/>
        <v xml:space="preserve">  -Other Subcategory 5 (please specify)</v>
      </c>
      <c r="B121" s="457" t="str">
        <f t="shared" si="41"/>
        <v>Nominal £</v>
      </c>
      <c r="C121" s="801">
        <f t="shared" si="40"/>
        <v>0</v>
      </c>
      <c r="D121" s="801">
        <f t="shared" si="40"/>
        <v>0</v>
      </c>
      <c r="E121" s="801">
        <f t="shared" si="40"/>
        <v>0</v>
      </c>
      <c r="F121" s="801">
        <f t="shared" si="40"/>
        <v>0</v>
      </c>
      <c r="G121" s="801">
        <f t="shared" si="40"/>
        <v>0</v>
      </c>
      <c r="H121" s="802">
        <f t="shared" si="40"/>
        <v>0</v>
      </c>
    </row>
    <row r="122" spans="1:27" ht="14.5" thickBot="1" x14ac:dyDescent="0.35">
      <c r="A122" s="455" t="s">
        <v>544</v>
      </c>
      <c r="B122" s="457" t="str">
        <f t="shared" si="41"/>
        <v>Nominal £</v>
      </c>
      <c r="C122" s="801">
        <f>C10</f>
        <v>0</v>
      </c>
      <c r="D122" s="801">
        <f t="shared" ref="D122:H122" si="43">D10</f>
        <v>0</v>
      </c>
      <c r="E122" s="801">
        <f t="shared" si="43"/>
        <v>0</v>
      </c>
      <c r="F122" s="801">
        <f t="shared" si="43"/>
        <v>0</v>
      </c>
      <c r="G122" s="801">
        <f t="shared" si="43"/>
        <v>0</v>
      </c>
      <c r="H122" s="802">
        <f t="shared" si="43"/>
        <v>0</v>
      </c>
    </row>
    <row r="123" spans="1:27" ht="14.5" thickBot="1" x14ac:dyDescent="0.35">
      <c r="A123" s="471" t="s">
        <v>366</v>
      </c>
      <c r="B123" s="457" t="str">
        <f t="shared" si="41"/>
        <v>Nominal £</v>
      </c>
      <c r="C123" s="656">
        <f>SUM(C112:C122)</f>
        <v>0</v>
      </c>
      <c r="D123" s="656">
        <f t="shared" ref="D123:H123" si="44">SUM(D112:D122)</f>
        <v>0</v>
      </c>
      <c r="E123" s="656">
        <f t="shared" si="44"/>
        <v>0</v>
      </c>
      <c r="F123" s="656">
        <f t="shared" si="44"/>
        <v>0</v>
      </c>
      <c r="G123" s="656">
        <f t="shared" si="44"/>
        <v>0</v>
      </c>
      <c r="H123" s="657">
        <f t="shared" si="44"/>
        <v>0</v>
      </c>
    </row>
    <row r="124" spans="1:27" x14ac:dyDescent="0.3"/>
    <row r="125" spans="1:27" x14ac:dyDescent="0.3"/>
    <row r="126" spans="1:27" s="38" customFormat="1" ht="15" customHeight="1" x14ac:dyDescent="0.4">
      <c r="A126" s="34" t="s">
        <v>12</v>
      </c>
      <c r="B126" s="35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7"/>
      <c r="X126" s="37"/>
      <c r="Y126" s="37"/>
      <c r="Z126" s="37"/>
      <c r="AA126" s="37"/>
    </row>
  </sheetData>
  <sheetProtection sheet="1" objects="1" scenarios="1"/>
  <mergeCells count="15">
    <mergeCell ref="C34:H34"/>
    <mergeCell ref="B22:B32"/>
    <mergeCell ref="A66:B66"/>
    <mergeCell ref="B67:B77"/>
    <mergeCell ref="C67:H67"/>
    <mergeCell ref="B34:B44"/>
    <mergeCell ref="B49:B54"/>
    <mergeCell ref="C49:H49"/>
    <mergeCell ref="B55:B65"/>
    <mergeCell ref="C55:H55"/>
    <mergeCell ref="A1:H3"/>
    <mergeCell ref="B16:B21"/>
    <mergeCell ref="C16:H16"/>
    <mergeCell ref="C22:H22"/>
    <mergeCell ref="A33:B33"/>
  </mergeCells>
  <conditionalFormatting sqref="C33:H33">
    <cfRule type="expression" dxfId="52" priority="4">
      <formula>C33="Error"</formula>
    </cfRule>
  </conditionalFormatting>
  <conditionalFormatting sqref="C66:H66">
    <cfRule type="expression" dxfId="51" priority="3">
      <formula>C66="Error"</formula>
    </cfRule>
  </conditionalFormatting>
  <conditionalFormatting sqref="V126:AA126">
    <cfRule type="expression" dxfId="50" priority="2">
      <formula>V126="Error"</formula>
    </cfRule>
  </conditionalFormatting>
  <conditionalFormatting sqref="AC126:AJ126">
    <cfRule type="expression" dxfId="49" priority="1">
      <formula>AC126="Error"</formula>
    </cfRule>
  </conditionalFormatting>
  <pageMargins left="0.7" right="0.7" top="0.75" bottom="0.75" header="0.3" footer="0.3"/>
  <pageSetup paperSize="9" scale="23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A6F48-1F93-4032-B593-0AAFBC4B6251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261"/>
      <c r="L1" s="261"/>
    </row>
    <row r="2" spans="1:47" s="28" customFormat="1" ht="1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261"/>
      <c r="L2" s="261"/>
    </row>
    <row r="3" spans="1:47" s="29" customFormat="1" ht="15.7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262"/>
      <c r="L3" s="262"/>
    </row>
    <row r="4" spans="1:47" ht="15" customHeight="1" x14ac:dyDescent="0.4">
      <c r="A4" s="263" t="str">
        <f t="shared" ref="A4" ca="1" si="0">CONCATENATE("Worksheet: ",RIGHT(CELL("filename",$A$1),LEN(CELL("filename",$A$1))-FIND("]",CELL("filename",$A$1))))</f>
        <v>Worksheet: 4.3 Project List Summaries 2023</v>
      </c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7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17"/>
      <c r="AO4" s="265"/>
      <c r="AP4" s="265"/>
      <c r="AQ4" s="265"/>
      <c r="AR4" s="265"/>
      <c r="AS4" s="265"/>
      <c r="AT4" s="265"/>
      <c r="AU4" s="265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93" t="s">
        <v>1119</v>
      </c>
      <c r="B6" s="1687"/>
      <c r="C6" s="1687"/>
      <c r="D6" s="1687"/>
      <c r="E6" s="302"/>
      <c r="F6" s="302"/>
      <c r="G6" s="265"/>
      <c r="H6" s="302"/>
      <c r="I6" s="265"/>
      <c r="J6" s="302"/>
      <c r="K6" s="17"/>
      <c r="L6" s="17"/>
      <c r="M6" s="265"/>
      <c r="N6" s="265"/>
      <c r="O6" s="265"/>
      <c r="P6" s="265"/>
      <c r="Q6" s="265"/>
      <c r="R6" s="265"/>
      <c r="S6" s="17"/>
      <c r="T6" s="17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7" t="s">
        <v>357</v>
      </c>
      <c r="E7" s="1679" t="s">
        <v>358</v>
      </c>
      <c r="F7" s="1675" t="s">
        <v>359</v>
      </c>
      <c r="G7" s="320"/>
      <c r="H7" s="1675" t="s">
        <v>360</v>
      </c>
      <c r="I7" s="320"/>
      <c r="J7" s="1645" t="s">
        <v>361</v>
      </c>
      <c r="K7" s="321"/>
      <c r="L7" s="1645" t="s">
        <v>336</v>
      </c>
      <c r="M7" s="1672" t="s">
        <v>299</v>
      </c>
      <c r="N7" s="1672" t="s">
        <v>252</v>
      </c>
      <c r="O7" s="1677"/>
      <c r="P7" s="1677"/>
      <c r="Q7" s="1678"/>
      <c r="R7" s="1679"/>
      <c r="S7" s="321"/>
      <c r="T7" s="1645" t="s">
        <v>336</v>
      </c>
      <c r="U7" s="1672" t="s">
        <v>299</v>
      </c>
      <c r="V7" s="1672" t="s">
        <v>376</v>
      </c>
      <c r="W7" s="1677"/>
      <c r="X7" s="1677"/>
      <c r="Y7" s="1677"/>
      <c r="Z7" s="1677"/>
      <c r="AA7" s="1677"/>
      <c r="AB7" s="1677"/>
      <c r="AC7" s="1677"/>
      <c r="AD7" s="1677"/>
      <c r="AE7" s="1677"/>
      <c r="AF7" s="1677"/>
      <c r="AG7" s="1678"/>
      <c r="AH7" s="1678"/>
      <c r="AI7" s="1678"/>
      <c r="AJ7" s="1675" t="s">
        <v>362</v>
      </c>
      <c r="AK7" s="1680" t="s">
        <v>378</v>
      </c>
      <c r="AL7" s="335"/>
      <c r="AM7" s="1645" t="s">
        <v>336</v>
      </c>
      <c r="AN7" s="1672" t="s">
        <v>299</v>
      </c>
      <c r="AO7" s="1672" t="s">
        <v>387</v>
      </c>
      <c r="AP7" s="1677"/>
      <c r="AQ7" s="1677"/>
      <c r="AR7" s="1677"/>
      <c r="AS7" s="1677"/>
      <c r="AT7" s="1677"/>
      <c r="AU7" s="1679"/>
    </row>
    <row r="8" spans="1:47" ht="25" customHeight="1" thickBot="1" x14ac:dyDescent="0.35">
      <c r="A8" s="1674"/>
      <c r="B8" s="1673"/>
      <c r="C8" s="1688"/>
      <c r="D8" s="1689"/>
      <c r="E8" s="1690"/>
      <c r="F8" s="1676"/>
      <c r="G8" s="265"/>
      <c r="H8" s="1676"/>
      <c r="I8" s="265"/>
      <c r="J8" s="1646"/>
      <c r="K8" s="17"/>
      <c r="L8" s="1674"/>
      <c r="M8" s="1673"/>
      <c r="N8" s="268" t="s">
        <v>325</v>
      </c>
      <c r="O8" s="269" t="s">
        <v>351</v>
      </c>
      <c r="P8" s="269" t="s">
        <v>326</v>
      </c>
      <c r="Q8" s="269" t="s">
        <v>327</v>
      </c>
      <c r="R8" s="271" t="s">
        <v>29</v>
      </c>
      <c r="S8" s="17"/>
      <c r="T8" s="1674"/>
      <c r="U8" s="1673"/>
      <c r="V8" s="268" t="s">
        <v>337</v>
      </c>
      <c r="W8" s="269" t="s">
        <v>338</v>
      </c>
      <c r="X8" s="269" t="s">
        <v>339</v>
      </c>
      <c r="Y8" s="269" t="s">
        <v>340</v>
      </c>
      <c r="Z8" s="269" t="s">
        <v>341</v>
      </c>
      <c r="AA8" s="269" t="s">
        <v>342</v>
      </c>
      <c r="AB8" s="269" t="s">
        <v>343</v>
      </c>
      <c r="AC8" s="269" t="s">
        <v>344</v>
      </c>
      <c r="AD8" s="269" t="s">
        <v>345</v>
      </c>
      <c r="AE8" s="269" t="s">
        <v>346</v>
      </c>
      <c r="AF8" s="269" t="s">
        <v>347</v>
      </c>
      <c r="AG8" s="272" t="s">
        <v>348</v>
      </c>
      <c r="AH8" s="272" t="s">
        <v>349</v>
      </c>
      <c r="AI8" s="272" t="s">
        <v>350</v>
      </c>
      <c r="AJ8" s="1676"/>
      <c r="AK8" s="1681"/>
      <c r="AL8" s="328"/>
      <c r="AM8" s="1674"/>
      <c r="AN8" s="1673"/>
      <c r="AO8" s="268" t="s">
        <v>379</v>
      </c>
      <c r="AP8" s="269" t="s">
        <v>380</v>
      </c>
      <c r="AQ8" s="269" t="s">
        <v>381</v>
      </c>
      <c r="AR8" s="269" t="s">
        <v>382</v>
      </c>
      <c r="AS8" s="269" t="s">
        <v>383</v>
      </c>
      <c r="AT8" s="269" t="s">
        <v>385</v>
      </c>
      <c r="AU8" s="270" t="s">
        <v>384</v>
      </c>
    </row>
    <row r="9" spans="1:47" x14ac:dyDescent="0.3">
      <c r="A9" s="306" t="s">
        <v>363</v>
      </c>
      <c r="B9" s="311" t="s">
        <v>374</v>
      </c>
      <c r="C9" s="298"/>
      <c r="D9" s="274"/>
      <c r="E9" s="275"/>
      <c r="F9" s="670">
        <f>SUM(C9:E9)</f>
        <v>0</v>
      </c>
      <c r="G9" s="276"/>
      <c r="H9" s="277">
        <v>0</v>
      </c>
      <c r="I9" s="276"/>
      <c r="J9" s="670">
        <f>F9-H9</f>
        <v>0</v>
      </c>
      <c r="K9" s="17"/>
      <c r="L9" s="306" t="str">
        <f>A9</f>
        <v>New Build</v>
      </c>
      <c r="M9" s="311" t="s">
        <v>225</v>
      </c>
      <c r="N9" s="278"/>
      <c r="O9" s="279"/>
      <c r="P9" s="279"/>
      <c r="Q9" s="279"/>
      <c r="R9" s="671">
        <f t="shared" ref="R9:R20" si="1">SUM(N9:Q9)</f>
        <v>0</v>
      </c>
      <c r="S9" s="17"/>
      <c r="T9" s="306" t="str">
        <f>A9</f>
        <v>New Build</v>
      </c>
      <c r="U9" s="311" t="s">
        <v>375</v>
      </c>
      <c r="V9" s="518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6"/>
      <c r="AM9" s="306" t="str">
        <f>A9</f>
        <v>New Build</v>
      </c>
      <c r="AN9" s="311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7" t="s">
        <v>325</v>
      </c>
      <c r="B10" s="312" t="str">
        <f>B9</f>
        <v>Nominal £</v>
      </c>
      <c r="C10" s="299"/>
      <c r="D10" s="281"/>
      <c r="E10" s="282"/>
      <c r="F10" s="672">
        <f t="shared" ref="F10:F20" si="2">SUM(C10:E10)</f>
        <v>0</v>
      </c>
      <c r="G10" s="276"/>
      <c r="H10" s="283">
        <v>0</v>
      </c>
      <c r="I10" s="276"/>
      <c r="J10" s="672">
        <f t="shared" ref="J10:J20" si="3">F10-H10</f>
        <v>0</v>
      </c>
      <c r="K10" s="17"/>
      <c r="L10" s="307" t="str">
        <f>A10</f>
        <v>OO</v>
      </c>
      <c r="M10" s="312" t="s">
        <v>225</v>
      </c>
      <c r="N10" s="284"/>
      <c r="O10" s="285"/>
      <c r="P10" s="285"/>
      <c r="Q10" s="285"/>
      <c r="R10" s="663">
        <f t="shared" si="1"/>
        <v>0</v>
      </c>
      <c r="S10" s="17"/>
      <c r="T10" s="307" t="str">
        <f>A10</f>
        <v>OO</v>
      </c>
      <c r="U10" s="312" t="s">
        <v>375</v>
      </c>
      <c r="V10" s="719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6"/>
      <c r="AM10" s="307" t="str">
        <f>A10</f>
        <v>OO</v>
      </c>
      <c r="AN10" s="312" t="s">
        <v>375</v>
      </c>
      <c r="AO10" s="719"/>
      <c r="AP10" s="500"/>
      <c r="AQ10" s="500"/>
      <c r="AR10" s="500"/>
      <c r="AS10" s="500"/>
      <c r="AT10" s="500"/>
      <c r="AU10" s="553"/>
    </row>
    <row r="11" spans="1:47" x14ac:dyDescent="0.3">
      <c r="A11" s="307" t="s">
        <v>326</v>
      </c>
      <c r="B11" s="312" t="str">
        <f t="shared" ref="B11:B20" si="5">B10</f>
        <v>Nominal £</v>
      </c>
      <c r="C11" s="299"/>
      <c r="D11" s="281"/>
      <c r="E11" s="282"/>
      <c r="F11" s="672">
        <f t="shared" si="2"/>
        <v>0</v>
      </c>
      <c r="G11" s="276"/>
      <c r="H11" s="283">
        <v>0</v>
      </c>
      <c r="I11" s="276"/>
      <c r="J11" s="672">
        <f t="shared" si="3"/>
        <v>0</v>
      </c>
      <c r="K11" s="17"/>
      <c r="L11" s="307" t="str">
        <f t="shared" ref="L11:L20" si="6">A11</f>
        <v>NIHE</v>
      </c>
      <c r="M11" s="312" t="s">
        <v>225</v>
      </c>
      <c r="N11" s="284"/>
      <c r="O11" s="285"/>
      <c r="P11" s="285"/>
      <c r="Q11" s="285"/>
      <c r="R11" s="663">
        <f t="shared" si="1"/>
        <v>0</v>
      </c>
      <c r="S11" s="17"/>
      <c r="T11" s="307" t="str">
        <f t="shared" ref="T11:T20" si="7">A11</f>
        <v>NIHE</v>
      </c>
      <c r="U11" s="312" t="s">
        <v>375</v>
      </c>
      <c r="V11" s="719"/>
      <c r="W11" s="500"/>
      <c r="X11" s="500"/>
      <c r="Y11" s="500"/>
      <c r="Z11" s="500"/>
      <c r="AA11" s="500"/>
      <c r="AB11" s="500"/>
      <c r="AC11" s="500"/>
      <c r="AD11" s="500"/>
      <c r="AE11" s="500"/>
      <c r="AF11" s="500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6"/>
      <c r="AM11" s="307" t="str">
        <f t="shared" ref="AM11:AM21" si="9">A11</f>
        <v>NIHE</v>
      </c>
      <c r="AN11" s="312" t="s">
        <v>375</v>
      </c>
      <c r="AO11" s="719"/>
      <c r="AP11" s="500"/>
      <c r="AQ11" s="500"/>
      <c r="AR11" s="500"/>
      <c r="AS11" s="500"/>
      <c r="AT11" s="500"/>
      <c r="AU11" s="553"/>
    </row>
    <row r="12" spans="1:47" x14ac:dyDescent="0.3">
      <c r="A12" s="307" t="s">
        <v>327</v>
      </c>
      <c r="B12" s="312" t="str">
        <f t="shared" si="5"/>
        <v>Nominal £</v>
      </c>
      <c r="C12" s="299"/>
      <c r="D12" s="281"/>
      <c r="E12" s="282"/>
      <c r="F12" s="672">
        <f t="shared" si="2"/>
        <v>0</v>
      </c>
      <c r="G12" s="276"/>
      <c r="H12" s="283">
        <v>0</v>
      </c>
      <c r="I12" s="276"/>
      <c r="J12" s="672">
        <f t="shared" si="3"/>
        <v>0</v>
      </c>
      <c r="K12" s="17"/>
      <c r="L12" s="307" t="str">
        <f t="shared" si="6"/>
        <v>I&amp;C</v>
      </c>
      <c r="M12" s="312" t="s">
        <v>225</v>
      </c>
      <c r="N12" s="284"/>
      <c r="O12" s="285"/>
      <c r="P12" s="285"/>
      <c r="Q12" s="285"/>
      <c r="R12" s="663">
        <f t="shared" si="1"/>
        <v>0</v>
      </c>
      <c r="S12" s="17"/>
      <c r="T12" s="307" t="str">
        <f t="shared" si="7"/>
        <v>I&amp;C</v>
      </c>
      <c r="U12" s="312" t="s">
        <v>375</v>
      </c>
      <c r="V12" s="719"/>
      <c r="W12" s="500"/>
      <c r="X12" s="500"/>
      <c r="Y12" s="500"/>
      <c r="Z12" s="500"/>
      <c r="AA12" s="500"/>
      <c r="AB12" s="500"/>
      <c r="AC12" s="500"/>
      <c r="AD12" s="500"/>
      <c r="AE12" s="500"/>
      <c r="AF12" s="500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6"/>
      <c r="AM12" s="307" t="str">
        <f t="shared" si="9"/>
        <v>I&amp;C</v>
      </c>
      <c r="AN12" s="312" t="s">
        <v>375</v>
      </c>
      <c r="AO12" s="719"/>
      <c r="AP12" s="500"/>
      <c r="AQ12" s="500"/>
      <c r="AR12" s="500"/>
      <c r="AS12" s="500"/>
      <c r="AT12" s="500"/>
      <c r="AU12" s="553"/>
    </row>
    <row r="13" spans="1:47" x14ac:dyDescent="0.3">
      <c r="A13" s="307" t="s">
        <v>328</v>
      </c>
      <c r="B13" s="312" t="str">
        <f t="shared" si="5"/>
        <v>Nominal £</v>
      </c>
      <c r="C13" s="299"/>
      <c r="D13" s="500"/>
      <c r="E13" s="282"/>
      <c r="F13" s="672">
        <f t="shared" si="2"/>
        <v>0</v>
      </c>
      <c r="G13" s="276"/>
      <c r="H13" s="283">
        <v>0</v>
      </c>
      <c r="I13" s="276"/>
      <c r="J13" s="672">
        <f t="shared" si="3"/>
        <v>0</v>
      </c>
      <c r="K13" s="17"/>
      <c r="L13" s="307" t="str">
        <f t="shared" si="6"/>
        <v>Diversions (DRD)(LP/MP)</v>
      </c>
      <c r="M13" s="312" t="s">
        <v>225</v>
      </c>
      <c r="N13" s="284"/>
      <c r="O13" s="285"/>
      <c r="P13" s="285"/>
      <c r="Q13" s="285"/>
      <c r="R13" s="663">
        <f t="shared" si="1"/>
        <v>0</v>
      </c>
      <c r="S13" s="17"/>
      <c r="T13" s="307" t="str">
        <f t="shared" si="7"/>
        <v>Diversions (DRD)(LP/MP)</v>
      </c>
      <c r="U13" s="312" t="s">
        <v>375</v>
      </c>
      <c r="V13" s="719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6"/>
      <c r="AM13" s="307" t="str">
        <f t="shared" si="9"/>
        <v>Diversions (DRD)(LP/MP)</v>
      </c>
      <c r="AN13" s="312" t="s">
        <v>375</v>
      </c>
      <c r="AO13" s="719"/>
      <c r="AP13" s="500"/>
      <c r="AQ13" s="500"/>
      <c r="AR13" s="500"/>
      <c r="AS13" s="500"/>
      <c r="AT13" s="500"/>
      <c r="AU13" s="553"/>
    </row>
    <row r="14" spans="1:47" x14ac:dyDescent="0.3">
      <c r="A14" s="307" t="s">
        <v>329</v>
      </c>
      <c r="B14" s="312" t="str">
        <f t="shared" si="5"/>
        <v>Nominal £</v>
      </c>
      <c r="C14" s="299"/>
      <c r="D14" s="281"/>
      <c r="E14" s="282"/>
      <c r="F14" s="672">
        <f t="shared" si="2"/>
        <v>0</v>
      </c>
      <c r="G14" s="276"/>
      <c r="H14" s="283">
        <v>0</v>
      </c>
      <c r="I14" s="276"/>
      <c r="J14" s="672">
        <f t="shared" si="3"/>
        <v>0</v>
      </c>
      <c r="K14" s="17"/>
      <c r="L14" s="307" t="str">
        <f t="shared" si="6"/>
        <v>Feeder (LP/MP)</v>
      </c>
      <c r="M14" s="312" t="s">
        <v>225</v>
      </c>
      <c r="N14" s="284"/>
      <c r="O14" s="285"/>
      <c r="P14" s="285"/>
      <c r="Q14" s="285"/>
      <c r="R14" s="663">
        <f t="shared" si="1"/>
        <v>0</v>
      </c>
      <c r="S14" s="17"/>
      <c r="T14" s="307" t="str">
        <f t="shared" si="7"/>
        <v>Feeder (LP/MP)</v>
      </c>
      <c r="U14" s="312" t="s">
        <v>375</v>
      </c>
      <c r="V14" s="719"/>
      <c r="W14" s="500"/>
      <c r="X14" s="500"/>
      <c r="Y14" s="500"/>
      <c r="Z14" s="500"/>
      <c r="AA14" s="500"/>
      <c r="AB14" s="500"/>
      <c r="AC14" s="500"/>
      <c r="AD14" s="500"/>
      <c r="AE14" s="500"/>
      <c r="AF14" s="500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6"/>
      <c r="AM14" s="307" t="str">
        <f t="shared" si="9"/>
        <v>Feeder (LP/MP)</v>
      </c>
      <c r="AN14" s="312" t="s">
        <v>375</v>
      </c>
      <c r="AO14" s="719"/>
      <c r="AP14" s="500"/>
      <c r="AQ14" s="500"/>
      <c r="AR14" s="500"/>
      <c r="AS14" s="500"/>
      <c r="AT14" s="500"/>
      <c r="AU14" s="553"/>
    </row>
    <row r="15" spans="1:47" x14ac:dyDescent="0.3">
      <c r="A15" s="307" t="s">
        <v>330</v>
      </c>
      <c r="B15" s="312" t="str">
        <f t="shared" si="5"/>
        <v>Nominal £</v>
      </c>
      <c r="C15" s="299"/>
      <c r="D15" s="281"/>
      <c r="E15" s="282"/>
      <c r="F15" s="672">
        <f t="shared" si="2"/>
        <v>0</v>
      </c>
      <c r="G15" s="276"/>
      <c r="H15" s="283">
        <v>0</v>
      </c>
      <c r="I15" s="276"/>
      <c r="J15" s="672">
        <f t="shared" si="3"/>
        <v>0</v>
      </c>
      <c r="K15" s="17"/>
      <c r="L15" s="307" t="str">
        <f t="shared" si="6"/>
        <v>Reinforcement (LP/MP)</v>
      </c>
      <c r="M15" s="312" t="s">
        <v>225</v>
      </c>
      <c r="N15" s="284"/>
      <c r="O15" s="285"/>
      <c r="P15" s="285"/>
      <c r="Q15" s="285"/>
      <c r="R15" s="663">
        <f t="shared" si="1"/>
        <v>0</v>
      </c>
      <c r="S15" s="17"/>
      <c r="T15" s="307" t="str">
        <f t="shared" si="7"/>
        <v>Reinforcement (LP/MP)</v>
      </c>
      <c r="U15" s="312" t="s">
        <v>375</v>
      </c>
      <c r="V15" s="719"/>
      <c r="W15" s="500"/>
      <c r="X15" s="500"/>
      <c r="Y15" s="500"/>
      <c r="Z15" s="500"/>
      <c r="AA15" s="500"/>
      <c r="AB15" s="500"/>
      <c r="AC15" s="500"/>
      <c r="AD15" s="500"/>
      <c r="AE15" s="500"/>
      <c r="AF15" s="500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6"/>
      <c r="AM15" s="307" t="str">
        <f t="shared" si="9"/>
        <v>Reinforcement (LP/MP)</v>
      </c>
      <c r="AN15" s="312" t="s">
        <v>375</v>
      </c>
      <c r="AO15" s="719"/>
      <c r="AP15" s="500"/>
      <c r="AQ15" s="500"/>
      <c r="AR15" s="500"/>
      <c r="AS15" s="500"/>
      <c r="AT15" s="500"/>
      <c r="AU15" s="553"/>
    </row>
    <row r="16" spans="1:47" x14ac:dyDescent="0.3">
      <c r="A16" s="308" t="s">
        <v>331</v>
      </c>
      <c r="B16" s="312" t="str">
        <f t="shared" si="5"/>
        <v>Nominal £</v>
      </c>
      <c r="C16" s="299"/>
      <c r="D16" s="281"/>
      <c r="E16" s="282"/>
      <c r="F16" s="672">
        <f t="shared" si="2"/>
        <v>0</v>
      </c>
      <c r="G16" s="276"/>
      <c r="H16" s="283">
        <v>0</v>
      </c>
      <c r="I16" s="276"/>
      <c r="J16" s="672">
        <f t="shared" si="3"/>
        <v>0</v>
      </c>
      <c r="K16" s="17"/>
      <c r="L16" s="307" t="str">
        <f t="shared" si="6"/>
        <v>Supply Security (LP/MP)</v>
      </c>
      <c r="M16" s="312" t="s">
        <v>225</v>
      </c>
      <c r="N16" s="284"/>
      <c r="O16" s="285"/>
      <c r="P16" s="285"/>
      <c r="Q16" s="285"/>
      <c r="R16" s="663">
        <f t="shared" si="1"/>
        <v>0</v>
      </c>
      <c r="S16" s="17"/>
      <c r="T16" s="307" t="str">
        <f t="shared" si="7"/>
        <v>Supply Security (LP/MP)</v>
      </c>
      <c r="U16" s="312" t="s">
        <v>375</v>
      </c>
      <c r="V16" s="720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6"/>
      <c r="AM16" s="307" t="str">
        <f t="shared" si="9"/>
        <v>Supply Security (LP/MP)</v>
      </c>
      <c r="AN16" s="312" t="s">
        <v>375</v>
      </c>
      <c r="AO16" s="719"/>
      <c r="AP16" s="500"/>
      <c r="AQ16" s="500"/>
      <c r="AR16" s="500"/>
      <c r="AS16" s="500"/>
      <c r="AT16" s="500"/>
      <c r="AU16" s="553"/>
    </row>
    <row r="17" spans="1:47" x14ac:dyDescent="0.3">
      <c r="A17" s="307" t="s">
        <v>332</v>
      </c>
      <c r="B17" s="312" t="str">
        <f t="shared" si="5"/>
        <v>Nominal £</v>
      </c>
      <c r="C17" s="299"/>
      <c r="D17" s="281"/>
      <c r="E17" s="282"/>
      <c r="F17" s="672">
        <f t="shared" si="2"/>
        <v>0</v>
      </c>
      <c r="G17" s="276"/>
      <c r="H17" s="283">
        <v>0</v>
      </c>
      <c r="I17" s="276"/>
      <c r="J17" s="672">
        <f t="shared" si="3"/>
        <v>0</v>
      </c>
      <c r="K17" s="17"/>
      <c r="L17" s="307" t="str">
        <f t="shared" si="6"/>
        <v>Diversions (DRD)(IP)</v>
      </c>
      <c r="M17" s="312" t="s">
        <v>225</v>
      </c>
      <c r="N17" s="284"/>
      <c r="O17" s="285"/>
      <c r="P17" s="285"/>
      <c r="Q17" s="285"/>
      <c r="R17" s="663">
        <f t="shared" si="1"/>
        <v>0</v>
      </c>
      <c r="S17" s="17"/>
      <c r="T17" s="307" t="str">
        <f t="shared" si="7"/>
        <v>Diversions (DRD)(IP)</v>
      </c>
      <c r="U17" s="312" t="s">
        <v>375</v>
      </c>
      <c r="V17" s="720"/>
      <c r="W17" s="556"/>
      <c r="X17" s="556"/>
      <c r="Y17" s="556"/>
      <c r="Z17" s="556"/>
      <c r="AA17" s="556"/>
      <c r="AB17" s="556"/>
      <c r="AC17" s="556"/>
      <c r="AD17" s="556"/>
      <c r="AE17" s="556"/>
      <c r="AF17" s="556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6"/>
      <c r="AM17" s="307" t="str">
        <f t="shared" si="9"/>
        <v>Diversions (DRD)(IP)</v>
      </c>
      <c r="AN17" s="312" t="s">
        <v>375</v>
      </c>
      <c r="AO17" s="719"/>
      <c r="AP17" s="500"/>
      <c r="AQ17" s="500"/>
      <c r="AR17" s="500"/>
      <c r="AS17" s="500"/>
      <c r="AT17" s="500"/>
      <c r="AU17" s="553"/>
    </row>
    <row r="18" spans="1:47" x14ac:dyDescent="0.3">
      <c r="A18" s="308" t="s">
        <v>333</v>
      </c>
      <c r="B18" s="312" t="str">
        <f t="shared" si="5"/>
        <v>Nominal £</v>
      </c>
      <c r="C18" s="299"/>
      <c r="D18" s="281"/>
      <c r="E18" s="282"/>
      <c r="F18" s="672">
        <f t="shared" si="2"/>
        <v>0</v>
      </c>
      <c r="G18" s="276"/>
      <c r="H18" s="283">
        <v>0</v>
      </c>
      <c r="I18" s="276"/>
      <c r="J18" s="672">
        <f t="shared" si="3"/>
        <v>0</v>
      </c>
      <c r="K18" s="17"/>
      <c r="L18" s="307" t="str">
        <f t="shared" si="6"/>
        <v>Feeder (IP)</v>
      </c>
      <c r="M18" s="312" t="s">
        <v>225</v>
      </c>
      <c r="N18" s="284"/>
      <c r="O18" s="285"/>
      <c r="P18" s="285"/>
      <c r="Q18" s="285"/>
      <c r="R18" s="663">
        <f t="shared" si="1"/>
        <v>0</v>
      </c>
      <c r="S18" s="17"/>
      <c r="T18" s="307" t="str">
        <f t="shared" si="7"/>
        <v>Feeder (IP)</v>
      </c>
      <c r="U18" s="312" t="s">
        <v>375</v>
      </c>
      <c r="V18" s="720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6"/>
      <c r="AM18" s="307" t="str">
        <f t="shared" si="9"/>
        <v>Feeder (IP)</v>
      </c>
      <c r="AN18" s="312" t="s">
        <v>375</v>
      </c>
      <c r="AO18" s="719"/>
      <c r="AP18" s="500"/>
      <c r="AQ18" s="500"/>
      <c r="AR18" s="500"/>
      <c r="AS18" s="500"/>
      <c r="AT18" s="500"/>
      <c r="AU18" s="553"/>
    </row>
    <row r="19" spans="1:47" x14ac:dyDescent="0.3">
      <c r="A19" s="308" t="s">
        <v>334</v>
      </c>
      <c r="B19" s="312" t="str">
        <f t="shared" si="5"/>
        <v>Nominal £</v>
      </c>
      <c r="C19" s="299"/>
      <c r="D19" s="281"/>
      <c r="E19" s="282"/>
      <c r="F19" s="672">
        <f t="shared" si="2"/>
        <v>0</v>
      </c>
      <c r="G19" s="276"/>
      <c r="H19" s="283">
        <v>0</v>
      </c>
      <c r="I19" s="276"/>
      <c r="J19" s="672">
        <f t="shared" si="3"/>
        <v>0</v>
      </c>
      <c r="K19" s="17"/>
      <c r="L19" s="307" t="str">
        <f t="shared" si="6"/>
        <v>Reinforcement (IP)</v>
      </c>
      <c r="M19" s="312" t="s">
        <v>225</v>
      </c>
      <c r="N19" s="284"/>
      <c r="O19" s="285"/>
      <c r="P19" s="285"/>
      <c r="Q19" s="285"/>
      <c r="R19" s="663">
        <f t="shared" si="1"/>
        <v>0</v>
      </c>
      <c r="S19" s="17"/>
      <c r="T19" s="307" t="str">
        <f t="shared" si="7"/>
        <v>Reinforcement (IP)</v>
      </c>
      <c r="U19" s="312" t="s">
        <v>375</v>
      </c>
      <c r="V19" s="720"/>
      <c r="W19" s="556"/>
      <c r="X19" s="556"/>
      <c r="Y19" s="556"/>
      <c r="Z19" s="556"/>
      <c r="AA19" s="556"/>
      <c r="AB19" s="556"/>
      <c r="AC19" s="556"/>
      <c r="AD19" s="556"/>
      <c r="AE19" s="556"/>
      <c r="AF19" s="556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6"/>
      <c r="AM19" s="307" t="str">
        <f t="shared" si="9"/>
        <v>Reinforcement (IP)</v>
      </c>
      <c r="AN19" s="312" t="s">
        <v>375</v>
      </c>
      <c r="AO19" s="719"/>
      <c r="AP19" s="500"/>
      <c r="AQ19" s="500"/>
      <c r="AR19" s="500"/>
      <c r="AS19" s="500"/>
      <c r="AT19" s="500"/>
      <c r="AU19" s="553"/>
    </row>
    <row r="20" spans="1:47" ht="14.5" thickBot="1" x14ac:dyDescent="0.35">
      <c r="A20" s="308" t="s">
        <v>335</v>
      </c>
      <c r="B20" s="312" t="str">
        <f t="shared" si="5"/>
        <v>Nominal £</v>
      </c>
      <c r="C20" s="310"/>
      <c r="D20" s="287"/>
      <c r="E20" s="288"/>
      <c r="F20" s="678">
        <f t="shared" si="2"/>
        <v>0</v>
      </c>
      <c r="G20" s="276"/>
      <c r="H20" s="289">
        <v>0</v>
      </c>
      <c r="I20" s="276"/>
      <c r="J20" s="674">
        <f t="shared" si="3"/>
        <v>0</v>
      </c>
      <c r="K20" s="17"/>
      <c r="L20" s="307" t="str">
        <f t="shared" si="6"/>
        <v>Supply Security (IP)</v>
      </c>
      <c r="M20" s="313" t="s">
        <v>225</v>
      </c>
      <c r="N20" s="290"/>
      <c r="O20" s="291"/>
      <c r="P20" s="291"/>
      <c r="Q20" s="291"/>
      <c r="R20" s="655">
        <f t="shared" si="1"/>
        <v>0</v>
      </c>
      <c r="S20" s="17"/>
      <c r="T20" s="307" t="str">
        <f t="shared" si="7"/>
        <v>Supply Security (IP)</v>
      </c>
      <c r="U20" s="313" t="s">
        <v>375</v>
      </c>
      <c r="V20" s="720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6"/>
      <c r="AM20" s="307" t="str">
        <f t="shared" si="9"/>
        <v>Supply Security (IP)</v>
      </c>
      <c r="AN20" s="327" t="s">
        <v>375</v>
      </c>
      <c r="AO20" s="719"/>
      <c r="AP20" s="500"/>
      <c r="AQ20" s="500"/>
      <c r="AR20" s="500"/>
      <c r="AS20" s="500"/>
      <c r="AT20" s="500"/>
      <c r="AU20" s="553"/>
    </row>
    <row r="21" spans="1:47" ht="14.5" thickBot="1" x14ac:dyDescent="0.35">
      <c r="A21" s="309" t="s">
        <v>29</v>
      </c>
      <c r="B21" s="314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22"/>
      <c r="H21" s="676">
        <v>0</v>
      </c>
      <c r="I21" s="322"/>
      <c r="J21" s="676">
        <f>SUM(J9:J20)</f>
        <v>0</v>
      </c>
      <c r="K21" s="323"/>
      <c r="L21" s="309" t="s">
        <v>29</v>
      </c>
      <c r="M21" s="314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23"/>
      <c r="T21" s="309" t="s">
        <v>29</v>
      </c>
      <c r="U21" s="314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7"/>
      <c r="AM21" s="315" t="str">
        <f t="shared" si="9"/>
        <v>Total</v>
      </c>
      <c r="AN21" s="314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5"/>
      <c r="B22" s="265"/>
      <c r="C22" s="325"/>
      <c r="D22" s="325"/>
      <c r="E22" s="302"/>
      <c r="F22" s="302"/>
      <c r="G22" s="265"/>
      <c r="H22" s="302"/>
      <c r="I22" s="265"/>
      <c r="J22" s="302"/>
      <c r="K22" s="17"/>
      <c r="L22" s="17"/>
      <c r="M22" s="265"/>
      <c r="N22" s="265"/>
      <c r="O22" s="265"/>
      <c r="P22" s="265"/>
      <c r="Q22" s="265"/>
      <c r="R22" s="265"/>
      <c r="S22" s="17"/>
      <c r="T22" s="17"/>
      <c r="U22" s="265"/>
      <c r="V22" s="265"/>
      <c r="W22" s="265"/>
      <c r="X22" s="265"/>
      <c r="Y22" s="265"/>
      <c r="Z22" s="265"/>
      <c r="AA22" s="265"/>
      <c r="AB22" s="293"/>
      <c r="AC22" s="293" t="s">
        <v>364</v>
      </c>
      <c r="AD22" s="293"/>
      <c r="AE22" s="293"/>
      <c r="AF22" s="265"/>
      <c r="AG22" s="265"/>
      <c r="AH22" s="265"/>
      <c r="AI22" s="265"/>
      <c r="AJ22" s="260" t="str">
        <f>IF(AJ21=SUM(AO21:AU21),"OK","Error")</f>
        <v>OK</v>
      </c>
      <c r="AK22" s="293"/>
      <c r="AL22" s="293"/>
      <c r="AM22" s="293"/>
      <c r="AN22" s="265"/>
      <c r="AO22" s="17"/>
      <c r="AP22" s="17"/>
      <c r="AQ22" s="17"/>
      <c r="AR22" s="17"/>
      <c r="AS22" s="17"/>
      <c r="AT22" s="17"/>
      <c r="AU22" s="17"/>
    </row>
    <row r="23" spans="1:47" x14ac:dyDescent="0.3">
      <c r="A23" s="265"/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5"/>
      <c r="L24" s="212" t="s">
        <v>1120</v>
      </c>
      <c r="M24" s="296"/>
      <c r="N24" s="296"/>
      <c r="O24" s="296"/>
      <c r="P24" s="296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7"/>
      <c r="P25" s="1677"/>
      <c r="Q25" s="1678"/>
      <c r="R25" s="1679"/>
      <c r="S25" s="321"/>
      <c r="T25" s="1645" t="s">
        <v>336</v>
      </c>
      <c r="U25" s="1682" t="s">
        <v>299</v>
      </c>
      <c r="V25" s="1672" t="str">
        <f>V7</f>
        <v>Mains Length Laid (m) per pipe diameter</v>
      </c>
      <c r="W25" s="1677"/>
      <c r="X25" s="1677"/>
      <c r="Y25" s="1677"/>
      <c r="Z25" s="1677"/>
      <c r="AA25" s="1677"/>
      <c r="AB25" s="1677"/>
      <c r="AC25" s="1677"/>
      <c r="AD25" s="1677"/>
      <c r="AE25" s="1677"/>
      <c r="AF25" s="1677"/>
      <c r="AG25" s="1678"/>
      <c r="AH25" s="1678"/>
      <c r="AI25" s="1679"/>
      <c r="AJ25" s="1691" t="s">
        <v>362</v>
      </c>
      <c r="AK25" s="1680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4"/>
      <c r="M26" s="1673"/>
      <c r="N26" s="268" t="s">
        <v>325</v>
      </c>
      <c r="O26" s="269" t="s">
        <v>351</v>
      </c>
      <c r="P26" s="269" t="s">
        <v>326</v>
      </c>
      <c r="Q26" s="269" t="s">
        <v>327</v>
      </c>
      <c r="R26" s="271" t="s">
        <v>29</v>
      </c>
      <c r="S26" s="17"/>
      <c r="T26" s="1674"/>
      <c r="U26" s="1685"/>
      <c r="V26" s="268" t="str">
        <f>V8</f>
        <v>32mm</v>
      </c>
      <c r="W26" s="269" t="str">
        <f t="shared" ref="W26:AI26" si="13">W8</f>
        <v>50mm</v>
      </c>
      <c r="X26" s="269" t="str">
        <f t="shared" si="13"/>
        <v>63mm</v>
      </c>
      <c r="Y26" s="269" t="str">
        <f t="shared" si="13"/>
        <v>75mm</v>
      </c>
      <c r="Z26" s="269" t="str">
        <f t="shared" si="13"/>
        <v>90mm</v>
      </c>
      <c r="AA26" s="269" t="str">
        <f t="shared" si="13"/>
        <v>125mm</v>
      </c>
      <c r="AB26" s="269" t="str">
        <f t="shared" si="13"/>
        <v>180mm</v>
      </c>
      <c r="AC26" s="269" t="str">
        <f t="shared" si="13"/>
        <v>200mm</v>
      </c>
      <c r="AD26" s="269" t="str">
        <f t="shared" si="13"/>
        <v>250mm</v>
      </c>
      <c r="AE26" s="269" t="str">
        <f t="shared" si="13"/>
        <v>315mm</v>
      </c>
      <c r="AF26" s="269" t="str">
        <f t="shared" si="13"/>
        <v>355mm</v>
      </c>
      <c r="AG26" s="269" t="str">
        <f t="shared" si="13"/>
        <v>400mm</v>
      </c>
      <c r="AH26" s="269" t="str">
        <f t="shared" si="13"/>
        <v>450mm</v>
      </c>
      <c r="AI26" s="270" t="str">
        <f t="shared" si="13"/>
        <v>600mm</v>
      </c>
      <c r="AJ26" s="1692"/>
      <c r="AK26" s="1681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7" t="s">
        <v>352</v>
      </c>
      <c r="M27" s="311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7" t="s">
        <v>352</v>
      </c>
      <c r="U27" s="311" t="s">
        <v>375</v>
      </c>
      <c r="V27" s="717">
        <f>V9</f>
        <v>0</v>
      </c>
      <c r="W27" s="681">
        <f>W9</f>
        <v>0</v>
      </c>
      <c r="X27" s="681">
        <f t="shared" ref="X27:AH27" si="15">X9</f>
        <v>0</v>
      </c>
      <c r="Y27" s="681">
        <f t="shared" si="15"/>
        <v>0</v>
      </c>
      <c r="Z27" s="681">
        <f t="shared" si="15"/>
        <v>0</v>
      </c>
      <c r="AA27" s="681">
        <f t="shared" si="15"/>
        <v>0</v>
      </c>
      <c r="AB27" s="681">
        <f t="shared" si="15"/>
        <v>0</v>
      </c>
      <c r="AC27" s="681">
        <f t="shared" si="15"/>
        <v>0</v>
      </c>
      <c r="AD27" s="681">
        <f t="shared" si="15"/>
        <v>0</v>
      </c>
      <c r="AE27" s="681">
        <f t="shared" si="15"/>
        <v>0</v>
      </c>
      <c r="AF27" s="681">
        <f t="shared" si="15"/>
        <v>0</v>
      </c>
      <c r="AG27" s="681">
        <f t="shared" si="15"/>
        <v>0</v>
      </c>
      <c r="AH27" s="681">
        <f t="shared" si="15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8" t="s">
        <v>365</v>
      </c>
      <c r="M28" s="313" t="s">
        <v>225</v>
      </c>
      <c r="N28" s="677">
        <f>(N21+N67)-N27</f>
        <v>0</v>
      </c>
      <c r="O28" s="664">
        <f t="shared" ref="O28:P28" si="16">(O21+O67)-O27</f>
        <v>0</v>
      </c>
      <c r="P28" s="664">
        <f t="shared" si="16"/>
        <v>0</v>
      </c>
      <c r="Q28" s="664">
        <f>(Q21+Q67)-Q27</f>
        <v>0</v>
      </c>
      <c r="R28" s="665">
        <f>(R21+R67)-R27</f>
        <v>0</v>
      </c>
      <c r="S28" s="17"/>
      <c r="T28" s="318" t="s">
        <v>365</v>
      </c>
      <c r="U28" s="313" t="s">
        <v>375</v>
      </c>
      <c r="V28" s="664">
        <f>(V21+V67)-V27</f>
        <v>0</v>
      </c>
      <c r="W28" s="664">
        <f>(W21+W67)-W27</f>
        <v>0</v>
      </c>
      <c r="X28" s="664">
        <f t="shared" ref="X28:AI28" si="17">(X21+X67)-X27</f>
        <v>0</v>
      </c>
      <c r="Y28" s="664">
        <f t="shared" si="17"/>
        <v>0</v>
      </c>
      <c r="Z28" s="664">
        <f t="shared" si="17"/>
        <v>0</v>
      </c>
      <c r="AA28" s="664">
        <f t="shared" si="17"/>
        <v>0</v>
      </c>
      <c r="AB28" s="664">
        <f t="shared" si="17"/>
        <v>0</v>
      </c>
      <c r="AC28" s="664">
        <f t="shared" si="17"/>
        <v>0</v>
      </c>
      <c r="AD28" s="664">
        <f t="shared" si="17"/>
        <v>0</v>
      </c>
      <c r="AE28" s="664">
        <f t="shared" si="17"/>
        <v>0</v>
      </c>
      <c r="AF28" s="664">
        <f t="shared" si="17"/>
        <v>0</v>
      </c>
      <c r="AG28" s="664">
        <f t="shared" si="17"/>
        <v>0</v>
      </c>
      <c r="AH28" s="664">
        <f t="shared" si="17"/>
        <v>0</v>
      </c>
      <c r="AI28" s="664">
        <f t="shared" si="17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8" t="s">
        <v>366</v>
      </c>
      <c r="M29" s="314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323"/>
      <c r="AK29" s="326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2"/>
      <c r="R32" s="212"/>
      <c r="S32" s="212"/>
      <c r="T32" s="212" t="s">
        <v>1121</v>
      </c>
      <c r="U32" s="296"/>
      <c r="V32" s="295"/>
      <c r="W32" s="295"/>
      <c r="X32" s="295"/>
      <c r="Y32" s="295"/>
      <c r="Z32" s="295"/>
      <c r="AA32" s="295"/>
      <c r="AB32" s="29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2"/>
      <c r="R33" s="212"/>
      <c r="S33" s="212"/>
      <c r="T33" s="1675" t="s">
        <v>377</v>
      </c>
      <c r="U33" s="1672" t="s">
        <v>299</v>
      </c>
      <c r="V33" s="1683" t="str">
        <f>V7</f>
        <v>Mains Length Laid (m) per pipe diameter</v>
      </c>
      <c r="W33" s="1683"/>
      <c r="X33" s="1683"/>
      <c r="Y33" s="1683"/>
      <c r="Z33" s="1683"/>
      <c r="AA33" s="1683"/>
      <c r="AB33" s="1683"/>
      <c r="AC33" s="1683"/>
      <c r="AD33" s="1683"/>
      <c r="AE33" s="1683"/>
      <c r="AF33" s="1683"/>
      <c r="AG33" s="1683"/>
      <c r="AH33" s="1683"/>
      <c r="AI33" s="1683"/>
      <c r="AJ33" s="1675" t="s">
        <v>362</v>
      </c>
      <c r="AK33" s="265"/>
      <c r="AL33" s="265"/>
      <c r="AM33" s="265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2"/>
      <c r="R34" s="212"/>
      <c r="S34" s="212"/>
      <c r="T34" s="1676"/>
      <c r="U34" s="1673"/>
      <c r="V34" s="297" t="str">
        <f>V8</f>
        <v>32mm</v>
      </c>
      <c r="W34" s="297" t="str">
        <f t="shared" ref="W34:AI34" si="18">W8</f>
        <v>50mm</v>
      </c>
      <c r="X34" s="297" t="str">
        <f t="shared" si="18"/>
        <v>63mm</v>
      </c>
      <c r="Y34" s="297" t="str">
        <f t="shared" si="18"/>
        <v>75mm</v>
      </c>
      <c r="Z34" s="297" t="str">
        <f t="shared" si="18"/>
        <v>90mm</v>
      </c>
      <c r="AA34" s="297" t="str">
        <f t="shared" si="18"/>
        <v>125mm</v>
      </c>
      <c r="AB34" s="297" t="str">
        <f t="shared" si="18"/>
        <v>180mm</v>
      </c>
      <c r="AC34" s="297" t="str">
        <f t="shared" si="18"/>
        <v>200mm</v>
      </c>
      <c r="AD34" s="297" t="str">
        <f t="shared" si="18"/>
        <v>250mm</v>
      </c>
      <c r="AE34" s="297" t="str">
        <f t="shared" si="18"/>
        <v>315mm</v>
      </c>
      <c r="AF34" s="297" t="str">
        <f t="shared" si="18"/>
        <v>355mm</v>
      </c>
      <c r="AG34" s="297" t="str">
        <f t="shared" si="18"/>
        <v>400mm</v>
      </c>
      <c r="AH34" s="297" t="str">
        <f t="shared" si="18"/>
        <v>450mm</v>
      </c>
      <c r="AI34" s="297" t="str">
        <f t="shared" si="18"/>
        <v>600mm</v>
      </c>
      <c r="AJ34" s="1676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2"/>
      <c r="R35" s="212"/>
      <c r="S35" s="212"/>
      <c r="T35" s="306" t="s">
        <v>367</v>
      </c>
      <c r="U35" s="311" t="s">
        <v>375</v>
      </c>
      <c r="V35" s="788"/>
      <c r="W35" s="519"/>
      <c r="X35" s="519"/>
      <c r="Y35" s="519"/>
      <c r="Z35" s="519"/>
      <c r="AA35" s="519"/>
      <c r="AB35" s="519"/>
      <c r="AC35" s="519"/>
      <c r="AD35" s="519"/>
      <c r="AE35" s="519"/>
      <c r="AF35" s="519"/>
      <c r="AG35" s="519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2"/>
      <c r="R36" s="212"/>
      <c r="S36" s="212"/>
      <c r="T36" s="307" t="s">
        <v>368</v>
      </c>
      <c r="U36" s="312" t="s">
        <v>375</v>
      </c>
      <c r="V36" s="789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2"/>
      <c r="R37" s="212"/>
      <c r="S37" s="212"/>
      <c r="T37" s="307" t="s">
        <v>369</v>
      </c>
      <c r="U37" s="312" t="s">
        <v>375</v>
      </c>
      <c r="V37" s="789"/>
      <c r="W37" s="500"/>
      <c r="X37" s="500"/>
      <c r="Y37" s="500"/>
      <c r="Z37" s="500"/>
      <c r="AA37" s="500"/>
      <c r="AB37" s="500"/>
      <c r="AC37" s="500"/>
      <c r="AD37" s="500"/>
      <c r="AE37" s="500"/>
      <c r="AF37" s="500"/>
      <c r="AG37" s="500"/>
      <c r="AH37" s="784"/>
      <c r="AI37" s="784"/>
      <c r="AJ37" s="672">
        <f t="shared" ref="AJ37:AJ39" si="19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2"/>
      <c r="R38" s="212"/>
      <c r="S38" s="212"/>
      <c r="T38" s="307" t="s">
        <v>370</v>
      </c>
      <c r="U38" s="312" t="s">
        <v>375</v>
      </c>
      <c r="V38" s="789"/>
      <c r="W38" s="500"/>
      <c r="X38" s="500"/>
      <c r="Y38" s="500"/>
      <c r="Z38" s="500"/>
      <c r="AA38" s="500"/>
      <c r="AB38" s="500"/>
      <c r="AC38" s="500"/>
      <c r="AD38" s="500"/>
      <c r="AE38" s="500"/>
      <c r="AF38" s="500"/>
      <c r="AG38" s="500"/>
      <c r="AH38" s="784"/>
      <c r="AI38" s="784"/>
      <c r="AJ38" s="672">
        <f t="shared" si="19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2"/>
      <c r="R39" s="212"/>
      <c r="S39" s="212"/>
      <c r="T39" s="307" t="s">
        <v>371</v>
      </c>
      <c r="U39" s="312" t="s">
        <v>375</v>
      </c>
      <c r="V39" s="789"/>
      <c r="W39" s="500"/>
      <c r="X39" s="500"/>
      <c r="Y39" s="500"/>
      <c r="Z39" s="500"/>
      <c r="AA39" s="500"/>
      <c r="AB39" s="500"/>
      <c r="AC39" s="500"/>
      <c r="AD39" s="500"/>
      <c r="AE39" s="500"/>
      <c r="AF39" s="500"/>
      <c r="AG39" s="500"/>
      <c r="AH39" s="784"/>
      <c r="AI39" s="784"/>
      <c r="AJ39" s="672">
        <f t="shared" si="19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2"/>
      <c r="R40" s="212"/>
      <c r="S40" s="212"/>
      <c r="T40" s="315" t="s">
        <v>372</v>
      </c>
      <c r="U40" s="313" t="s">
        <v>375</v>
      </c>
      <c r="V40" s="790"/>
      <c r="W40" s="554"/>
      <c r="X40" s="554"/>
      <c r="Y40" s="554"/>
      <c r="Z40" s="554"/>
      <c r="AA40" s="554"/>
      <c r="AB40" s="554"/>
      <c r="AC40" s="554"/>
      <c r="AD40" s="554"/>
      <c r="AE40" s="554"/>
      <c r="AF40" s="554"/>
      <c r="AG40" s="554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2"/>
      <c r="R41" s="265"/>
      <c r="S41" s="265"/>
      <c r="T41" s="17"/>
      <c r="U41" s="265"/>
      <c r="V41" s="260"/>
      <c r="W41" s="260"/>
      <c r="X41" s="260"/>
      <c r="Y41" s="260"/>
      <c r="Z41" s="260"/>
      <c r="AA41" s="260"/>
      <c r="AB41" s="293"/>
      <c r="AC41" s="293" t="s">
        <v>388</v>
      </c>
      <c r="AD41" s="260"/>
      <c r="AE41" s="260"/>
      <c r="AF41" s="260"/>
      <c r="AG41" s="260"/>
      <c r="AH41" s="260"/>
      <c r="AI41" s="260"/>
      <c r="AJ41" s="260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6" t="s">
        <v>1122</v>
      </c>
      <c r="B44" s="1687"/>
      <c r="C44" s="1687"/>
      <c r="D44" s="1687"/>
      <c r="E44" s="302"/>
      <c r="F44" s="302"/>
      <c r="G44" s="265"/>
      <c r="H44" s="265"/>
      <c r="I44" s="265"/>
      <c r="J44" s="302"/>
      <c r="K44" s="302"/>
      <c r="L44" s="302"/>
      <c r="M44" s="265"/>
      <c r="N44" s="265"/>
      <c r="O44" s="265"/>
      <c r="P44" s="265"/>
      <c r="Q44" s="265"/>
      <c r="R44" s="265"/>
      <c r="S44" s="265"/>
      <c r="T44" s="17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7" t="s">
        <v>357</v>
      </c>
      <c r="E45" s="1679" t="s">
        <v>358</v>
      </c>
      <c r="F45" s="1675" t="s">
        <v>359</v>
      </c>
      <c r="G45" s="320"/>
      <c r="H45" s="1675" t="s">
        <v>360</v>
      </c>
      <c r="I45" s="320"/>
      <c r="J45" s="1645" t="s">
        <v>361</v>
      </c>
      <c r="K45" s="335"/>
      <c r="L45" s="1645" t="s">
        <v>373</v>
      </c>
      <c r="M45" s="1672" t="s">
        <v>299</v>
      </c>
      <c r="N45" s="1672" t="s">
        <v>252</v>
      </c>
      <c r="O45" s="1677"/>
      <c r="P45" s="1677"/>
      <c r="Q45" s="1678"/>
      <c r="R45" s="1679"/>
      <c r="S45" s="335"/>
      <c r="T45" s="1645" t="s">
        <v>373</v>
      </c>
      <c r="U45" s="1672" t="s">
        <v>299</v>
      </c>
      <c r="V45" s="1672" t="str">
        <f>V7</f>
        <v>Mains Length Laid (m) per pipe diameter</v>
      </c>
      <c r="W45" s="1677"/>
      <c r="X45" s="1677"/>
      <c r="Y45" s="1677"/>
      <c r="Z45" s="1677"/>
      <c r="AA45" s="1677"/>
      <c r="AB45" s="1677"/>
      <c r="AC45" s="1677"/>
      <c r="AD45" s="1677"/>
      <c r="AE45" s="1677"/>
      <c r="AF45" s="1677"/>
      <c r="AG45" s="1678"/>
      <c r="AH45" s="1678"/>
      <c r="AI45" s="1678"/>
      <c r="AJ45" s="1675" t="s">
        <v>362</v>
      </c>
      <c r="AK45" s="1680" t="str">
        <f>AK7</f>
        <v>m of main per property passed</v>
      </c>
      <c r="AL45" s="334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7"/>
      <c r="AQ45" s="1677"/>
      <c r="AR45" s="1677"/>
      <c r="AS45" s="1677"/>
      <c r="AT45" s="1677"/>
      <c r="AU45" s="1679"/>
    </row>
    <row r="46" spans="1:47" ht="25" customHeight="1" thickBot="1" x14ac:dyDescent="0.35">
      <c r="A46" s="1674"/>
      <c r="B46" s="1673"/>
      <c r="C46" s="1688"/>
      <c r="D46" s="1689"/>
      <c r="E46" s="1690"/>
      <c r="F46" s="1676"/>
      <c r="G46" s="265"/>
      <c r="H46" s="1676"/>
      <c r="I46" s="265"/>
      <c r="J46" s="1646"/>
      <c r="K46" s="328"/>
      <c r="L46" s="1674"/>
      <c r="M46" s="1673"/>
      <c r="N46" s="268" t="s">
        <v>325</v>
      </c>
      <c r="O46" s="269" t="s">
        <v>351</v>
      </c>
      <c r="P46" s="269" t="s">
        <v>326</v>
      </c>
      <c r="Q46" s="269" t="s">
        <v>327</v>
      </c>
      <c r="R46" s="271" t="s">
        <v>29</v>
      </c>
      <c r="S46" s="328"/>
      <c r="T46" s="1674"/>
      <c r="U46" s="1673"/>
      <c r="V46" s="268" t="s">
        <v>337</v>
      </c>
      <c r="W46" s="269" t="s">
        <v>338</v>
      </c>
      <c r="X46" s="269" t="s">
        <v>339</v>
      </c>
      <c r="Y46" s="269" t="s">
        <v>340</v>
      </c>
      <c r="Z46" s="269" t="s">
        <v>341</v>
      </c>
      <c r="AA46" s="269" t="s">
        <v>342</v>
      </c>
      <c r="AB46" s="269" t="s">
        <v>343</v>
      </c>
      <c r="AC46" s="269" t="s">
        <v>344</v>
      </c>
      <c r="AD46" s="269" t="s">
        <v>345</v>
      </c>
      <c r="AE46" s="269" t="s">
        <v>346</v>
      </c>
      <c r="AF46" s="269" t="s">
        <v>347</v>
      </c>
      <c r="AG46" s="272" t="s">
        <v>348</v>
      </c>
      <c r="AH46" s="272" t="s">
        <v>349</v>
      </c>
      <c r="AI46" s="272" t="s">
        <v>350</v>
      </c>
      <c r="AJ46" s="1676"/>
      <c r="AK46" s="1681"/>
      <c r="AL46" s="328"/>
      <c r="AM46" s="1674"/>
      <c r="AN46" s="1673"/>
      <c r="AO46" s="268" t="str">
        <f>AO8</f>
        <v>Type 1</v>
      </c>
      <c r="AP46" s="269" t="str">
        <f>AP8</f>
        <v>Type 2</v>
      </c>
      <c r="AQ46" s="269" t="str">
        <f>AQ8</f>
        <v>Type 3</v>
      </c>
      <c r="AR46" s="269" t="str">
        <f t="shared" ref="AR46:AU46" si="20">AR8</f>
        <v>Type 4</v>
      </c>
      <c r="AS46" s="269" t="str">
        <f t="shared" si="20"/>
        <v>Footways</v>
      </c>
      <c r="AT46" s="269" t="str">
        <f t="shared" si="20"/>
        <v>Grass/ Unsurfaced</v>
      </c>
      <c r="AU46" s="270" t="str">
        <f t="shared" si="20"/>
        <v>Open Trench</v>
      </c>
    </row>
    <row r="47" spans="1:47" x14ac:dyDescent="0.3">
      <c r="A47" s="303" t="s">
        <v>1060</v>
      </c>
      <c r="B47" s="372" t="s">
        <v>374</v>
      </c>
      <c r="C47" s="518"/>
      <c r="D47" s="519"/>
      <c r="E47" s="520"/>
      <c r="F47" s="670">
        <f>SUM(C47:E47)</f>
        <v>0</v>
      </c>
      <c r="G47" s="276"/>
      <c r="H47" s="514"/>
      <c r="I47" s="276"/>
      <c r="J47" s="670">
        <f>F47-H47</f>
        <v>0</v>
      </c>
      <c r="K47" s="276"/>
      <c r="L47" s="329" t="str">
        <f t="shared" ref="L47:L66" si="21">IF(A47="","",A47)</f>
        <v xml:space="preserve">7.0.1 - Bangor Dual IP Main </v>
      </c>
      <c r="M47" s="311" t="s">
        <v>225</v>
      </c>
      <c r="N47" s="518"/>
      <c r="O47" s="519"/>
      <c r="P47" s="519"/>
      <c r="Q47" s="782"/>
      <c r="R47" s="670">
        <f>SUM(N47:Q47)</f>
        <v>0</v>
      </c>
      <c r="S47" s="276"/>
      <c r="T47" s="329" t="str">
        <f>IF(A47="","",A47)</f>
        <v xml:space="preserve">7.0.1 - Bangor Dual IP Main </v>
      </c>
      <c r="U47" s="311" t="s">
        <v>375</v>
      </c>
      <c r="V47" s="500"/>
      <c r="W47" s="500"/>
      <c r="X47" s="500"/>
      <c r="Y47" s="500"/>
      <c r="Z47" s="500"/>
      <c r="AA47" s="500"/>
      <c r="AB47" s="500"/>
      <c r="AC47" s="500"/>
      <c r="AD47" s="500"/>
      <c r="AE47" s="500"/>
      <c r="AF47" s="500"/>
      <c r="AG47" s="500"/>
      <c r="AH47" s="500"/>
      <c r="AI47" s="500"/>
      <c r="AJ47" s="670">
        <f>SUM(V47:AI47)</f>
        <v>0</v>
      </c>
      <c r="AK47" s="670" t="str">
        <f>IF(R47=0,"",ROUND(AJ47/R47,1))</f>
        <v/>
      </c>
      <c r="AL47" s="336"/>
      <c r="AM47" s="329" t="str">
        <f>IF(A47="","",A47)</f>
        <v xml:space="preserve">7.0.1 - Bangor Dual IP Main </v>
      </c>
      <c r="AN47" s="311" t="s">
        <v>375</v>
      </c>
      <c r="AO47" s="518"/>
      <c r="AP47" s="519"/>
      <c r="AQ47" s="519"/>
      <c r="AR47" s="519"/>
      <c r="AS47" s="519"/>
      <c r="AT47" s="519"/>
      <c r="AU47" s="520"/>
    </row>
    <row r="48" spans="1:47" x14ac:dyDescent="0.3">
      <c r="A48" s="304" t="s">
        <v>1061</v>
      </c>
      <c r="B48" s="370" t="str">
        <f>B47</f>
        <v>Nominal £</v>
      </c>
      <c r="C48" s="719"/>
      <c r="D48" s="500"/>
      <c r="E48" s="553"/>
      <c r="F48" s="672">
        <v>0</v>
      </c>
      <c r="G48" s="276"/>
      <c r="H48" s="515"/>
      <c r="I48" s="276"/>
      <c r="J48" s="672">
        <v>0</v>
      </c>
      <c r="K48" s="276"/>
      <c r="L48" s="329" t="str">
        <f t="shared" si="21"/>
        <v xml:space="preserve">7.0.2 - Torytown AGI to Fortwilliam Dual IP Main </v>
      </c>
      <c r="M48" s="312" t="s">
        <v>225</v>
      </c>
      <c r="N48" s="719"/>
      <c r="O48" s="500"/>
      <c r="P48" s="500"/>
      <c r="Q48" s="784"/>
      <c r="R48" s="672">
        <f>SUM(N48:Q48)</f>
        <v>0</v>
      </c>
      <c r="S48" s="276"/>
      <c r="T48" s="329" t="str">
        <f t="shared" ref="T48:T66" si="22">IF(A48="","",A48)</f>
        <v xml:space="preserve">7.0.2 - Torytown AGI to Fortwilliam Dual IP Main </v>
      </c>
      <c r="U48" s="312" t="s">
        <v>375</v>
      </c>
      <c r="V48" s="500"/>
      <c r="W48" s="500"/>
      <c r="X48" s="500"/>
      <c r="Y48" s="500"/>
      <c r="Z48" s="500"/>
      <c r="AA48" s="500"/>
      <c r="AB48" s="500"/>
      <c r="AC48" s="500"/>
      <c r="AD48" s="500"/>
      <c r="AE48" s="500"/>
      <c r="AF48" s="500"/>
      <c r="AG48" s="500"/>
      <c r="AH48" s="500"/>
      <c r="AI48" s="500"/>
      <c r="AJ48" s="672">
        <f>SUM(V48:AI48)</f>
        <v>0</v>
      </c>
      <c r="AK48" s="672" t="str">
        <f>IF(R48=0,"",ROUND(AJ48/R48,1))</f>
        <v/>
      </c>
      <c r="AL48" s="336"/>
      <c r="AM48" s="329" t="str">
        <f t="shared" ref="AM48:AM66" si="23">IF(A48="","",A48)</f>
        <v xml:space="preserve">7.0.2 - Torytown AGI to Fortwilliam Dual IP Main </v>
      </c>
      <c r="AN48" s="312" t="s">
        <v>375</v>
      </c>
      <c r="AO48" s="719"/>
      <c r="AP48" s="500"/>
      <c r="AQ48" s="500"/>
      <c r="AR48" s="500"/>
      <c r="AS48" s="500"/>
      <c r="AT48" s="500"/>
      <c r="AU48" s="553"/>
    </row>
    <row r="49" spans="1:47" x14ac:dyDescent="0.3">
      <c r="A49" s="304" t="s">
        <v>1062</v>
      </c>
      <c r="B49" s="370" t="str">
        <f t="shared" ref="B49:B65" si="24">B48</f>
        <v>Nominal £</v>
      </c>
      <c r="C49" s="719"/>
      <c r="D49" s="500"/>
      <c r="E49" s="553"/>
      <c r="F49" s="672">
        <v>0</v>
      </c>
      <c r="G49" s="276"/>
      <c r="H49" s="515"/>
      <c r="I49" s="276"/>
      <c r="J49" s="672">
        <v>0</v>
      </c>
      <c r="K49" s="276"/>
      <c r="L49" s="329" t="str">
        <f t="shared" si="21"/>
        <v>7.0.3.1 - Donegal Quay to Ormeau IPRS IP Main</v>
      </c>
      <c r="M49" s="312" t="s">
        <v>225</v>
      </c>
      <c r="N49" s="719"/>
      <c r="O49" s="500"/>
      <c r="P49" s="500"/>
      <c r="Q49" s="784"/>
      <c r="R49" s="672">
        <f t="shared" ref="R49:R66" si="25">SUM(N49:Q49)</f>
        <v>0</v>
      </c>
      <c r="S49" s="276"/>
      <c r="T49" s="329" t="str">
        <f t="shared" si="22"/>
        <v>7.0.3.1 - Donegal Quay to Ormeau IPRS IP Main</v>
      </c>
      <c r="U49" s="312" t="s">
        <v>375</v>
      </c>
      <c r="V49" s="500"/>
      <c r="W49" s="500"/>
      <c r="X49" s="500"/>
      <c r="Y49" s="500"/>
      <c r="Z49" s="500"/>
      <c r="AA49" s="500"/>
      <c r="AB49" s="500"/>
      <c r="AC49" s="500"/>
      <c r="AD49" s="500"/>
      <c r="AE49" s="500"/>
      <c r="AF49" s="500"/>
      <c r="AG49" s="500"/>
      <c r="AH49" s="500"/>
      <c r="AI49" s="500"/>
      <c r="AJ49" s="672">
        <f t="shared" ref="AJ49:AJ66" si="26">SUM(V49:AI49)</f>
        <v>0</v>
      </c>
      <c r="AK49" s="672" t="str">
        <f t="shared" ref="AK49:AK65" si="27">IF(R49=0,"",ROUND(AJ49/R49,1))</f>
        <v/>
      </c>
      <c r="AL49" s="336"/>
      <c r="AM49" s="329" t="str">
        <f t="shared" si="23"/>
        <v>7.0.3.1 - Donegal Quay to Ormeau IPRS IP Main</v>
      </c>
      <c r="AN49" s="312" t="s">
        <v>375</v>
      </c>
      <c r="AO49" s="719"/>
      <c r="AP49" s="500"/>
      <c r="AQ49" s="500"/>
      <c r="AR49" s="500"/>
      <c r="AS49" s="500"/>
      <c r="AT49" s="500"/>
      <c r="AU49" s="553"/>
    </row>
    <row r="50" spans="1:47" x14ac:dyDescent="0.3">
      <c r="A50" s="304" t="s">
        <v>1063</v>
      </c>
      <c r="B50" s="370" t="str">
        <f t="shared" si="24"/>
        <v>Nominal £</v>
      </c>
      <c r="C50" s="719"/>
      <c r="D50" s="500"/>
      <c r="E50" s="553"/>
      <c r="F50" s="672">
        <v>0</v>
      </c>
      <c r="G50" s="276"/>
      <c r="H50" s="515"/>
      <c r="I50" s="276"/>
      <c r="J50" s="672">
        <v>0</v>
      </c>
      <c r="K50" s="276"/>
      <c r="L50" s="329" t="str">
        <f t="shared" si="21"/>
        <v>7.0.4 - Belfast to Newtownards IP Main</v>
      </c>
      <c r="M50" s="312" t="s">
        <v>225</v>
      </c>
      <c r="N50" s="719"/>
      <c r="O50" s="500"/>
      <c r="P50" s="500"/>
      <c r="Q50" s="784"/>
      <c r="R50" s="672">
        <f t="shared" si="25"/>
        <v>0</v>
      </c>
      <c r="S50" s="276"/>
      <c r="T50" s="329" t="str">
        <f t="shared" si="22"/>
        <v>7.0.4 - Belfast to Newtownards IP Main</v>
      </c>
      <c r="U50" s="312" t="s">
        <v>375</v>
      </c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  <c r="AH50" s="500"/>
      <c r="AI50" s="500"/>
      <c r="AJ50" s="672">
        <f t="shared" si="26"/>
        <v>0</v>
      </c>
      <c r="AK50" s="672" t="str">
        <f t="shared" si="27"/>
        <v/>
      </c>
      <c r="AL50" s="336"/>
      <c r="AM50" s="329" t="str">
        <f t="shared" si="23"/>
        <v>7.0.4 - Belfast to Newtownards IP Main</v>
      </c>
      <c r="AN50" s="312" t="s">
        <v>375</v>
      </c>
      <c r="AO50" s="719"/>
      <c r="AP50" s="500"/>
      <c r="AQ50" s="500"/>
      <c r="AR50" s="500"/>
      <c r="AS50" s="500"/>
      <c r="AT50" s="500"/>
      <c r="AU50" s="553"/>
    </row>
    <row r="51" spans="1:47" x14ac:dyDescent="0.3">
      <c r="A51" s="304" t="s">
        <v>1064</v>
      </c>
      <c r="B51" s="370" t="str">
        <f t="shared" si="24"/>
        <v>Nominal £</v>
      </c>
      <c r="C51" s="719"/>
      <c r="D51" s="500"/>
      <c r="E51" s="553"/>
      <c r="F51" s="672">
        <v>0</v>
      </c>
      <c r="G51" s="276"/>
      <c r="H51" s="515"/>
      <c r="I51" s="276"/>
      <c r="J51" s="672">
        <v>0</v>
      </c>
      <c r="K51" s="276"/>
      <c r="L51" s="329" t="str">
        <f t="shared" si="21"/>
        <v xml:space="preserve">7.0.5 - Gasworks IPRS (in conjunction with 7.0.3.1) </v>
      </c>
      <c r="M51" s="312" t="s">
        <v>225</v>
      </c>
      <c r="N51" s="719"/>
      <c r="O51" s="500"/>
      <c r="P51" s="500"/>
      <c r="Q51" s="784"/>
      <c r="R51" s="672">
        <f t="shared" si="25"/>
        <v>0</v>
      </c>
      <c r="S51" s="276"/>
      <c r="T51" s="329" t="str">
        <f t="shared" si="22"/>
        <v xml:space="preserve">7.0.5 - Gasworks IPRS (in conjunction with 7.0.3.1) </v>
      </c>
      <c r="U51" s="312" t="s">
        <v>375</v>
      </c>
      <c r="V51" s="500"/>
      <c r="W51" s="500"/>
      <c r="X51" s="500"/>
      <c r="Y51" s="500"/>
      <c r="Z51" s="500"/>
      <c r="AA51" s="500"/>
      <c r="AB51" s="500"/>
      <c r="AC51" s="500"/>
      <c r="AD51" s="500"/>
      <c r="AE51" s="500"/>
      <c r="AF51" s="500"/>
      <c r="AG51" s="500"/>
      <c r="AH51" s="500"/>
      <c r="AI51" s="500"/>
      <c r="AJ51" s="672">
        <f t="shared" si="26"/>
        <v>0</v>
      </c>
      <c r="AK51" s="672" t="str">
        <f t="shared" si="27"/>
        <v/>
      </c>
      <c r="AL51" s="336"/>
      <c r="AM51" s="329" t="str">
        <f t="shared" si="23"/>
        <v xml:space="preserve">7.0.5 - Gasworks IPRS (in conjunction with 7.0.3.1) </v>
      </c>
      <c r="AN51" s="312" t="s">
        <v>375</v>
      </c>
      <c r="AO51" s="719"/>
      <c r="AP51" s="500"/>
      <c r="AQ51" s="500"/>
      <c r="AR51" s="500"/>
      <c r="AS51" s="500"/>
      <c r="AT51" s="500"/>
      <c r="AU51" s="553"/>
    </row>
    <row r="52" spans="1:47" x14ac:dyDescent="0.3">
      <c r="A52" s="304" t="s">
        <v>1065</v>
      </c>
      <c r="B52" s="370" t="str">
        <f t="shared" si="24"/>
        <v>Nominal £</v>
      </c>
      <c r="C52" s="719"/>
      <c r="D52" s="500"/>
      <c r="E52" s="553"/>
      <c r="F52" s="672">
        <v>0</v>
      </c>
      <c r="G52" s="276"/>
      <c r="H52" s="515"/>
      <c r="I52" s="276"/>
      <c r="J52" s="672">
        <v>0</v>
      </c>
      <c r="K52" s="276"/>
      <c r="L52" s="329" t="str">
        <f t="shared" si="21"/>
        <v>7.0.6 - Ravenhill IPRS</v>
      </c>
      <c r="M52" s="312" t="s">
        <v>225</v>
      </c>
      <c r="N52" s="719"/>
      <c r="O52" s="500"/>
      <c r="P52" s="500"/>
      <c r="Q52" s="784"/>
      <c r="R52" s="672">
        <f t="shared" si="25"/>
        <v>0</v>
      </c>
      <c r="S52" s="276"/>
      <c r="T52" s="329" t="str">
        <f t="shared" si="22"/>
        <v>7.0.6 - Ravenhill IPRS</v>
      </c>
      <c r="U52" s="312" t="s">
        <v>375</v>
      </c>
      <c r="V52" s="500"/>
      <c r="W52" s="500"/>
      <c r="X52" s="500"/>
      <c r="Y52" s="500"/>
      <c r="Z52" s="500"/>
      <c r="AA52" s="500"/>
      <c r="AB52" s="500"/>
      <c r="AC52" s="500"/>
      <c r="AD52" s="500"/>
      <c r="AE52" s="500"/>
      <c r="AF52" s="500"/>
      <c r="AG52" s="500"/>
      <c r="AH52" s="500"/>
      <c r="AI52" s="500"/>
      <c r="AJ52" s="672">
        <f t="shared" si="26"/>
        <v>0</v>
      </c>
      <c r="AK52" s="672" t="str">
        <f t="shared" si="27"/>
        <v/>
      </c>
      <c r="AL52" s="336"/>
      <c r="AM52" s="329" t="str">
        <f t="shared" si="23"/>
        <v>7.0.6 - Ravenhill IPRS</v>
      </c>
      <c r="AN52" s="312" t="s">
        <v>375</v>
      </c>
      <c r="AO52" s="719"/>
      <c r="AP52" s="500"/>
      <c r="AQ52" s="500"/>
      <c r="AR52" s="500"/>
      <c r="AS52" s="500"/>
      <c r="AT52" s="500"/>
      <c r="AU52" s="553"/>
    </row>
    <row r="53" spans="1:47" x14ac:dyDescent="0.3">
      <c r="A53" s="371" t="s">
        <v>409</v>
      </c>
      <c r="B53" s="370" t="str">
        <f t="shared" si="24"/>
        <v>Nominal £</v>
      </c>
      <c r="C53" s="719"/>
      <c r="D53" s="500"/>
      <c r="E53" s="553"/>
      <c r="F53" s="672">
        <v>0</v>
      </c>
      <c r="G53" s="276"/>
      <c r="H53" s="515"/>
      <c r="I53" s="276"/>
      <c r="J53" s="672">
        <v>0</v>
      </c>
      <c r="K53" s="276"/>
      <c r="L53" s="329" t="str">
        <f t="shared" si="21"/>
        <v>(Other - Please specify)</v>
      </c>
      <c r="M53" s="312" t="s">
        <v>225</v>
      </c>
      <c r="N53" s="719"/>
      <c r="O53" s="500"/>
      <c r="P53" s="500"/>
      <c r="Q53" s="784"/>
      <c r="R53" s="672">
        <f t="shared" si="25"/>
        <v>0</v>
      </c>
      <c r="S53" s="276"/>
      <c r="T53" s="329" t="str">
        <f t="shared" si="22"/>
        <v>(Other - Please specify)</v>
      </c>
      <c r="U53" s="312" t="s">
        <v>375</v>
      </c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672">
        <f t="shared" si="26"/>
        <v>0</v>
      </c>
      <c r="AK53" s="672" t="str">
        <f t="shared" si="27"/>
        <v/>
      </c>
      <c r="AL53" s="336"/>
      <c r="AM53" s="329" t="str">
        <f t="shared" si="23"/>
        <v>(Other - Please specify)</v>
      </c>
      <c r="AN53" s="312" t="s">
        <v>375</v>
      </c>
      <c r="AO53" s="719"/>
      <c r="AP53" s="500"/>
      <c r="AQ53" s="500"/>
      <c r="AR53" s="500"/>
      <c r="AS53" s="500"/>
      <c r="AT53" s="500"/>
      <c r="AU53" s="553"/>
    </row>
    <row r="54" spans="1:47" x14ac:dyDescent="0.3">
      <c r="A54" s="371" t="s">
        <v>409</v>
      </c>
      <c r="B54" s="370" t="str">
        <f t="shared" si="24"/>
        <v>Nominal £</v>
      </c>
      <c r="C54" s="719"/>
      <c r="D54" s="500"/>
      <c r="E54" s="553"/>
      <c r="F54" s="672">
        <v>0</v>
      </c>
      <c r="G54" s="276"/>
      <c r="H54" s="515"/>
      <c r="I54" s="276"/>
      <c r="J54" s="672">
        <v>0</v>
      </c>
      <c r="K54" s="276"/>
      <c r="L54" s="329" t="str">
        <f t="shared" si="21"/>
        <v>(Other - Please specify)</v>
      </c>
      <c r="M54" s="312" t="s">
        <v>225</v>
      </c>
      <c r="N54" s="719"/>
      <c r="O54" s="500"/>
      <c r="P54" s="500"/>
      <c r="Q54" s="784"/>
      <c r="R54" s="672">
        <f t="shared" si="25"/>
        <v>0</v>
      </c>
      <c r="S54" s="276"/>
      <c r="T54" s="329" t="str">
        <f t="shared" si="22"/>
        <v>(Other - Please specify)</v>
      </c>
      <c r="U54" s="312" t="s">
        <v>375</v>
      </c>
      <c r="V54" s="500"/>
      <c r="W54" s="500"/>
      <c r="X54" s="500"/>
      <c r="Y54" s="500"/>
      <c r="Z54" s="500"/>
      <c r="AA54" s="500"/>
      <c r="AB54" s="500"/>
      <c r="AC54" s="500"/>
      <c r="AD54" s="500"/>
      <c r="AE54" s="500"/>
      <c r="AF54" s="500"/>
      <c r="AG54" s="500"/>
      <c r="AH54" s="500"/>
      <c r="AI54" s="500"/>
      <c r="AJ54" s="672">
        <f t="shared" si="26"/>
        <v>0</v>
      </c>
      <c r="AK54" s="672" t="str">
        <f t="shared" si="27"/>
        <v/>
      </c>
      <c r="AL54" s="336"/>
      <c r="AM54" s="329" t="str">
        <f t="shared" si="23"/>
        <v>(Other - Please specify)</v>
      </c>
      <c r="AN54" s="312" t="s">
        <v>375</v>
      </c>
      <c r="AO54" s="719"/>
      <c r="AP54" s="500"/>
      <c r="AQ54" s="500"/>
      <c r="AR54" s="500"/>
      <c r="AS54" s="500"/>
      <c r="AT54" s="500"/>
      <c r="AU54" s="553"/>
    </row>
    <row r="55" spans="1:47" x14ac:dyDescent="0.3">
      <c r="A55" s="371" t="s">
        <v>409</v>
      </c>
      <c r="B55" s="370" t="str">
        <f t="shared" si="24"/>
        <v>Nominal £</v>
      </c>
      <c r="C55" s="719"/>
      <c r="D55" s="500"/>
      <c r="E55" s="553"/>
      <c r="F55" s="672">
        <v>0</v>
      </c>
      <c r="G55" s="276"/>
      <c r="H55" s="515"/>
      <c r="I55" s="276"/>
      <c r="J55" s="672">
        <v>0</v>
      </c>
      <c r="K55" s="276"/>
      <c r="L55" s="329" t="str">
        <f t="shared" si="21"/>
        <v>(Other - Please specify)</v>
      </c>
      <c r="M55" s="312" t="s">
        <v>225</v>
      </c>
      <c r="N55" s="719"/>
      <c r="O55" s="500"/>
      <c r="P55" s="500"/>
      <c r="Q55" s="784"/>
      <c r="R55" s="672">
        <f t="shared" si="25"/>
        <v>0</v>
      </c>
      <c r="S55" s="276"/>
      <c r="T55" s="329" t="str">
        <f t="shared" si="22"/>
        <v>(Other - Please specify)</v>
      </c>
      <c r="U55" s="312" t="s">
        <v>375</v>
      </c>
      <c r="V55" s="500"/>
      <c r="W55" s="500"/>
      <c r="X55" s="500"/>
      <c r="Y55" s="500"/>
      <c r="Z55" s="500"/>
      <c r="AA55" s="500"/>
      <c r="AB55" s="500"/>
      <c r="AC55" s="500"/>
      <c r="AD55" s="500"/>
      <c r="AE55" s="500"/>
      <c r="AF55" s="500"/>
      <c r="AG55" s="500"/>
      <c r="AH55" s="500"/>
      <c r="AI55" s="500"/>
      <c r="AJ55" s="672">
        <f t="shared" si="26"/>
        <v>0</v>
      </c>
      <c r="AK55" s="672" t="str">
        <f t="shared" si="27"/>
        <v/>
      </c>
      <c r="AL55" s="336"/>
      <c r="AM55" s="329" t="str">
        <f t="shared" si="23"/>
        <v>(Other - Please specify)</v>
      </c>
      <c r="AN55" s="312" t="s">
        <v>375</v>
      </c>
      <c r="AO55" s="719"/>
      <c r="AP55" s="500"/>
      <c r="AQ55" s="500"/>
      <c r="AR55" s="500"/>
      <c r="AS55" s="500"/>
      <c r="AT55" s="500"/>
      <c r="AU55" s="553"/>
    </row>
    <row r="56" spans="1:47" x14ac:dyDescent="0.3">
      <c r="A56" s="371" t="s">
        <v>409</v>
      </c>
      <c r="B56" s="370" t="str">
        <f t="shared" si="24"/>
        <v>Nominal £</v>
      </c>
      <c r="C56" s="719"/>
      <c r="D56" s="500"/>
      <c r="E56" s="553"/>
      <c r="F56" s="672">
        <v>0</v>
      </c>
      <c r="G56" s="276"/>
      <c r="H56" s="515"/>
      <c r="I56" s="276"/>
      <c r="J56" s="672">
        <v>0</v>
      </c>
      <c r="K56" s="276"/>
      <c r="L56" s="329" t="str">
        <f t="shared" si="21"/>
        <v>(Other - Please specify)</v>
      </c>
      <c r="M56" s="312" t="s">
        <v>225</v>
      </c>
      <c r="N56" s="719"/>
      <c r="O56" s="500"/>
      <c r="P56" s="500"/>
      <c r="Q56" s="784"/>
      <c r="R56" s="672">
        <f t="shared" si="25"/>
        <v>0</v>
      </c>
      <c r="S56" s="276"/>
      <c r="T56" s="329" t="str">
        <f t="shared" si="22"/>
        <v>(Other - Please specify)</v>
      </c>
      <c r="U56" s="312" t="s">
        <v>375</v>
      </c>
      <c r="V56" s="500"/>
      <c r="W56" s="500"/>
      <c r="X56" s="500"/>
      <c r="Y56" s="500"/>
      <c r="Z56" s="500"/>
      <c r="AA56" s="500"/>
      <c r="AB56" s="500"/>
      <c r="AC56" s="500"/>
      <c r="AD56" s="500"/>
      <c r="AE56" s="500"/>
      <c r="AF56" s="500"/>
      <c r="AG56" s="500"/>
      <c r="AH56" s="500"/>
      <c r="AI56" s="500"/>
      <c r="AJ56" s="672">
        <f t="shared" si="26"/>
        <v>0</v>
      </c>
      <c r="AK56" s="672" t="str">
        <f t="shared" si="27"/>
        <v/>
      </c>
      <c r="AL56" s="336"/>
      <c r="AM56" s="329" t="str">
        <f t="shared" si="23"/>
        <v>(Other - Please specify)</v>
      </c>
      <c r="AN56" s="312" t="s">
        <v>375</v>
      </c>
      <c r="AO56" s="719"/>
      <c r="AP56" s="500"/>
      <c r="AQ56" s="500"/>
      <c r="AR56" s="500"/>
      <c r="AS56" s="500"/>
      <c r="AT56" s="500"/>
      <c r="AU56" s="553"/>
    </row>
    <row r="57" spans="1:47" x14ac:dyDescent="0.3">
      <c r="A57" s="371" t="s">
        <v>409</v>
      </c>
      <c r="B57" s="370" t="str">
        <f t="shared" si="24"/>
        <v>Nominal £</v>
      </c>
      <c r="C57" s="719"/>
      <c r="D57" s="500"/>
      <c r="E57" s="553"/>
      <c r="F57" s="672">
        <v>0</v>
      </c>
      <c r="G57" s="276"/>
      <c r="H57" s="515"/>
      <c r="I57" s="276"/>
      <c r="J57" s="672">
        <v>0</v>
      </c>
      <c r="K57" s="276"/>
      <c r="L57" s="329" t="str">
        <f t="shared" si="21"/>
        <v>(Other - Please specify)</v>
      </c>
      <c r="M57" s="312" t="s">
        <v>225</v>
      </c>
      <c r="N57" s="719"/>
      <c r="O57" s="500"/>
      <c r="P57" s="500"/>
      <c r="Q57" s="784"/>
      <c r="R57" s="672">
        <f t="shared" si="25"/>
        <v>0</v>
      </c>
      <c r="S57" s="276"/>
      <c r="T57" s="329" t="str">
        <f t="shared" si="22"/>
        <v>(Other - Please specify)</v>
      </c>
      <c r="U57" s="312" t="s">
        <v>375</v>
      </c>
      <c r="V57" s="500"/>
      <c r="W57" s="500"/>
      <c r="X57" s="500"/>
      <c r="Y57" s="500"/>
      <c r="Z57" s="500"/>
      <c r="AA57" s="500"/>
      <c r="AB57" s="500"/>
      <c r="AC57" s="500"/>
      <c r="AD57" s="500"/>
      <c r="AE57" s="500"/>
      <c r="AF57" s="500"/>
      <c r="AG57" s="500"/>
      <c r="AH57" s="500"/>
      <c r="AI57" s="500"/>
      <c r="AJ57" s="672">
        <f t="shared" si="26"/>
        <v>0</v>
      </c>
      <c r="AK57" s="672" t="str">
        <f t="shared" si="27"/>
        <v/>
      </c>
      <c r="AL57" s="336"/>
      <c r="AM57" s="329" t="str">
        <f t="shared" si="23"/>
        <v>(Other - Please specify)</v>
      </c>
      <c r="AN57" s="312" t="s">
        <v>375</v>
      </c>
      <c r="AO57" s="719"/>
      <c r="AP57" s="500"/>
      <c r="AQ57" s="500"/>
      <c r="AR57" s="500"/>
      <c r="AS57" s="500"/>
      <c r="AT57" s="500"/>
      <c r="AU57" s="553"/>
    </row>
    <row r="58" spans="1:47" x14ac:dyDescent="0.3">
      <c r="A58" s="371" t="s">
        <v>409</v>
      </c>
      <c r="B58" s="370" t="str">
        <f t="shared" si="24"/>
        <v>Nominal £</v>
      </c>
      <c r="C58" s="719"/>
      <c r="D58" s="500"/>
      <c r="E58" s="553"/>
      <c r="F58" s="672">
        <v>0</v>
      </c>
      <c r="G58" s="276"/>
      <c r="H58" s="515"/>
      <c r="I58" s="276"/>
      <c r="J58" s="672">
        <v>0</v>
      </c>
      <c r="K58" s="276"/>
      <c r="L58" s="329" t="str">
        <f t="shared" si="21"/>
        <v>(Other - Please specify)</v>
      </c>
      <c r="M58" s="312" t="s">
        <v>225</v>
      </c>
      <c r="N58" s="719"/>
      <c r="O58" s="500"/>
      <c r="P58" s="500"/>
      <c r="Q58" s="784"/>
      <c r="R58" s="672">
        <f t="shared" si="25"/>
        <v>0</v>
      </c>
      <c r="S58" s="276"/>
      <c r="T58" s="329" t="str">
        <f t="shared" si="22"/>
        <v>(Other - Please specify)</v>
      </c>
      <c r="U58" s="312" t="s">
        <v>375</v>
      </c>
      <c r="V58" s="500"/>
      <c r="W58" s="500"/>
      <c r="X58" s="500"/>
      <c r="Y58" s="500"/>
      <c r="Z58" s="500"/>
      <c r="AA58" s="500"/>
      <c r="AB58" s="500"/>
      <c r="AC58" s="500"/>
      <c r="AD58" s="500"/>
      <c r="AE58" s="500"/>
      <c r="AF58" s="500"/>
      <c r="AG58" s="500"/>
      <c r="AH58" s="500"/>
      <c r="AI58" s="500"/>
      <c r="AJ58" s="672">
        <f t="shared" si="26"/>
        <v>0</v>
      </c>
      <c r="AK58" s="672" t="str">
        <f t="shared" si="27"/>
        <v/>
      </c>
      <c r="AL58" s="336"/>
      <c r="AM58" s="329" t="str">
        <f t="shared" si="23"/>
        <v>(Other - Please specify)</v>
      </c>
      <c r="AN58" s="327" t="s">
        <v>375</v>
      </c>
      <c r="AO58" s="719"/>
      <c r="AP58" s="500"/>
      <c r="AQ58" s="500"/>
      <c r="AR58" s="500"/>
      <c r="AS58" s="500"/>
      <c r="AT58" s="500"/>
      <c r="AU58" s="553"/>
    </row>
    <row r="59" spans="1:47" x14ac:dyDescent="0.3">
      <c r="A59" s="371" t="s">
        <v>409</v>
      </c>
      <c r="B59" s="370" t="str">
        <f t="shared" si="24"/>
        <v>Nominal £</v>
      </c>
      <c r="C59" s="719"/>
      <c r="D59" s="500"/>
      <c r="E59" s="553"/>
      <c r="F59" s="672">
        <v>0</v>
      </c>
      <c r="G59" s="276"/>
      <c r="H59" s="515"/>
      <c r="I59" s="276"/>
      <c r="J59" s="672">
        <v>0</v>
      </c>
      <c r="K59" s="276"/>
      <c r="L59" s="329" t="str">
        <f t="shared" si="21"/>
        <v>(Other - Please specify)</v>
      </c>
      <c r="M59" s="312" t="s">
        <v>225</v>
      </c>
      <c r="N59" s="719"/>
      <c r="O59" s="500"/>
      <c r="P59" s="500"/>
      <c r="Q59" s="784"/>
      <c r="R59" s="672">
        <f t="shared" si="25"/>
        <v>0</v>
      </c>
      <c r="S59" s="276"/>
      <c r="T59" s="329" t="str">
        <f t="shared" si="22"/>
        <v>(Other - Please specify)</v>
      </c>
      <c r="U59" s="312" t="s">
        <v>375</v>
      </c>
      <c r="V59" s="500"/>
      <c r="W59" s="500"/>
      <c r="X59" s="500"/>
      <c r="Y59" s="500"/>
      <c r="Z59" s="500"/>
      <c r="AA59" s="500"/>
      <c r="AB59" s="500"/>
      <c r="AC59" s="500"/>
      <c r="AD59" s="500"/>
      <c r="AE59" s="500"/>
      <c r="AF59" s="500"/>
      <c r="AG59" s="500"/>
      <c r="AH59" s="500"/>
      <c r="AI59" s="500"/>
      <c r="AJ59" s="672">
        <f t="shared" si="26"/>
        <v>0</v>
      </c>
      <c r="AK59" s="672" t="str">
        <f t="shared" si="27"/>
        <v/>
      </c>
      <c r="AL59" s="336"/>
      <c r="AM59" s="329" t="str">
        <f t="shared" si="23"/>
        <v>(Other - Please specify)</v>
      </c>
      <c r="AN59" s="312" t="s">
        <v>375</v>
      </c>
      <c r="AO59" s="719"/>
      <c r="AP59" s="500"/>
      <c r="AQ59" s="500"/>
      <c r="AR59" s="500"/>
      <c r="AS59" s="500"/>
      <c r="AT59" s="500"/>
      <c r="AU59" s="553"/>
    </row>
    <row r="60" spans="1:47" x14ac:dyDescent="0.3">
      <c r="A60" s="371" t="s">
        <v>409</v>
      </c>
      <c r="B60" s="370" t="str">
        <f t="shared" si="24"/>
        <v>Nominal £</v>
      </c>
      <c r="C60" s="719"/>
      <c r="D60" s="500"/>
      <c r="E60" s="553"/>
      <c r="F60" s="672">
        <v>0</v>
      </c>
      <c r="G60" s="276"/>
      <c r="H60" s="515"/>
      <c r="I60" s="276"/>
      <c r="J60" s="672">
        <v>0</v>
      </c>
      <c r="K60" s="276"/>
      <c r="L60" s="329" t="str">
        <f t="shared" si="21"/>
        <v>(Other - Please specify)</v>
      </c>
      <c r="M60" s="312" t="s">
        <v>225</v>
      </c>
      <c r="N60" s="719"/>
      <c r="O60" s="500"/>
      <c r="P60" s="500"/>
      <c r="Q60" s="784"/>
      <c r="R60" s="672">
        <f t="shared" si="25"/>
        <v>0</v>
      </c>
      <c r="S60" s="276"/>
      <c r="T60" s="329" t="str">
        <f t="shared" si="22"/>
        <v>(Other - Please specify)</v>
      </c>
      <c r="U60" s="312" t="s">
        <v>375</v>
      </c>
      <c r="V60" s="500"/>
      <c r="W60" s="500"/>
      <c r="X60" s="500"/>
      <c r="Y60" s="500"/>
      <c r="Z60" s="500"/>
      <c r="AA60" s="500"/>
      <c r="AB60" s="500"/>
      <c r="AC60" s="500"/>
      <c r="AD60" s="500"/>
      <c r="AE60" s="500"/>
      <c r="AF60" s="500"/>
      <c r="AG60" s="500"/>
      <c r="AH60" s="500"/>
      <c r="AI60" s="500"/>
      <c r="AJ60" s="672">
        <f t="shared" si="26"/>
        <v>0</v>
      </c>
      <c r="AK60" s="672" t="str">
        <f t="shared" si="27"/>
        <v/>
      </c>
      <c r="AL60" s="336"/>
      <c r="AM60" s="329" t="str">
        <f t="shared" si="23"/>
        <v>(Other - Please specify)</v>
      </c>
      <c r="AN60" s="327" t="s">
        <v>375</v>
      </c>
      <c r="AO60" s="719"/>
      <c r="AP60" s="500"/>
      <c r="AQ60" s="500"/>
      <c r="AR60" s="500"/>
      <c r="AS60" s="500"/>
      <c r="AT60" s="500"/>
      <c r="AU60" s="553"/>
    </row>
    <row r="61" spans="1:47" x14ac:dyDescent="0.3">
      <c r="A61" s="371" t="s">
        <v>409</v>
      </c>
      <c r="B61" s="370" t="str">
        <f t="shared" si="24"/>
        <v>Nominal £</v>
      </c>
      <c r="C61" s="719"/>
      <c r="D61" s="500"/>
      <c r="E61" s="553"/>
      <c r="F61" s="672">
        <v>0</v>
      </c>
      <c r="G61" s="276"/>
      <c r="H61" s="515"/>
      <c r="I61" s="276"/>
      <c r="J61" s="672">
        <v>0</v>
      </c>
      <c r="K61" s="276"/>
      <c r="L61" s="329" t="str">
        <f t="shared" si="21"/>
        <v>(Other - Please specify)</v>
      </c>
      <c r="M61" s="312" t="s">
        <v>225</v>
      </c>
      <c r="N61" s="719"/>
      <c r="O61" s="500"/>
      <c r="P61" s="500"/>
      <c r="Q61" s="784"/>
      <c r="R61" s="672">
        <f t="shared" si="25"/>
        <v>0</v>
      </c>
      <c r="S61" s="276"/>
      <c r="T61" s="329" t="str">
        <f t="shared" si="22"/>
        <v>(Other - Please specify)</v>
      </c>
      <c r="U61" s="312" t="s">
        <v>375</v>
      </c>
      <c r="V61" s="500"/>
      <c r="W61" s="500"/>
      <c r="X61" s="500"/>
      <c r="Y61" s="500"/>
      <c r="Z61" s="500"/>
      <c r="AA61" s="500"/>
      <c r="AB61" s="500"/>
      <c r="AC61" s="500"/>
      <c r="AD61" s="500"/>
      <c r="AE61" s="500"/>
      <c r="AF61" s="500"/>
      <c r="AG61" s="500"/>
      <c r="AH61" s="500"/>
      <c r="AI61" s="500"/>
      <c r="AJ61" s="672">
        <f t="shared" si="26"/>
        <v>0</v>
      </c>
      <c r="AK61" s="672" t="str">
        <f t="shared" si="27"/>
        <v/>
      </c>
      <c r="AL61" s="336"/>
      <c r="AM61" s="329" t="str">
        <f t="shared" si="23"/>
        <v>(Other - Please specify)</v>
      </c>
      <c r="AN61" s="312" t="s">
        <v>375</v>
      </c>
      <c r="AO61" s="719"/>
      <c r="AP61" s="500"/>
      <c r="AQ61" s="500"/>
      <c r="AR61" s="500"/>
      <c r="AS61" s="500"/>
      <c r="AT61" s="500"/>
      <c r="AU61" s="553"/>
    </row>
    <row r="62" spans="1:47" x14ac:dyDescent="0.3">
      <c r="A62" s="371" t="s">
        <v>409</v>
      </c>
      <c r="B62" s="370" t="str">
        <f t="shared" si="24"/>
        <v>Nominal £</v>
      </c>
      <c r="C62" s="719"/>
      <c r="D62" s="500"/>
      <c r="E62" s="553"/>
      <c r="F62" s="672">
        <v>0</v>
      </c>
      <c r="G62" s="276"/>
      <c r="H62" s="515"/>
      <c r="I62" s="276"/>
      <c r="J62" s="672">
        <v>0</v>
      </c>
      <c r="K62" s="276"/>
      <c r="L62" s="329" t="str">
        <f t="shared" si="21"/>
        <v>(Other - Please specify)</v>
      </c>
      <c r="M62" s="312" t="s">
        <v>225</v>
      </c>
      <c r="N62" s="720"/>
      <c r="O62" s="556"/>
      <c r="P62" s="556"/>
      <c r="Q62" s="787"/>
      <c r="R62" s="672">
        <f t="shared" si="25"/>
        <v>0</v>
      </c>
      <c r="S62" s="276"/>
      <c r="T62" s="329" t="str">
        <f t="shared" si="22"/>
        <v>(Other - Please specify)</v>
      </c>
      <c r="U62" s="312" t="s">
        <v>375</v>
      </c>
      <c r="V62" s="500"/>
      <c r="W62" s="500"/>
      <c r="X62" s="500"/>
      <c r="Y62" s="500"/>
      <c r="Z62" s="500"/>
      <c r="AA62" s="500"/>
      <c r="AB62" s="500"/>
      <c r="AC62" s="500"/>
      <c r="AD62" s="500"/>
      <c r="AE62" s="500"/>
      <c r="AF62" s="500"/>
      <c r="AG62" s="500"/>
      <c r="AH62" s="500"/>
      <c r="AI62" s="500"/>
      <c r="AJ62" s="672">
        <f t="shared" si="26"/>
        <v>0</v>
      </c>
      <c r="AK62" s="672" t="str">
        <f t="shared" si="27"/>
        <v/>
      </c>
      <c r="AL62" s="336"/>
      <c r="AM62" s="329" t="str">
        <f t="shared" si="23"/>
        <v>(Other - Please specify)</v>
      </c>
      <c r="AN62" s="327" t="s">
        <v>375</v>
      </c>
      <c r="AO62" s="719"/>
      <c r="AP62" s="500"/>
      <c r="AQ62" s="500"/>
      <c r="AR62" s="500"/>
      <c r="AS62" s="500"/>
      <c r="AT62" s="500"/>
      <c r="AU62" s="553"/>
    </row>
    <row r="63" spans="1:47" x14ac:dyDescent="0.3">
      <c r="A63" s="371" t="s">
        <v>409</v>
      </c>
      <c r="B63" s="370" t="str">
        <f t="shared" si="24"/>
        <v>Nominal £</v>
      </c>
      <c r="C63" s="719"/>
      <c r="D63" s="500"/>
      <c r="E63" s="553"/>
      <c r="F63" s="672">
        <v>0</v>
      </c>
      <c r="G63" s="276"/>
      <c r="H63" s="515"/>
      <c r="I63" s="276"/>
      <c r="J63" s="672">
        <v>0</v>
      </c>
      <c r="K63" s="276"/>
      <c r="L63" s="329" t="str">
        <f t="shared" si="21"/>
        <v>(Other - Please specify)</v>
      </c>
      <c r="M63" s="312" t="s">
        <v>225</v>
      </c>
      <c r="N63" s="720"/>
      <c r="O63" s="556"/>
      <c r="P63" s="556"/>
      <c r="Q63" s="787"/>
      <c r="R63" s="672">
        <f t="shared" si="25"/>
        <v>0</v>
      </c>
      <c r="S63" s="276"/>
      <c r="T63" s="329" t="str">
        <f t="shared" si="22"/>
        <v>(Other - Please specify)</v>
      </c>
      <c r="U63" s="312" t="s">
        <v>375</v>
      </c>
      <c r="V63" s="500"/>
      <c r="W63" s="500"/>
      <c r="X63" s="500"/>
      <c r="Y63" s="500"/>
      <c r="Z63" s="500"/>
      <c r="AA63" s="500"/>
      <c r="AB63" s="500"/>
      <c r="AC63" s="500"/>
      <c r="AD63" s="500"/>
      <c r="AE63" s="500"/>
      <c r="AF63" s="500"/>
      <c r="AG63" s="500"/>
      <c r="AH63" s="500"/>
      <c r="AI63" s="500"/>
      <c r="AJ63" s="672">
        <f t="shared" si="26"/>
        <v>0</v>
      </c>
      <c r="AK63" s="672" t="str">
        <f t="shared" si="27"/>
        <v/>
      </c>
      <c r="AL63" s="336"/>
      <c r="AM63" s="329" t="str">
        <f t="shared" si="23"/>
        <v>(Other - Please specify)</v>
      </c>
      <c r="AN63" s="312" t="s">
        <v>375</v>
      </c>
      <c r="AO63" s="719"/>
      <c r="AP63" s="500"/>
      <c r="AQ63" s="500"/>
      <c r="AR63" s="500"/>
      <c r="AS63" s="500"/>
      <c r="AT63" s="500"/>
      <c r="AU63" s="553"/>
    </row>
    <row r="64" spans="1:47" x14ac:dyDescent="0.3">
      <c r="A64" s="371" t="s">
        <v>409</v>
      </c>
      <c r="B64" s="370" t="str">
        <f t="shared" si="24"/>
        <v>Nominal £</v>
      </c>
      <c r="C64" s="719"/>
      <c r="D64" s="500"/>
      <c r="E64" s="553"/>
      <c r="F64" s="672">
        <v>0</v>
      </c>
      <c r="G64" s="276"/>
      <c r="H64" s="515"/>
      <c r="I64" s="276"/>
      <c r="J64" s="672">
        <v>0</v>
      </c>
      <c r="K64" s="276"/>
      <c r="L64" s="329" t="str">
        <f t="shared" si="21"/>
        <v>(Other - Please specify)</v>
      </c>
      <c r="M64" s="312" t="s">
        <v>225</v>
      </c>
      <c r="N64" s="720"/>
      <c r="O64" s="556"/>
      <c r="P64" s="556"/>
      <c r="Q64" s="787"/>
      <c r="R64" s="672">
        <f t="shared" si="25"/>
        <v>0</v>
      </c>
      <c r="S64" s="276"/>
      <c r="T64" s="329" t="str">
        <f t="shared" si="22"/>
        <v>(Other - Please specify)</v>
      </c>
      <c r="U64" s="312" t="s">
        <v>375</v>
      </c>
      <c r="V64" s="500"/>
      <c r="W64" s="500"/>
      <c r="X64" s="500"/>
      <c r="Y64" s="500"/>
      <c r="Z64" s="500"/>
      <c r="AA64" s="500"/>
      <c r="AB64" s="500"/>
      <c r="AC64" s="500"/>
      <c r="AD64" s="500"/>
      <c r="AE64" s="500"/>
      <c r="AF64" s="500"/>
      <c r="AG64" s="500"/>
      <c r="AH64" s="500"/>
      <c r="AI64" s="500"/>
      <c r="AJ64" s="672">
        <f t="shared" si="26"/>
        <v>0</v>
      </c>
      <c r="AK64" s="672" t="str">
        <f t="shared" si="27"/>
        <v/>
      </c>
      <c r="AL64" s="336"/>
      <c r="AM64" s="329" t="str">
        <f t="shared" si="23"/>
        <v>(Other - Please specify)</v>
      </c>
      <c r="AN64" s="327" t="s">
        <v>375</v>
      </c>
      <c r="AO64" s="719"/>
      <c r="AP64" s="500"/>
      <c r="AQ64" s="500"/>
      <c r="AR64" s="500"/>
      <c r="AS64" s="500"/>
      <c r="AT64" s="500"/>
      <c r="AU64" s="553"/>
    </row>
    <row r="65" spans="1:47" x14ac:dyDescent="0.3">
      <c r="A65" s="371" t="s">
        <v>409</v>
      </c>
      <c r="B65" s="370" t="str">
        <f t="shared" si="24"/>
        <v>Nominal £</v>
      </c>
      <c r="C65" s="719"/>
      <c r="D65" s="500"/>
      <c r="E65" s="553"/>
      <c r="F65" s="672">
        <v>0</v>
      </c>
      <c r="G65" s="276"/>
      <c r="H65" s="515"/>
      <c r="I65" s="276"/>
      <c r="J65" s="672">
        <v>0</v>
      </c>
      <c r="K65" s="276"/>
      <c r="L65" s="329" t="str">
        <f t="shared" si="21"/>
        <v>(Other - Please specify)</v>
      </c>
      <c r="M65" s="312" t="s">
        <v>225</v>
      </c>
      <c r="N65" s="720"/>
      <c r="O65" s="556"/>
      <c r="P65" s="556"/>
      <c r="Q65" s="787"/>
      <c r="R65" s="672">
        <f t="shared" si="25"/>
        <v>0</v>
      </c>
      <c r="S65" s="276"/>
      <c r="T65" s="329" t="str">
        <f t="shared" si="22"/>
        <v>(Other - Please specify)</v>
      </c>
      <c r="U65" s="312" t="s">
        <v>375</v>
      </c>
      <c r="V65" s="500"/>
      <c r="W65" s="500"/>
      <c r="X65" s="500"/>
      <c r="Y65" s="500"/>
      <c r="Z65" s="500"/>
      <c r="AA65" s="500"/>
      <c r="AB65" s="500"/>
      <c r="AC65" s="500"/>
      <c r="AD65" s="500"/>
      <c r="AE65" s="500"/>
      <c r="AF65" s="500"/>
      <c r="AG65" s="500"/>
      <c r="AH65" s="500"/>
      <c r="AI65" s="500"/>
      <c r="AJ65" s="672">
        <f t="shared" si="26"/>
        <v>0</v>
      </c>
      <c r="AK65" s="672" t="str">
        <f t="shared" si="27"/>
        <v/>
      </c>
      <c r="AL65" s="336"/>
      <c r="AM65" s="329" t="str">
        <f t="shared" si="23"/>
        <v>(Other - Please specify)</v>
      </c>
      <c r="AN65" s="312" t="s">
        <v>375</v>
      </c>
      <c r="AO65" s="719"/>
      <c r="AP65" s="500"/>
      <c r="AQ65" s="500"/>
      <c r="AR65" s="500"/>
      <c r="AS65" s="500"/>
      <c r="AT65" s="500"/>
      <c r="AU65" s="553"/>
    </row>
    <row r="66" spans="1:47" ht="14.5" thickBot="1" x14ac:dyDescent="0.35">
      <c r="A66" s="371" t="s">
        <v>409</v>
      </c>
      <c r="B66" s="370" t="str">
        <f>B65</f>
        <v>Nominal £</v>
      </c>
      <c r="C66" s="720"/>
      <c r="D66" s="556"/>
      <c r="E66" s="557"/>
      <c r="F66" s="674">
        <v>0</v>
      </c>
      <c r="G66" s="276"/>
      <c r="H66" s="721"/>
      <c r="I66" s="276"/>
      <c r="J66" s="674">
        <v>0</v>
      </c>
      <c r="K66" s="276"/>
      <c r="L66" s="329" t="str">
        <f t="shared" si="21"/>
        <v>(Other - Please specify)</v>
      </c>
      <c r="M66" s="327" t="s">
        <v>225</v>
      </c>
      <c r="N66" s="720"/>
      <c r="O66" s="556"/>
      <c r="P66" s="556"/>
      <c r="Q66" s="787"/>
      <c r="R66" s="672">
        <f t="shared" si="25"/>
        <v>0</v>
      </c>
      <c r="S66" s="276"/>
      <c r="T66" s="329" t="str">
        <f t="shared" si="22"/>
        <v>(Other - Please specify)</v>
      </c>
      <c r="U66" s="312" t="s">
        <v>375</v>
      </c>
      <c r="V66" s="500"/>
      <c r="W66" s="500"/>
      <c r="X66" s="500"/>
      <c r="Y66" s="500"/>
      <c r="Z66" s="500"/>
      <c r="AA66" s="500"/>
      <c r="AB66" s="500"/>
      <c r="AC66" s="500"/>
      <c r="AD66" s="500"/>
      <c r="AE66" s="500"/>
      <c r="AF66" s="500"/>
      <c r="AG66" s="500"/>
      <c r="AH66" s="500"/>
      <c r="AI66" s="500"/>
      <c r="AJ66" s="672">
        <f t="shared" si="26"/>
        <v>0</v>
      </c>
      <c r="AK66" s="674" t="str">
        <f>IF(R66=0,"",ROUND(AJ66/R66,1))</f>
        <v/>
      </c>
      <c r="AL66" s="336"/>
      <c r="AM66" s="329" t="str">
        <f t="shared" si="23"/>
        <v>(Other - Please specify)</v>
      </c>
      <c r="AN66" s="327" t="s">
        <v>375</v>
      </c>
      <c r="AO66" s="722"/>
      <c r="AP66" s="554"/>
      <c r="AQ66" s="554"/>
      <c r="AR66" s="554"/>
      <c r="AS66" s="554"/>
      <c r="AT66" s="554"/>
      <c r="AU66" s="555"/>
    </row>
    <row r="67" spans="1:47" ht="14.5" thickBot="1" x14ac:dyDescent="0.35">
      <c r="A67" s="292" t="s">
        <v>29</v>
      </c>
      <c r="B67" s="314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22"/>
      <c r="H67" s="676">
        <f>SUM(H47:H66)</f>
        <v>0</v>
      </c>
      <c r="I67" s="322"/>
      <c r="J67" s="676">
        <f>SUM(J47:J66)</f>
        <v>0</v>
      </c>
      <c r="K67" s="338"/>
      <c r="L67" s="330" t="s">
        <v>29</v>
      </c>
      <c r="M67" s="314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8"/>
      <c r="T67" s="330" t="s">
        <v>29</v>
      </c>
      <c r="U67" s="314" t="s">
        <v>375</v>
      </c>
      <c r="V67" s="675">
        <f>SUM(V47:V66)</f>
        <v>0</v>
      </c>
      <c r="W67" s="656">
        <f>SUM(W47:W66)</f>
        <v>0</v>
      </c>
      <c r="X67" s="656">
        <f t="shared" ref="X67:AH67" si="28">SUM(X47:X66)</f>
        <v>0</v>
      </c>
      <c r="Y67" s="656">
        <f t="shared" si="28"/>
        <v>0</v>
      </c>
      <c r="Z67" s="656">
        <f t="shared" si="28"/>
        <v>0</v>
      </c>
      <c r="AA67" s="656">
        <f t="shared" si="28"/>
        <v>0</v>
      </c>
      <c r="AB67" s="656">
        <f t="shared" si="28"/>
        <v>0</v>
      </c>
      <c r="AC67" s="656">
        <f t="shared" si="28"/>
        <v>0</v>
      </c>
      <c r="AD67" s="656">
        <f t="shared" si="28"/>
        <v>0</v>
      </c>
      <c r="AE67" s="656">
        <f t="shared" si="28"/>
        <v>0</v>
      </c>
      <c r="AF67" s="656">
        <f t="shared" si="28"/>
        <v>0</v>
      </c>
      <c r="AG67" s="656">
        <f t="shared" si="28"/>
        <v>0</v>
      </c>
      <c r="AH67" s="656">
        <f t="shared" si="28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7"/>
      <c r="AM67" s="292" t="str">
        <f t="shared" ref="AM67" si="29">A67</f>
        <v>Total</v>
      </c>
      <c r="AN67" s="314" t="s">
        <v>375</v>
      </c>
      <c r="AO67" s="675">
        <f>SUM(AO47:AO66)</f>
        <v>0</v>
      </c>
      <c r="AP67" s="656">
        <f t="shared" ref="AP67" si="30">SUM(AP47:AP66)</f>
        <v>0</v>
      </c>
      <c r="AQ67" s="656">
        <f t="shared" ref="AQ67" si="31">SUM(AQ47:AQ66)</f>
        <v>0</v>
      </c>
      <c r="AR67" s="656">
        <f t="shared" ref="AR67" si="32">SUM(AR47:AR66)</f>
        <v>0</v>
      </c>
      <c r="AS67" s="656">
        <f t="shared" ref="AS67" si="33">SUM(AS47:AS66)</f>
        <v>0</v>
      </c>
      <c r="AT67" s="656">
        <f t="shared" ref="AT67" si="34">SUM(AT47:AT66)</f>
        <v>0</v>
      </c>
      <c r="AU67" s="657">
        <f t="shared" ref="AU67" si="35">SUM(AU47:AU66)</f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3" t="s">
        <v>364</v>
      </c>
      <c r="AD68" s="293"/>
      <c r="AE68" s="293"/>
      <c r="AF68" s="265"/>
      <c r="AG68" s="265"/>
      <c r="AH68" s="265"/>
      <c r="AI68" s="265"/>
      <c r="AJ68" s="260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2" t="s">
        <v>390</v>
      </c>
      <c r="U71" s="296"/>
      <c r="V71" s="295"/>
      <c r="W71" s="295"/>
      <c r="X71" s="295"/>
      <c r="Y71" s="295"/>
      <c r="Z71" s="295"/>
      <c r="AA71" s="295"/>
      <c r="AB71" s="29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5" t="s">
        <v>377</v>
      </c>
      <c r="U72" s="1682" t="s">
        <v>299</v>
      </c>
      <c r="V72" s="1682" t="str">
        <f>V7</f>
        <v>Mains Length Laid (m) per pipe diameter</v>
      </c>
      <c r="W72" s="1683"/>
      <c r="X72" s="1683"/>
      <c r="Y72" s="1683"/>
      <c r="Z72" s="1683"/>
      <c r="AA72" s="1683"/>
      <c r="AB72" s="1683"/>
      <c r="AC72" s="1683"/>
      <c r="AD72" s="1683"/>
      <c r="AE72" s="1683"/>
      <c r="AF72" s="1683"/>
      <c r="AG72" s="1683"/>
      <c r="AH72" s="1683"/>
      <c r="AI72" s="1684"/>
      <c r="AJ72" s="1675" t="s">
        <v>362</v>
      </c>
      <c r="AK72" s="265"/>
      <c r="AL72" s="265"/>
      <c r="AM72" s="265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6"/>
      <c r="U73" s="1685"/>
      <c r="V73" s="268" t="str">
        <f>V8</f>
        <v>32mm</v>
      </c>
      <c r="W73" s="297" t="str">
        <f t="shared" ref="W73:AI73" si="36">W8</f>
        <v>50mm</v>
      </c>
      <c r="X73" s="297" t="str">
        <f t="shared" si="36"/>
        <v>63mm</v>
      </c>
      <c r="Y73" s="297" t="str">
        <f t="shared" si="36"/>
        <v>75mm</v>
      </c>
      <c r="Z73" s="297" t="str">
        <f t="shared" si="36"/>
        <v>90mm</v>
      </c>
      <c r="AA73" s="297" t="str">
        <f t="shared" si="36"/>
        <v>125mm</v>
      </c>
      <c r="AB73" s="297" t="str">
        <f t="shared" si="36"/>
        <v>180mm</v>
      </c>
      <c r="AC73" s="297" t="str">
        <f t="shared" si="36"/>
        <v>200mm</v>
      </c>
      <c r="AD73" s="297" t="str">
        <f t="shared" si="36"/>
        <v>250mm</v>
      </c>
      <c r="AE73" s="297" t="str">
        <f t="shared" si="36"/>
        <v>315mm</v>
      </c>
      <c r="AF73" s="297" t="str">
        <f t="shared" si="36"/>
        <v>355mm</v>
      </c>
      <c r="AG73" s="297" t="str">
        <f t="shared" si="36"/>
        <v>400mm</v>
      </c>
      <c r="AH73" s="297" t="str">
        <f t="shared" si="36"/>
        <v>450mm</v>
      </c>
      <c r="AI73" s="271" t="str">
        <f t="shared" si="36"/>
        <v>600mm</v>
      </c>
      <c r="AJ73" s="1676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6" t="s">
        <v>367</v>
      </c>
      <c r="U74" s="311" t="s">
        <v>375</v>
      </c>
      <c r="V74" s="788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7" t="s">
        <v>368</v>
      </c>
      <c r="U75" s="312" t="s">
        <v>375</v>
      </c>
      <c r="V75" s="789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7" t="s">
        <v>369</v>
      </c>
      <c r="U76" s="312" t="s">
        <v>375</v>
      </c>
      <c r="V76" s="789"/>
      <c r="W76" s="500"/>
      <c r="X76" s="500"/>
      <c r="Y76" s="500"/>
      <c r="Z76" s="500"/>
      <c r="AA76" s="500"/>
      <c r="AB76" s="500"/>
      <c r="AC76" s="500"/>
      <c r="AD76" s="500"/>
      <c r="AE76" s="500"/>
      <c r="AF76" s="500"/>
      <c r="AG76" s="500"/>
      <c r="AH76" s="784"/>
      <c r="AI76" s="784"/>
      <c r="AJ76" s="672">
        <f t="shared" ref="AJ76:AJ79" si="37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7" t="s">
        <v>370</v>
      </c>
      <c r="U77" s="312" t="s">
        <v>375</v>
      </c>
      <c r="V77" s="789"/>
      <c r="W77" s="500"/>
      <c r="X77" s="500"/>
      <c r="Y77" s="500"/>
      <c r="Z77" s="500"/>
      <c r="AA77" s="500"/>
      <c r="AB77" s="500"/>
      <c r="AC77" s="500"/>
      <c r="AD77" s="500"/>
      <c r="AE77" s="500"/>
      <c r="AF77" s="500"/>
      <c r="AG77" s="500"/>
      <c r="AH77" s="784"/>
      <c r="AI77" s="784"/>
      <c r="AJ77" s="672">
        <f t="shared" si="37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7" t="s">
        <v>371</v>
      </c>
      <c r="U78" s="312" t="s">
        <v>375</v>
      </c>
      <c r="V78" s="789"/>
      <c r="W78" s="500"/>
      <c r="X78" s="500"/>
      <c r="Y78" s="500"/>
      <c r="Z78" s="500"/>
      <c r="AA78" s="500"/>
      <c r="AB78" s="500"/>
      <c r="AC78" s="500"/>
      <c r="AD78" s="500"/>
      <c r="AE78" s="500"/>
      <c r="AF78" s="500"/>
      <c r="AG78" s="500"/>
      <c r="AH78" s="784"/>
      <c r="AI78" s="784"/>
      <c r="AJ78" s="672">
        <f t="shared" si="37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5" t="s">
        <v>372</v>
      </c>
      <c r="U79" s="313" t="s">
        <v>375</v>
      </c>
      <c r="V79" s="790"/>
      <c r="W79" s="554"/>
      <c r="X79" s="554"/>
      <c r="Y79" s="554"/>
      <c r="Z79" s="554"/>
      <c r="AA79" s="554"/>
      <c r="AB79" s="554"/>
      <c r="AC79" s="554"/>
      <c r="AD79" s="554"/>
      <c r="AE79" s="554"/>
      <c r="AF79" s="554"/>
      <c r="AG79" s="554"/>
      <c r="AH79" s="786"/>
      <c r="AI79" s="786"/>
      <c r="AJ79" s="678">
        <f t="shared" si="37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5"/>
      <c r="V80" s="260"/>
      <c r="W80" s="260"/>
      <c r="X80" s="260"/>
      <c r="Y80" s="260"/>
      <c r="Z80" s="260"/>
      <c r="AA80" s="293" t="s">
        <v>389</v>
      </c>
      <c r="AC80" s="260"/>
      <c r="AD80" s="260"/>
      <c r="AE80" s="260"/>
      <c r="AF80" s="260"/>
      <c r="AG80" s="260"/>
      <c r="AH80" s="260"/>
      <c r="AI80" s="260"/>
      <c r="AJ80" s="260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1:J3"/>
    <mergeCell ref="A6:D6"/>
    <mergeCell ref="A7:A8"/>
    <mergeCell ref="C7:C8"/>
    <mergeCell ref="D7:D8"/>
    <mergeCell ref="E7:E8"/>
    <mergeCell ref="F7:F8"/>
    <mergeCell ref="H7:H8"/>
    <mergeCell ref="J7:J8"/>
    <mergeCell ref="B7:B8"/>
    <mergeCell ref="AO7:AU7"/>
    <mergeCell ref="N25:R25"/>
    <mergeCell ref="V25:AI25"/>
    <mergeCell ref="AJ25:AJ26"/>
    <mergeCell ref="AK25:AK26"/>
    <mergeCell ref="AM7:AM8"/>
    <mergeCell ref="AN7:AN8"/>
    <mergeCell ref="U7:U8"/>
    <mergeCell ref="U25:U26"/>
    <mergeCell ref="AJ33:AJ34"/>
    <mergeCell ref="V33:AI33"/>
    <mergeCell ref="V7:AI7"/>
    <mergeCell ref="AJ7:AJ8"/>
    <mergeCell ref="AK7:AK8"/>
    <mergeCell ref="A44:D44"/>
    <mergeCell ref="A45:A46"/>
    <mergeCell ref="C45:C46"/>
    <mergeCell ref="D45:D46"/>
    <mergeCell ref="E45:E46"/>
    <mergeCell ref="B45:B46"/>
    <mergeCell ref="AO45:AU45"/>
    <mergeCell ref="V72:AI72"/>
    <mergeCell ref="AJ72:AJ73"/>
    <mergeCell ref="U45:U46"/>
    <mergeCell ref="T45:T46"/>
    <mergeCell ref="T72:T73"/>
    <mergeCell ref="U72:U73"/>
    <mergeCell ref="AM45:AM46"/>
    <mergeCell ref="AN45:AN46"/>
    <mergeCell ref="L45:L46"/>
    <mergeCell ref="V45:AI45"/>
    <mergeCell ref="AJ45:AJ46"/>
    <mergeCell ref="AK45:AK46"/>
    <mergeCell ref="F45:F46"/>
    <mergeCell ref="H45:H46"/>
    <mergeCell ref="J45:J46"/>
    <mergeCell ref="N45:R45"/>
    <mergeCell ref="M45:M46"/>
    <mergeCell ref="U33:U34"/>
    <mergeCell ref="M7:M8"/>
    <mergeCell ref="M25:M26"/>
    <mergeCell ref="L7:L8"/>
    <mergeCell ref="T7:T8"/>
    <mergeCell ref="L25:L26"/>
    <mergeCell ref="T25:T26"/>
    <mergeCell ref="T33:T34"/>
    <mergeCell ref="N7:R7"/>
  </mergeCells>
  <conditionalFormatting sqref="V80:AA81">
    <cfRule type="expression" dxfId="48" priority="14">
      <formula>V80="Error"</formula>
    </cfRule>
  </conditionalFormatting>
  <conditionalFormatting sqref="V41:AJ41">
    <cfRule type="expression" dxfId="47" priority="12">
      <formula>V41="Error"</formula>
    </cfRule>
  </conditionalFormatting>
  <conditionalFormatting sqref="AB22:AE22">
    <cfRule type="expression" dxfId="46" priority="9">
      <formula>AB22="Error"</formula>
    </cfRule>
  </conditionalFormatting>
  <conditionalFormatting sqref="AC68:AE68">
    <cfRule type="expression" dxfId="45" priority="1">
      <formula>AC68="Error"</formula>
    </cfRule>
  </conditionalFormatting>
  <conditionalFormatting sqref="AC80:AJ81">
    <cfRule type="expression" dxfId="44" priority="5">
      <formula>AC80="Error"</formula>
    </cfRule>
  </conditionalFormatting>
  <conditionalFormatting sqref="AJ68">
    <cfRule type="expression" dxfId="43" priority="4">
      <formula>AJ68="Error"</formula>
    </cfRule>
  </conditionalFormatting>
  <conditionalFormatting sqref="AJ22:AM22">
    <cfRule type="expression" dxfId="42" priority="13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3310A-EE81-4F34-86AA-672ABC404F10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261"/>
      <c r="L1" s="261"/>
    </row>
    <row r="2" spans="1:47" s="28" customFormat="1" ht="1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261"/>
      <c r="L2" s="261"/>
    </row>
    <row r="3" spans="1:47" s="29" customFormat="1" ht="15.7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262"/>
      <c r="L3" s="262"/>
    </row>
    <row r="4" spans="1:47" ht="15" customHeight="1" x14ac:dyDescent="0.4">
      <c r="A4" s="263" t="str">
        <f t="shared" ref="A4" ca="1" si="0">CONCATENATE("Worksheet: ",RIGHT(CELL("filename",$A$1),LEN(CELL("filename",$A$1))-FIND("]",CELL("filename",$A$1))))</f>
        <v>Worksheet: 4.3 Project List Summaries 2024</v>
      </c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7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17"/>
      <c r="AO4" s="265"/>
      <c r="AP4" s="265"/>
      <c r="AQ4" s="265"/>
      <c r="AR4" s="265"/>
      <c r="AS4" s="265"/>
      <c r="AT4" s="265"/>
      <c r="AU4" s="265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93" t="s">
        <v>1123</v>
      </c>
      <c r="B6" s="1687"/>
      <c r="C6" s="1687"/>
      <c r="D6" s="1687"/>
      <c r="E6" s="302"/>
      <c r="F6" s="302"/>
      <c r="G6" s="265"/>
      <c r="H6" s="302"/>
      <c r="I6" s="265"/>
      <c r="J6" s="302"/>
      <c r="K6" s="17"/>
      <c r="L6" s="17"/>
      <c r="M6" s="265"/>
      <c r="N6" s="265"/>
      <c r="O6" s="265"/>
      <c r="P6" s="265"/>
      <c r="Q6" s="265"/>
      <c r="R6" s="265"/>
      <c r="S6" s="17"/>
      <c r="T6" s="17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7" t="s">
        <v>357</v>
      </c>
      <c r="E7" s="1679" t="s">
        <v>358</v>
      </c>
      <c r="F7" s="1675" t="s">
        <v>359</v>
      </c>
      <c r="G7" s="320"/>
      <c r="H7" s="1675" t="s">
        <v>360</v>
      </c>
      <c r="I7" s="320"/>
      <c r="J7" s="1645" t="s">
        <v>361</v>
      </c>
      <c r="K7" s="321"/>
      <c r="L7" s="1645" t="s">
        <v>336</v>
      </c>
      <c r="M7" s="1672" t="s">
        <v>299</v>
      </c>
      <c r="N7" s="1672" t="s">
        <v>252</v>
      </c>
      <c r="O7" s="1677"/>
      <c r="P7" s="1677"/>
      <c r="Q7" s="1678"/>
      <c r="R7" s="1679"/>
      <c r="S7" s="321"/>
      <c r="T7" s="1645" t="s">
        <v>336</v>
      </c>
      <c r="U7" s="1672" t="s">
        <v>299</v>
      </c>
      <c r="V7" s="1672" t="s">
        <v>376</v>
      </c>
      <c r="W7" s="1677"/>
      <c r="X7" s="1677"/>
      <c r="Y7" s="1677"/>
      <c r="Z7" s="1677"/>
      <c r="AA7" s="1677"/>
      <c r="AB7" s="1677"/>
      <c r="AC7" s="1677"/>
      <c r="AD7" s="1677"/>
      <c r="AE7" s="1677"/>
      <c r="AF7" s="1677"/>
      <c r="AG7" s="1678"/>
      <c r="AH7" s="1678"/>
      <c r="AI7" s="1678"/>
      <c r="AJ7" s="1675" t="s">
        <v>362</v>
      </c>
      <c r="AK7" s="1680" t="s">
        <v>378</v>
      </c>
      <c r="AL7" s="335"/>
      <c r="AM7" s="1645" t="s">
        <v>336</v>
      </c>
      <c r="AN7" s="1672" t="s">
        <v>299</v>
      </c>
      <c r="AO7" s="1672" t="s">
        <v>387</v>
      </c>
      <c r="AP7" s="1677"/>
      <c r="AQ7" s="1677"/>
      <c r="AR7" s="1677"/>
      <c r="AS7" s="1677"/>
      <c r="AT7" s="1677"/>
      <c r="AU7" s="1679"/>
    </row>
    <row r="8" spans="1:47" ht="25" customHeight="1" thickBot="1" x14ac:dyDescent="0.35">
      <c r="A8" s="1674"/>
      <c r="B8" s="1673"/>
      <c r="C8" s="1688"/>
      <c r="D8" s="1689"/>
      <c r="E8" s="1690"/>
      <c r="F8" s="1676"/>
      <c r="G8" s="265"/>
      <c r="H8" s="1676"/>
      <c r="I8" s="265"/>
      <c r="J8" s="1646"/>
      <c r="K8" s="17"/>
      <c r="L8" s="1674"/>
      <c r="M8" s="1673"/>
      <c r="N8" s="268" t="s">
        <v>325</v>
      </c>
      <c r="O8" s="269" t="s">
        <v>351</v>
      </c>
      <c r="P8" s="269" t="s">
        <v>326</v>
      </c>
      <c r="Q8" s="269" t="s">
        <v>327</v>
      </c>
      <c r="R8" s="271" t="s">
        <v>29</v>
      </c>
      <c r="S8" s="17"/>
      <c r="T8" s="1674"/>
      <c r="U8" s="1673"/>
      <c r="V8" s="268" t="s">
        <v>337</v>
      </c>
      <c r="W8" s="269" t="s">
        <v>338</v>
      </c>
      <c r="X8" s="269" t="s">
        <v>339</v>
      </c>
      <c r="Y8" s="269" t="s">
        <v>340</v>
      </c>
      <c r="Z8" s="269" t="s">
        <v>341</v>
      </c>
      <c r="AA8" s="269" t="s">
        <v>342</v>
      </c>
      <c r="AB8" s="269" t="s">
        <v>343</v>
      </c>
      <c r="AC8" s="269" t="s">
        <v>344</v>
      </c>
      <c r="AD8" s="269" t="s">
        <v>345</v>
      </c>
      <c r="AE8" s="269" t="s">
        <v>346</v>
      </c>
      <c r="AF8" s="269" t="s">
        <v>347</v>
      </c>
      <c r="AG8" s="272" t="s">
        <v>348</v>
      </c>
      <c r="AH8" s="272" t="s">
        <v>349</v>
      </c>
      <c r="AI8" s="272" t="s">
        <v>350</v>
      </c>
      <c r="AJ8" s="1676"/>
      <c r="AK8" s="1681"/>
      <c r="AL8" s="328"/>
      <c r="AM8" s="1674"/>
      <c r="AN8" s="1673"/>
      <c r="AO8" s="268" t="s">
        <v>379</v>
      </c>
      <c r="AP8" s="269" t="s">
        <v>380</v>
      </c>
      <c r="AQ8" s="269" t="s">
        <v>381</v>
      </c>
      <c r="AR8" s="269" t="s">
        <v>382</v>
      </c>
      <c r="AS8" s="269" t="s">
        <v>383</v>
      </c>
      <c r="AT8" s="269" t="s">
        <v>385</v>
      </c>
      <c r="AU8" s="270" t="s">
        <v>384</v>
      </c>
    </row>
    <row r="9" spans="1:47" x14ac:dyDescent="0.3">
      <c r="A9" s="306" t="s">
        <v>363</v>
      </c>
      <c r="B9" s="311" t="s">
        <v>374</v>
      </c>
      <c r="C9" s="298"/>
      <c r="D9" s="274"/>
      <c r="E9" s="275"/>
      <c r="F9" s="670">
        <f>SUM(C9:E9)</f>
        <v>0</v>
      </c>
      <c r="G9" s="276"/>
      <c r="H9" s="277">
        <v>0</v>
      </c>
      <c r="I9" s="276"/>
      <c r="J9" s="670">
        <f>F9-H9</f>
        <v>0</v>
      </c>
      <c r="K9" s="17"/>
      <c r="L9" s="306" t="str">
        <f>A9</f>
        <v>New Build</v>
      </c>
      <c r="M9" s="311" t="s">
        <v>225</v>
      </c>
      <c r="N9" s="278"/>
      <c r="O9" s="279"/>
      <c r="P9" s="279"/>
      <c r="Q9" s="279"/>
      <c r="R9" s="671">
        <f t="shared" ref="R9:R20" si="1">SUM(N9:Q9)</f>
        <v>0</v>
      </c>
      <c r="S9" s="17"/>
      <c r="T9" s="306" t="str">
        <f>A9</f>
        <v>New Build</v>
      </c>
      <c r="U9" s="311" t="s">
        <v>375</v>
      </c>
      <c r="V9" s="518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6"/>
      <c r="AM9" s="306" t="str">
        <f>A9</f>
        <v>New Build</v>
      </c>
      <c r="AN9" s="311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7" t="s">
        <v>325</v>
      </c>
      <c r="B10" s="312" t="str">
        <f>B9</f>
        <v>Nominal £</v>
      </c>
      <c r="C10" s="299"/>
      <c r="D10" s="281"/>
      <c r="E10" s="282"/>
      <c r="F10" s="672">
        <f t="shared" ref="F10:F20" si="2">SUM(C10:E10)</f>
        <v>0</v>
      </c>
      <c r="G10" s="276"/>
      <c r="H10" s="283">
        <v>0</v>
      </c>
      <c r="I10" s="276"/>
      <c r="J10" s="672">
        <f t="shared" ref="J10:J20" si="3">F10-H10</f>
        <v>0</v>
      </c>
      <c r="K10" s="17"/>
      <c r="L10" s="307" t="str">
        <f>A10</f>
        <v>OO</v>
      </c>
      <c r="M10" s="312" t="s">
        <v>225</v>
      </c>
      <c r="N10" s="284"/>
      <c r="O10" s="285"/>
      <c r="P10" s="285"/>
      <c r="Q10" s="285"/>
      <c r="R10" s="663">
        <f t="shared" si="1"/>
        <v>0</v>
      </c>
      <c r="S10" s="17"/>
      <c r="T10" s="307" t="str">
        <f>A10</f>
        <v>OO</v>
      </c>
      <c r="U10" s="312" t="s">
        <v>375</v>
      </c>
      <c r="V10" s="719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6"/>
      <c r="AM10" s="307" t="str">
        <f>A10</f>
        <v>OO</v>
      </c>
      <c r="AN10" s="312" t="s">
        <v>375</v>
      </c>
      <c r="AO10" s="719"/>
      <c r="AP10" s="500"/>
      <c r="AQ10" s="500"/>
      <c r="AR10" s="500"/>
      <c r="AS10" s="500"/>
      <c r="AT10" s="500"/>
      <c r="AU10" s="553"/>
    </row>
    <row r="11" spans="1:47" x14ac:dyDescent="0.3">
      <c r="A11" s="307" t="s">
        <v>326</v>
      </c>
      <c r="B11" s="312" t="str">
        <f t="shared" ref="B11:B20" si="5">B10</f>
        <v>Nominal £</v>
      </c>
      <c r="C11" s="299"/>
      <c r="D11" s="281"/>
      <c r="E11" s="282"/>
      <c r="F11" s="672">
        <f t="shared" si="2"/>
        <v>0</v>
      </c>
      <c r="G11" s="276"/>
      <c r="H11" s="283">
        <v>0</v>
      </c>
      <c r="I11" s="276"/>
      <c r="J11" s="672">
        <f t="shared" si="3"/>
        <v>0</v>
      </c>
      <c r="K11" s="17"/>
      <c r="L11" s="307" t="str">
        <f t="shared" ref="L11:L20" si="6">A11</f>
        <v>NIHE</v>
      </c>
      <c r="M11" s="312" t="s">
        <v>225</v>
      </c>
      <c r="N11" s="284"/>
      <c r="O11" s="285"/>
      <c r="P11" s="285"/>
      <c r="Q11" s="285"/>
      <c r="R11" s="663">
        <f t="shared" si="1"/>
        <v>0</v>
      </c>
      <c r="S11" s="17"/>
      <c r="T11" s="307" t="str">
        <f t="shared" ref="T11:T20" si="7">A11</f>
        <v>NIHE</v>
      </c>
      <c r="U11" s="312" t="s">
        <v>375</v>
      </c>
      <c r="V11" s="719"/>
      <c r="W11" s="500"/>
      <c r="X11" s="500"/>
      <c r="Y11" s="500"/>
      <c r="Z11" s="500"/>
      <c r="AA11" s="500"/>
      <c r="AB11" s="500"/>
      <c r="AC11" s="500"/>
      <c r="AD11" s="500"/>
      <c r="AE11" s="500"/>
      <c r="AF11" s="500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6"/>
      <c r="AM11" s="307" t="str">
        <f t="shared" ref="AM11:AM21" si="9">A11</f>
        <v>NIHE</v>
      </c>
      <c r="AN11" s="312" t="s">
        <v>375</v>
      </c>
      <c r="AO11" s="719"/>
      <c r="AP11" s="500"/>
      <c r="AQ11" s="500"/>
      <c r="AR11" s="500"/>
      <c r="AS11" s="500"/>
      <c r="AT11" s="500"/>
      <c r="AU11" s="553"/>
    </row>
    <row r="12" spans="1:47" x14ac:dyDescent="0.3">
      <c r="A12" s="307" t="s">
        <v>327</v>
      </c>
      <c r="B12" s="312" t="str">
        <f t="shared" si="5"/>
        <v>Nominal £</v>
      </c>
      <c r="C12" s="299"/>
      <c r="D12" s="281"/>
      <c r="E12" s="282"/>
      <c r="F12" s="672">
        <f t="shared" si="2"/>
        <v>0</v>
      </c>
      <c r="G12" s="276"/>
      <c r="H12" s="283">
        <v>0</v>
      </c>
      <c r="I12" s="276"/>
      <c r="J12" s="672">
        <f t="shared" si="3"/>
        <v>0</v>
      </c>
      <c r="K12" s="17"/>
      <c r="L12" s="307" t="str">
        <f t="shared" si="6"/>
        <v>I&amp;C</v>
      </c>
      <c r="M12" s="312" t="s">
        <v>225</v>
      </c>
      <c r="N12" s="284"/>
      <c r="O12" s="285"/>
      <c r="P12" s="285"/>
      <c r="Q12" s="285"/>
      <c r="R12" s="663">
        <f t="shared" si="1"/>
        <v>0</v>
      </c>
      <c r="S12" s="17"/>
      <c r="T12" s="307" t="str">
        <f t="shared" si="7"/>
        <v>I&amp;C</v>
      </c>
      <c r="U12" s="312" t="s">
        <v>375</v>
      </c>
      <c r="V12" s="719"/>
      <c r="W12" s="500"/>
      <c r="X12" s="500"/>
      <c r="Y12" s="500"/>
      <c r="Z12" s="500"/>
      <c r="AA12" s="500"/>
      <c r="AB12" s="500"/>
      <c r="AC12" s="500"/>
      <c r="AD12" s="500"/>
      <c r="AE12" s="500"/>
      <c r="AF12" s="500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6"/>
      <c r="AM12" s="307" t="str">
        <f t="shared" si="9"/>
        <v>I&amp;C</v>
      </c>
      <c r="AN12" s="312" t="s">
        <v>375</v>
      </c>
      <c r="AO12" s="719"/>
      <c r="AP12" s="500"/>
      <c r="AQ12" s="500"/>
      <c r="AR12" s="500"/>
      <c r="AS12" s="500"/>
      <c r="AT12" s="500"/>
      <c r="AU12" s="553"/>
    </row>
    <row r="13" spans="1:47" x14ac:dyDescent="0.3">
      <c r="A13" s="307" t="s">
        <v>328</v>
      </c>
      <c r="B13" s="312" t="str">
        <f t="shared" si="5"/>
        <v>Nominal £</v>
      </c>
      <c r="C13" s="299"/>
      <c r="D13" s="500"/>
      <c r="E13" s="282"/>
      <c r="F13" s="672">
        <f t="shared" si="2"/>
        <v>0</v>
      </c>
      <c r="G13" s="276"/>
      <c r="H13" s="283">
        <v>0</v>
      </c>
      <c r="I13" s="276"/>
      <c r="J13" s="672">
        <f t="shared" si="3"/>
        <v>0</v>
      </c>
      <c r="K13" s="17"/>
      <c r="L13" s="307" t="str">
        <f t="shared" si="6"/>
        <v>Diversions (DRD)(LP/MP)</v>
      </c>
      <c r="M13" s="312" t="s">
        <v>225</v>
      </c>
      <c r="N13" s="284"/>
      <c r="O13" s="285"/>
      <c r="P13" s="285"/>
      <c r="Q13" s="285"/>
      <c r="R13" s="663">
        <f t="shared" si="1"/>
        <v>0</v>
      </c>
      <c r="S13" s="17"/>
      <c r="T13" s="307" t="str">
        <f t="shared" si="7"/>
        <v>Diversions (DRD)(LP/MP)</v>
      </c>
      <c r="U13" s="312" t="s">
        <v>375</v>
      </c>
      <c r="V13" s="719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6"/>
      <c r="AM13" s="307" t="str">
        <f t="shared" si="9"/>
        <v>Diversions (DRD)(LP/MP)</v>
      </c>
      <c r="AN13" s="312" t="s">
        <v>375</v>
      </c>
      <c r="AO13" s="719"/>
      <c r="AP13" s="500"/>
      <c r="AQ13" s="500"/>
      <c r="AR13" s="500"/>
      <c r="AS13" s="500"/>
      <c r="AT13" s="500"/>
      <c r="AU13" s="553"/>
    </row>
    <row r="14" spans="1:47" x14ac:dyDescent="0.3">
      <c r="A14" s="307" t="s">
        <v>329</v>
      </c>
      <c r="B14" s="312" t="str">
        <f t="shared" si="5"/>
        <v>Nominal £</v>
      </c>
      <c r="C14" s="299"/>
      <c r="D14" s="281"/>
      <c r="E14" s="282"/>
      <c r="F14" s="672">
        <f t="shared" si="2"/>
        <v>0</v>
      </c>
      <c r="G14" s="276"/>
      <c r="H14" s="283">
        <v>0</v>
      </c>
      <c r="I14" s="276"/>
      <c r="J14" s="672">
        <f t="shared" si="3"/>
        <v>0</v>
      </c>
      <c r="K14" s="17"/>
      <c r="L14" s="307" t="str">
        <f t="shared" si="6"/>
        <v>Feeder (LP/MP)</v>
      </c>
      <c r="M14" s="312" t="s">
        <v>225</v>
      </c>
      <c r="N14" s="284"/>
      <c r="O14" s="285"/>
      <c r="P14" s="285"/>
      <c r="Q14" s="285"/>
      <c r="R14" s="663">
        <f t="shared" si="1"/>
        <v>0</v>
      </c>
      <c r="S14" s="17"/>
      <c r="T14" s="307" t="str">
        <f t="shared" si="7"/>
        <v>Feeder (LP/MP)</v>
      </c>
      <c r="U14" s="312" t="s">
        <v>375</v>
      </c>
      <c r="V14" s="719"/>
      <c r="W14" s="500"/>
      <c r="X14" s="500"/>
      <c r="Y14" s="500"/>
      <c r="Z14" s="500"/>
      <c r="AA14" s="500"/>
      <c r="AB14" s="500"/>
      <c r="AC14" s="500"/>
      <c r="AD14" s="500"/>
      <c r="AE14" s="500"/>
      <c r="AF14" s="500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6"/>
      <c r="AM14" s="307" t="str">
        <f t="shared" si="9"/>
        <v>Feeder (LP/MP)</v>
      </c>
      <c r="AN14" s="312" t="s">
        <v>375</v>
      </c>
      <c r="AO14" s="719"/>
      <c r="AP14" s="500"/>
      <c r="AQ14" s="500"/>
      <c r="AR14" s="500"/>
      <c r="AS14" s="500"/>
      <c r="AT14" s="500"/>
      <c r="AU14" s="553"/>
    </row>
    <row r="15" spans="1:47" x14ac:dyDescent="0.3">
      <c r="A15" s="307" t="s">
        <v>330</v>
      </c>
      <c r="B15" s="312" t="str">
        <f t="shared" si="5"/>
        <v>Nominal £</v>
      </c>
      <c r="C15" s="299"/>
      <c r="D15" s="281"/>
      <c r="E15" s="282"/>
      <c r="F15" s="672">
        <f t="shared" si="2"/>
        <v>0</v>
      </c>
      <c r="G15" s="276"/>
      <c r="H15" s="283">
        <v>0</v>
      </c>
      <c r="I15" s="276"/>
      <c r="J15" s="672">
        <f t="shared" si="3"/>
        <v>0</v>
      </c>
      <c r="K15" s="17"/>
      <c r="L15" s="307" t="str">
        <f t="shared" si="6"/>
        <v>Reinforcement (LP/MP)</v>
      </c>
      <c r="M15" s="312" t="s">
        <v>225</v>
      </c>
      <c r="N15" s="284"/>
      <c r="O15" s="285"/>
      <c r="P15" s="285"/>
      <c r="Q15" s="285"/>
      <c r="R15" s="663">
        <f t="shared" si="1"/>
        <v>0</v>
      </c>
      <c r="S15" s="17"/>
      <c r="T15" s="307" t="str">
        <f t="shared" si="7"/>
        <v>Reinforcement (LP/MP)</v>
      </c>
      <c r="U15" s="312" t="s">
        <v>375</v>
      </c>
      <c r="V15" s="719"/>
      <c r="W15" s="500"/>
      <c r="X15" s="500"/>
      <c r="Y15" s="500"/>
      <c r="Z15" s="500"/>
      <c r="AA15" s="500"/>
      <c r="AB15" s="500"/>
      <c r="AC15" s="500"/>
      <c r="AD15" s="500"/>
      <c r="AE15" s="500"/>
      <c r="AF15" s="500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6"/>
      <c r="AM15" s="307" t="str">
        <f t="shared" si="9"/>
        <v>Reinforcement (LP/MP)</v>
      </c>
      <c r="AN15" s="312" t="s">
        <v>375</v>
      </c>
      <c r="AO15" s="719"/>
      <c r="AP15" s="500"/>
      <c r="AQ15" s="500"/>
      <c r="AR15" s="500"/>
      <c r="AS15" s="500"/>
      <c r="AT15" s="500"/>
      <c r="AU15" s="553"/>
    </row>
    <row r="16" spans="1:47" x14ac:dyDescent="0.3">
      <c r="A16" s="308" t="s">
        <v>331</v>
      </c>
      <c r="B16" s="312" t="str">
        <f t="shared" si="5"/>
        <v>Nominal £</v>
      </c>
      <c r="C16" s="299"/>
      <c r="D16" s="281"/>
      <c r="E16" s="282"/>
      <c r="F16" s="672">
        <f t="shared" si="2"/>
        <v>0</v>
      </c>
      <c r="G16" s="276"/>
      <c r="H16" s="283">
        <v>0</v>
      </c>
      <c r="I16" s="276"/>
      <c r="J16" s="672">
        <f t="shared" si="3"/>
        <v>0</v>
      </c>
      <c r="K16" s="17"/>
      <c r="L16" s="307" t="str">
        <f t="shared" si="6"/>
        <v>Supply Security (LP/MP)</v>
      </c>
      <c r="M16" s="312" t="s">
        <v>225</v>
      </c>
      <c r="N16" s="284"/>
      <c r="O16" s="285"/>
      <c r="P16" s="285"/>
      <c r="Q16" s="285"/>
      <c r="R16" s="663">
        <f t="shared" si="1"/>
        <v>0</v>
      </c>
      <c r="S16" s="17"/>
      <c r="T16" s="307" t="str">
        <f t="shared" si="7"/>
        <v>Supply Security (LP/MP)</v>
      </c>
      <c r="U16" s="312" t="s">
        <v>375</v>
      </c>
      <c r="V16" s="720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6"/>
      <c r="AM16" s="307" t="str">
        <f t="shared" si="9"/>
        <v>Supply Security (LP/MP)</v>
      </c>
      <c r="AN16" s="312" t="s">
        <v>375</v>
      </c>
      <c r="AO16" s="719"/>
      <c r="AP16" s="500"/>
      <c r="AQ16" s="500"/>
      <c r="AR16" s="500"/>
      <c r="AS16" s="500"/>
      <c r="AT16" s="500"/>
      <c r="AU16" s="553"/>
    </row>
    <row r="17" spans="1:47" x14ac:dyDescent="0.3">
      <c r="A17" s="307" t="s">
        <v>332</v>
      </c>
      <c r="B17" s="312" t="str">
        <f t="shared" si="5"/>
        <v>Nominal £</v>
      </c>
      <c r="C17" s="299"/>
      <c r="D17" s="281"/>
      <c r="E17" s="282"/>
      <c r="F17" s="672">
        <f t="shared" si="2"/>
        <v>0</v>
      </c>
      <c r="G17" s="276"/>
      <c r="H17" s="283">
        <v>0</v>
      </c>
      <c r="I17" s="276"/>
      <c r="J17" s="672">
        <f t="shared" si="3"/>
        <v>0</v>
      </c>
      <c r="K17" s="17"/>
      <c r="L17" s="307" t="str">
        <f t="shared" si="6"/>
        <v>Diversions (DRD)(IP)</v>
      </c>
      <c r="M17" s="312" t="s">
        <v>225</v>
      </c>
      <c r="N17" s="284"/>
      <c r="O17" s="285"/>
      <c r="P17" s="285"/>
      <c r="Q17" s="285"/>
      <c r="R17" s="663">
        <f t="shared" si="1"/>
        <v>0</v>
      </c>
      <c r="S17" s="17"/>
      <c r="T17" s="307" t="str">
        <f t="shared" si="7"/>
        <v>Diversions (DRD)(IP)</v>
      </c>
      <c r="U17" s="312" t="s">
        <v>375</v>
      </c>
      <c r="V17" s="720"/>
      <c r="W17" s="556"/>
      <c r="X17" s="556"/>
      <c r="Y17" s="556"/>
      <c r="Z17" s="556"/>
      <c r="AA17" s="556"/>
      <c r="AB17" s="556"/>
      <c r="AC17" s="556"/>
      <c r="AD17" s="556"/>
      <c r="AE17" s="556"/>
      <c r="AF17" s="556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6"/>
      <c r="AM17" s="307" t="str">
        <f t="shared" si="9"/>
        <v>Diversions (DRD)(IP)</v>
      </c>
      <c r="AN17" s="312" t="s">
        <v>375</v>
      </c>
      <c r="AO17" s="719"/>
      <c r="AP17" s="500"/>
      <c r="AQ17" s="500"/>
      <c r="AR17" s="500"/>
      <c r="AS17" s="500"/>
      <c r="AT17" s="500"/>
      <c r="AU17" s="553"/>
    </row>
    <row r="18" spans="1:47" x14ac:dyDescent="0.3">
      <c r="A18" s="308" t="s">
        <v>333</v>
      </c>
      <c r="B18" s="312" t="str">
        <f t="shared" si="5"/>
        <v>Nominal £</v>
      </c>
      <c r="C18" s="299"/>
      <c r="D18" s="281"/>
      <c r="E18" s="282"/>
      <c r="F18" s="672">
        <f t="shared" si="2"/>
        <v>0</v>
      </c>
      <c r="G18" s="276"/>
      <c r="H18" s="283">
        <v>0</v>
      </c>
      <c r="I18" s="276"/>
      <c r="J18" s="672">
        <f t="shared" si="3"/>
        <v>0</v>
      </c>
      <c r="K18" s="17"/>
      <c r="L18" s="307" t="str">
        <f t="shared" si="6"/>
        <v>Feeder (IP)</v>
      </c>
      <c r="M18" s="312" t="s">
        <v>225</v>
      </c>
      <c r="N18" s="284"/>
      <c r="O18" s="285"/>
      <c r="P18" s="285"/>
      <c r="Q18" s="285"/>
      <c r="R18" s="663">
        <f t="shared" si="1"/>
        <v>0</v>
      </c>
      <c r="S18" s="17"/>
      <c r="T18" s="307" t="str">
        <f t="shared" si="7"/>
        <v>Feeder (IP)</v>
      </c>
      <c r="U18" s="312" t="s">
        <v>375</v>
      </c>
      <c r="V18" s="720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6"/>
      <c r="AM18" s="307" t="str">
        <f t="shared" si="9"/>
        <v>Feeder (IP)</v>
      </c>
      <c r="AN18" s="312" t="s">
        <v>375</v>
      </c>
      <c r="AO18" s="719"/>
      <c r="AP18" s="500"/>
      <c r="AQ18" s="500"/>
      <c r="AR18" s="500"/>
      <c r="AS18" s="500"/>
      <c r="AT18" s="500"/>
      <c r="AU18" s="553"/>
    </row>
    <row r="19" spans="1:47" x14ac:dyDescent="0.3">
      <c r="A19" s="308" t="s">
        <v>334</v>
      </c>
      <c r="B19" s="312" t="str">
        <f t="shared" si="5"/>
        <v>Nominal £</v>
      </c>
      <c r="C19" s="299"/>
      <c r="D19" s="281"/>
      <c r="E19" s="282"/>
      <c r="F19" s="672">
        <f t="shared" si="2"/>
        <v>0</v>
      </c>
      <c r="G19" s="276"/>
      <c r="H19" s="283">
        <v>0</v>
      </c>
      <c r="I19" s="276"/>
      <c r="J19" s="672">
        <f t="shared" si="3"/>
        <v>0</v>
      </c>
      <c r="K19" s="17"/>
      <c r="L19" s="307" t="str">
        <f t="shared" si="6"/>
        <v>Reinforcement (IP)</v>
      </c>
      <c r="M19" s="312" t="s">
        <v>225</v>
      </c>
      <c r="N19" s="284"/>
      <c r="O19" s="285"/>
      <c r="P19" s="285"/>
      <c r="Q19" s="285"/>
      <c r="R19" s="663">
        <f t="shared" si="1"/>
        <v>0</v>
      </c>
      <c r="S19" s="17"/>
      <c r="T19" s="307" t="str">
        <f t="shared" si="7"/>
        <v>Reinforcement (IP)</v>
      </c>
      <c r="U19" s="312" t="s">
        <v>375</v>
      </c>
      <c r="V19" s="720"/>
      <c r="W19" s="556"/>
      <c r="X19" s="556"/>
      <c r="Y19" s="556"/>
      <c r="Z19" s="556"/>
      <c r="AA19" s="556"/>
      <c r="AB19" s="556"/>
      <c r="AC19" s="556"/>
      <c r="AD19" s="556"/>
      <c r="AE19" s="556"/>
      <c r="AF19" s="556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6"/>
      <c r="AM19" s="307" t="str">
        <f t="shared" si="9"/>
        <v>Reinforcement (IP)</v>
      </c>
      <c r="AN19" s="312" t="s">
        <v>375</v>
      </c>
      <c r="AO19" s="719"/>
      <c r="AP19" s="500"/>
      <c r="AQ19" s="500"/>
      <c r="AR19" s="500"/>
      <c r="AS19" s="500"/>
      <c r="AT19" s="500"/>
      <c r="AU19" s="553"/>
    </row>
    <row r="20" spans="1:47" ht="14.5" thickBot="1" x14ac:dyDescent="0.35">
      <c r="A20" s="308" t="s">
        <v>335</v>
      </c>
      <c r="B20" s="312" t="str">
        <f t="shared" si="5"/>
        <v>Nominal £</v>
      </c>
      <c r="C20" s="310"/>
      <c r="D20" s="287"/>
      <c r="E20" s="288"/>
      <c r="F20" s="678">
        <f t="shared" si="2"/>
        <v>0</v>
      </c>
      <c r="G20" s="276"/>
      <c r="H20" s="289">
        <v>0</v>
      </c>
      <c r="I20" s="276"/>
      <c r="J20" s="674">
        <f t="shared" si="3"/>
        <v>0</v>
      </c>
      <c r="K20" s="17"/>
      <c r="L20" s="307" t="str">
        <f t="shared" si="6"/>
        <v>Supply Security (IP)</v>
      </c>
      <c r="M20" s="313" t="s">
        <v>225</v>
      </c>
      <c r="N20" s="290"/>
      <c r="O20" s="291"/>
      <c r="P20" s="291"/>
      <c r="Q20" s="291"/>
      <c r="R20" s="655">
        <f t="shared" si="1"/>
        <v>0</v>
      </c>
      <c r="S20" s="17"/>
      <c r="T20" s="307" t="str">
        <f t="shared" si="7"/>
        <v>Supply Security (IP)</v>
      </c>
      <c r="U20" s="313" t="s">
        <v>375</v>
      </c>
      <c r="V20" s="720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6"/>
      <c r="AM20" s="307" t="str">
        <f t="shared" si="9"/>
        <v>Supply Security (IP)</v>
      </c>
      <c r="AN20" s="327" t="s">
        <v>375</v>
      </c>
      <c r="AO20" s="719"/>
      <c r="AP20" s="500"/>
      <c r="AQ20" s="500"/>
      <c r="AR20" s="500"/>
      <c r="AS20" s="500"/>
      <c r="AT20" s="500"/>
      <c r="AU20" s="553"/>
    </row>
    <row r="21" spans="1:47" ht="14.5" thickBot="1" x14ac:dyDescent="0.35">
      <c r="A21" s="309" t="s">
        <v>29</v>
      </c>
      <c r="B21" s="314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22"/>
      <c r="H21" s="676">
        <v>0</v>
      </c>
      <c r="I21" s="322"/>
      <c r="J21" s="676">
        <f>SUM(J9:J20)</f>
        <v>0</v>
      </c>
      <c r="K21" s="323"/>
      <c r="L21" s="309" t="s">
        <v>29</v>
      </c>
      <c r="M21" s="314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23"/>
      <c r="T21" s="309" t="s">
        <v>29</v>
      </c>
      <c r="U21" s="314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7"/>
      <c r="AM21" s="315" t="str">
        <f t="shared" si="9"/>
        <v>Total</v>
      </c>
      <c r="AN21" s="314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5"/>
      <c r="B22" s="265"/>
      <c r="C22" s="325"/>
      <c r="D22" s="325"/>
      <c r="E22" s="302"/>
      <c r="F22" s="302"/>
      <c r="G22" s="265"/>
      <c r="H22" s="302"/>
      <c r="I22" s="265"/>
      <c r="J22" s="302"/>
      <c r="K22" s="17"/>
      <c r="L22" s="17"/>
      <c r="M22" s="265"/>
      <c r="N22" s="265"/>
      <c r="O22" s="265"/>
      <c r="P22" s="265"/>
      <c r="Q22" s="265"/>
      <c r="R22" s="265"/>
      <c r="S22" s="17"/>
      <c r="T22" s="17"/>
      <c r="U22" s="265"/>
      <c r="V22" s="265"/>
      <c r="W22" s="265"/>
      <c r="X22" s="265"/>
      <c r="Y22" s="265"/>
      <c r="Z22" s="265"/>
      <c r="AA22" s="265"/>
      <c r="AB22" s="293"/>
      <c r="AC22" s="293" t="s">
        <v>364</v>
      </c>
      <c r="AD22" s="293"/>
      <c r="AE22" s="293"/>
      <c r="AF22" s="265"/>
      <c r="AG22" s="265"/>
      <c r="AH22" s="265"/>
      <c r="AI22" s="265"/>
      <c r="AJ22" s="260" t="str">
        <f>IF(AJ21=SUM(AO21:AU21),"OK","Error")</f>
        <v>OK</v>
      </c>
      <c r="AK22" s="293"/>
      <c r="AL22" s="293"/>
      <c r="AM22" s="293"/>
      <c r="AN22" s="265"/>
      <c r="AO22" s="17"/>
      <c r="AP22" s="17"/>
      <c r="AQ22" s="17"/>
      <c r="AR22" s="17"/>
      <c r="AS22" s="17"/>
      <c r="AT22" s="17"/>
      <c r="AU22" s="17"/>
    </row>
    <row r="23" spans="1:47" x14ac:dyDescent="0.3">
      <c r="A23" s="265"/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5"/>
      <c r="L24" s="212" t="s">
        <v>1124</v>
      </c>
      <c r="M24" s="296"/>
      <c r="N24" s="296"/>
      <c r="O24" s="296"/>
      <c r="P24" s="296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7"/>
      <c r="P25" s="1677"/>
      <c r="Q25" s="1678"/>
      <c r="R25" s="1679"/>
      <c r="S25" s="321"/>
      <c r="T25" s="1645" t="s">
        <v>336</v>
      </c>
      <c r="U25" s="1682" t="s">
        <v>299</v>
      </c>
      <c r="V25" s="1672" t="str">
        <f>V7</f>
        <v>Mains Length Laid (m) per pipe diameter</v>
      </c>
      <c r="W25" s="1677"/>
      <c r="X25" s="1677"/>
      <c r="Y25" s="1677"/>
      <c r="Z25" s="1677"/>
      <c r="AA25" s="1677"/>
      <c r="AB25" s="1677"/>
      <c r="AC25" s="1677"/>
      <c r="AD25" s="1677"/>
      <c r="AE25" s="1677"/>
      <c r="AF25" s="1677"/>
      <c r="AG25" s="1678"/>
      <c r="AH25" s="1678"/>
      <c r="AI25" s="1679"/>
      <c r="AJ25" s="1691" t="s">
        <v>362</v>
      </c>
      <c r="AK25" s="1680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4"/>
      <c r="M26" s="1673"/>
      <c r="N26" s="268" t="s">
        <v>325</v>
      </c>
      <c r="O26" s="269" t="s">
        <v>351</v>
      </c>
      <c r="P26" s="269" t="s">
        <v>326</v>
      </c>
      <c r="Q26" s="269" t="s">
        <v>327</v>
      </c>
      <c r="R26" s="271" t="s">
        <v>29</v>
      </c>
      <c r="S26" s="17"/>
      <c r="T26" s="1674"/>
      <c r="U26" s="1685"/>
      <c r="V26" s="268" t="str">
        <f>V8</f>
        <v>32mm</v>
      </c>
      <c r="W26" s="269" t="str">
        <f t="shared" ref="W26:AI27" si="13">W8</f>
        <v>50mm</v>
      </c>
      <c r="X26" s="269" t="str">
        <f t="shared" si="13"/>
        <v>63mm</v>
      </c>
      <c r="Y26" s="269" t="str">
        <f t="shared" si="13"/>
        <v>75mm</v>
      </c>
      <c r="Z26" s="269" t="str">
        <f t="shared" si="13"/>
        <v>90mm</v>
      </c>
      <c r="AA26" s="269" t="str">
        <f t="shared" si="13"/>
        <v>125mm</v>
      </c>
      <c r="AB26" s="269" t="str">
        <f t="shared" si="13"/>
        <v>180mm</v>
      </c>
      <c r="AC26" s="269" t="str">
        <f t="shared" si="13"/>
        <v>200mm</v>
      </c>
      <c r="AD26" s="269" t="str">
        <f t="shared" si="13"/>
        <v>250mm</v>
      </c>
      <c r="AE26" s="269" t="str">
        <f t="shared" si="13"/>
        <v>315mm</v>
      </c>
      <c r="AF26" s="269" t="str">
        <f t="shared" si="13"/>
        <v>355mm</v>
      </c>
      <c r="AG26" s="269" t="str">
        <f t="shared" si="13"/>
        <v>400mm</v>
      </c>
      <c r="AH26" s="269" t="str">
        <f t="shared" si="13"/>
        <v>450mm</v>
      </c>
      <c r="AI26" s="270" t="str">
        <f t="shared" si="13"/>
        <v>600mm</v>
      </c>
      <c r="AJ26" s="1692"/>
      <c r="AK26" s="1681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7" t="s">
        <v>352</v>
      </c>
      <c r="M27" s="311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7" t="s">
        <v>352</v>
      </c>
      <c r="U27" s="311" t="s">
        <v>375</v>
      </c>
      <c r="V27" s="717">
        <f>V9</f>
        <v>0</v>
      </c>
      <c r="W27" s="681">
        <f>W9</f>
        <v>0</v>
      </c>
      <c r="X27" s="681">
        <f t="shared" si="13"/>
        <v>0</v>
      </c>
      <c r="Y27" s="681">
        <f t="shared" si="13"/>
        <v>0</v>
      </c>
      <c r="Z27" s="681">
        <f t="shared" si="13"/>
        <v>0</v>
      </c>
      <c r="AA27" s="681">
        <f t="shared" si="13"/>
        <v>0</v>
      </c>
      <c r="AB27" s="681">
        <f t="shared" si="13"/>
        <v>0</v>
      </c>
      <c r="AC27" s="681">
        <f t="shared" si="13"/>
        <v>0</v>
      </c>
      <c r="AD27" s="681">
        <f t="shared" si="13"/>
        <v>0</v>
      </c>
      <c r="AE27" s="681">
        <f t="shared" si="13"/>
        <v>0</v>
      </c>
      <c r="AF27" s="681">
        <f t="shared" si="13"/>
        <v>0</v>
      </c>
      <c r="AG27" s="681">
        <f t="shared" si="13"/>
        <v>0</v>
      </c>
      <c r="AH27" s="681">
        <f t="shared" si="13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8" t="s">
        <v>365</v>
      </c>
      <c r="M28" s="313" t="s">
        <v>225</v>
      </c>
      <c r="N28" s="677">
        <f>(N21+N67)-N27</f>
        <v>0</v>
      </c>
      <c r="O28" s="664">
        <f t="shared" ref="O28:Q28" si="15">(O21+O67)-O27</f>
        <v>0</v>
      </c>
      <c r="P28" s="664">
        <f t="shared" si="15"/>
        <v>0</v>
      </c>
      <c r="Q28" s="664">
        <f t="shared" si="15"/>
        <v>0</v>
      </c>
      <c r="R28" s="665">
        <f>(R21+R67)-R27</f>
        <v>0</v>
      </c>
      <c r="S28" s="17"/>
      <c r="T28" s="318" t="s">
        <v>365</v>
      </c>
      <c r="U28" s="313" t="s">
        <v>375</v>
      </c>
      <c r="V28" s="664">
        <f>(V21+V67)-V27</f>
        <v>0</v>
      </c>
      <c r="W28" s="664">
        <f t="shared" ref="W28:AI28" si="16">(W21+W67)-W27</f>
        <v>0</v>
      </c>
      <c r="X28" s="664">
        <f t="shared" si="16"/>
        <v>0</v>
      </c>
      <c r="Y28" s="664">
        <f t="shared" si="16"/>
        <v>0</v>
      </c>
      <c r="Z28" s="664">
        <f t="shared" si="16"/>
        <v>0</v>
      </c>
      <c r="AA28" s="664">
        <f t="shared" si="16"/>
        <v>0</v>
      </c>
      <c r="AB28" s="664">
        <f t="shared" si="16"/>
        <v>0</v>
      </c>
      <c r="AC28" s="664">
        <f t="shared" si="16"/>
        <v>0</v>
      </c>
      <c r="AD28" s="664">
        <f t="shared" si="16"/>
        <v>0</v>
      </c>
      <c r="AE28" s="664">
        <f t="shared" si="16"/>
        <v>0</v>
      </c>
      <c r="AF28" s="664">
        <f t="shared" si="16"/>
        <v>0</v>
      </c>
      <c r="AG28" s="664">
        <f t="shared" si="16"/>
        <v>0</v>
      </c>
      <c r="AH28" s="664">
        <f t="shared" si="16"/>
        <v>0</v>
      </c>
      <c r="AI28" s="664">
        <f t="shared" si="16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8" t="s">
        <v>366</v>
      </c>
      <c r="M29" s="314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323"/>
      <c r="AK29" s="326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2"/>
      <c r="R32" s="212"/>
      <c r="S32" s="212"/>
      <c r="T32" s="212" t="s">
        <v>1125</v>
      </c>
      <c r="U32" s="296"/>
      <c r="V32" s="295"/>
      <c r="W32" s="295"/>
      <c r="X32" s="295"/>
      <c r="Y32" s="295"/>
      <c r="Z32" s="295"/>
      <c r="AA32" s="295"/>
      <c r="AB32" s="29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2"/>
      <c r="R33" s="212"/>
      <c r="S33" s="212"/>
      <c r="T33" s="1675" t="s">
        <v>377</v>
      </c>
      <c r="U33" s="1672" t="s">
        <v>299</v>
      </c>
      <c r="V33" s="1683" t="str">
        <f>V7</f>
        <v>Mains Length Laid (m) per pipe diameter</v>
      </c>
      <c r="W33" s="1683"/>
      <c r="X33" s="1683"/>
      <c r="Y33" s="1683"/>
      <c r="Z33" s="1683"/>
      <c r="AA33" s="1683"/>
      <c r="AB33" s="1683"/>
      <c r="AC33" s="1683"/>
      <c r="AD33" s="1683"/>
      <c r="AE33" s="1683"/>
      <c r="AF33" s="1683"/>
      <c r="AG33" s="1683"/>
      <c r="AH33" s="1683"/>
      <c r="AI33" s="1683"/>
      <c r="AJ33" s="1675" t="s">
        <v>362</v>
      </c>
      <c r="AK33" s="265"/>
      <c r="AL33" s="265"/>
      <c r="AM33" s="265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2"/>
      <c r="R34" s="212"/>
      <c r="S34" s="212"/>
      <c r="T34" s="1676"/>
      <c r="U34" s="1673"/>
      <c r="V34" s="297" t="str">
        <f>V8</f>
        <v>32mm</v>
      </c>
      <c r="W34" s="297" t="str">
        <f t="shared" ref="W34:AI34" si="17">W8</f>
        <v>50mm</v>
      </c>
      <c r="X34" s="297" t="str">
        <f t="shared" si="17"/>
        <v>63mm</v>
      </c>
      <c r="Y34" s="297" t="str">
        <f t="shared" si="17"/>
        <v>75mm</v>
      </c>
      <c r="Z34" s="297" t="str">
        <f t="shared" si="17"/>
        <v>90mm</v>
      </c>
      <c r="AA34" s="297" t="str">
        <f t="shared" si="17"/>
        <v>125mm</v>
      </c>
      <c r="AB34" s="297" t="str">
        <f t="shared" si="17"/>
        <v>180mm</v>
      </c>
      <c r="AC34" s="297" t="str">
        <f t="shared" si="17"/>
        <v>200mm</v>
      </c>
      <c r="AD34" s="297" t="str">
        <f t="shared" si="17"/>
        <v>250mm</v>
      </c>
      <c r="AE34" s="297" t="str">
        <f t="shared" si="17"/>
        <v>315mm</v>
      </c>
      <c r="AF34" s="297" t="str">
        <f t="shared" si="17"/>
        <v>355mm</v>
      </c>
      <c r="AG34" s="297" t="str">
        <f t="shared" si="17"/>
        <v>400mm</v>
      </c>
      <c r="AH34" s="297" t="str">
        <f t="shared" si="17"/>
        <v>450mm</v>
      </c>
      <c r="AI34" s="297" t="str">
        <f t="shared" si="17"/>
        <v>600mm</v>
      </c>
      <c r="AJ34" s="1676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2"/>
      <c r="R35" s="212"/>
      <c r="S35" s="212"/>
      <c r="T35" s="306" t="s">
        <v>367</v>
      </c>
      <c r="U35" s="311" t="s">
        <v>375</v>
      </c>
      <c r="V35" s="788"/>
      <c r="W35" s="519"/>
      <c r="X35" s="519"/>
      <c r="Y35" s="519"/>
      <c r="Z35" s="519"/>
      <c r="AA35" s="519"/>
      <c r="AB35" s="519"/>
      <c r="AC35" s="519"/>
      <c r="AD35" s="519"/>
      <c r="AE35" s="519"/>
      <c r="AF35" s="519"/>
      <c r="AG35" s="519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2"/>
      <c r="R36" s="212"/>
      <c r="S36" s="212"/>
      <c r="T36" s="307" t="s">
        <v>368</v>
      </c>
      <c r="U36" s="312" t="s">
        <v>375</v>
      </c>
      <c r="V36" s="789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2"/>
      <c r="R37" s="212"/>
      <c r="S37" s="212"/>
      <c r="T37" s="307" t="s">
        <v>369</v>
      </c>
      <c r="U37" s="312" t="s">
        <v>375</v>
      </c>
      <c r="V37" s="789"/>
      <c r="W37" s="500"/>
      <c r="X37" s="500"/>
      <c r="Y37" s="500"/>
      <c r="Z37" s="500"/>
      <c r="AA37" s="500"/>
      <c r="AB37" s="500"/>
      <c r="AC37" s="500"/>
      <c r="AD37" s="500"/>
      <c r="AE37" s="500"/>
      <c r="AF37" s="500"/>
      <c r="AG37" s="500"/>
      <c r="AH37" s="784"/>
      <c r="AI37" s="784"/>
      <c r="AJ37" s="672">
        <f t="shared" ref="AJ37:AJ39" si="18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2"/>
      <c r="R38" s="212"/>
      <c r="S38" s="212"/>
      <c r="T38" s="307" t="s">
        <v>370</v>
      </c>
      <c r="U38" s="312" t="s">
        <v>375</v>
      </c>
      <c r="V38" s="789"/>
      <c r="W38" s="500"/>
      <c r="X38" s="500"/>
      <c r="Y38" s="500"/>
      <c r="Z38" s="500"/>
      <c r="AA38" s="500"/>
      <c r="AB38" s="500"/>
      <c r="AC38" s="500"/>
      <c r="AD38" s="500"/>
      <c r="AE38" s="500"/>
      <c r="AF38" s="500"/>
      <c r="AG38" s="500"/>
      <c r="AH38" s="784"/>
      <c r="AI38" s="784"/>
      <c r="AJ38" s="672">
        <f t="shared" si="18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2"/>
      <c r="R39" s="212"/>
      <c r="S39" s="212"/>
      <c r="T39" s="307" t="s">
        <v>371</v>
      </c>
      <c r="U39" s="312" t="s">
        <v>375</v>
      </c>
      <c r="V39" s="789"/>
      <c r="W39" s="500"/>
      <c r="X39" s="500"/>
      <c r="Y39" s="500"/>
      <c r="Z39" s="500"/>
      <c r="AA39" s="500"/>
      <c r="AB39" s="500"/>
      <c r="AC39" s="500"/>
      <c r="AD39" s="500"/>
      <c r="AE39" s="500"/>
      <c r="AF39" s="500"/>
      <c r="AG39" s="500"/>
      <c r="AH39" s="784"/>
      <c r="AI39" s="784"/>
      <c r="AJ39" s="672">
        <f t="shared" si="18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2"/>
      <c r="R40" s="212"/>
      <c r="S40" s="212"/>
      <c r="T40" s="315" t="s">
        <v>372</v>
      </c>
      <c r="U40" s="313" t="s">
        <v>375</v>
      </c>
      <c r="V40" s="790"/>
      <c r="W40" s="554"/>
      <c r="X40" s="554"/>
      <c r="Y40" s="554"/>
      <c r="Z40" s="554"/>
      <c r="AA40" s="554"/>
      <c r="AB40" s="554"/>
      <c r="AC40" s="554"/>
      <c r="AD40" s="554"/>
      <c r="AE40" s="554"/>
      <c r="AF40" s="554"/>
      <c r="AG40" s="554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2"/>
      <c r="R41" s="265"/>
      <c r="S41" s="265"/>
      <c r="T41" s="17"/>
      <c r="U41" s="265"/>
      <c r="V41" s="260"/>
      <c r="W41" s="260"/>
      <c r="X41" s="260"/>
      <c r="Y41" s="260"/>
      <c r="Z41" s="260"/>
      <c r="AA41" s="260"/>
      <c r="AB41" s="293"/>
      <c r="AC41" s="293" t="s">
        <v>388</v>
      </c>
      <c r="AD41" s="260"/>
      <c r="AE41" s="260"/>
      <c r="AF41" s="260"/>
      <c r="AG41" s="260"/>
      <c r="AH41" s="260"/>
      <c r="AI41" s="260"/>
      <c r="AJ41" s="260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6" t="s">
        <v>1126</v>
      </c>
      <c r="B44" s="1687"/>
      <c r="C44" s="1687"/>
      <c r="D44" s="1687"/>
      <c r="E44" s="302"/>
      <c r="F44" s="302"/>
      <c r="G44" s="265"/>
      <c r="H44" s="265"/>
      <c r="I44" s="265"/>
      <c r="J44" s="302"/>
      <c r="K44" s="302"/>
      <c r="L44" s="302"/>
      <c r="M44" s="265"/>
      <c r="N44" s="265"/>
      <c r="O44" s="265"/>
      <c r="P44" s="265"/>
      <c r="Q44" s="265"/>
      <c r="R44" s="265"/>
      <c r="S44" s="265"/>
      <c r="T44" s="17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7" t="s">
        <v>357</v>
      </c>
      <c r="E45" s="1679" t="s">
        <v>358</v>
      </c>
      <c r="F45" s="1675" t="s">
        <v>359</v>
      </c>
      <c r="G45" s="320"/>
      <c r="H45" s="1675" t="s">
        <v>360</v>
      </c>
      <c r="I45" s="320"/>
      <c r="J45" s="1645" t="s">
        <v>361</v>
      </c>
      <c r="K45" s="335"/>
      <c r="L45" s="1645" t="s">
        <v>373</v>
      </c>
      <c r="M45" s="1672" t="s">
        <v>299</v>
      </c>
      <c r="N45" s="1672" t="s">
        <v>252</v>
      </c>
      <c r="O45" s="1677"/>
      <c r="P45" s="1677"/>
      <c r="Q45" s="1678"/>
      <c r="R45" s="1679"/>
      <c r="S45" s="335"/>
      <c r="T45" s="1645" t="s">
        <v>373</v>
      </c>
      <c r="U45" s="1672" t="s">
        <v>299</v>
      </c>
      <c r="V45" s="1672" t="str">
        <f>V7</f>
        <v>Mains Length Laid (m) per pipe diameter</v>
      </c>
      <c r="W45" s="1677"/>
      <c r="X45" s="1677"/>
      <c r="Y45" s="1677"/>
      <c r="Z45" s="1677"/>
      <c r="AA45" s="1677"/>
      <c r="AB45" s="1677"/>
      <c r="AC45" s="1677"/>
      <c r="AD45" s="1677"/>
      <c r="AE45" s="1677"/>
      <c r="AF45" s="1677"/>
      <c r="AG45" s="1678"/>
      <c r="AH45" s="1678"/>
      <c r="AI45" s="1678"/>
      <c r="AJ45" s="1675" t="s">
        <v>362</v>
      </c>
      <c r="AK45" s="1680" t="str">
        <f>AK7</f>
        <v>m of main per property passed</v>
      </c>
      <c r="AL45" s="334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7"/>
      <c r="AQ45" s="1677"/>
      <c r="AR45" s="1677"/>
      <c r="AS45" s="1677"/>
      <c r="AT45" s="1677"/>
      <c r="AU45" s="1679"/>
    </row>
    <row r="46" spans="1:47" ht="25" customHeight="1" thickBot="1" x14ac:dyDescent="0.35">
      <c r="A46" s="1674"/>
      <c r="B46" s="1673"/>
      <c r="C46" s="1688"/>
      <c r="D46" s="1689"/>
      <c r="E46" s="1690"/>
      <c r="F46" s="1676"/>
      <c r="G46" s="265"/>
      <c r="H46" s="1676"/>
      <c r="I46" s="265"/>
      <c r="J46" s="1646"/>
      <c r="K46" s="328"/>
      <c r="L46" s="1674"/>
      <c r="M46" s="1673"/>
      <c r="N46" s="268" t="s">
        <v>325</v>
      </c>
      <c r="O46" s="269" t="s">
        <v>351</v>
      </c>
      <c r="P46" s="269" t="s">
        <v>326</v>
      </c>
      <c r="Q46" s="269" t="s">
        <v>327</v>
      </c>
      <c r="R46" s="271" t="s">
        <v>29</v>
      </c>
      <c r="S46" s="328"/>
      <c r="T46" s="1674"/>
      <c r="U46" s="1673"/>
      <c r="V46" s="268" t="s">
        <v>337</v>
      </c>
      <c r="W46" s="269" t="s">
        <v>338</v>
      </c>
      <c r="X46" s="269" t="s">
        <v>339</v>
      </c>
      <c r="Y46" s="269" t="s">
        <v>340</v>
      </c>
      <c r="Z46" s="269" t="s">
        <v>341</v>
      </c>
      <c r="AA46" s="269" t="s">
        <v>342</v>
      </c>
      <c r="AB46" s="269" t="s">
        <v>343</v>
      </c>
      <c r="AC46" s="269" t="s">
        <v>344</v>
      </c>
      <c r="AD46" s="269" t="s">
        <v>345</v>
      </c>
      <c r="AE46" s="269" t="s">
        <v>346</v>
      </c>
      <c r="AF46" s="269" t="s">
        <v>347</v>
      </c>
      <c r="AG46" s="272" t="s">
        <v>348</v>
      </c>
      <c r="AH46" s="272" t="s">
        <v>349</v>
      </c>
      <c r="AI46" s="272" t="s">
        <v>350</v>
      </c>
      <c r="AJ46" s="1676"/>
      <c r="AK46" s="1681"/>
      <c r="AL46" s="328"/>
      <c r="AM46" s="1674"/>
      <c r="AN46" s="1673"/>
      <c r="AO46" s="268" t="str">
        <f>AO8</f>
        <v>Type 1</v>
      </c>
      <c r="AP46" s="269" t="str">
        <f>AP8</f>
        <v>Type 2</v>
      </c>
      <c r="AQ46" s="269" t="str">
        <f>AQ8</f>
        <v>Type 3</v>
      </c>
      <c r="AR46" s="269" t="str">
        <f t="shared" ref="AR46:AU46" si="19">AR8</f>
        <v>Type 4</v>
      </c>
      <c r="AS46" s="269" t="str">
        <f t="shared" si="19"/>
        <v>Footways</v>
      </c>
      <c r="AT46" s="269" t="str">
        <f t="shared" si="19"/>
        <v>Grass/ Unsurfaced</v>
      </c>
      <c r="AU46" s="270" t="str">
        <f t="shared" si="19"/>
        <v>Open Trench</v>
      </c>
    </row>
    <row r="47" spans="1:47" x14ac:dyDescent="0.3">
      <c r="A47" s="303" t="s">
        <v>1060</v>
      </c>
      <c r="B47" s="372" t="s">
        <v>374</v>
      </c>
      <c r="C47" s="518"/>
      <c r="D47" s="519"/>
      <c r="E47" s="520"/>
      <c r="F47" s="670">
        <f>SUM(C47:E47)</f>
        <v>0</v>
      </c>
      <c r="G47" s="276"/>
      <c r="H47" s="514"/>
      <c r="I47" s="276"/>
      <c r="J47" s="670">
        <f>F47-H47</f>
        <v>0</v>
      </c>
      <c r="K47" s="276"/>
      <c r="L47" s="329" t="str">
        <f t="shared" ref="L47:L66" si="20">IF(A47="","",A47)</f>
        <v xml:space="preserve">7.0.1 - Bangor Dual IP Main </v>
      </c>
      <c r="M47" s="311" t="s">
        <v>225</v>
      </c>
      <c r="N47" s="518"/>
      <c r="O47" s="519"/>
      <c r="P47" s="519"/>
      <c r="Q47" s="782"/>
      <c r="R47" s="670">
        <f>SUM(N47:Q47)</f>
        <v>0</v>
      </c>
      <c r="S47" s="276"/>
      <c r="T47" s="329" t="str">
        <f>IF(A47="","",A47)</f>
        <v xml:space="preserve">7.0.1 - Bangor Dual IP Main </v>
      </c>
      <c r="U47" s="311" t="s">
        <v>375</v>
      </c>
      <c r="V47" s="500"/>
      <c r="W47" s="500"/>
      <c r="X47" s="500"/>
      <c r="Y47" s="500"/>
      <c r="Z47" s="500"/>
      <c r="AA47" s="500"/>
      <c r="AB47" s="500"/>
      <c r="AC47" s="500"/>
      <c r="AD47" s="500"/>
      <c r="AE47" s="500"/>
      <c r="AF47" s="500"/>
      <c r="AG47" s="500"/>
      <c r="AH47" s="500"/>
      <c r="AI47" s="500"/>
      <c r="AJ47" s="670">
        <f>SUM(V47:AI47)</f>
        <v>0</v>
      </c>
      <c r="AK47" s="670" t="str">
        <f>IF(R47=0,"",ROUND(AJ47/R47,1))</f>
        <v/>
      </c>
      <c r="AL47" s="336"/>
      <c r="AM47" s="329" t="str">
        <f>IF(A47="","",A47)</f>
        <v xml:space="preserve">7.0.1 - Bangor Dual IP Main </v>
      </c>
      <c r="AN47" s="311" t="s">
        <v>375</v>
      </c>
      <c r="AO47" s="518"/>
      <c r="AP47" s="519"/>
      <c r="AQ47" s="519"/>
      <c r="AR47" s="519"/>
      <c r="AS47" s="519"/>
      <c r="AT47" s="519"/>
      <c r="AU47" s="520"/>
    </row>
    <row r="48" spans="1:47" x14ac:dyDescent="0.3">
      <c r="A48" s="304" t="s">
        <v>1061</v>
      </c>
      <c r="B48" s="370" t="str">
        <f>B47</f>
        <v>Nominal £</v>
      </c>
      <c r="C48" s="719"/>
      <c r="D48" s="500"/>
      <c r="E48" s="553"/>
      <c r="F48" s="672">
        <v>0</v>
      </c>
      <c r="G48" s="276"/>
      <c r="H48" s="515"/>
      <c r="I48" s="276"/>
      <c r="J48" s="672">
        <v>0</v>
      </c>
      <c r="K48" s="276"/>
      <c r="L48" s="329" t="str">
        <f t="shared" si="20"/>
        <v xml:space="preserve">7.0.2 - Torytown AGI to Fortwilliam Dual IP Main </v>
      </c>
      <c r="M48" s="312" t="s">
        <v>225</v>
      </c>
      <c r="N48" s="719"/>
      <c r="O48" s="500"/>
      <c r="P48" s="500"/>
      <c r="Q48" s="784"/>
      <c r="R48" s="672">
        <f>SUM(N48:Q48)</f>
        <v>0</v>
      </c>
      <c r="S48" s="276"/>
      <c r="T48" s="329" t="str">
        <f t="shared" ref="T48:T66" si="21">IF(A48="","",A48)</f>
        <v xml:space="preserve">7.0.2 - Torytown AGI to Fortwilliam Dual IP Main </v>
      </c>
      <c r="U48" s="312" t="s">
        <v>375</v>
      </c>
      <c r="V48" s="500"/>
      <c r="W48" s="500"/>
      <c r="X48" s="500"/>
      <c r="Y48" s="500"/>
      <c r="Z48" s="500"/>
      <c r="AA48" s="500"/>
      <c r="AB48" s="500"/>
      <c r="AC48" s="500"/>
      <c r="AD48" s="500"/>
      <c r="AE48" s="500"/>
      <c r="AF48" s="500"/>
      <c r="AG48" s="500"/>
      <c r="AH48" s="500"/>
      <c r="AI48" s="500"/>
      <c r="AJ48" s="672">
        <f>SUM(V48:AI48)</f>
        <v>0</v>
      </c>
      <c r="AK48" s="672" t="str">
        <f>IF(R48=0,"",ROUND(AJ48/R48,1))</f>
        <v/>
      </c>
      <c r="AL48" s="336"/>
      <c r="AM48" s="329" t="str">
        <f t="shared" ref="AM48:AM66" si="22">IF(A48="","",A48)</f>
        <v xml:space="preserve">7.0.2 - Torytown AGI to Fortwilliam Dual IP Main </v>
      </c>
      <c r="AN48" s="312" t="s">
        <v>375</v>
      </c>
      <c r="AO48" s="719"/>
      <c r="AP48" s="500"/>
      <c r="AQ48" s="500"/>
      <c r="AR48" s="500"/>
      <c r="AS48" s="500"/>
      <c r="AT48" s="500"/>
      <c r="AU48" s="553"/>
    </row>
    <row r="49" spans="1:47" x14ac:dyDescent="0.3">
      <c r="A49" s="304" t="s">
        <v>1062</v>
      </c>
      <c r="B49" s="370" t="str">
        <f t="shared" ref="B49:B65" si="23">B48</f>
        <v>Nominal £</v>
      </c>
      <c r="C49" s="719"/>
      <c r="D49" s="500"/>
      <c r="E49" s="553"/>
      <c r="F49" s="672">
        <v>0</v>
      </c>
      <c r="G49" s="276"/>
      <c r="H49" s="515"/>
      <c r="I49" s="276"/>
      <c r="J49" s="672">
        <v>0</v>
      </c>
      <c r="K49" s="276"/>
      <c r="L49" s="329" t="str">
        <f t="shared" si="20"/>
        <v>7.0.3.1 - Donegal Quay to Ormeau IPRS IP Main</v>
      </c>
      <c r="M49" s="312" t="s">
        <v>225</v>
      </c>
      <c r="N49" s="719"/>
      <c r="O49" s="500"/>
      <c r="P49" s="500"/>
      <c r="Q49" s="784"/>
      <c r="R49" s="672">
        <f t="shared" ref="R49:R66" si="24">SUM(N49:Q49)</f>
        <v>0</v>
      </c>
      <c r="S49" s="276"/>
      <c r="T49" s="329" t="str">
        <f t="shared" si="21"/>
        <v>7.0.3.1 - Donegal Quay to Ormeau IPRS IP Main</v>
      </c>
      <c r="U49" s="312" t="s">
        <v>375</v>
      </c>
      <c r="V49" s="500"/>
      <c r="W49" s="500"/>
      <c r="X49" s="500"/>
      <c r="Y49" s="500"/>
      <c r="Z49" s="500"/>
      <c r="AA49" s="500"/>
      <c r="AB49" s="500"/>
      <c r="AC49" s="500"/>
      <c r="AD49" s="500"/>
      <c r="AE49" s="500"/>
      <c r="AF49" s="500"/>
      <c r="AG49" s="500"/>
      <c r="AH49" s="500"/>
      <c r="AI49" s="500"/>
      <c r="AJ49" s="672">
        <f t="shared" ref="AJ49:AJ66" si="25">SUM(V49:AI49)</f>
        <v>0</v>
      </c>
      <c r="AK49" s="672" t="str">
        <f t="shared" ref="AK49:AK65" si="26">IF(R49=0,"",ROUND(AJ49/R49,1))</f>
        <v/>
      </c>
      <c r="AL49" s="336"/>
      <c r="AM49" s="329" t="str">
        <f t="shared" si="22"/>
        <v>7.0.3.1 - Donegal Quay to Ormeau IPRS IP Main</v>
      </c>
      <c r="AN49" s="312" t="s">
        <v>375</v>
      </c>
      <c r="AO49" s="719"/>
      <c r="AP49" s="500"/>
      <c r="AQ49" s="500"/>
      <c r="AR49" s="500"/>
      <c r="AS49" s="500"/>
      <c r="AT49" s="500"/>
      <c r="AU49" s="553"/>
    </row>
    <row r="50" spans="1:47" x14ac:dyDescent="0.3">
      <c r="A50" s="304" t="s">
        <v>1063</v>
      </c>
      <c r="B50" s="370" t="str">
        <f t="shared" si="23"/>
        <v>Nominal £</v>
      </c>
      <c r="C50" s="719"/>
      <c r="D50" s="500"/>
      <c r="E50" s="553"/>
      <c r="F50" s="672">
        <v>0</v>
      </c>
      <c r="G50" s="276"/>
      <c r="H50" s="515"/>
      <c r="I50" s="276"/>
      <c r="J50" s="672">
        <v>0</v>
      </c>
      <c r="K50" s="276"/>
      <c r="L50" s="329" t="str">
        <f t="shared" si="20"/>
        <v>7.0.4 - Belfast to Newtownards IP Main</v>
      </c>
      <c r="M50" s="312" t="s">
        <v>225</v>
      </c>
      <c r="N50" s="719"/>
      <c r="O50" s="500"/>
      <c r="P50" s="500"/>
      <c r="Q50" s="784"/>
      <c r="R50" s="672">
        <f t="shared" si="24"/>
        <v>0</v>
      </c>
      <c r="S50" s="276"/>
      <c r="T50" s="329" t="str">
        <f t="shared" si="21"/>
        <v>7.0.4 - Belfast to Newtownards IP Main</v>
      </c>
      <c r="U50" s="312" t="s">
        <v>375</v>
      </c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  <c r="AH50" s="500"/>
      <c r="AI50" s="500"/>
      <c r="AJ50" s="672">
        <f t="shared" si="25"/>
        <v>0</v>
      </c>
      <c r="AK50" s="672" t="str">
        <f t="shared" si="26"/>
        <v/>
      </c>
      <c r="AL50" s="336"/>
      <c r="AM50" s="329" t="str">
        <f t="shared" si="22"/>
        <v>7.0.4 - Belfast to Newtownards IP Main</v>
      </c>
      <c r="AN50" s="312" t="s">
        <v>375</v>
      </c>
      <c r="AO50" s="719"/>
      <c r="AP50" s="500"/>
      <c r="AQ50" s="500"/>
      <c r="AR50" s="500"/>
      <c r="AS50" s="500"/>
      <c r="AT50" s="500"/>
      <c r="AU50" s="553"/>
    </row>
    <row r="51" spans="1:47" x14ac:dyDescent="0.3">
      <c r="A51" s="304" t="s">
        <v>1064</v>
      </c>
      <c r="B51" s="370" t="str">
        <f t="shared" si="23"/>
        <v>Nominal £</v>
      </c>
      <c r="C51" s="719"/>
      <c r="D51" s="500"/>
      <c r="E51" s="553"/>
      <c r="F51" s="672">
        <v>0</v>
      </c>
      <c r="G51" s="276"/>
      <c r="H51" s="515"/>
      <c r="I51" s="276"/>
      <c r="J51" s="672">
        <v>0</v>
      </c>
      <c r="K51" s="276"/>
      <c r="L51" s="329" t="str">
        <f t="shared" si="20"/>
        <v xml:space="preserve">7.0.5 - Gasworks IPRS (in conjunction with 7.0.3.1) </v>
      </c>
      <c r="M51" s="312" t="s">
        <v>225</v>
      </c>
      <c r="N51" s="719"/>
      <c r="O51" s="500"/>
      <c r="P51" s="500"/>
      <c r="Q51" s="784"/>
      <c r="R51" s="672">
        <f t="shared" si="24"/>
        <v>0</v>
      </c>
      <c r="S51" s="276"/>
      <c r="T51" s="329" t="str">
        <f t="shared" si="21"/>
        <v xml:space="preserve">7.0.5 - Gasworks IPRS (in conjunction with 7.0.3.1) </v>
      </c>
      <c r="U51" s="312" t="s">
        <v>375</v>
      </c>
      <c r="V51" s="500"/>
      <c r="W51" s="500"/>
      <c r="X51" s="500"/>
      <c r="Y51" s="500"/>
      <c r="Z51" s="500"/>
      <c r="AA51" s="500"/>
      <c r="AB51" s="500"/>
      <c r="AC51" s="500"/>
      <c r="AD51" s="500"/>
      <c r="AE51" s="500"/>
      <c r="AF51" s="500"/>
      <c r="AG51" s="500"/>
      <c r="AH51" s="500"/>
      <c r="AI51" s="500"/>
      <c r="AJ51" s="672">
        <f t="shared" si="25"/>
        <v>0</v>
      </c>
      <c r="AK51" s="672" t="str">
        <f t="shared" si="26"/>
        <v/>
      </c>
      <c r="AL51" s="336"/>
      <c r="AM51" s="329" t="str">
        <f t="shared" si="22"/>
        <v xml:space="preserve">7.0.5 - Gasworks IPRS (in conjunction with 7.0.3.1) </v>
      </c>
      <c r="AN51" s="312" t="s">
        <v>375</v>
      </c>
      <c r="AO51" s="719"/>
      <c r="AP51" s="500"/>
      <c r="AQ51" s="500"/>
      <c r="AR51" s="500"/>
      <c r="AS51" s="500"/>
      <c r="AT51" s="500"/>
      <c r="AU51" s="553"/>
    </row>
    <row r="52" spans="1:47" x14ac:dyDescent="0.3">
      <c r="A52" s="304" t="s">
        <v>1065</v>
      </c>
      <c r="B52" s="370" t="str">
        <f t="shared" si="23"/>
        <v>Nominal £</v>
      </c>
      <c r="C52" s="719"/>
      <c r="D52" s="500"/>
      <c r="E52" s="553"/>
      <c r="F52" s="672">
        <v>0</v>
      </c>
      <c r="G52" s="276"/>
      <c r="H52" s="515"/>
      <c r="I52" s="276"/>
      <c r="J52" s="672">
        <v>0</v>
      </c>
      <c r="K52" s="276"/>
      <c r="L52" s="329" t="str">
        <f t="shared" si="20"/>
        <v>7.0.6 - Ravenhill IPRS</v>
      </c>
      <c r="M52" s="312" t="s">
        <v>225</v>
      </c>
      <c r="N52" s="719"/>
      <c r="O52" s="500"/>
      <c r="P52" s="500"/>
      <c r="Q52" s="784"/>
      <c r="R52" s="672">
        <f t="shared" si="24"/>
        <v>0</v>
      </c>
      <c r="S52" s="276"/>
      <c r="T52" s="329" t="str">
        <f t="shared" si="21"/>
        <v>7.0.6 - Ravenhill IPRS</v>
      </c>
      <c r="U52" s="312" t="s">
        <v>375</v>
      </c>
      <c r="V52" s="500"/>
      <c r="W52" s="500"/>
      <c r="X52" s="500"/>
      <c r="Y52" s="500"/>
      <c r="Z52" s="500"/>
      <c r="AA52" s="500"/>
      <c r="AB52" s="500"/>
      <c r="AC52" s="500"/>
      <c r="AD52" s="500"/>
      <c r="AE52" s="500"/>
      <c r="AF52" s="500"/>
      <c r="AG52" s="500"/>
      <c r="AH52" s="500"/>
      <c r="AI52" s="500"/>
      <c r="AJ52" s="672">
        <f t="shared" si="25"/>
        <v>0</v>
      </c>
      <c r="AK52" s="672" t="str">
        <f t="shared" si="26"/>
        <v/>
      </c>
      <c r="AL52" s="336"/>
      <c r="AM52" s="329" t="str">
        <f t="shared" si="22"/>
        <v>7.0.6 - Ravenhill IPRS</v>
      </c>
      <c r="AN52" s="312" t="s">
        <v>375</v>
      </c>
      <c r="AO52" s="719"/>
      <c r="AP52" s="500"/>
      <c r="AQ52" s="500"/>
      <c r="AR52" s="500"/>
      <c r="AS52" s="500"/>
      <c r="AT52" s="500"/>
      <c r="AU52" s="553"/>
    </row>
    <row r="53" spans="1:47" x14ac:dyDescent="0.3">
      <c r="A53" s="371" t="s">
        <v>409</v>
      </c>
      <c r="B53" s="370" t="str">
        <f t="shared" si="23"/>
        <v>Nominal £</v>
      </c>
      <c r="C53" s="719"/>
      <c r="D53" s="500"/>
      <c r="E53" s="553"/>
      <c r="F53" s="672">
        <v>0</v>
      </c>
      <c r="G53" s="276"/>
      <c r="H53" s="515"/>
      <c r="I53" s="276"/>
      <c r="J53" s="672">
        <v>0</v>
      </c>
      <c r="K53" s="276"/>
      <c r="L53" s="329" t="str">
        <f t="shared" si="20"/>
        <v>(Other - Please specify)</v>
      </c>
      <c r="M53" s="312" t="s">
        <v>225</v>
      </c>
      <c r="N53" s="719"/>
      <c r="O53" s="500"/>
      <c r="P53" s="500"/>
      <c r="Q53" s="784"/>
      <c r="R53" s="672">
        <f t="shared" si="24"/>
        <v>0</v>
      </c>
      <c r="S53" s="276"/>
      <c r="T53" s="329" t="str">
        <f t="shared" si="21"/>
        <v>(Other - Please specify)</v>
      </c>
      <c r="U53" s="312" t="s">
        <v>375</v>
      </c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672">
        <f t="shared" si="25"/>
        <v>0</v>
      </c>
      <c r="AK53" s="672" t="str">
        <f t="shared" si="26"/>
        <v/>
      </c>
      <c r="AL53" s="336"/>
      <c r="AM53" s="329" t="str">
        <f t="shared" si="22"/>
        <v>(Other - Please specify)</v>
      </c>
      <c r="AN53" s="312" t="s">
        <v>375</v>
      </c>
      <c r="AO53" s="719"/>
      <c r="AP53" s="500"/>
      <c r="AQ53" s="500"/>
      <c r="AR53" s="500"/>
      <c r="AS53" s="500"/>
      <c r="AT53" s="500"/>
      <c r="AU53" s="553"/>
    </row>
    <row r="54" spans="1:47" x14ac:dyDescent="0.3">
      <c r="A54" s="371" t="s">
        <v>409</v>
      </c>
      <c r="B54" s="370" t="str">
        <f t="shared" si="23"/>
        <v>Nominal £</v>
      </c>
      <c r="C54" s="719"/>
      <c r="D54" s="500"/>
      <c r="E54" s="553"/>
      <c r="F54" s="672">
        <v>0</v>
      </c>
      <c r="G54" s="276"/>
      <c r="H54" s="515"/>
      <c r="I54" s="276"/>
      <c r="J54" s="672">
        <v>0</v>
      </c>
      <c r="K54" s="276"/>
      <c r="L54" s="329" t="str">
        <f t="shared" si="20"/>
        <v>(Other - Please specify)</v>
      </c>
      <c r="M54" s="312" t="s">
        <v>225</v>
      </c>
      <c r="N54" s="719"/>
      <c r="O54" s="500"/>
      <c r="P54" s="500"/>
      <c r="Q54" s="784"/>
      <c r="R54" s="672">
        <f t="shared" si="24"/>
        <v>0</v>
      </c>
      <c r="S54" s="276"/>
      <c r="T54" s="329" t="str">
        <f t="shared" si="21"/>
        <v>(Other - Please specify)</v>
      </c>
      <c r="U54" s="312" t="s">
        <v>375</v>
      </c>
      <c r="V54" s="500"/>
      <c r="W54" s="500"/>
      <c r="X54" s="500"/>
      <c r="Y54" s="500"/>
      <c r="Z54" s="500"/>
      <c r="AA54" s="500"/>
      <c r="AB54" s="500"/>
      <c r="AC54" s="500"/>
      <c r="AD54" s="500"/>
      <c r="AE54" s="500"/>
      <c r="AF54" s="500"/>
      <c r="AG54" s="500"/>
      <c r="AH54" s="500"/>
      <c r="AI54" s="500"/>
      <c r="AJ54" s="672">
        <f t="shared" si="25"/>
        <v>0</v>
      </c>
      <c r="AK54" s="672" t="str">
        <f t="shared" si="26"/>
        <v/>
      </c>
      <c r="AL54" s="336"/>
      <c r="AM54" s="329" t="str">
        <f t="shared" si="22"/>
        <v>(Other - Please specify)</v>
      </c>
      <c r="AN54" s="312" t="s">
        <v>375</v>
      </c>
      <c r="AO54" s="719"/>
      <c r="AP54" s="500"/>
      <c r="AQ54" s="500"/>
      <c r="AR54" s="500"/>
      <c r="AS54" s="500"/>
      <c r="AT54" s="500"/>
      <c r="AU54" s="553"/>
    </row>
    <row r="55" spans="1:47" x14ac:dyDescent="0.3">
      <c r="A55" s="371" t="s">
        <v>409</v>
      </c>
      <c r="B55" s="370" t="str">
        <f t="shared" si="23"/>
        <v>Nominal £</v>
      </c>
      <c r="C55" s="719"/>
      <c r="D55" s="500"/>
      <c r="E55" s="553"/>
      <c r="F55" s="672">
        <v>0</v>
      </c>
      <c r="G55" s="276"/>
      <c r="H55" s="515"/>
      <c r="I55" s="276"/>
      <c r="J55" s="672">
        <v>0</v>
      </c>
      <c r="K55" s="276"/>
      <c r="L55" s="329" t="str">
        <f t="shared" si="20"/>
        <v>(Other - Please specify)</v>
      </c>
      <c r="M55" s="312" t="s">
        <v>225</v>
      </c>
      <c r="N55" s="719"/>
      <c r="O55" s="500"/>
      <c r="P55" s="500"/>
      <c r="Q55" s="784"/>
      <c r="R55" s="672">
        <f t="shared" si="24"/>
        <v>0</v>
      </c>
      <c r="S55" s="276"/>
      <c r="T55" s="329" t="str">
        <f t="shared" si="21"/>
        <v>(Other - Please specify)</v>
      </c>
      <c r="U55" s="312" t="s">
        <v>375</v>
      </c>
      <c r="V55" s="500"/>
      <c r="W55" s="500"/>
      <c r="X55" s="500"/>
      <c r="Y55" s="500"/>
      <c r="Z55" s="500"/>
      <c r="AA55" s="500"/>
      <c r="AB55" s="500"/>
      <c r="AC55" s="500"/>
      <c r="AD55" s="500"/>
      <c r="AE55" s="500"/>
      <c r="AF55" s="500"/>
      <c r="AG55" s="500"/>
      <c r="AH55" s="500"/>
      <c r="AI55" s="500"/>
      <c r="AJ55" s="672">
        <f t="shared" si="25"/>
        <v>0</v>
      </c>
      <c r="AK55" s="672" t="str">
        <f t="shared" si="26"/>
        <v/>
      </c>
      <c r="AL55" s="336"/>
      <c r="AM55" s="329" t="str">
        <f t="shared" si="22"/>
        <v>(Other - Please specify)</v>
      </c>
      <c r="AN55" s="312" t="s">
        <v>375</v>
      </c>
      <c r="AO55" s="719"/>
      <c r="AP55" s="500"/>
      <c r="AQ55" s="500"/>
      <c r="AR55" s="500"/>
      <c r="AS55" s="500"/>
      <c r="AT55" s="500"/>
      <c r="AU55" s="553"/>
    </row>
    <row r="56" spans="1:47" x14ac:dyDescent="0.3">
      <c r="A56" s="371" t="s">
        <v>409</v>
      </c>
      <c r="B56" s="370" t="str">
        <f t="shared" si="23"/>
        <v>Nominal £</v>
      </c>
      <c r="C56" s="719"/>
      <c r="D56" s="500"/>
      <c r="E56" s="553"/>
      <c r="F56" s="672">
        <v>0</v>
      </c>
      <c r="G56" s="276"/>
      <c r="H56" s="515"/>
      <c r="I56" s="276"/>
      <c r="J56" s="672">
        <v>0</v>
      </c>
      <c r="K56" s="276"/>
      <c r="L56" s="329" t="str">
        <f t="shared" si="20"/>
        <v>(Other - Please specify)</v>
      </c>
      <c r="M56" s="312" t="s">
        <v>225</v>
      </c>
      <c r="N56" s="719"/>
      <c r="O56" s="500"/>
      <c r="P56" s="500"/>
      <c r="Q56" s="784"/>
      <c r="R56" s="672">
        <f t="shared" si="24"/>
        <v>0</v>
      </c>
      <c r="S56" s="276"/>
      <c r="T56" s="329" t="str">
        <f t="shared" si="21"/>
        <v>(Other - Please specify)</v>
      </c>
      <c r="U56" s="312" t="s">
        <v>375</v>
      </c>
      <c r="V56" s="500"/>
      <c r="W56" s="500"/>
      <c r="X56" s="500"/>
      <c r="Y56" s="500"/>
      <c r="Z56" s="500"/>
      <c r="AA56" s="500"/>
      <c r="AB56" s="500"/>
      <c r="AC56" s="500"/>
      <c r="AD56" s="500"/>
      <c r="AE56" s="500"/>
      <c r="AF56" s="500"/>
      <c r="AG56" s="500"/>
      <c r="AH56" s="500"/>
      <c r="AI56" s="500"/>
      <c r="AJ56" s="672">
        <f t="shared" si="25"/>
        <v>0</v>
      </c>
      <c r="AK56" s="672" t="str">
        <f t="shared" si="26"/>
        <v/>
      </c>
      <c r="AL56" s="336"/>
      <c r="AM56" s="329" t="str">
        <f t="shared" si="22"/>
        <v>(Other - Please specify)</v>
      </c>
      <c r="AN56" s="312" t="s">
        <v>375</v>
      </c>
      <c r="AO56" s="719"/>
      <c r="AP56" s="500"/>
      <c r="AQ56" s="500"/>
      <c r="AR56" s="500"/>
      <c r="AS56" s="500"/>
      <c r="AT56" s="500"/>
      <c r="AU56" s="553"/>
    </row>
    <row r="57" spans="1:47" x14ac:dyDescent="0.3">
      <c r="A57" s="371" t="s">
        <v>409</v>
      </c>
      <c r="B57" s="370" t="str">
        <f t="shared" si="23"/>
        <v>Nominal £</v>
      </c>
      <c r="C57" s="719"/>
      <c r="D57" s="500"/>
      <c r="E57" s="553"/>
      <c r="F57" s="672">
        <v>0</v>
      </c>
      <c r="G57" s="276"/>
      <c r="H57" s="515"/>
      <c r="I57" s="276"/>
      <c r="J57" s="672">
        <v>0</v>
      </c>
      <c r="K57" s="276"/>
      <c r="L57" s="329" t="str">
        <f t="shared" si="20"/>
        <v>(Other - Please specify)</v>
      </c>
      <c r="M57" s="312" t="s">
        <v>225</v>
      </c>
      <c r="N57" s="719"/>
      <c r="O57" s="500"/>
      <c r="P57" s="500"/>
      <c r="Q57" s="784"/>
      <c r="R57" s="672">
        <f t="shared" si="24"/>
        <v>0</v>
      </c>
      <c r="S57" s="276"/>
      <c r="T57" s="329" t="str">
        <f t="shared" si="21"/>
        <v>(Other - Please specify)</v>
      </c>
      <c r="U57" s="312" t="s">
        <v>375</v>
      </c>
      <c r="V57" s="500"/>
      <c r="W57" s="500"/>
      <c r="X57" s="500"/>
      <c r="Y57" s="500"/>
      <c r="Z57" s="500"/>
      <c r="AA57" s="500"/>
      <c r="AB57" s="500"/>
      <c r="AC57" s="500"/>
      <c r="AD57" s="500"/>
      <c r="AE57" s="500"/>
      <c r="AF57" s="500"/>
      <c r="AG57" s="500"/>
      <c r="AH57" s="500"/>
      <c r="AI57" s="500"/>
      <c r="AJ57" s="672">
        <f t="shared" si="25"/>
        <v>0</v>
      </c>
      <c r="AK57" s="672" t="str">
        <f t="shared" si="26"/>
        <v/>
      </c>
      <c r="AL57" s="336"/>
      <c r="AM57" s="329" t="str">
        <f t="shared" si="22"/>
        <v>(Other - Please specify)</v>
      </c>
      <c r="AN57" s="312" t="s">
        <v>375</v>
      </c>
      <c r="AO57" s="719"/>
      <c r="AP57" s="500"/>
      <c r="AQ57" s="500"/>
      <c r="AR57" s="500"/>
      <c r="AS57" s="500"/>
      <c r="AT57" s="500"/>
      <c r="AU57" s="553"/>
    </row>
    <row r="58" spans="1:47" x14ac:dyDescent="0.3">
      <c r="A58" s="371" t="s">
        <v>409</v>
      </c>
      <c r="B58" s="370" t="str">
        <f t="shared" si="23"/>
        <v>Nominal £</v>
      </c>
      <c r="C58" s="719"/>
      <c r="D58" s="500"/>
      <c r="E58" s="553"/>
      <c r="F58" s="672">
        <v>0</v>
      </c>
      <c r="G58" s="276"/>
      <c r="H58" s="515"/>
      <c r="I58" s="276"/>
      <c r="J58" s="672">
        <v>0</v>
      </c>
      <c r="K58" s="276"/>
      <c r="L58" s="329" t="str">
        <f t="shared" si="20"/>
        <v>(Other - Please specify)</v>
      </c>
      <c r="M58" s="312" t="s">
        <v>225</v>
      </c>
      <c r="N58" s="719"/>
      <c r="O58" s="500"/>
      <c r="P58" s="500"/>
      <c r="Q58" s="784"/>
      <c r="R58" s="672">
        <f t="shared" si="24"/>
        <v>0</v>
      </c>
      <c r="S58" s="276"/>
      <c r="T58" s="329" t="str">
        <f t="shared" si="21"/>
        <v>(Other - Please specify)</v>
      </c>
      <c r="U58" s="312" t="s">
        <v>375</v>
      </c>
      <c r="V58" s="500"/>
      <c r="W58" s="500"/>
      <c r="X58" s="500"/>
      <c r="Y58" s="500"/>
      <c r="Z58" s="500"/>
      <c r="AA58" s="500"/>
      <c r="AB58" s="500"/>
      <c r="AC58" s="500"/>
      <c r="AD58" s="500"/>
      <c r="AE58" s="500"/>
      <c r="AF58" s="500"/>
      <c r="AG58" s="500"/>
      <c r="AH58" s="500"/>
      <c r="AI58" s="500"/>
      <c r="AJ58" s="672">
        <f t="shared" si="25"/>
        <v>0</v>
      </c>
      <c r="AK58" s="672" t="str">
        <f t="shared" si="26"/>
        <v/>
      </c>
      <c r="AL58" s="336"/>
      <c r="AM58" s="329" t="str">
        <f t="shared" si="22"/>
        <v>(Other - Please specify)</v>
      </c>
      <c r="AN58" s="327" t="s">
        <v>375</v>
      </c>
      <c r="AO58" s="719"/>
      <c r="AP58" s="500"/>
      <c r="AQ58" s="500"/>
      <c r="AR58" s="500"/>
      <c r="AS58" s="500"/>
      <c r="AT58" s="500"/>
      <c r="AU58" s="553"/>
    </row>
    <row r="59" spans="1:47" x14ac:dyDescent="0.3">
      <c r="A59" s="371" t="s">
        <v>409</v>
      </c>
      <c r="B59" s="370" t="str">
        <f t="shared" si="23"/>
        <v>Nominal £</v>
      </c>
      <c r="C59" s="719"/>
      <c r="D59" s="500"/>
      <c r="E59" s="553"/>
      <c r="F59" s="672">
        <v>0</v>
      </c>
      <c r="G59" s="276"/>
      <c r="H59" s="515"/>
      <c r="I59" s="276"/>
      <c r="J59" s="672">
        <v>0</v>
      </c>
      <c r="K59" s="276"/>
      <c r="L59" s="329" t="str">
        <f t="shared" si="20"/>
        <v>(Other - Please specify)</v>
      </c>
      <c r="M59" s="312" t="s">
        <v>225</v>
      </c>
      <c r="N59" s="719"/>
      <c r="O59" s="500"/>
      <c r="P59" s="500"/>
      <c r="Q59" s="784"/>
      <c r="R59" s="672">
        <f t="shared" si="24"/>
        <v>0</v>
      </c>
      <c r="S59" s="276"/>
      <c r="T59" s="329" t="str">
        <f t="shared" si="21"/>
        <v>(Other - Please specify)</v>
      </c>
      <c r="U59" s="312" t="s">
        <v>375</v>
      </c>
      <c r="V59" s="500"/>
      <c r="W59" s="500"/>
      <c r="X59" s="500"/>
      <c r="Y59" s="500"/>
      <c r="Z59" s="500"/>
      <c r="AA59" s="500"/>
      <c r="AB59" s="500"/>
      <c r="AC59" s="500"/>
      <c r="AD59" s="500"/>
      <c r="AE59" s="500"/>
      <c r="AF59" s="500"/>
      <c r="AG59" s="500"/>
      <c r="AH59" s="500"/>
      <c r="AI59" s="500"/>
      <c r="AJ59" s="672">
        <f t="shared" si="25"/>
        <v>0</v>
      </c>
      <c r="AK59" s="672" t="str">
        <f t="shared" si="26"/>
        <v/>
      </c>
      <c r="AL59" s="336"/>
      <c r="AM59" s="329" t="str">
        <f t="shared" si="22"/>
        <v>(Other - Please specify)</v>
      </c>
      <c r="AN59" s="312" t="s">
        <v>375</v>
      </c>
      <c r="AO59" s="719"/>
      <c r="AP59" s="500"/>
      <c r="AQ59" s="500"/>
      <c r="AR59" s="500"/>
      <c r="AS59" s="500"/>
      <c r="AT59" s="500"/>
      <c r="AU59" s="553"/>
    </row>
    <row r="60" spans="1:47" x14ac:dyDescent="0.3">
      <c r="A60" s="371" t="s">
        <v>409</v>
      </c>
      <c r="B60" s="370" t="str">
        <f t="shared" si="23"/>
        <v>Nominal £</v>
      </c>
      <c r="C60" s="719"/>
      <c r="D60" s="500"/>
      <c r="E60" s="553"/>
      <c r="F60" s="672">
        <v>0</v>
      </c>
      <c r="G60" s="276"/>
      <c r="H60" s="515"/>
      <c r="I60" s="276"/>
      <c r="J60" s="672">
        <v>0</v>
      </c>
      <c r="K60" s="276"/>
      <c r="L60" s="329" t="str">
        <f t="shared" si="20"/>
        <v>(Other - Please specify)</v>
      </c>
      <c r="M60" s="312" t="s">
        <v>225</v>
      </c>
      <c r="N60" s="719"/>
      <c r="O60" s="500"/>
      <c r="P60" s="500"/>
      <c r="Q60" s="784"/>
      <c r="R60" s="672">
        <f t="shared" si="24"/>
        <v>0</v>
      </c>
      <c r="S60" s="276"/>
      <c r="T60" s="329" t="str">
        <f t="shared" si="21"/>
        <v>(Other - Please specify)</v>
      </c>
      <c r="U60" s="312" t="s">
        <v>375</v>
      </c>
      <c r="V60" s="500"/>
      <c r="W60" s="500"/>
      <c r="X60" s="500"/>
      <c r="Y60" s="500"/>
      <c r="Z60" s="500"/>
      <c r="AA60" s="500"/>
      <c r="AB60" s="500"/>
      <c r="AC60" s="500"/>
      <c r="AD60" s="500"/>
      <c r="AE60" s="500"/>
      <c r="AF60" s="500"/>
      <c r="AG60" s="500"/>
      <c r="AH60" s="500"/>
      <c r="AI60" s="500"/>
      <c r="AJ60" s="672">
        <f t="shared" si="25"/>
        <v>0</v>
      </c>
      <c r="AK60" s="672" t="str">
        <f t="shared" si="26"/>
        <v/>
      </c>
      <c r="AL60" s="336"/>
      <c r="AM60" s="329" t="str">
        <f t="shared" si="22"/>
        <v>(Other - Please specify)</v>
      </c>
      <c r="AN60" s="327" t="s">
        <v>375</v>
      </c>
      <c r="AO60" s="719"/>
      <c r="AP60" s="500"/>
      <c r="AQ60" s="500"/>
      <c r="AR60" s="500"/>
      <c r="AS60" s="500"/>
      <c r="AT60" s="500"/>
      <c r="AU60" s="553"/>
    </row>
    <row r="61" spans="1:47" x14ac:dyDescent="0.3">
      <c r="A61" s="371" t="s">
        <v>409</v>
      </c>
      <c r="B61" s="370" t="str">
        <f t="shared" si="23"/>
        <v>Nominal £</v>
      </c>
      <c r="C61" s="719"/>
      <c r="D61" s="500"/>
      <c r="E61" s="553"/>
      <c r="F61" s="672">
        <v>0</v>
      </c>
      <c r="G61" s="276"/>
      <c r="H61" s="515"/>
      <c r="I61" s="276"/>
      <c r="J61" s="672">
        <v>0</v>
      </c>
      <c r="K61" s="276"/>
      <c r="L61" s="329" t="str">
        <f t="shared" si="20"/>
        <v>(Other - Please specify)</v>
      </c>
      <c r="M61" s="312" t="s">
        <v>225</v>
      </c>
      <c r="N61" s="719"/>
      <c r="O61" s="500"/>
      <c r="P61" s="500"/>
      <c r="Q61" s="784"/>
      <c r="R61" s="672">
        <f t="shared" si="24"/>
        <v>0</v>
      </c>
      <c r="S61" s="276"/>
      <c r="T61" s="329" t="str">
        <f t="shared" si="21"/>
        <v>(Other - Please specify)</v>
      </c>
      <c r="U61" s="312" t="s">
        <v>375</v>
      </c>
      <c r="V61" s="500"/>
      <c r="W61" s="500"/>
      <c r="X61" s="500"/>
      <c r="Y61" s="500"/>
      <c r="Z61" s="500"/>
      <c r="AA61" s="500"/>
      <c r="AB61" s="500"/>
      <c r="AC61" s="500"/>
      <c r="AD61" s="500"/>
      <c r="AE61" s="500"/>
      <c r="AF61" s="500"/>
      <c r="AG61" s="500"/>
      <c r="AH61" s="500"/>
      <c r="AI61" s="500"/>
      <c r="AJ61" s="672">
        <f t="shared" si="25"/>
        <v>0</v>
      </c>
      <c r="AK61" s="672" t="str">
        <f t="shared" si="26"/>
        <v/>
      </c>
      <c r="AL61" s="336"/>
      <c r="AM61" s="329" t="str">
        <f t="shared" si="22"/>
        <v>(Other - Please specify)</v>
      </c>
      <c r="AN61" s="312" t="s">
        <v>375</v>
      </c>
      <c r="AO61" s="719"/>
      <c r="AP61" s="500"/>
      <c r="AQ61" s="500"/>
      <c r="AR61" s="500"/>
      <c r="AS61" s="500"/>
      <c r="AT61" s="500"/>
      <c r="AU61" s="553"/>
    </row>
    <row r="62" spans="1:47" x14ac:dyDescent="0.3">
      <c r="A62" s="371" t="s">
        <v>409</v>
      </c>
      <c r="B62" s="370" t="str">
        <f t="shared" si="23"/>
        <v>Nominal £</v>
      </c>
      <c r="C62" s="719"/>
      <c r="D62" s="500"/>
      <c r="E62" s="553"/>
      <c r="F62" s="672">
        <v>0</v>
      </c>
      <c r="G62" s="276"/>
      <c r="H62" s="515"/>
      <c r="I62" s="276"/>
      <c r="J62" s="672">
        <v>0</v>
      </c>
      <c r="K62" s="276"/>
      <c r="L62" s="329" t="str">
        <f t="shared" si="20"/>
        <v>(Other - Please specify)</v>
      </c>
      <c r="M62" s="312" t="s">
        <v>225</v>
      </c>
      <c r="N62" s="720"/>
      <c r="O62" s="556"/>
      <c r="P62" s="556"/>
      <c r="Q62" s="787"/>
      <c r="R62" s="672">
        <f t="shared" si="24"/>
        <v>0</v>
      </c>
      <c r="S62" s="276"/>
      <c r="T62" s="329" t="str">
        <f t="shared" si="21"/>
        <v>(Other - Please specify)</v>
      </c>
      <c r="U62" s="312" t="s">
        <v>375</v>
      </c>
      <c r="V62" s="500"/>
      <c r="W62" s="500"/>
      <c r="X62" s="500"/>
      <c r="Y62" s="500"/>
      <c r="Z62" s="500"/>
      <c r="AA62" s="500"/>
      <c r="AB62" s="500"/>
      <c r="AC62" s="500"/>
      <c r="AD62" s="500"/>
      <c r="AE62" s="500"/>
      <c r="AF62" s="500"/>
      <c r="AG62" s="500"/>
      <c r="AH62" s="500"/>
      <c r="AI62" s="500"/>
      <c r="AJ62" s="672">
        <f t="shared" si="25"/>
        <v>0</v>
      </c>
      <c r="AK62" s="672" t="str">
        <f t="shared" si="26"/>
        <v/>
      </c>
      <c r="AL62" s="336"/>
      <c r="AM62" s="329" t="str">
        <f t="shared" si="22"/>
        <v>(Other - Please specify)</v>
      </c>
      <c r="AN62" s="327" t="s">
        <v>375</v>
      </c>
      <c r="AO62" s="719"/>
      <c r="AP62" s="500"/>
      <c r="AQ62" s="500"/>
      <c r="AR62" s="500"/>
      <c r="AS62" s="500"/>
      <c r="AT62" s="500"/>
      <c r="AU62" s="553"/>
    </row>
    <row r="63" spans="1:47" x14ac:dyDescent="0.3">
      <c r="A63" s="371" t="s">
        <v>409</v>
      </c>
      <c r="B63" s="370" t="str">
        <f t="shared" si="23"/>
        <v>Nominal £</v>
      </c>
      <c r="C63" s="719"/>
      <c r="D63" s="500"/>
      <c r="E63" s="553"/>
      <c r="F63" s="672">
        <v>0</v>
      </c>
      <c r="G63" s="276"/>
      <c r="H63" s="515"/>
      <c r="I63" s="276"/>
      <c r="J63" s="672">
        <v>0</v>
      </c>
      <c r="K63" s="276"/>
      <c r="L63" s="329" t="str">
        <f t="shared" si="20"/>
        <v>(Other - Please specify)</v>
      </c>
      <c r="M63" s="312" t="s">
        <v>225</v>
      </c>
      <c r="N63" s="720"/>
      <c r="O63" s="556"/>
      <c r="P63" s="556"/>
      <c r="Q63" s="787"/>
      <c r="R63" s="672">
        <f t="shared" si="24"/>
        <v>0</v>
      </c>
      <c r="S63" s="276"/>
      <c r="T63" s="329" t="str">
        <f t="shared" si="21"/>
        <v>(Other - Please specify)</v>
      </c>
      <c r="U63" s="312" t="s">
        <v>375</v>
      </c>
      <c r="V63" s="500"/>
      <c r="W63" s="500"/>
      <c r="X63" s="500"/>
      <c r="Y63" s="500"/>
      <c r="Z63" s="500"/>
      <c r="AA63" s="500"/>
      <c r="AB63" s="500"/>
      <c r="AC63" s="500"/>
      <c r="AD63" s="500"/>
      <c r="AE63" s="500"/>
      <c r="AF63" s="500"/>
      <c r="AG63" s="500"/>
      <c r="AH63" s="500"/>
      <c r="AI63" s="500"/>
      <c r="AJ63" s="672">
        <f t="shared" si="25"/>
        <v>0</v>
      </c>
      <c r="AK63" s="672" t="str">
        <f t="shared" si="26"/>
        <v/>
      </c>
      <c r="AL63" s="336"/>
      <c r="AM63" s="329" t="str">
        <f t="shared" si="22"/>
        <v>(Other - Please specify)</v>
      </c>
      <c r="AN63" s="312" t="s">
        <v>375</v>
      </c>
      <c r="AO63" s="719"/>
      <c r="AP63" s="500"/>
      <c r="AQ63" s="500"/>
      <c r="AR63" s="500"/>
      <c r="AS63" s="500"/>
      <c r="AT63" s="500"/>
      <c r="AU63" s="553"/>
    </row>
    <row r="64" spans="1:47" x14ac:dyDescent="0.3">
      <c r="A64" s="371" t="s">
        <v>409</v>
      </c>
      <c r="B64" s="370" t="str">
        <f t="shared" si="23"/>
        <v>Nominal £</v>
      </c>
      <c r="C64" s="719"/>
      <c r="D64" s="500"/>
      <c r="E64" s="553"/>
      <c r="F64" s="672">
        <v>0</v>
      </c>
      <c r="G64" s="276"/>
      <c r="H64" s="515"/>
      <c r="I64" s="276"/>
      <c r="J64" s="672">
        <v>0</v>
      </c>
      <c r="K64" s="276"/>
      <c r="L64" s="329" t="str">
        <f t="shared" si="20"/>
        <v>(Other - Please specify)</v>
      </c>
      <c r="M64" s="312" t="s">
        <v>225</v>
      </c>
      <c r="N64" s="720"/>
      <c r="O64" s="556"/>
      <c r="P64" s="556"/>
      <c r="Q64" s="787"/>
      <c r="R64" s="672">
        <f t="shared" si="24"/>
        <v>0</v>
      </c>
      <c r="S64" s="276"/>
      <c r="T64" s="329" t="str">
        <f t="shared" si="21"/>
        <v>(Other - Please specify)</v>
      </c>
      <c r="U64" s="312" t="s">
        <v>375</v>
      </c>
      <c r="V64" s="500"/>
      <c r="W64" s="500"/>
      <c r="X64" s="500"/>
      <c r="Y64" s="500"/>
      <c r="Z64" s="500"/>
      <c r="AA64" s="500"/>
      <c r="AB64" s="500"/>
      <c r="AC64" s="500"/>
      <c r="AD64" s="500"/>
      <c r="AE64" s="500"/>
      <c r="AF64" s="500"/>
      <c r="AG64" s="500"/>
      <c r="AH64" s="500"/>
      <c r="AI64" s="500"/>
      <c r="AJ64" s="672">
        <f t="shared" si="25"/>
        <v>0</v>
      </c>
      <c r="AK64" s="672" t="str">
        <f t="shared" si="26"/>
        <v/>
      </c>
      <c r="AL64" s="336"/>
      <c r="AM64" s="329" t="str">
        <f t="shared" si="22"/>
        <v>(Other - Please specify)</v>
      </c>
      <c r="AN64" s="327" t="s">
        <v>375</v>
      </c>
      <c r="AO64" s="719"/>
      <c r="AP64" s="500"/>
      <c r="AQ64" s="500"/>
      <c r="AR64" s="500"/>
      <c r="AS64" s="500"/>
      <c r="AT64" s="500"/>
      <c r="AU64" s="553"/>
    </row>
    <row r="65" spans="1:47" x14ac:dyDescent="0.3">
      <c r="A65" s="371" t="s">
        <v>409</v>
      </c>
      <c r="B65" s="370" t="str">
        <f t="shared" si="23"/>
        <v>Nominal £</v>
      </c>
      <c r="C65" s="719"/>
      <c r="D65" s="500"/>
      <c r="E65" s="553"/>
      <c r="F65" s="672">
        <v>0</v>
      </c>
      <c r="G65" s="276"/>
      <c r="H65" s="515"/>
      <c r="I65" s="276"/>
      <c r="J65" s="672">
        <v>0</v>
      </c>
      <c r="K65" s="276"/>
      <c r="L65" s="329" t="str">
        <f t="shared" si="20"/>
        <v>(Other - Please specify)</v>
      </c>
      <c r="M65" s="312" t="s">
        <v>225</v>
      </c>
      <c r="N65" s="720"/>
      <c r="O65" s="556"/>
      <c r="P65" s="556"/>
      <c r="Q65" s="787"/>
      <c r="R65" s="672">
        <f t="shared" si="24"/>
        <v>0</v>
      </c>
      <c r="S65" s="276"/>
      <c r="T65" s="329" t="str">
        <f t="shared" si="21"/>
        <v>(Other - Please specify)</v>
      </c>
      <c r="U65" s="312" t="s">
        <v>375</v>
      </c>
      <c r="V65" s="500"/>
      <c r="W65" s="500"/>
      <c r="X65" s="500"/>
      <c r="Y65" s="500"/>
      <c r="Z65" s="500"/>
      <c r="AA65" s="500"/>
      <c r="AB65" s="500"/>
      <c r="AC65" s="500"/>
      <c r="AD65" s="500"/>
      <c r="AE65" s="500"/>
      <c r="AF65" s="500"/>
      <c r="AG65" s="500"/>
      <c r="AH65" s="500"/>
      <c r="AI65" s="500"/>
      <c r="AJ65" s="672">
        <f t="shared" si="25"/>
        <v>0</v>
      </c>
      <c r="AK65" s="672" t="str">
        <f t="shared" si="26"/>
        <v/>
      </c>
      <c r="AL65" s="336"/>
      <c r="AM65" s="329" t="str">
        <f t="shared" si="22"/>
        <v>(Other - Please specify)</v>
      </c>
      <c r="AN65" s="312" t="s">
        <v>375</v>
      </c>
      <c r="AO65" s="719"/>
      <c r="AP65" s="500"/>
      <c r="AQ65" s="500"/>
      <c r="AR65" s="500"/>
      <c r="AS65" s="500"/>
      <c r="AT65" s="500"/>
      <c r="AU65" s="553"/>
    </row>
    <row r="66" spans="1:47" ht="14.5" thickBot="1" x14ac:dyDescent="0.35">
      <c r="A66" s="371" t="s">
        <v>409</v>
      </c>
      <c r="B66" s="370" t="str">
        <f>B65</f>
        <v>Nominal £</v>
      </c>
      <c r="C66" s="720"/>
      <c r="D66" s="556"/>
      <c r="E66" s="557"/>
      <c r="F66" s="674">
        <v>0</v>
      </c>
      <c r="G66" s="276"/>
      <c r="H66" s="721"/>
      <c r="I66" s="276"/>
      <c r="J66" s="674">
        <v>0</v>
      </c>
      <c r="K66" s="276"/>
      <c r="L66" s="329" t="str">
        <f t="shared" si="20"/>
        <v>(Other - Please specify)</v>
      </c>
      <c r="M66" s="327" t="s">
        <v>225</v>
      </c>
      <c r="N66" s="720"/>
      <c r="O66" s="556"/>
      <c r="P66" s="556"/>
      <c r="Q66" s="787"/>
      <c r="R66" s="672">
        <f t="shared" si="24"/>
        <v>0</v>
      </c>
      <c r="S66" s="276"/>
      <c r="T66" s="329" t="str">
        <f t="shared" si="21"/>
        <v>(Other - Please specify)</v>
      </c>
      <c r="U66" s="312" t="s">
        <v>375</v>
      </c>
      <c r="V66" s="500"/>
      <c r="W66" s="500"/>
      <c r="X66" s="500"/>
      <c r="Y66" s="500"/>
      <c r="Z66" s="500"/>
      <c r="AA66" s="500"/>
      <c r="AB66" s="500"/>
      <c r="AC66" s="500"/>
      <c r="AD66" s="500"/>
      <c r="AE66" s="500"/>
      <c r="AF66" s="500"/>
      <c r="AG66" s="500"/>
      <c r="AH66" s="500"/>
      <c r="AI66" s="500"/>
      <c r="AJ66" s="672">
        <f t="shared" si="25"/>
        <v>0</v>
      </c>
      <c r="AK66" s="674" t="str">
        <f>IF(R66=0,"",ROUND(AJ66/R66,1))</f>
        <v/>
      </c>
      <c r="AL66" s="336"/>
      <c r="AM66" s="329" t="str">
        <f t="shared" si="22"/>
        <v>(Other - Please specify)</v>
      </c>
      <c r="AN66" s="327" t="s">
        <v>375</v>
      </c>
      <c r="AO66" s="722"/>
      <c r="AP66" s="554"/>
      <c r="AQ66" s="554"/>
      <c r="AR66" s="554"/>
      <c r="AS66" s="554"/>
      <c r="AT66" s="554"/>
      <c r="AU66" s="555"/>
    </row>
    <row r="67" spans="1:47" ht="14.5" thickBot="1" x14ac:dyDescent="0.35">
      <c r="A67" s="292" t="s">
        <v>29</v>
      </c>
      <c r="B67" s="314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22"/>
      <c r="H67" s="676">
        <f>SUM(H47:H66)</f>
        <v>0</v>
      </c>
      <c r="I67" s="322"/>
      <c r="J67" s="676">
        <f>SUM(J47:J66)</f>
        <v>0</v>
      </c>
      <c r="K67" s="338"/>
      <c r="L67" s="330" t="s">
        <v>29</v>
      </c>
      <c r="M67" s="314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8"/>
      <c r="T67" s="330" t="s">
        <v>29</v>
      </c>
      <c r="U67" s="314" t="s">
        <v>375</v>
      </c>
      <c r="V67" s="675">
        <f>SUM(V47:V66)</f>
        <v>0</v>
      </c>
      <c r="W67" s="656">
        <f>SUM(W47:W66)</f>
        <v>0</v>
      </c>
      <c r="X67" s="656">
        <f t="shared" ref="X67:AH67" si="27">SUM(X47:X66)</f>
        <v>0</v>
      </c>
      <c r="Y67" s="656">
        <f t="shared" si="27"/>
        <v>0</v>
      </c>
      <c r="Z67" s="656">
        <f t="shared" si="27"/>
        <v>0</v>
      </c>
      <c r="AA67" s="656">
        <f t="shared" si="27"/>
        <v>0</v>
      </c>
      <c r="AB67" s="656">
        <f t="shared" si="27"/>
        <v>0</v>
      </c>
      <c r="AC67" s="656">
        <f t="shared" si="27"/>
        <v>0</v>
      </c>
      <c r="AD67" s="656">
        <f t="shared" si="27"/>
        <v>0</v>
      </c>
      <c r="AE67" s="656">
        <f t="shared" si="27"/>
        <v>0</v>
      </c>
      <c r="AF67" s="656">
        <f t="shared" si="27"/>
        <v>0</v>
      </c>
      <c r="AG67" s="656">
        <f t="shared" si="27"/>
        <v>0</v>
      </c>
      <c r="AH67" s="656">
        <f t="shared" si="27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7"/>
      <c r="AM67" s="292" t="str">
        <f t="shared" ref="AM67" si="28">A67</f>
        <v>Total</v>
      </c>
      <c r="AN67" s="314" t="s">
        <v>375</v>
      </c>
      <c r="AO67" s="675">
        <f>SUM(AO47:AO66)</f>
        <v>0</v>
      </c>
      <c r="AP67" s="656">
        <f t="shared" ref="AP67:AU67" si="29">SUM(AP47:AP66)</f>
        <v>0</v>
      </c>
      <c r="AQ67" s="656">
        <f t="shared" si="29"/>
        <v>0</v>
      </c>
      <c r="AR67" s="656">
        <f t="shared" si="29"/>
        <v>0</v>
      </c>
      <c r="AS67" s="656">
        <f t="shared" si="29"/>
        <v>0</v>
      </c>
      <c r="AT67" s="656">
        <f t="shared" si="29"/>
        <v>0</v>
      </c>
      <c r="AU67" s="657">
        <f t="shared" si="29"/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3" t="s">
        <v>364</v>
      </c>
      <c r="AD68" s="293"/>
      <c r="AE68" s="293"/>
      <c r="AF68" s="265"/>
      <c r="AG68" s="265"/>
      <c r="AH68" s="265"/>
      <c r="AI68" s="265"/>
      <c r="AJ68" s="260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2" t="s">
        <v>390</v>
      </c>
      <c r="U71" s="296"/>
      <c r="V71" s="295"/>
      <c r="W71" s="295"/>
      <c r="X71" s="295"/>
      <c r="Y71" s="295"/>
      <c r="Z71" s="295"/>
      <c r="AA71" s="295"/>
      <c r="AB71" s="29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5" t="s">
        <v>377</v>
      </c>
      <c r="U72" s="1682" t="s">
        <v>299</v>
      </c>
      <c r="V72" s="1682" t="str">
        <f>V7</f>
        <v>Mains Length Laid (m) per pipe diameter</v>
      </c>
      <c r="W72" s="1683"/>
      <c r="X72" s="1683"/>
      <c r="Y72" s="1683"/>
      <c r="Z72" s="1683"/>
      <c r="AA72" s="1683"/>
      <c r="AB72" s="1683"/>
      <c r="AC72" s="1683"/>
      <c r="AD72" s="1683"/>
      <c r="AE72" s="1683"/>
      <c r="AF72" s="1683"/>
      <c r="AG72" s="1683"/>
      <c r="AH72" s="1683"/>
      <c r="AI72" s="1684"/>
      <c r="AJ72" s="1675" t="s">
        <v>362</v>
      </c>
      <c r="AK72" s="265"/>
      <c r="AL72" s="265"/>
      <c r="AM72" s="265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6"/>
      <c r="U73" s="1685"/>
      <c r="V73" s="268" t="str">
        <f>V8</f>
        <v>32mm</v>
      </c>
      <c r="W73" s="297" t="str">
        <f t="shared" ref="W73:AI73" si="30">W8</f>
        <v>50mm</v>
      </c>
      <c r="X73" s="297" t="str">
        <f t="shared" si="30"/>
        <v>63mm</v>
      </c>
      <c r="Y73" s="297" t="str">
        <f t="shared" si="30"/>
        <v>75mm</v>
      </c>
      <c r="Z73" s="297" t="str">
        <f t="shared" si="30"/>
        <v>90mm</v>
      </c>
      <c r="AA73" s="297" t="str">
        <f t="shared" si="30"/>
        <v>125mm</v>
      </c>
      <c r="AB73" s="297" t="str">
        <f t="shared" si="30"/>
        <v>180mm</v>
      </c>
      <c r="AC73" s="297" t="str">
        <f t="shared" si="30"/>
        <v>200mm</v>
      </c>
      <c r="AD73" s="297" t="str">
        <f t="shared" si="30"/>
        <v>250mm</v>
      </c>
      <c r="AE73" s="297" t="str">
        <f t="shared" si="30"/>
        <v>315mm</v>
      </c>
      <c r="AF73" s="297" t="str">
        <f t="shared" si="30"/>
        <v>355mm</v>
      </c>
      <c r="AG73" s="297" t="str">
        <f t="shared" si="30"/>
        <v>400mm</v>
      </c>
      <c r="AH73" s="297" t="str">
        <f t="shared" si="30"/>
        <v>450mm</v>
      </c>
      <c r="AI73" s="271" t="str">
        <f t="shared" si="30"/>
        <v>600mm</v>
      </c>
      <c r="AJ73" s="1676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6" t="s">
        <v>367</v>
      </c>
      <c r="U74" s="311" t="s">
        <v>375</v>
      </c>
      <c r="V74" s="788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7" t="s">
        <v>368</v>
      </c>
      <c r="U75" s="312" t="s">
        <v>375</v>
      </c>
      <c r="V75" s="789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7" t="s">
        <v>369</v>
      </c>
      <c r="U76" s="312" t="s">
        <v>375</v>
      </c>
      <c r="V76" s="789"/>
      <c r="W76" s="500"/>
      <c r="X76" s="500"/>
      <c r="Y76" s="500"/>
      <c r="Z76" s="500"/>
      <c r="AA76" s="500"/>
      <c r="AB76" s="500"/>
      <c r="AC76" s="500"/>
      <c r="AD76" s="500"/>
      <c r="AE76" s="500"/>
      <c r="AF76" s="500"/>
      <c r="AG76" s="500"/>
      <c r="AH76" s="784"/>
      <c r="AI76" s="784"/>
      <c r="AJ76" s="672">
        <f t="shared" ref="AJ76:AJ79" si="31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7" t="s">
        <v>370</v>
      </c>
      <c r="U77" s="312" t="s">
        <v>375</v>
      </c>
      <c r="V77" s="789"/>
      <c r="W77" s="500"/>
      <c r="X77" s="500"/>
      <c r="Y77" s="500"/>
      <c r="Z77" s="500"/>
      <c r="AA77" s="500"/>
      <c r="AB77" s="500"/>
      <c r="AC77" s="500"/>
      <c r="AD77" s="500"/>
      <c r="AE77" s="500"/>
      <c r="AF77" s="500"/>
      <c r="AG77" s="500"/>
      <c r="AH77" s="784"/>
      <c r="AI77" s="784"/>
      <c r="AJ77" s="672">
        <f t="shared" si="31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7" t="s">
        <v>371</v>
      </c>
      <c r="U78" s="312" t="s">
        <v>375</v>
      </c>
      <c r="V78" s="789"/>
      <c r="W78" s="500"/>
      <c r="X78" s="500"/>
      <c r="Y78" s="500"/>
      <c r="Z78" s="500"/>
      <c r="AA78" s="500"/>
      <c r="AB78" s="500"/>
      <c r="AC78" s="500"/>
      <c r="AD78" s="500"/>
      <c r="AE78" s="500"/>
      <c r="AF78" s="500"/>
      <c r="AG78" s="500"/>
      <c r="AH78" s="784"/>
      <c r="AI78" s="784"/>
      <c r="AJ78" s="672">
        <f t="shared" si="31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5" t="s">
        <v>372</v>
      </c>
      <c r="U79" s="313" t="s">
        <v>375</v>
      </c>
      <c r="V79" s="790"/>
      <c r="W79" s="554"/>
      <c r="X79" s="554"/>
      <c r="Y79" s="554"/>
      <c r="Z79" s="554"/>
      <c r="AA79" s="554"/>
      <c r="AB79" s="554"/>
      <c r="AC79" s="554"/>
      <c r="AD79" s="554"/>
      <c r="AE79" s="554"/>
      <c r="AF79" s="554"/>
      <c r="AG79" s="554"/>
      <c r="AH79" s="786"/>
      <c r="AI79" s="786"/>
      <c r="AJ79" s="678">
        <f t="shared" si="31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5"/>
      <c r="V80" s="260"/>
      <c r="W80" s="260"/>
      <c r="X80" s="260"/>
      <c r="Y80" s="260"/>
      <c r="Z80" s="260"/>
      <c r="AA80" s="293" t="s">
        <v>389</v>
      </c>
      <c r="AC80" s="260"/>
      <c r="AD80" s="260"/>
      <c r="AE80" s="260"/>
      <c r="AF80" s="260"/>
      <c r="AG80" s="260"/>
      <c r="AH80" s="260"/>
      <c r="AI80" s="260"/>
      <c r="AJ80" s="260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1:J3"/>
    <mergeCell ref="A6:D6"/>
    <mergeCell ref="A7:A8"/>
    <mergeCell ref="B7:B8"/>
    <mergeCell ref="C7:C8"/>
    <mergeCell ref="D7:D8"/>
    <mergeCell ref="E7:E8"/>
    <mergeCell ref="F7:F8"/>
    <mergeCell ref="H7:H8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L25:L26"/>
    <mergeCell ref="M25:M26"/>
    <mergeCell ref="N25:R25"/>
    <mergeCell ref="T25:T26"/>
    <mergeCell ref="U25:U26"/>
    <mergeCell ref="AJ25:AJ26"/>
    <mergeCell ref="AK25:AK26"/>
    <mergeCell ref="T33:T34"/>
    <mergeCell ref="U33:U34"/>
    <mergeCell ref="V33:AI33"/>
    <mergeCell ref="AJ33:AJ34"/>
    <mergeCell ref="V25:AI25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</mergeCells>
  <conditionalFormatting sqref="V80:AA81">
    <cfRule type="expression" dxfId="41" priority="7">
      <formula>V80="Error"</formula>
    </cfRule>
  </conditionalFormatting>
  <conditionalFormatting sqref="V41:AJ41">
    <cfRule type="expression" dxfId="40" priority="5">
      <formula>V41="Error"</formula>
    </cfRule>
  </conditionalFormatting>
  <conditionalFormatting sqref="AB22:AE22">
    <cfRule type="expression" dxfId="39" priority="4">
      <formula>AB22="Error"</formula>
    </cfRule>
  </conditionalFormatting>
  <conditionalFormatting sqref="AC68:AE68">
    <cfRule type="expression" dxfId="38" priority="1">
      <formula>AC68="Error"</formula>
    </cfRule>
  </conditionalFormatting>
  <conditionalFormatting sqref="AC80:AJ81">
    <cfRule type="expression" dxfId="37" priority="3">
      <formula>AC80="Error"</formula>
    </cfRule>
  </conditionalFormatting>
  <conditionalFormatting sqref="AJ68">
    <cfRule type="expression" dxfId="36" priority="2">
      <formula>AJ68="Error"</formula>
    </cfRule>
  </conditionalFormatting>
  <conditionalFormatting sqref="AJ22:AM22">
    <cfRule type="expression" dxfId="35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50B0D-6BEC-42F6-AD63-76A8312A6673}">
  <sheetPr>
    <pageSetUpPr fitToPage="1"/>
  </sheetPr>
  <dimension ref="A1:AM42"/>
  <sheetViews>
    <sheetView zoomScale="80" zoomScaleNormal="80" zoomScaleSheetLayoutView="100" workbookViewId="0">
      <selection activeCell="Q26" sqref="Q26"/>
    </sheetView>
  </sheetViews>
  <sheetFormatPr defaultColWidth="0" defaultRowHeight="14" zeroHeight="1" x14ac:dyDescent="0.3"/>
  <cols>
    <col min="1" max="1" width="10.58203125" customWidth="1"/>
    <col min="2" max="2" width="20.58203125" customWidth="1"/>
    <col min="3" max="21" width="8.58203125" customWidth="1"/>
    <col min="22" max="22" width="9" customWidth="1"/>
    <col min="23" max="39" width="0" hidden="1" customWidth="1"/>
    <col min="40" max="16384" width="9" hidden="1"/>
  </cols>
  <sheetData>
    <row r="1" spans="1:21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1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1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1" ht="18" x14ac:dyDescent="0.4">
      <c r="A4" s="638" t="str">
        <f ca="1">CONCATENATE("Worksheet: ",RIGHT(CELL("filename",$A$1),LEN(CELL("filename",$A$1))-FIND("]",CELL("filename",$A$1))))</f>
        <v>Worksheet: Universal Data</v>
      </c>
    </row>
    <row r="5" spans="1:21" x14ac:dyDescent="0.3"/>
    <row r="6" spans="1:21" x14ac:dyDescent="0.3"/>
    <row r="7" spans="1:21" ht="15.5" x14ac:dyDescent="0.35">
      <c r="A7" s="517" t="s">
        <v>1079</v>
      </c>
      <c r="B7" s="531"/>
      <c r="C7" t="s">
        <v>77</v>
      </c>
      <c r="D7" s="534" t="s">
        <v>580</v>
      </c>
      <c r="E7" s="531"/>
      <c r="F7" s="531"/>
      <c r="G7" s="531"/>
      <c r="H7" s="531"/>
      <c r="I7" s="531"/>
      <c r="J7" s="531"/>
      <c r="K7" s="531"/>
      <c r="L7" s="531"/>
      <c r="M7" s="531"/>
      <c r="N7" s="531"/>
      <c r="O7" s="531"/>
    </row>
    <row r="8" spans="1:21" x14ac:dyDescent="0.3">
      <c r="A8" s="531" t="s">
        <v>576</v>
      </c>
      <c r="B8" s="531"/>
      <c r="C8" s="531">
        <v>2006</v>
      </c>
      <c r="D8" s="531">
        <v>2010</v>
      </c>
      <c r="E8" s="531">
        <v>2012</v>
      </c>
      <c r="F8" s="531">
        <v>2013</v>
      </c>
      <c r="G8" s="531">
        <v>2014</v>
      </c>
      <c r="H8" s="531">
        <v>2015</v>
      </c>
      <c r="I8" s="531">
        <v>2016</v>
      </c>
      <c r="J8" s="531">
        <v>2017</v>
      </c>
      <c r="K8" s="531">
        <v>2018</v>
      </c>
      <c r="L8" s="531">
        <v>2019</v>
      </c>
      <c r="M8" s="531">
        <v>2020</v>
      </c>
      <c r="N8" s="531">
        <v>2021</v>
      </c>
      <c r="O8" s="531">
        <v>2022</v>
      </c>
    </row>
    <row r="9" spans="1:21" x14ac:dyDescent="0.3">
      <c r="A9" s="531" t="s">
        <v>1081</v>
      </c>
      <c r="B9" s="531"/>
      <c r="C9" s="532">
        <v>198.1</v>
      </c>
      <c r="D9" s="532">
        <v>223.6</v>
      </c>
      <c r="E9" s="532">
        <v>242.7</v>
      </c>
      <c r="F9" s="532">
        <v>250.1</v>
      </c>
      <c r="G9" s="532">
        <v>256</v>
      </c>
      <c r="H9" s="532">
        <v>258.54000000000002</v>
      </c>
      <c r="I9" s="532">
        <v>263.05</v>
      </c>
      <c r="J9" s="532">
        <v>272.5</v>
      </c>
      <c r="K9" s="532">
        <v>281.60000000000002</v>
      </c>
      <c r="L9" s="532">
        <v>288.8</v>
      </c>
      <c r="M9" s="532">
        <v>293.10000000000002</v>
      </c>
      <c r="N9" s="532">
        <v>305</v>
      </c>
      <c r="O9" s="532">
        <v>340.3</v>
      </c>
    </row>
    <row r="10" spans="1:21" x14ac:dyDescent="0.3">
      <c r="A10" s="531" t="s">
        <v>577</v>
      </c>
      <c r="B10" s="531"/>
      <c r="C10" s="532">
        <v>193.4</v>
      </c>
      <c r="D10" s="532">
        <v>217.9</v>
      </c>
      <c r="E10" s="532">
        <v>238</v>
      </c>
      <c r="F10" s="532">
        <v>245.8</v>
      </c>
      <c r="G10" s="532">
        <v>252.6</v>
      </c>
      <c r="H10" s="532">
        <v>255.4</v>
      </c>
      <c r="I10" s="532">
        <v>258.8</v>
      </c>
      <c r="J10" s="532">
        <v>265.5</v>
      </c>
      <c r="K10" s="532">
        <v>276</v>
      </c>
      <c r="L10" s="532">
        <v>283</v>
      </c>
      <c r="M10" s="532">
        <v>290.60000000000002</v>
      </c>
      <c r="N10" s="532">
        <v>294.60000000000002</v>
      </c>
      <c r="O10" s="532">
        <v>317.7</v>
      </c>
    </row>
    <row r="11" spans="1:21" x14ac:dyDescent="0.3">
      <c r="A11" s="531" t="s">
        <v>968</v>
      </c>
      <c r="B11" s="531"/>
      <c r="C11" s="532">
        <v>200.1</v>
      </c>
      <c r="D11" s="532">
        <v>225.3</v>
      </c>
      <c r="E11" s="532">
        <v>244.2</v>
      </c>
      <c r="F11" s="532">
        <v>251.9</v>
      </c>
      <c r="G11" s="532">
        <v>257.60000000000002</v>
      </c>
      <c r="H11" s="532">
        <v>259.60000000000002</v>
      </c>
      <c r="I11" s="532">
        <v>264.89999999999998</v>
      </c>
      <c r="J11" s="532">
        <v>275.10000000000002</v>
      </c>
      <c r="K11" s="532">
        <v>284.10000000000002</v>
      </c>
      <c r="L11" s="532">
        <v>291</v>
      </c>
      <c r="M11" s="532">
        <v>294.3</v>
      </c>
      <c r="N11" s="532">
        <v>308.60000000000002</v>
      </c>
      <c r="O11" s="532">
        <v>347.6</v>
      </c>
    </row>
    <row r="12" spans="1:21" x14ac:dyDescent="0.3">
      <c r="A12" s="531" t="s">
        <v>578</v>
      </c>
      <c r="B12" s="531"/>
      <c r="C12" s="532"/>
      <c r="D12" s="532"/>
      <c r="E12" s="532"/>
      <c r="F12" s="532"/>
      <c r="G12" s="532">
        <v>257.5</v>
      </c>
      <c r="H12" s="532">
        <v>260.60000000000002</v>
      </c>
      <c r="I12" s="532">
        <v>267.10000000000002</v>
      </c>
      <c r="J12" s="532">
        <v>278.10000000000002</v>
      </c>
      <c r="K12" s="532">
        <v>285.60000000000002</v>
      </c>
      <c r="L12" s="532">
        <v>291.89999999999998</v>
      </c>
      <c r="M12" s="532">
        <v>295.39999999999998</v>
      </c>
      <c r="N12" s="532">
        <v>317.7</v>
      </c>
      <c r="O12" s="532">
        <v>360.4</v>
      </c>
    </row>
    <row r="13" spans="1:21" x14ac:dyDescent="0.3"/>
    <row r="14" spans="1:21" x14ac:dyDescent="0.3"/>
    <row r="15" spans="1:21" ht="15.5" x14ac:dyDescent="0.35">
      <c r="A15" s="517" t="s">
        <v>1080</v>
      </c>
      <c r="B15" s="531"/>
      <c r="C15" t="s">
        <v>77</v>
      </c>
      <c r="D15" s="534" t="s">
        <v>579</v>
      </c>
    </row>
    <row r="16" spans="1:21" x14ac:dyDescent="0.3">
      <c r="A16" s="531" t="s">
        <v>576</v>
      </c>
      <c r="B16" s="531"/>
      <c r="C16" s="531">
        <v>2006</v>
      </c>
      <c r="D16" s="531">
        <v>2010</v>
      </c>
      <c r="E16" s="531">
        <v>2012</v>
      </c>
      <c r="F16" s="531">
        <v>2013</v>
      </c>
      <c r="G16" s="531">
        <v>2014</v>
      </c>
      <c r="H16" s="531">
        <v>2015</v>
      </c>
      <c r="I16" s="531">
        <v>2016</v>
      </c>
      <c r="J16" s="531">
        <v>2017</v>
      </c>
      <c r="K16" s="531">
        <v>2018</v>
      </c>
      <c r="L16" s="531">
        <v>2019</v>
      </c>
      <c r="M16" s="531">
        <v>2020</v>
      </c>
      <c r="N16" s="531">
        <v>2021</v>
      </c>
      <c r="O16" s="531">
        <v>2022</v>
      </c>
      <c r="P16" s="531">
        <v>2023</v>
      </c>
      <c r="Q16" s="531">
        <v>2024</v>
      </c>
      <c r="R16" s="531">
        <v>2025</v>
      </c>
      <c r="S16" s="531">
        <v>2026</v>
      </c>
      <c r="T16" s="531">
        <v>2027</v>
      </c>
      <c r="U16" s="531">
        <v>2028</v>
      </c>
    </row>
    <row r="17" spans="1:39" x14ac:dyDescent="0.3">
      <c r="A17" s="531" t="s">
        <v>1081</v>
      </c>
      <c r="B17" s="531"/>
      <c r="C17" s="532">
        <v>81.400000000000006</v>
      </c>
      <c r="D17" s="532">
        <v>90.1</v>
      </c>
      <c r="E17" s="532">
        <v>96</v>
      </c>
      <c r="F17" s="532">
        <v>98.2</v>
      </c>
      <c r="G17" s="532">
        <v>99.6</v>
      </c>
      <c r="H17" s="532">
        <v>100</v>
      </c>
      <c r="I17" s="532">
        <v>101</v>
      </c>
      <c r="J17" s="532">
        <v>103.6</v>
      </c>
      <c r="K17" s="532">
        <v>106</v>
      </c>
      <c r="L17" s="532">
        <v>107.8</v>
      </c>
      <c r="M17" s="532">
        <v>108.9</v>
      </c>
      <c r="N17" s="532">
        <v>111.6</v>
      </c>
      <c r="O17" s="532">
        <v>120.5</v>
      </c>
      <c r="P17" s="533">
        <v>128.6</v>
      </c>
      <c r="Q17" s="533"/>
      <c r="R17" s="533"/>
      <c r="S17" s="533"/>
      <c r="T17" s="533"/>
      <c r="U17" s="533"/>
    </row>
    <row r="18" spans="1:39" x14ac:dyDescent="0.3">
      <c r="A18" s="531" t="s">
        <v>577</v>
      </c>
      <c r="B18" s="531"/>
      <c r="C18" s="532">
        <v>80</v>
      </c>
      <c r="D18" s="532">
        <v>88.8</v>
      </c>
      <c r="E18" s="532">
        <v>94.7</v>
      </c>
      <c r="F18" s="532">
        <v>97</v>
      </c>
      <c r="G18" s="532">
        <v>98.7</v>
      </c>
      <c r="H18" s="532">
        <v>99.2</v>
      </c>
      <c r="I18" s="532">
        <v>99.9</v>
      </c>
      <c r="J18" s="532">
        <v>101.8</v>
      </c>
      <c r="K18" s="532">
        <v>104.5</v>
      </c>
      <c r="L18" s="532">
        <v>106.4</v>
      </c>
      <c r="M18" s="532">
        <v>108.3</v>
      </c>
      <c r="N18" s="532">
        <v>109.3</v>
      </c>
      <c r="O18" s="532">
        <v>114.6</v>
      </c>
      <c r="P18" s="532">
        <v>124.8</v>
      </c>
      <c r="Q18" s="533"/>
      <c r="R18" s="533"/>
      <c r="S18" s="533"/>
      <c r="T18" s="533"/>
      <c r="U18" s="533"/>
    </row>
    <row r="19" spans="1:39" x14ac:dyDescent="0.3">
      <c r="A19" s="531" t="s">
        <v>968</v>
      </c>
      <c r="B19" s="531"/>
      <c r="C19" s="532">
        <v>81.900000000000006</v>
      </c>
      <c r="D19" s="532">
        <v>90.4</v>
      </c>
      <c r="E19" s="532">
        <v>96.4</v>
      </c>
      <c r="F19" s="532">
        <v>98.7</v>
      </c>
      <c r="G19" s="532">
        <v>100</v>
      </c>
      <c r="H19" s="532">
        <v>100.2</v>
      </c>
      <c r="I19" s="532">
        <v>101.5</v>
      </c>
      <c r="J19" s="532">
        <v>104.3</v>
      </c>
      <c r="K19" s="532">
        <v>106.6</v>
      </c>
      <c r="L19" s="532">
        <v>108.4</v>
      </c>
      <c r="M19" s="532">
        <v>109.2</v>
      </c>
      <c r="N19" s="532">
        <v>112.4</v>
      </c>
      <c r="O19" s="532">
        <v>122.3</v>
      </c>
      <c r="P19" s="532">
        <v>130.1</v>
      </c>
      <c r="Q19" s="533"/>
      <c r="R19" s="533"/>
      <c r="S19" s="533"/>
      <c r="T19" s="533"/>
      <c r="U19" s="533"/>
    </row>
    <row r="20" spans="1:39" x14ac:dyDescent="0.3">
      <c r="A20" s="531" t="s">
        <v>578</v>
      </c>
      <c r="B20" s="531"/>
      <c r="C20" s="532"/>
      <c r="D20" s="532"/>
      <c r="E20" s="532"/>
      <c r="F20" s="532"/>
      <c r="G20" s="532">
        <v>99.9</v>
      </c>
      <c r="H20" s="532">
        <v>100.4</v>
      </c>
      <c r="I20" s="532">
        <v>102.2</v>
      </c>
      <c r="J20" s="532">
        <v>105</v>
      </c>
      <c r="K20" s="532">
        <v>107.1</v>
      </c>
      <c r="L20" s="532">
        <v>108.5</v>
      </c>
      <c r="M20" s="532">
        <v>109.4</v>
      </c>
      <c r="N20" s="532">
        <v>114.7</v>
      </c>
      <c r="O20" s="532">
        <v>125.3</v>
      </c>
      <c r="P20" s="533">
        <v>130.5</v>
      </c>
      <c r="Q20" s="533"/>
      <c r="R20" s="533"/>
      <c r="S20" s="533"/>
      <c r="T20" s="533"/>
      <c r="U20" s="533"/>
    </row>
    <row r="21" spans="1:39" x14ac:dyDescent="0.3"/>
    <row r="22" spans="1:39" x14ac:dyDescent="0.3"/>
    <row r="23" spans="1:39" x14ac:dyDescent="0.3"/>
    <row r="24" spans="1:39" x14ac:dyDescent="0.3"/>
    <row r="25" spans="1:39" x14ac:dyDescent="0.3"/>
    <row r="26" spans="1:39" x14ac:dyDescent="0.3"/>
    <row r="27" spans="1:39" x14ac:dyDescent="0.3"/>
    <row r="28" spans="1:39" x14ac:dyDescent="0.3"/>
    <row r="29" spans="1:39" x14ac:dyDescent="0.3"/>
    <row r="30" spans="1:39" s="38" customFormat="1" ht="15" customHeight="1" x14ac:dyDescent="0.4">
      <c r="A30" s="34" t="s">
        <v>12</v>
      </c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7"/>
      <c r="AJ30" s="37"/>
      <c r="AK30" s="37"/>
      <c r="AL30" s="37"/>
      <c r="AM30" s="37"/>
    </row>
    <row r="33" customFormat="1" hidden="1" x14ac:dyDescent="0.3"/>
    <row r="34" customFormat="1" hidden="1" x14ac:dyDescent="0.3"/>
    <row r="35" customFormat="1" hidden="1" x14ac:dyDescent="0.3"/>
    <row r="36" customFormat="1" hidden="1" x14ac:dyDescent="0.3"/>
    <row r="37" customFormat="1" hidden="1" x14ac:dyDescent="0.3"/>
    <row r="38" customFormat="1" hidden="1" x14ac:dyDescent="0.3"/>
    <row r="39" customFormat="1" hidden="1" x14ac:dyDescent="0.3"/>
    <row r="40" customFormat="1" hidden="1" x14ac:dyDescent="0.3"/>
    <row r="41" customFormat="1" hidden="1" x14ac:dyDescent="0.3"/>
    <row r="42" customFormat="1" hidden="1" x14ac:dyDescent="0.3"/>
  </sheetData>
  <sheetProtection sheet="1" objects="1" scenarios="1"/>
  <mergeCells count="1">
    <mergeCell ref="A1:J3"/>
  </mergeCells>
  <phoneticPr fontId="77" type="noConversion"/>
  <hyperlinks>
    <hyperlink ref="D15" r:id="rId1" xr:uid="{16BAC5C2-BFA6-496C-8BFB-D6D86FBD92C2}"/>
    <hyperlink ref="D7" r:id="rId2" xr:uid="{DD5787A2-2CEC-471C-B87A-6D9EC4B0DDFE}"/>
  </hyperlinks>
  <pageMargins left="0.7" right="0.7" top="0.75" bottom="0.75" header="0.3" footer="0.3"/>
  <pageSetup paperSize="9" scale="23" orientation="portrait"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6253F-D6BB-4815-AC64-D08A24745055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261"/>
      <c r="L1" s="261"/>
    </row>
    <row r="2" spans="1:47" s="28" customFormat="1" ht="1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261"/>
      <c r="L2" s="261"/>
    </row>
    <row r="3" spans="1:47" s="29" customFormat="1" ht="15.7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262"/>
      <c r="L3" s="262"/>
    </row>
    <row r="4" spans="1:47" ht="15" customHeight="1" x14ac:dyDescent="0.4">
      <c r="A4" s="263" t="str">
        <f t="shared" ref="A4" ca="1" si="0">CONCATENATE("Worksheet: ",RIGHT(CELL("filename",$A$1),LEN(CELL("filename",$A$1))-FIND("]",CELL("filename",$A$1))))</f>
        <v>Worksheet: 4.3 Project List Summaries 2025</v>
      </c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7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17"/>
      <c r="AO4" s="265"/>
      <c r="AP4" s="265"/>
      <c r="AQ4" s="265"/>
      <c r="AR4" s="265"/>
      <c r="AS4" s="265"/>
      <c r="AT4" s="265"/>
      <c r="AU4" s="265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93" t="s">
        <v>1127</v>
      </c>
      <c r="B6" s="1687"/>
      <c r="C6" s="1687"/>
      <c r="D6" s="1687"/>
      <c r="E6" s="302"/>
      <c r="F6" s="302"/>
      <c r="G6" s="265"/>
      <c r="H6" s="302"/>
      <c r="I6" s="265"/>
      <c r="J6" s="302"/>
      <c r="K6" s="17"/>
      <c r="L6" s="17"/>
      <c r="M6" s="265"/>
      <c r="N6" s="265"/>
      <c r="O6" s="265"/>
      <c r="P6" s="265"/>
      <c r="Q6" s="265"/>
      <c r="R6" s="265"/>
      <c r="S6" s="17"/>
      <c r="T6" s="17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7" t="s">
        <v>357</v>
      </c>
      <c r="E7" s="1679" t="s">
        <v>358</v>
      </c>
      <c r="F7" s="1675" t="s">
        <v>359</v>
      </c>
      <c r="G7" s="320"/>
      <c r="H7" s="1675" t="s">
        <v>360</v>
      </c>
      <c r="I7" s="320"/>
      <c r="J7" s="1645" t="s">
        <v>361</v>
      </c>
      <c r="K7" s="321"/>
      <c r="L7" s="1645" t="s">
        <v>336</v>
      </c>
      <c r="M7" s="1672" t="s">
        <v>299</v>
      </c>
      <c r="N7" s="1672" t="s">
        <v>252</v>
      </c>
      <c r="O7" s="1677"/>
      <c r="P7" s="1677"/>
      <c r="Q7" s="1678"/>
      <c r="R7" s="1679"/>
      <c r="S7" s="321"/>
      <c r="T7" s="1645" t="s">
        <v>336</v>
      </c>
      <c r="U7" s="1672" t="s">
        <v>299</v>
      </c>
      <c r="V7" s="1672" t="s">
        <v>376</v>
      </c>
      <c r="W7" s="1677"/>
      <c r="X7" s="1677"/>
      <c r="Y7" s="1677"/>
      <c r="Z7" s="1677"/>
      <c r="AA7" s="1677"/>
      <c r="AB7" s="1677"/>
      <c r="AC7" s="1677"/>
      <c r="AD7" s="1677"/>
      <c r="AE7" s="1677"/>
      <c r="AF7" s="1677"/>
      <c r="AG7" s="1678"/>
      <c r="AH7" s="1678"/>
      <c r="AI7" s="1678"/>
      <c r="AJ7" s="1675" t="s">
        <v>362</v>
      </c>
      <c r="AK7" s="1680" t="s">
        <v>378</v>
      </c>
      <c r="AL7" s="335"/>
      <c r="AM7" s="1645" t="s">
        <v>336</v>
      </c>
      <c r="AN7" s="1672" t="s">
        <v>299</v>
      </c>
      <c r="AO7" s="1672" t="s">
        <v>387</v>
      </c>
      <c r="AP7" s="1677"/>
      <c r="AQ7" s="1677"/>
      <c r="AR7" s="1677"/>
      <c r="AS7" s="1677"/>
      <c r="AT7" s="1677"/>
      <c r="AU7" s="1679"/>
    </row>
    <row r="8" spans="1:47" ht="25" customHeight="1" thickBot="1" x14ac:dyDescent="0.35">
      <c r="A8" s="1674"/>
      <c r="B8" s="1673"/>
      <c r="C8" s="1688"/>
      <c r="D8" s="1689"/>
      <c r="E8" s="1690"/>
      <c r="F8" s="1676"/>
      <c r="G8" s="265"/>
      <c r="H8" s="1676"/>
      <c r="I8" s="265"/>
      <c r="J8" s="1646"/>
      <c r="K8" s="17"/>
      <c r="L8" s="1674"/>
      <c r="M8" s="1673"/>
      <c r="N8" s="268" t="s">
        <v>325</v>
      </c>
      <c r="O8" s="269" t="s">
        <v>351</v>
      </c>
      <c r="P8" s="269" t="s">
        <v>326</v>
      </c>
      <c r="Q8" s="269" t="s">
        <v>327</v>
      </c>
      <c r="R8" s="271" t="s">
        <v>29</v>
      </c>
      <c r="S8" s="17"/>
      <c r="T8" s="1674"/>
      <c r="U8" s="1673"/>
      <c r="V8" s="268" t="s">
        <v>337</v>
      </c>
      <c r="W8" s="269" t="s">
        <v>338</v>
      </c>
      <c r="X8" s="269" t="s">
        <v>339</v>
      </c>
      <c r="Y8" s="269" t="s">
        <v>340</v>
      </c>
      <c r="Z8" s="269" t="s">
        <v>341</v>
      </c>
      <c r="AA8" s="269" t="s">
        <v>342</v>
      </c>
      <c r="AB8" s="269" t="s">
        <v>343</v>
      </c>
      <c r="AC8" s="269" t="s">
        <v>344</v>
      </c>
      <c r="AD8" s="269" t="s">
        <v>345</v>
      </c>
      <c r="AE8" s="269" t="s">
        <v>346</v>
      </c>
      <c r="AF8" s="269" t="s">
        <v>347</v>
      </c>
      <c r="AG8" s="272" t="s">
        <v>348</v>
      </c>
      <c r="AH8" s="272" t="s">
        <v>349</v>
      </c>
      <c r="AI8" s="272" t="s">
        <v>350</v>
      </c>
      <c r="AJ8" s="1676"/>
      <c r="AK8" s="1681"/>
      <c r="AL8" s="328"/>
      <c r="AM8" s="1674"/>
      <c r="AN8" s="1673"/>
      <c r="AO8" s="268" t="s">
        <v>379</v>
      </c>
      <c r="AP8" s="269" t="s">
        <v>380</v>
      </c>
      <c r="AQ8" s="269" t="s">
        <v>381</v>
      </c>
      <c r="AR8" s="269" t="s">
        <v>382</v>
      </c>
      <c r="AS8" s="269" t="s">
        <v>383</v>
      </c>
      <c r="AT8" s="269" t="s">
        <v>385</v>
      </c>
      <c r="AU8" s="270" t="s">
        <v>384</v>
      </c>
    </row>
    <row r="9" spans="1:47" x14ac:dyDescent="0.3">
      <c r="A9" s="306" t="s">
        <v>363</v>
      </c>
      <c r="B9" s="311" t="s">
        <v>374</v>
      </c>
      <c r="C9" s="298"/>
      <c r="D9" s="274"/>
      <c r="E9" s="275"/>
      <c r="F9" s="670">
        <f>SUM(C9:E9)</f>
        <v>0</v>
      </c>
      <c r="G9" s="276"/>
      <c r="H9" s="277">
        <v>0</v>
      </c>
      <c r="I9" s="276"/>
      <c r="J9" s="670">
        <f>F9-H9</f>
        <v>0</v>
      </c>
      <c r="K9" s="17"/>
      <c r="L9" s="306" t="str">
        <f>A9</f>
        <v>New Build</v>
      </c>
      <c r="M9" s="311" t="s">
        <v>225</v>
      </c>
      <c r="N9" s="278"/>
      <c r="O9" s="279"/>
      <c r="P9" s="279"/>
      <c r="Q9" s="279"/>
      <c r="R9" s="671">
        <f t="shared" ref="R9:R20" si="1">SUM(N9:Q9)</f>
        <v>0</v>
      </c>
      <c r="S9" s="17"/>
      <c r="T9" s="306" t="str">
        <f>A9</f>
        <v>New Build</v>
      </c>
      <c r="U9" s="311" t="s">
        <v>375</v>
      </c>
      <c r="V9" s="518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6"/>
      <c r="AM9" s="306" t="str">
        <f>A9</f>
        <v>New Build</v>
      </c>
      <c r="AN9" s="311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7" t="s">
        <v>325</v>
      </c>
      <c r="B10" s="312" t="str">
        <f>B9</f>
        <v>Nominal £</v>
      </c>
      <c r="C10" s="299"/>
      <c r="D10" s="281"/>
      <c r="E10" s="282"/>
      <c r="F10" s="672">
        <f t="shared" ref="F10:F20" si="2">SUM(C10:E10)</f>
        <v>0</v>
      </c>
      <c r="G10" s="276"/>
      <c r="H10" s="283">
        <v>0</v>
      </c>
      <c r="I10" s="276"/>
      <c r="J10" s="672">
        <f t="shared" ref="J10:J20" si="3">F10-H10</f>
        <v>0</v>
      </c>
      <c r="K10" s="17"/>
      <c r="L10" s="307" t="str">
        <f>A10</f>
        <v>OO</v>
      </c>
      <c r="M10" s="312" t="s">
        <v>225</v>
      </c>
      <c r="N10" s="284"/>
      <c r="O10" s="285"/>
      <c r="P10" s="285"/>
      <c r="Q10" s="285"/>
      <c r="R10" s="663">
        <f t="shared" si="1"/>
        <v>0</v>
      </c>
      <c r="S10" s="17"/>
      <c r="T10" s="307" t="str">
        <f>A10</f>
        <v>OO</v>
      </c>
      <c r="U10" s="312" t="s">
        <v>375</v>
      </c>
      <c r="V10" s="719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6"/>
      <c r="AM10" s="307" t="str">
        <f>A10</f>
        <v>OO</v>
      </c>
      <c r="AN10" s="312" t="s">
        <v>375</v>
      </c>
      <c r="AO10" s="719"/>
      <c r="AP10" s="500"/>
      <c r="AQ10" s="500"/>
      <c r="AR10" s="500"/>
      <c r="AS10" s="500"/>
      <c r="AT10" s="500"/>
      <c r="AU10" s="553"/>
    </row>
    <row r="11" spans="1:47" x14ac:dyDescent="0.3">
      <c r="A11" s="307" t="s">
        <v>326</v>
      </c>
      <c r="B11" s="312" t="str">
        <f t="shared" ref="B11:B20" si="5">B10</f>
        <v>Nominal £</v>
      </c>
      <c r="C11" s="299"/>
      <c r="D11" s="281"/>
      <c r="E11" s="282"/>
      <c r="F11" s="672">
        <f t="shared" si="2"/>
        <v>0</v>
      </c>
      <c r="G11" s="276"/>
      <c r="H11" s="283">
        <v>0</v>
      </c>
      <c r="I11" s="276"/>
      <c r="J11" s="672">
        <f t="shared" si="3"/>
        <v>0</v>
      </c>
      <c r="K11" s="17"/>
      <c r="L11" s="307" t="str">
        <f t="shared" ref="L11:L20" si="6">A11</f>
        <v>NIHE</v>
      </c>
      <c r="M11" s="312" t="s">
        <v>225</v>
      </c>
      <c r="N11" s="284"/>
      <c r="O11" s="285"/>
      <c r="P11" s="285"/>
      <c r="Q11" s="285"/>
      <c r="R11" s="663">
        <f t="shared" si="1"/>
        <v>0</v>
      </c>
      <c r="S11" s="17"/>
      <c r="T11" s="307" t="str">
        <f t="shared" ref="T11:T20" si="7">A11</f>
        <v>NIHE</v>
      </c>
      <c r="U11" s="312" t="s">
        <v>375</v>
      </c>
      <c r="V11" s="719"/>
      <c r="W11" s="500"/>
      <c r="X11" s="500"/>
      <c r="Y11" s="500"/>
      <c r="Z11" s="500"/>
      <c r="AA11" s="500"/>
      <c r="AB11" s="500"/>
      <c r="AC11" s="500"/>
      <c r="AD11" s="500"/>
      <c r="AE11" s="500"/>
      <c r="AF11" s="500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6"/>
      <c r="AM11" s="307" t="str">
        <f t="shared" ref="AM11:AM21" si="9">A11</f>
        <v>NIHE</v>
      </c>
      <c r="AN11" s="312" t="s">
        <v>375</v>
      </c>
      <c r="AO11" s="719"/>
      <c r="AP11" s="500"/>
      <c r="AQ11" s="500"/>
      <c r="AR11" s="500"/>
      <c r="AS11" s="500"/>
      <c r="AT11" s="500"/>
      <c r="AU11" s="553"/>
    </row>
    <row r="12" spans="1:47" x14ac:dyDescent="0.3">
      <c r="A12" s="307" t="s">
        <v>327</v>
      </c>
      <c r="B12" s="312" t="str">
        <f t="shared" si="5"/>
        <v>Nominal £</v>
      </c>
      <c r="C12" s="299"/>
      <c r="D12" s="281"/>
      <c r="E12" s="282"/>
      <c r="F12" s="672">
        <f t="shared" si="2"/>
        <v>0</v>
      </c>
      <c r="G12" s="276"/>
      <c r="H12" s="283">
        <v>0</v>
      </c>
      <c r="I12" s="276"/>
      <c r="J12" s="672">
        <f t="shared" si="3"/>
        <v>0</v>
      </c>
      <c r="K12" s="17"/>
      <c r="L12" s="307" t="str">
        <f t="shared" si="6"/>
        <v>I&amp;C</v>
      </c>
      <c r="M12" s="312" t="s">
        <v>225</v>
      </c>
      <c r="N12" s="284"/>
      <c r="O12" s="285"/>
      <c r="P12" s="285"/>
      <c r="Q12" s="285"/>
      <c r="R12" s="663">
        <f t="shared" si="1"/>
        <v>0</v>
      </c>
      <c r="S12" s="17"/>
      <c r="T12" s="307" t="str">
        <f t="shared" si="7"/>
        <v>I&amp;C</v>
      </c>
      <c r="U12" s="312" t="s">
        <v>375</v>
      </c>
      <c r="V12" s="719"/>
      <c r="W12" s="500"/>
      <c r="X12" s="500"/>
      <c r="Y12" s="500"/>
      <c r="Z12" s="500"/>
      <c r="AA12" s="500"/>
      <c r="AB12" s="500"/>
      <c r="AC12" s="500"/>
      <c r="AD12" s="500"/>
      <c r="AE12" s="500"/>
      <c r="AF12" s="500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6"/>
      <c r="AM12" s="307" t="str">
        <f t="shared" si="9"/>
        <v>I&amp;C</v>
      </c>
      <c r="AN12" s="312" t="s">
        <v>375</v>
      </c>
      <c r="AO12" s="719"/>
      <c r="AP12" s="500"/>
      <c r="AQ12" s="500"/>
      <c r="AR12" s="500"/>
      <c r="AS12" s="500"/>
      <c r="AT12" s="500"/>
      <c r="AU12" s="553"/>
    </row>
    <row r="13" spans="1:47" x14ac:dyDescent="0.3">
      <c r="A13" s="307" t="s">
        <v>328</v>
      </c>
      <c r="B13" s="312" t="str">
        <f t="shared" si="5"/>
        <v>Nominal £</v>
      </c>
      <c r="C13" s="299"/>
      <c r="D13" s="500"/>
      <c r="E13" s="282"/>
      <c r="F13" s="672">
        <f t="shared" si="2"/>
        <v>0</v>
      </c>
      <c r="G13" s="276"/>
      <c r="H13" s="283">
        <v>0</v>
      </c>
      <c r="I13" s="276"/>
      <c r="J13" s="672">
        <f t="shared" si="3"/>
        <v>0</v>
      </c>
      <c r="K13" s="17"/>
      <c r="L13" s="307" t="str">
        <f t="shared" si="6"/>
        <v>Diversions (DRD)(LP/MP)</v>
      </c>
      <c r="M13" s="312" t="s">
        <v>225</v>
      </c>
      <c r="N13" s="284"/>
      <c r="O13" s="285"/>
      <c r="P13" s="285"/>
      <c r="Q13" s="285"/>
      <c r="R13" s="663">
        <f t="shared" si="1"/>
        <v>0</v>
      </c>
      <c r="S13" s="17"/>
      <c r="T13" s="307" t="str">
        <f t="shared" si="7"/>
        <v>Diversions (DRD)(LP/MP)</v>
      </c>
      <c r="U13" s="312" t="s">
        <v>375</v>
      </c>
      <c r="V13" s="719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6"/>
      <c r="AM13" s="307" t="str">
        <f t="shared" si="9"/>
        <v>Diversions (DRD)(LP/MP)</v>
      </c>
      <c r="AN13" s="312" t="s">
        <v>375</v>
      </c>
      <c r="AO13" s="719"/>
      <c r="AP13" s="500"/>
      <c r="AQ13" s="500"/>
      <c r="AR13" s="500"/>
      <c r="AS13" s="500"/>
      <c r="AT13" s="500"/>
      <c r="AU13" s="553"/>
    </row>
    <row r="14" spans="1:47" x14ac:dyDescent="0.3">
      <c r="A14" s="307" t="s">
        <v>329</v>
      </c>
      <c r="B14" s="312" t="str">
        <f t="shared" si="5"/>
        <v>Nominal £</v>
      </c>
      <c r="C14" s="299"/>
      <c r="D14" s="281"/>
      <c r="E14" s="282"/>
      <c r="F14" s="672">
        <f t="shared" si="2"/>
        <v>0</v>
      </c>
      <c r="G14" s="276"/>
      <c r="H14" s="283">
        <v>0</v>
      </c>
      <c r="I14" s="276"/>
      <c r="J14" s="672">
        <f t="shared" si="3"/>
        <v>0</v>
      </c>
      <c r="K14" s="17"/>
      <c r="L14" s="307" t="str">
        <f t="shared" si="6"/>
        <v>Feeder (LP/MP)</v>
      </c>
      <c r="M14" s="312" t="s">
        <v>225</v>
      </c>
      <c r="N14" s="284"/>
      <c r="O14" s="285"/>
      <c r="P14" s="285"/>
      <c r="Q14" s="285"/>
      <c r="R14" s="663">
        <f t="shared" si="1"/>
        <v>0</v>
      </c>
      <c r="S14" s="17"/>
      <c r="T14" s="307" t="str">
        <f t="shared" si="7"/>
        <v>Feeder (LP/MP)</v>
      </c>
      <c r="U14" s="312" t="s">
        <v>375</v>
      </c>
      <c r="V14" s="719"/>
      <c r="W14" s="500"/>
      <c r="X14" s="500"/>
      <c r="Y14" s="500"/>
      <c r="Z14" s="500"/>
      <c r="AA14" s="500"/>
      <c r="AB14" s="500"/>
      <c r="AC14" s="500"/>
      <c r="AD14" s="500"/>
      <c r="AE14" s="500"/>
      <c r="AF14" s="500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6"/>
      <c r="AM14" s="307" t="str">
        <f t="shared" si="9"/>
        <v>Feeder (LP/MP)</v>
      </c>
      <c r="AN14" s="312" t="s">
        <v>375</v>
      </c>
      <c r="AO14" s="719"/>
      <c r="AP14" s="500"/>
      <c r="AQ14" s="500"/>
      <c r="AR14" s="500"/>
      <c r="AS14" s="500"/>
      <c r="AT14" s="500"/>
      <c r="AU14" s="553"/>
    </row>
    <row r="15" spans="1:47" x14ac:dyDescent="0.3">
      <c r="A15" s="307" t="s">
        <v>330</v>
      </c>
      <c r="B15" s="312" t="str">
        <f t="shared" si="5"/>
        <v>Nominal £</v>
      </c>
      <c r="C15" s="299"/>
      <c r="D15" s="281"/>
      <c r="E15" s="282"/>
      <c r="F15" s="672">
        <f t="shared" si="2"/>
        <v>0</v>
      </c>
      <c r="G15" s="276"/>
      <c r="H15" s="283">
        <v>0</v>
      </c>
      <c r="I15" s="276"/>
      <c r="J15" s="672">
        <f t="shared" si="3"/>
        <v>0</v>
      </c>
      <c r="K15" s="17"/>
      <c r="L15" s="307" t="str">
        <f t="shared" si="6"/>
        <v>Reinforcement (LP/MP)</v>
      </c>
      <c r="M15" s="312" t="s">
        <v>225</v>
      </c>
      <c r="N15" s="284"/>
      <c r="O15" s="285"/>
      <c r="P15" s="285"/>
      <c r="Q15" s="285"/>
      <c r="R15" s="663">
        <f t="shared" si="1"/>
        <v>0</v>
      </c>
      <c r="S15" s="17"/>
      <c r="T15" s="307" t="str">
        <f t="shared" si="7"/>
        <v>Reinforcement (LP/MP)</v>
      </c>
      <c r="U15" s="312" t="s">
        <v>375</v>
      </c>
      <c r="V15" s="719"/>
      <c r="W15" s="500"/>
      <c r="X15" s="500"/>
      <c r="Y15" s="500"/>
      <c r="Z15" s="500"/>
      <c r="AA15" s="500"/>
      <c r="AB15" s="500"/>
      <c r="AC15" s="500"/>
      <c r="AD15" s="500"/>
      <c r="AE15" s="500"/>
      <c r="AF15" s="500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6"/>
      <c r="AM15" s="307" t="str">
        <f t="shared" si="9"/>
        <v>Reinforcement (LP/MP)</v>
      </c>
      <c r="AN15" s="312" t="s">
        <v>375</v>
      </c>
      <c r="AO15" s="719"/>
      <c r="AP15" s="500"/>
      <c r="AQ15" s="500"/>
      <c r="AR15" s="500"/>
      <c r="AS15" s="500"/>
      <c r="AT15" s="500"/>
      <c r="AU15" s="553"/>
    </row>
    <row r="16" spans="1:47" x14ac:dyDescent="0.3">
      <c r="A16" s="308" t="s">
        <v>331</v>
      </c>
      <c r="B16" s="312" t="str">
        <f t="shared" si="5"/>
        <v>Nominal £</v>
      </c>
      <c r="C16" s="299"/>
      <c r="D16" s="281"/>
      <c r="E16" s="282"/>
      <c r="F16" s="672">
        <f t="shared" si="2"/>
        <v>0</v>
      </c>
      <c r="G16" s="276"/>
      <c r="H16" s="283">
        <v>0</v>
      </c>
      <c r="I16" s="276"/>
      <c r="J16" s="672">
        <f t="shared" si="3"/>
        <v>0</v>
      </c>
      <c r="K16" s="17"/>
      <c r="L16" s="307" t="str">
        <f t="shared" si="6"/>
        <v>Supply Security (LP/MP)</v>
      </c>
      <c r="M16" s="312" t="s">
        <v>225</v>
      </c>
      <c r="N16" s="284"/>
      <c r="O16" s="285"/>
      <c r="P16" s="285"/>
      <c r="Q16" s="285"/>
      <c r="R16" s="663">
        <f t="shared" si="1"/>
        <v>0</v>
      </c>
      <c r="S16" s="17"/>
      <c r="T16" s="307" t="str">
        <f t="shared" si="7"/>
        <v>Supply Security (LP/MP)</v>
      </c>
      <c r="U16" s="312" t="s">
        <v>375</v>
      </c>
      <c r="V16" s="720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6"/>
      <c r="AM16" s="307" t="str">
        <f t="shared" si="9"/>
        <v>Supply Security (LP/MP)</v>
      </c>
      <c r="AN16" s="312" t="s">
        <v>375</v>
      </c>
      <c r="AO16" s="719"/>
      <c r="AP16" s="500"/>
      <c r="AQ16" s="500"/>
      <c r="AR16" s="500"/>
      <c r="AS16" s="500"/>
      <c r="AT16" s="500"/>
      <c r="AU16" s="553"/>
    </row>
    <row r="17" spans="1:47" x14ac:dyDescent="0.3">
      <c r="A17" s="307" t="s">
        <v>332</v>
      </c>
      <c r="B17" s="312" t="str">
        <f t="shared" si="5"/>
        <v>Nominal £</v>
      </c>
      <c r="C17" s="299"/>
      <c r="D17" s="281"/>
      <c r="E17" s="282"/>
      <c r="F17" s="672">
        <f t="shared" si="2"/>
        <v>0</v>
      </c>
      <c r="G17" s="276"/>
      <c r="H17" s="283">
        <v>0</v>
      </c>
      <c r="I17" s="276"/>
      <c r="J17" s="672">
        <f t="shared" si="3"/>
        <v>0</v>
      </c>
      <c r="K17" s="17"/>
      <c r="L17" s="307" t="str">
        <f t="shared" si="6"/>
        <v>Diversions (DRD)(IP)</v>
      </c>
      <c r="M17" s="312" t="s">
        <v>225</v>
      </c>
      <c r="N17" s="284"/>
      <c r="O17" s="285"/>
      <c r="P17" s="285"/>
      <c r="Q17" s="285"/>
      <c r="R17" s="663">
        <f t="shared" si="1"/>
        <v>0</v>
      </c>
      <c r="S17" s="17"/>
      <c r="T17" s="307" t="str">
        <f t="shared" si="7"/>
        <v>Diversions (DRD)(IP)</v>
      </c>
      <c r="U17" s="312" t="s">
        <v>375</v>
      </c>
      <c r="V17" s="720"/>
      <c r="W17" s="556"/>
      <c r="X17" s="556"/>
      <c r="Y17" s="556"/>
      <c r="Z17" s="556"/>
      <c r="AA17" s="556"/>
      <c r="AB17" s="556"/>
      <c r="AC17" s="556"/>
      <c r="AD17" s="556"/>
      <c r="AE17" s="556"/>
      <c r="AF17" s="556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6"/>
      <c r="AM17" s="307" t="str">
        <f t="shared" si="9"/>
        <v>Diversions (DRD)(IP)</v>
      </c>
      <c r="AN17" s="312" t="s">
        <v>375</v>
      </c>
      <c r="AO17" s="719"/>
      <c r="AP17" s="500"/>
      <c r="AQ17" s="500"/>
      <c r="AR17" s="500"/>
      <c r="AS17" s="500"/>
      <c r="AT17" s="500"/>
      <c r="AU17" s="553"/>
    </row>
    <row r="18" spans="1:47" x14ac:dyDescent="0.3">
      <c r="A18" s="308" t="s">
        <v>333</v>
      </c>
      <c r="B18" s="312" t="str">
        <f t="shared" si="5"/>
        <v>Nominal £</v>
      </c>
      <c r="C18" s="299"/>
      <c r="D18" s="281"/>
      <c r="E18" s="282"/>
      <c r="F18" s="672">
        <f t="shared" si="2"/>
        <v>0</v>
      </c>
      <c r="G18" s="276"/>
      <c r="H18" s="283">
        <v>0</v>
      </c>
      <c r="I18" s="276"/>
      <c r="J18" s="672">
        <f t="shared" si="3"/>
        <v>0</v>
      </c>
      <c r="K18" s="17"/>
      <c r="L18" s="307" t="str">
        <f t="shared" si="6"/>
        <v>Feeder (IP)</v>
      </c>
      <c r="M18" s="312" t="s">
        <v>225</v>
      </c>
      <c r="N18" s="284"/>
      <c r="O18" s="285"/>
      <c r="P18" s="285"/>
      <c r="Q18" s="285"/>
      <c r="R18" s="663">
        <f t="shared" si="1"/>
        <v>0</v>
      </c>
      <c r="S18" s="17"/>
      <c r="T18" s="307" t="str">
        <f t="shared" si="7"/>
        <v>Feeder (IP)</v>
      </c>
      <c r="U18" s="312" t="s">
        <v>375</v>
      </c>
      <c r="V18" s="720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6"/>
      <c r="AM18" s="307" t="str">
        <f t="shared" si="9"/>
        <v>Feeder (IP)</v>
      </c>
      <c r="AN18" s="312" t="s">
        <v>375</v>
      </c>
      <c r="AO18" s="719"/>
      <c r="AP18" s="500"/>
      <c r="AQ18" s="500"/>
      <c r="AR18" s="500"/>
      <c r="AS18" s="500"/>
      <c r="AT18" s="500"/>
      <c r="AU18" s="553"/>
    </row>
    <row r="19" spans="1:47" x14ac:dyDescent="0.3">
      <c r="A19" s="308" t="s">
        <v>334</v>
      </c>
      <c r="B19" s="312" t="str">
        <f t="shared" si="5"/>
        <v>Nominal £</v>
      </c>
      <c r="C19" s="299"/>
      <c r="D19" s="281"/>
      <c r="E19" s="282"/>
      <c r="F19" s="672">
        <f t="shared" si="2"/>
        <v>0</v>
      </c>
      <c r="G19" s="276"/>
      <c r="H19" s="283">
        <v>0</v>
      </c>
      <c r="I19" s="276"/>
      <c r="J19" s="672">
        <f t="shared" si="3"/>
        <v>0</v>
      </c>
      <c r="K19" s="17"/>
      <c r="L19" s="307" t="str">
        <f t="shared" si="6"/>
        <v>Reinforcement (IP)</v>
      </c>
      <c r="M19" s="312" t="s">
        <v>225</v>
      </c>
      <c r="N19" s="284"/>
      <c r="O19" s="285"/>
      <c r="P19" s="285"/>
      <c r="Q19" s="285"/>
      <c r="R19" s="663">
        <f t="shared" si="1"/>
        <v>0</v>
      </c>
      <c r="S19" s="17"/>
      <c r="T19" s="307" t="str">
        <f t="shared" si="7"/>
        <v>Reinforcement (IP)</v>
      </c>
      <c r="U19" s="312" t="s">
        <v>375</v>
      </c>
      <c r="V19" s="720"/>
      <c r="W19" s="556"/>
      <c r="X19" s="556"/>
      <c r="Y19" s="556"/>
      <c r="Z19" s="556"/>
      <c r="AA19" s="556"/>
      <c r="AB19" s="556"/>
      <c r="AC19" s="556"/>
      <c r="AD19" s="556"/>
      <c r="AE19" s="556"/>
      <c r="AF19" s="556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6"/>
      <c r="AM19" s="307" t="str">
        <f t="shared" si="9"/>
        <v>Reinforcement (IP)</v>
      </c>
      <c r="AN19" s="312" t="s">
        <v>375</v>
      </c>
      <c r="AO19" s="719"/>
      <c r="AP19" s="500"/>
      <c r="AQ19" s="500"/>
      <c r="AR19" s="500"/>
      <c r="AS19" s="500"/>
      <c r="AT19" s="500"/>
      <c r="AU19" s="553"/>
    </row>
    <row r="20" spans="1:47" ht="14.5" thickBot="1" x14ac:dyDescent="0.35">
      <c r="A20" s="308" t="s">
        <v>335</v>
      </c>
      <c r="B20" s="312" t="str">
        <f t="shared" si="5"/>
        <v>Nominal £</v>
      </c>
      <c r="C20" s="310"/>
      <c r="D20" s="287"/>
      <c r="E20" s="288"/>
      <c r="F20" s="678">
        <f t="shared" si="2"/>
        <v>0</v>
      </c>
      <c r="G20" s="276"/>
      <c r="H20" s="289">
        <v>0</v>
      </c>
      <c r="I20" s="276"/>
      <c r="J20" s="674">
        <f t="shared" si="3"/>
        <v>0</v>
      </c>
      <c r="K20" s="17"/>
      <c r="L20" s="307" t="str">
        <f t="shared" si="6"/>
        <v>Supply Security (IP)</v>
      </c>
      <c r="M20" s="313" t="s">
        <v>225</v>
      </c>
      <c r="N20" s="290"/>
      <c r="O20" s="291"/>
      <c r="P20" s="291"/>
      <c r="Q20" s="291"/>
      <c r="R20" s="655">
        <f t="shared" si="1"/>
        <v>0</v>
      </c>
      <c r="S20" s="17"/>
      <c r="T20" s="307" t="str">
        <f t="shared" si="7"/>
        <v>Supply Security (IP)</v>
      </c>
      <c r="U20" s="313" t="s">
        <v>375</v>
      </c>
      <c r="V20" s="720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6"/>
      <c r="AM20" s="307" t="str">
        <f t="shared" si="9"/>
        <v>Supply Security (IP)</v>
      </c>
      <c r="AN20" s="327" t="s">
        <v>375</v>
      </c>
      <c r="AO20" s="719"/>
      <c r="AP20" s="500"/>
      <c r="AQ20" s="500"/>
      <c r="AR20" s="500"/>
      <c r="AS20" s="500"/>
      <c r="AT20" s="500"/>
      <c r="AU20" s="553"/>
    </row>
    <row r="21" spans="1:47" ht="14.5" thickBot="1" x14ac:dyDescent="0.35">
      <c r="A21" s="309" t="s">
        <v>29</v>
      </c>
      <c r="B21" s="314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22"/>
      <c r="H21" s="676">
        <v>0</v>
      </c>
      <c r="I21" s="322"/>
      <c r="J21" s="676">
        <f>SUM(J9:J20)</f>
        <v>0</v>
      </c>
      <c r="K21" s="323"/>
      <c r="L21" s="309" t="s">
        <v>29</v>
      </c>
      <c r="M21" s="314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23"/>
      <c r="T21" s="309" t="s">
        <v>29</v>
      </c>
      <c r="U21" s="314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7"/>
      <c r="AM21" s="315" t="str">
        <f t="shared" si="9"/>
        <v>Total</v>
      </c>
      <c r="AN21" s="314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5"/>
      <c r="B22" s="265"/>
      <c r="C22" s="325"/>
      <c r="D22" s="325"/>
      <c r="E22" s="302"/>
      <c r="F22" s="302"/>
      <c r="G22" s="265"/>
      <c r="H22" s="302"/>
      <c r="I22" s="265"/>
      <c r="J22" s="302"/>
      <c r="K22" s="17"/>
      <c r="L22" s="17"/>
      <c r="M22" s="265"/>
      <c r="N22" s="265"/>
      <c r="O22" s="265"/>
      <c r="P22" s="265"/>
      <c r="Q22" s="265"/>
      <c r="R22" s="265"/>
      <c r="S22" s="17"/>
      <c r="T22" s="17"/>
      <c r="U22" s="265"/>
      <c r="V22" s="265"/>
      <c r="W22" s="265"/>
      <c r="X22" s="265"/>
      <c r="Y22" s="265"/>
      <c r="Z22" s="265"/>
      <c r="AA22" s="265"/>
      <c r="AB22" s="293"/>
      <c r="AC22" s="293" t="s">
        <v>364</v>
      </c>
      <c r="AD22" s="293"/>
      <c r="AE22" s="293"/>
      <c r="AF22" s="265"/>
      <c r="AG22" s="265"/>
      <c r="AH22" s="265"/>
      <c r="AI22" s="265"/>
      <c r="AJ22" s="260" t="str">
        <f>IF(AJ21=SUM(AO21:AU21),"OK","Error")</f>
        <v>OK</v>
      </c>
      <c r="AK22" s="293"/>
      <c r="AL22" s="293"/>
      <c r="AM22" s="293"/>
      <c r="AN22" s="265"/>
      <c r="AO22" s="17"/>
      <c r="AP22" s="17"/>
      <c r="AQ22" s="17"/>
      <c r="AR22" s="17"/>
      <c r="AS22" s="17"/>
      <c r="AT22" s="17"/>
      <c r="AU22" s="17"/>
    </row>
    <row r="23" spans="1:47" x14ac:dyDescent="0.3">
      <c r="A23" s="265"/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5"/>
      <c r="L24" s="212" t="s">
        <v>1128</v>
      </c>
      <c r="M24" s="296"/>
      <c r="N24" s="296"/>
      <c r="O24" s="296"/>
      <c r="P24" s="296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7"/>
      <c r="P25" s="1677"/>
      <c r="Q25" s="1678"/>
      <c r="R25" s="1679"/>
      <c r="S25" s="321"/>
      <c r="T25" s="1645" t="s">
        <v>336</v>
      </c>
      <c r="U25" s="1682" t="s">
        <v>299</v>
      </c>
      <c r="V25" s="1672" t="str">
        <f>V7</f>
        <v>Mains Length Laid (m) per pipe diameter</v>
      </c>
      <c r="W25" s="1677"/>
      <c r="X25" s="1677"/>
      <c r="Y25" s="1677"/>
      <c r="Z25" s="1677"/>
      <c r="AA25" s="1677"/>
      <c r="AB25" s="1677"/>
      <c r="AC25" s="1677"/>
      <c r="AD25" s="1677"/>
      <c r="AE25" s="1677"/>
      <c r="AF25" s="1677"/>
      <c r="AG25" s="1678"/>
      <c r="AH25" s="1678"/>
      <c r="AI25" s="1679"/>
      <c r="AJ25" s="1691" t="s">
        <v>362</v>
      </c>
      <c r="AK25" s="1680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4"/>
      <c r="M26" s="1673"/>
      <c r="N26" s="268" t="s">
        <v>325</v>
      </c>
      <c r="O26" s="269" t="s">
        <v>351</v>
      </c>
      <c r="P26" s="269" t="s">
        <v>326</v>
      </c>
      <c r="Q26" s="269" t="s">
        <v>327</v>
      </c>
      <c r="R26" s="271" t="s">
        <v>29</v>
      </c>
      <c r="S26" s="17"/>
      <c r="T26" s="1674"/>
      <c r="U26" s="1685"/>
      <c r="V26" s="268" t="str">
        <f>V8</f>
        <v>32mm</v>
      </c>
      <c r="W26" s="269" t="str">
        <f t="shared" ref="W26:AI27" si="13">W8</f>
        <v>50mm</v>
      </c>
      <c r="X26" s="269" t="str">
        <f t="shared" si="13"/>
        <v>63mm</v>
      </c>
      <c r="Y26" s="269" t="str">
        <f t="shared" si="13"/>
        <v>75mm</v>
      </c>
      <c r="Z26" s="269" t="str">
        <f t="shared" si="13"/>
        <v>90mm</v>
      </c>
      <c r="AA26" s="269" t="str">
        <f t="shared" si="13"/>
        <v>125mm</v>
      </c>
      <c r="AB26" s="269" t="str">
        <f t="shared" si="13"/>
        <v>180mm</v>
      </c>
      <c r="AC26" s="269" t="str">
        <f t="shared" si="13"/>
        <v>200mm</v>
      </c>
      <c r="AD26" s="269" t="str">
        <f t="shared" si="13"/>
        <v>250mm</v>
      </c>
      <c r="AE26" s="269" t="str">
        <f t="shared" si="13"/>
        <v>315mm</v>
      </c>
      <c r="AF26" s="269" t="str">
        <f t="shared" si="13"/>
        <v>355mm</v>
      </c>
      <c r="AG26" s="269" t="str">
        <f t="shared" si="13"/>
        <v>400mm</v>
      </c>
      <c r="AH26" s="269" t="str">
        <f t="shared" si="13"/>
        <v>450mm</v>
      </c>
      <c r="AI26" s="270" t="str">
        <f t="shared" si="13"/>
        <v>600mm</v>
      </c>
      <c r="AJ26" s="1692"/>
      <c r="AK26" s="1681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7" t="s">
        <v>352</v>
      </c>
      <c r="M27" s="311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7" t="s">
        <v>352</v>
      </c>
      <c r="U27" s="311" t="s">
        <v>375</v>
      </c>
      <c r="V27" s="717">
        <f>V9</f>
        <v>0</v>
      </c>
      <c r="W27" s="681">
        <f>W9</f>
        <v>0</v>
      </c>
      <c r="X27" s="681">
        <f t="shared" si="13"/>
        <v>0</v>
      </c>
      <c r="Y27" s="681">
        <f t="shared" si="13"/>
        <v>0</v>
      </c>
      <c r="Z27" s="681">
        <f t="shared" si="13"/>
        <v>0</v>
      </c>
      <c r="AA27" s="681">
        <f t="shared" si="13"/>
        <v>0</v>
      </c>
      <c r="AB27" s="681">
        <f t="shared" si="13"/>
        <v>0</v>
      </c>
      <c r="AC27" s="681">
        <f t="shared" si="13"/>
        <v>0</v>
      </c>
      <c r="AD27" s="681">
        <f t="shared" si="13"/>
        <v>0</v>
      </c>
      <c r="AE27" s="681">
        <f t="shared" si="13"/>
        <v>0</v>
      </c>
      <c r="AF27" s="681">
        <f t="shared" si="13"/>
        <v>0</v>
      </c>
      <c r="AG27" s="681">
        <f t="shared" si="13"/>
        <v>0</v>
      </c>
      <c r="AH27" s="681">
        <f t="shared" si="13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8" t="s">
        <v>365</v>
      </c>
      <c r="M28" s="313" t="s">
        <v>225</v>
      </c>
      <c r="N28" s="677">
        <f>(N21+N67)-N27</f>
        <v>0</v>
      </c>
      <c r="O28" s="664">
        <f t="shared" ref="O28:Q28" si="15">(O21+O67)-O27</f>
        <v>0</v>
      </c>
      <c r="P28" s="664">
        <f t="shared" si="15"/>
        <v>0</v>
      </c>
      <c r="Q28" s="664">
        <f t="shared" si="15"/>
        <v>0</v>
      </c>
      <c r="R28" s="665">
        <f>(R21+R67)-R27</f>
        <v>0</v>
      </c>
      <c r="S28" s="17"/>
      <c r="T28" s="318" t="s">
        <v>365</v>
      </c>
      <c r="U28" s="313" t="s">
        <v>375</v>
      </c>
      <c r="V28" s="664">
        <f>(V21+V67)-V27</f>
        <v>0</v>
      </c>
      <c r="W28" s="664">
        <f t="shared" ref="W28:AI28" si="16">(W21+W67)-W27</f>
        <v>0</v>
      </c>
      <c r="X28" s="664">
        <f t="shared" si="16"/>
        <v>0</v>
      </c>
      <c r="Y28" s="664">
        <f t="shared" si="16"/>
        <v>0</v>
      </c>
      <c r="Z28" s="664">
        <f t="shared" si="16"/>
        <v>0</v>
      </c>
      <c r="AA28" s="664">
        <f t="shared" si="16"/>
        <v>0</v>
      </c>
      <c r="AB28" s="664">
        <f t="shared" si="16"/>
        <v>0</v>
      </c>
      <c r="AC28" s="664">
        <f t="shared" si="16"/>
        <v>0</v>
      </c>
      <c r="AD28" s="664">
        <f t="shared" si="16"/>
        <v>0</v>
      </c>
      <c r="AE28" s="664">
        <f t="shared" si="16"/>
        <v>0</v>
      </c>
      <c r="AF28" s="664">
        <f t="shared" si="16"/>
        <v>0</v>
      </c>
      <c r="AG28" s="664">
        <f t="shared" si="16"/>
        <v>0</v>
      </c>
      <c r="AH28" s="664">
        <f t="shared" si="16"/>
        <v>0</v>
      </c>
      <c r="AI28" s="664">
        <f t="shared" si="16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8" t="s">
        <v>366</v>
      </c>
      <c r="M29" s="314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323"/>
      <c r="AK29" s="326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2"/>
      <c r="R32" s="212"/>
      <c r="S32" s="212"/>
      <c r="T32" s="212" t="s">
        <v>1129</v>
      </c>
      <c r="U32" s="296"/>
      <c r="V32" s="295"/>
      <c r="W32" s="295"/>
      <c r="X32" s="295"/>
      <c r="Y32" s="295"/>
      <c r="Z32" s="295"/>
      <c r="AA32" s="295"/>
      <c r="AB32" s="29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2"/>
      <c r="R33" s="212"/>
      <c r="S33" s="212"/>
      <c r="T33" s="1675" t="s">
        <v>377</v>
      </c>
      <c r="U33" s="1672" t="s">
        <v>299</v>
      </c>
      <c r="V33" s="1683" t="str">
        <f>V7</f>
        <v>Mains Length Laid (m) per pipe diameter</v>
      </c>
      <c r="W33" s="1683"/>
      <c r="X33" s="1683"/>
      <c r="Y33" s="1683"/>
      <c r="Z33" s="1683"/>
      <c r="AA33" s="1683"/>
      <c r="AB33" s="1683"/>
      <c r="AC33" s="1683"/>
      <c r="AD33" s="1683"/>
      <c r="AE33" s="1683"/>
      <c r="AF33" s="1683"/>
      <c r="AG33" s="1683"/>
      <c r="AH33" s="1683"/>
      <c r="AI33" s="1683"/>
      <c r="AJ33" s="1675" t="s">
        <v>362</v>
      </c>
      <c r="AK33" s="265"/>
      <c r="AL33" s="265"/>
      <c r="AM33" s="265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2"/>
      <c r="R34" s="212"/>
      <c r="S34" s="212"/>
      <c r="T34" s="1676"/>
      <c r="U34" s="1673"/>
      <c r="V34" s="297" t="str">
        <f>V8</f>
        <v>32mm</v>
      </c>
      <c r="W34" s="297" t="str">
        <f t="shared" ref="W34:AI34" si="17">W8</f>
        <v>50mm</v>
      </c>
      <c r="X34" s="297" t="str">
        <f t="shared" si="17"/>
        <v>63mm</v>
      </c>
      <c r="Y34" s="297" t="str">
        <f t="shared" si="17"/>
        <v>75mm</v>
      </c>
      <c r="Z34" s="297" t="str">
        <f t="shared" si="17"/>
        <v>90mm</v>
      </c>
      <c r="AA34" s="297" t="str">
        <f t="shared" si="17"/>
        <v>125mm</v>
      </c>
      <c r="AB34" s="297" t="str">
        <f t="shared" si="17"/>
        <v>180mm</v>
      </c>
      <c r="AC34" s="297" t="str">
        <f t="shared" si="17"/>
        <v>200mm</v>
      </c>
      <c r="AD34" s="297" t="str">
        <f t="shared" si="17"/>
        <v>250mm</v>
      </c>
      <c r="AE34" s="297" t="str">
        <f t="shared" si="17"/>
        <v>315mm</v>
      </c>
      <c r="AF34" s="297" t="str">
        <f t="shared" si="17"/>
        <v>355mm</v>
      </c>
      <c r="AG34" s="297" t="str">
        <f t="shared" si="17"/>
        <v>400mm</v>
      </c>
      <c r="AH34" s="297" t="str">
        <f t="shared" si="17"/>
        <v>450mm</v>
      </c>
      <c r="AI34" s="297" t="str">
        <f t="shared" si="17"/>
        <v>600mm</v>
      </c>
      <c r="AJ34" s="1676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2"/>
      <c r="R35" s="212"/>
      <c r="S35" s="212"/>
      <c r="T35" s="306" t="s">
        <v>367</v>
      </c>
      <c r="U35" s="311" t="s">
        <v>375</v>
      </c>
      <c r="V35" s="788"/>
      <c r="W35" s="519"/>
      <c r="X35" s="519"/>
      <c r="Y35" s="519"/>
      <c r="Z35" s="519"/>
      <c r="AA35" s="519"/>
      <c r="AB35" s="519"/>
      <c r="AC35" s="519"/>
      <c r="AD35" s="519"/>
      <c r="AE35" s="519"/>
      <c r="AF35" s="519"/>
      <c r="AG35" s="519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2"/>
      <c r="R36" s="212"/>
      <c r="S36" s="212"/>
      <c r="T36" s="307" t="s">
        <v>368</v>
      </c>
      <c r="U36" s="312" t="s">
        <v>375</v>
      </c>
      <c r="V36" s="789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2"/>
      <c r="R37" s="212"/>
      <c r="S37" s="212"/>
      <c r="T37" s="307" t="s">
        <v>369</v>
      </c>
      <c r="U37" s="312" t="s">
        <v>375</v>
      </c>
      <c r="V37" s="789"/>
      <c r="W37" s="500"/>
      <c r="X37" s="500"/>
      <c r="Y37" s="500"/>
      <c r="Z37" s="500"/>
      <c r="AA37" s="500"/>
      <c r="AB37" s="500"/>
      <c r="AC37" s="500"/>
      <c r="AD37" s="500"/>
      <c r="AE37" s="500"/>
      <c r="AF37" s="500"/>
      <c r="AG37" s="500"/>
      <c r="AH37" s="784"/>
      <c r="AI37" s="784"/>
      <c r="AJ37" s="672">
        <f t="shared" ref="AJ37:AJ39" si="18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2"/>
      <c r="R38" s="212"/>
      <c r="S38" s="212"/>
      <c r="T38" s="307" t="s">
        <v>370</v>
      </c>
      <c r="U38" s="312" t="s">
        <v>375</v>
      </c>
      <c r="V38" s="789"/>
      <c r="W38" s="500"/>
      <c r="X38" s="500"/>
      <c r="Y38" s="500"/>
      <c r="Z38" s="500"/>
      <c r="AA38" s="500"/>
      <c r="AB38" s="500"/>
      <c r="AC38" s="500"/>
      <c r="AD38" s="500"/>
      <c r="AE38" s="500"/>
      <c r="AF38" s="500"/>
      <c r="AG38" s="500"/>
      <c r="AH38" s="784"/>
      <c r="AI38" s="784"/>
      <c r="AJ38" s="672">
        <f t="shared" si="18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2"/>
      <c r="R39" s="212"/>
      <c r="S39" s="212"/>
      <c r="T39" s="307" t="s">
        <v>371</v>
      </c>
      <c r="U39" s="312" t="s">
        <v>375</v>
      </c>
      <c r="V39" s="789"/>
      <c r="W39" s="500"/>
      <c r="X39" s="500"/>
      <c r="Y39" s="500"/>
      <c r="Z39" s="500"/>
      <c r="AA39" s="500"/>
      <c r="AB39" s="500"/>
      <c r="AC39" s="500"/>
      <c r="AD39" s="500"/>
      <c r="AE39" s="500"/>
      <c r="AF39" s="500"/>
      <c r="AG39" s="500"/>
      <c r="AH39" s="784"/>
      <c r="AI39" s="784"/>
      <c r="AJ39" s="672">
        <f t="shared" si="18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2"/>
      <c r="R40" s="212"/>
      <c r="S40" s="212"/>
      <c r="T40" s="315" t="s">
        <v>372</v>
      </c>
      <c r="U40" s="313" t="s">
        <v>375</v>
      </c>
      <c r="V40" s="790"/>
      <c r="W40" s="554"/>
      <c r="X40" s="554"/>
      <c r="Y40" s="554"/>
      <c r="Z40" s="554"/>
      <c r="AA40" s="554"/>
      <c r="AB40" s="554"/>
      <c r="AC40" s="554"/>
      <c r="AD40" s="554"/>
      <c r="AE40" s="554"/>
      <c r="AF40" s="554"/>
      <c r="AG40" s="554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2"/>
      <c r="R41" s="265"/>
      <c r="S41" s="265"/>
      <c r="T41" s="17"/>
      <c r="U41" s="265"/>
      <c r="V41" s="260"/>
      <c r="W41" s="260"/>
      <c r="X41" s="260"/>
      <c r="Y41" s="260"/>
      <c r="Z41" s="260"/>
      <c r="AA41" s="260"/>
      <c r="AB41" s="293"/>
      <c r="AC41" s="293" t="s">
        <v>388</v>
      </c>
      <c r="AD41" s="260"/>
      <c r="AE41" s="260"/>
      <c r="AF41" s="260"/>
      <c r="AG41" s="260"/>
      <c r="AH41" s="260"/>
      <c r="AI41" s="260"/>
      <c r="AJ41" s="260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6" t="s">
        <v>1130</v>
      </c>
      <c r="B44" s="1687"/>
      <c r="C44" s="1687"/>
      <c r="D44" s="1687"/>
      <c r="E44" s="302"/>
      <c r="F44" s="302"/>
      <c r="G44" s="265"/>
      <c r="H44" s="265"/>
      <c r="I44" s="265"/>
      <c r="J44" s="302"/>
      <c r="K44" s="302"/>
      <c r="L44" s="302"/>
      <c r="M44" s="265"/>
      <c r="N44" s="265"/>
      <c r="O44" s="265"/>
      <c r="P44" s="265"/>
      <c r="Q44" s="265"/>
      <c r="R44" s="265"/>
      <c r="S44" s="265"/>
      <c r="T44" s="17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7" t="s">
        <v>357</v>
      </c>
      <c r="E45" s="1679" t="s">
        <v>358</v>
      </c>
      <c r="F45" s="1675" t="s">
        <v>359</v>
      </c>
      <c r="G45" s="320"/>
      <c r="H45" s="1675" t="s">
        <v>360</v>
      </c>
      <c r="I45" s="320"/>
      <c r="J45" s="1645" t="s">
        <v>361</v>
      </c>
      <c r="K45" s="335"/>
      <c r="L45" s="1645" t="s">
        <v>373</v>
      </c>
      <c r="M45" s="1672" t="s">
        <v>299</v>
      </c>
      <c r="N45" s="1672" t="s">
        <v>252</v>
      </c>
      <c r="O45" s="1677"/>
      <c r="P45" s="1677"/>
      <c r="Q45" s="1678"/>
      <c r="R45" s="1679"/>
      <c r="S45" s="335"/>
      <c r="T45" s="1645" t="s">
        <v>373</v>
      </c>
      <c r="U45" s="1672" t="s">
        <v>299</v>
      </c>
      <c r="V45" s="1672" t="str">
        <f>V7</f>
        <v>Mains Length Laid (m) per pipe diameter</v>
      </c>
      <c r="W45" s="1677"/>
      <c r="X45" s="1677"/>
      <c r="Y45" s="1677"/>
      <c r="Z45" s="1677"/>
      <c r="AA45" s="1677"/>
      <c r="AB45" s="1677"/>
      <c r="AC45" s="1677"/>
      <c r="AD45" s="1677"/>
      <c r="AE45" s="1677"/>
      <c r="AF45" s="1677"/>
      <c r="AG45" s="1678"/>
      <c r="AH45" s="1678"/>
      <c r="AI45" s="1678"/>
      <c r="AJ45" s="1675" t="s">
        <v>362</v>
      </c>
      <c r="AK45" s="1680" t="str">
        <f>AK7</f>
        <v>m of main per property passed</v>
      </c>
      <c r="AL45" s="334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7"/>
      <c r="AQ45" s="1677"/>
      <c r="AR45" s="1677"/>
      <c r="AS45" s="1677"/>
      <c r="AT45" s="1677"/>
      <c r="AU45" s="1679"/>
    </row>
    <row r="46" spans="1:47" ht="25" customHeight="1" thickBot="1" x14ac:dyDescent="0.35">
      <c r="A46" s="1674"/>
      <c r="B46" s="1673"/>
      <c r="C46" s="1688"/>
      <c r="D46" s="1689"/>
      <c r="E46" s="1690"/>
      <c r="F46" s="1676"/>
      <c r="G46" s="265"/>
      <c r="H46" s="1676"/>
      <c r="I46" s="265"/>
      <c r="J46" s="1646"/>
      <c r="K46" s="328"/>
      <c r="L46" s="1674"/>
      <c r="M46" s="1673"/>
      <c r="N46" s="268" t="s">
        <v>325</v>
      </c>
      <c r="O46" s="269" t="s">
        <v>351</v>
      </c>
      <c r="P46" s="269" t="s">
        <v>326</v>
      </c>
      <c r="Q46" s="269" t="s">
        <v>327</v>
      </c>
      <c r="R46" s="271" t="s">
        <v>29</v>
      </c>
      <c r="S46" s="328"/>
      <c r="T46" s="1674"/>
      <c r="U46" s="1673"/>
      <c r="V46" s="268" t="s">
        <v>337</v>
      </c>
      <c r="W46" s="269" t="s">
        <v>338</v>
      </c>
      <c r="X46" s="269" t="s">
        <v>339</v>
      </c>
      <c r="Y46" s="269" t="s">
        <v>340</v>
      </c>
      <c r="Z46" s="269" t="s">
        <v>341</v>
      </c>
      <c r="AA46" s="269" t="s">
        <v>342</v>
      </c>
      <c r="AB46" s="269" t="s">
        <v>343</v>
      </c>
      <c r="AC46" s="269" t="s">
        <v>344</v>
      </c>
      <c r="AD46" s="269" t="s">
        <v>345</v>
      </c>
      <c r="AE46" s="269" t="s">
        <v>346</v>
      </c>
      <c r="AF46" s="269" t="s">
        <v>347</v>
      </c>
      <c r="AG46" s="272" t="s">
        <v>348</v>
      </c>
      <c r="AH46" s="272" t="s">
        <v>349</v>
      </c>
      <c r="AI46" s="272" t="s">
        <v>350</v>
      </c>
      <c r="AJ46" s="1676"/>
      <c r="AK46" s="1681"/>
      <c r="AL46" s="328"/>
      <c r="AM46" s="1674"/>
      <c r="AN46" s="1673"/>
      <c r="AO46" s="268" t="str">
        <f>AO8</f>
        <v>Type 1</v>
      </c>
      <c r="AP46" s="269" t="str">
        <f>AP8</f>
        <v>Type 2</v>
      </c>
      <c r="AQ46" s="269" t="str">
        <f>AQ8</f>
        <v>Type 3</v>
      </c>
      <c r="AR46" s="269" t="str">
        <f t="shared" ref="AR46:AU46" si="19">AR8</f>
        <v>Type 4</v>
      </c>
      <c r="AS46" s="269" t="str">
        <f t="shared" si="19"/>
        <v>Footways</v>
      </c>
      <c r="AT46" s="269" t="str">
        <f t="shared" si="19"/>
        <v>Grass/ Unsurfaced</v>
      </c>
      <c r="AU46" s="270" t="str">
        <f t="shared" si="19"/>
        <v>Open Trench</v>
      </c>
    </row>
    <row r="47" spans="1:47" x14ac:dyDescent="0.3">
      <c r="A47" s="303" t="s">
        <v>1060</v>
      </c>
      <c r="B47" s="372" t="s">
        <v>374</v>
      </c>
      <c r="C47" s="518"/>
      <c r="D47" s="519"/>
      <c r="E47" s="520"/>
      <c r="F47" s="670">
        <f>SUM(C47:E47)</f>
        <v>0</v>
      </c>
      <c r="G47" s="276"/>
      <c r="H47" s="514"/>
      <c r="I47" s="276"/>
      <c r="J47" s="670">
        <f>F47-H47</f>
        <v>0</v>
      </c>
      <c r="K47" s="276"/>
      <c r="L47" s="329" t="str">
        <f t="shared" ref="L47:L66" si="20">IF(A47="","",A47)</f>
        <v xml:space="preserve">7.0.1 - Bangor Dual IP Main </v>
      </c>
      <c r="M47" s="311" t="s">
        <v>225</v>
      </c>
      <c r="N47" s="518"/>
      <c r="O47" s="519"/>
      <c r="P47" s="519"/>
      <c r="Q47" s="782"/>
      <c r="R47" s="670">
        <f>SUM(N47:Q47)</f>
        <v>0</v>
      </c>
      <c r="S47" s="276"/>
      <c r="T47" s="329" t="str">
        <f>IF(A47="","",A47)</f>
        <v xml:space="preserve">7.0.1 - Bangor Dual IP Main </v>
      </c>
      <c r="U47" s="311" t="s">
        <v>375</v>
      </c>
      <c r="V47" s="500"/>
      <c r="W47" s="500"/>
      <c r="X47" s="500"/>
      <c r="Y47" s="500"/>
      <c r="Z47" s="500"/>
      <c r="AA47" s="500"/>
      <c r="AB47" s="500"/>
      <c r="AC47" s="500"/>
      <c r="AD47" s="500"/>
      <c r="AE47" s="500"/>
      <c r="AF47" s="500"/>
      <c r="AG47" s="500"/>
      <c r="AH47" s="500"/>
      <c r="AI47" s="500"/>
      <c r="AJ47" s="670">
        <f>SUM(V47:AI47)</f>
        <v>0</v>
      </c>
      <c r="AK47" s="670" t="str">
        <f>IF(R47=0,"",ROUND(AJ47/R47,1))</f>
        <v/>
      </c>
      <c r="AL47" s="336"/>
      <c r="AM47" s="329" t="str">
        <f>IF(A47="","",A47)</f>
        <v xml:space="preserve">7.0.1 - Bangor Dual IP Main </v>
      </c>
      <c r="AN47" s="311" t="s">
        <v>375</v>
      </c>
      <c r="AO47" s="518"/>
      <c r="AP47" s="519"/>
      <c r="AQ47" s="519"/>
      <c r="AR47" s="519"/>
      <c r="AS47" s="519"/>
      <c r="AT47" s="519"/>
      <c r="AU47" s="520"/>
    </row>
    <row r="48" spans="1:47" x14ac:dyDescent="0.3">
      <c r="A48" s="304" t="s">
        <v>1061</v>
      </c>
      <c r="B48" s="370" t="str">
        <f>B47</f>
        <v>Nominal £</v>
      </c>
      <c r="C48" s="719"/>
      <c r="D48" s="500"/>
      <c r="E48" s="553"/>
      <c r="F48" s="672">
        <v>0</v>
      </c>
      <c r="G48" s="276"/>
      <c r="H48" s="515"/>
      <c r="I48" s="276"/>
      <c r="J48" s="672">
        <v>0</v>
      </c>
      <c r="K48" s="276"/>
      <c r="L48" s="329" t="str">
        <f t="shared" si="20"/>
        <v xml:space="preserve">7.0.2 - Torytown AGI to Fortwilliam Dual IP Main </v>
      </c>
      <c r="M48" s="312" t="s">
        <v>225</v>
      </c>
      <c r="N48" s="719"/>
      <c r="O48" s="500"/>
      <c r="P48" s="500"/>
      <c r="Q48" s="784"/>
      <c r="R48" s="672">
        <f>SUM(N48:Q48)</f>
        <v>0</v>
      </c>
      <c r="S48" s="276"/>
      <c r="T48" s="329" t="str">
        <f t="shared" ref="T48:T66" si="21">IF(A48="","",A48)</f>
        <v xml:space="preserve">7.0.2 - Torytown AGI to Fortwilliam Dual IP Main </v>
      </c>
      <c r="U48" s="312" t="s">
        <v>375</v>
      </c>
      <c r="V48" s="500"/>
      <c r="W48" s="500"/>
      <c r="X48" s="500"/>
      <c r="Y48" s="500"/>
      <c r="Z48" s="500"/>
      <c r="AA48" s="500"/>
      <c r="AB48" s="500"/>
      <c r="AC48" s="500"/>
      <c r="AD48" s="500"/>
      <c r="AE48" s="500"/>
      <c r="AF48" s="500"/>
      <c r="AG48" s="500"/>
      <c r="AH48" s="500"/>
      <c r="AI48" s="500"/>
      <c r="AJ48" s="672">
        <f>SUM(V48:AI48)</f>
        <v>0</v>
      </c>
      <c r="AK48" s="672" t="str">
        <f>IF(R48=0,"",ROUND(AJ48/R48,1))</f>
        <v/>
      </c>
      <c r="AL48" s="336"/>
      <c r="AM48" s="329" t="str">
        <f t="shared" ref="AM48:AM66" si="22">IF(A48="","",A48)</f>
        <v xml:space="preserve">7.0.2 - Torytown AGI to Fortwilliam Dual IP Main </v>
      </c>
      <c r="AN48" s="312" t="s">
        <v>375</v>
      </c>
      <c r="AO48" s="719"/>
      <c r="AP48" s="500"/>
      <c r="AQ48" s="500"/>
      <c r="AR48" s="500"/>
      <c r="AS48" s="500"/>
      <c r="AT48" s="500"/>
      <c r="AU48" s="553"/>
    </row>
    <row r="49" spans="1:47" x14ac:dyDescent="0.3">
      <c r="A49" s="304" t="s">
        <v>1062</v>
      </c>
      <c r="B49" s="370" t="str">
        <f t="shared" ref="B49:B65" si="23">B48</f>
        <v>Nominal £</v>
      </c>
      <c r="C49" s="719"/>
      <c r="D49" s="500"/>
      <c r="E49" s="553"/>
      <c r="F49" s="672">
        <v>0</v>
      </c>
      <c r="G49" s="276"/>
      <c r="H49" s="515"/>
      <c r="I49" s="276"/>
      <c r="J49" s="672">
        <v>0</v>
      </c>
      <c r="K49" s="276"/>
      <c r="L49" s="329" t="str">
        <f t="shared" si="20"/>
        <v>7.0.3.1 - Donegal Quay to Ormeau IPRS IP Main</v>
      </c>
      <c r="M49" s="312" t="s">
        <v>225</v>
      </c>
      <c r="N49" s="719"/>
      <c r="O49" s="500"/>
      <c r="P49" s="500"/>
      <c r="Q49" s="784"/>
      <c r="R49" s="672">
        <f t="shared" ref="R49:R66" si="24">SUM(N49:Q49)</f>
        <v>0</v>
      </c>
      <c r="S49" s="276"/>
      <c r="T49" s="329" t="str">
        <f t="shared" si="21"/>
        <v>7.0.3.1 - Donegal Quay to Ormeau IPRS IP Main</v>
      </c>
      <c r="U49" s="312" t="s">
        <v>375</v>
      </c>
      <c r="V49" s="500"/>
      <c r="W49" s="500"/>
      <c r="X49" s="500"/>
      <c r="Y49" s="500"/>
      <c r="Z49" s="500"/>
      <c r="AA49" s="500"/>
      <c r="AB49" s="500"/>
      <c r="AC49" s="500"/>
      <c r="AD49" s="500"/>
      <c r="AE49" s="500"/>
      <c r="AF49" s="500"/>
      <c r="AG49" s="500"/>
      <c r="AH49" s="500"/>
      <c r="AI49" s="500"/>
      <c r="AJ49" s="672">
        <f t="shared" ref="AJ49:AJ66" si="25">SUM(V49:AI49)</f>
        <v>0</v>
      </c>
      <c r="AK49" s="672" t="str">
        <f t="shared" ref="AK49:AK65" si="26">IF(R49=0,"",ROUND(AJ49/R49,1))</f>
        <v/>
      </c>
      <c r="AL49" s="336"/>
      <c r="AM49" s="329" t="str">
        <f t="shared" si="22"/>
        <v>7.0.3.1 - Donegal Quay to Ormeau IPRS IP Main</v>
      </c>
      <c r="AN49" s="312" t="s">
        <v>375</v>
      </c>
      <c r="AO49" s="719"/>
      <c r="AP49" s="500"/>
      <c r="AQ49" s="500"/>
      <c r="AR49" s="500"/>
      <c r="AS49" s="500"/>
      <c r="AT49" s="500"/>
      <c r="AU49" s="553"/>
    </row>
    <row r="50" spans="1:47" x14ac:dyDescent="0.3">
      <c r="A50" s="304" t="s">
        <v>1063</v>
      </c>
      <c r="B50" s="370" t="str">
        <f t="shared" si="23"/>
        <v>Nominal £</v>
      </c>
      <c r="C50" s="719"/>
      <c r="D50" s="500"/>
      <c r="E50" s="553"/>
      <c r="F50" s="672">
        <v>0</v>
      </c>
      <c r="G50" s="276"/>
      <c r="H50" s="515"/>
      <c r="I50" s="276"/>
      <c r="J50" s="672">
        <v>0</v>
      </c>
      <c r="K50" s="276"/>
      <c r="L50" s="329" t="str">
        <f t="shared" si="20"/>
        <v>7.0.4 - Belfast to Newtownards IP Main</v>
      </c>
      <c r="M50" s="312" t="s">
        <v>225</v>
      </c>
      <c r="N50" s="719"/>
      <c r="O50" s="500"/>
      <c r="P50" s="500"/>
      <c r="Q50" s="784"/>
      <c r="R50" s="672">
        <f t="shared" si="24"/>
        <v>0</v>
      </c>
      <c r="S50" s="276"/>
      <c r="T50" s="329" t="str">
        <f t="shared" si="21"/>
        <v>7.0.4 - Belfast to Newtownards IP Main</v>
      </c>
      <c r="U50" s="312" t="s">
        <v>375</v>
      </c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  <c r="AH50" s="500"/>
      <c r="AI50" s="500"/>
      <c r="AJ50" s="672">
        <f t="shared" si="25"/>
        <v>0</v>
      </c>
      <c r="AK50" s="672" t="str">
        <f t="shared" si="26"/>
        <v/>
      </c>
      <c r="AL50" s="336"/>
      <c r="AM50" s="329" t="str">
        <f t="shared" si="22"/>
        <v>7.0.4 - Belfast to Newtownards IP Main</v>
      </c>
      <c r="AN50" s="312" t="s">
        <v>375</v>
      </c>
      <c r="AO50" s="719"/>
      <c r="AP50" s="500"/>
      <c r="AQ50" s="500"/>
      <c r="AR50" s="500"/>
      <c r="AS50" s="500"/>
      <c r="AT50" s="500"/>
      <c r="AU50" s="553"/>
    </row>
    <row r="51" spans="1:47" x14ac:dyDescent="0.3">
      <c r="A51" s="304" t="s">
        <v>1064</v>
      </c>
      <c r="B51" s="370" t="str">
        <f t="shared" si="23"/>
        <v>Nominal £</v>
      </c>
      <c r="C51" s="719"/>
      <c r="D51" s="500"/>
      <c r="E51" s="553"/>
      <c r="F51" s="672">
        <v>0</v>
      </c>
      <c r="G51" s="276"/>
      <c r="H51" s="515"/>
      <c r="I51" s="276"/>
      <c r="J51" s="672">
        <v>0</v>
      </c>
      <c r="K51" s="276"/>
      <c r="L51" s="329" t="str">
        <f t="shared" si="20"/>
        <v xml:space="preserve">7.0.5 - Gasworks IPRS (in conjunction with 7.0.3.1) </v>
      </c>
      <c r="M51" s="312" t="s">
        <v>225</v>
      </c>
      <c r="N51" s="719"/>
      <c r="O51" s="500"/>
      <c r="P51" s="500"/>
      <c r="Q51" s="784"/>
      <c r="R51" s="672">
        <f t="shared" si="24"/>
        <v>0</v>
      </c>
      <c r="S51" s="276"/>
      <c r="T51" s="329" t="str">
        <f t="shared" si="21"/>
        <v xml:space="preserve">7.0.5 - Gasworks IPRS (in conjunction with 7.0.3.1) </v>
      </c>
      <c r="U51" s="312" t="s">
        <v>375</v>
      </c>
      <c r="V51" s="500"/>
      <c r="W51" s="500"/>
      <c r="X51" s="500"/>
      <c r="Y51" s="500"/>
      <c r="Z51" s="500"/>
      <c r="AA51" s="500"/>
      <c r="AB51" s="500"/>
      <c r="AC51" s="500"/>
      <c r="AD51" s="500"/>
      <c r="AE51" s="500"/>
      <c r="AF51" s="500"/>
      <c r="AG51" s="500"/>
      <c r="AH51" s="500"/>
      <c r="AI51" s="500"/>
      <c r="AJ51" s="672">
        <f t="shared" si="25"/>
        <v>0</v>
      </c>
      <c r="AK51" s="672" t="str">
        <f t="shared" si="26"/>
        <v/>
      </c>
      <c r="AL51" s="336"/>
      <c r="AM51" s="329" t="str">
        <f t="shared" si="22"/>
        <v xml:space="preserve">7.0.5 - Gasworks IPRS (in conjunction with 7.0.3.1) </v>
      </c>
      <c r="AN51" s="312" t="s">
        <v>375</v>
      </c>
      <c r="AO51" s="719"/>
      <c r="AP51" s="500"/>
      <c r="AQ51" s="500"/>
      <c r="AR51" s="500"/>
      <c r="AS51" s="500"/>
      <c r="AT51" s="500"/>
      <c r="AU51" s="553"/>
    </row>
    <row r="52" spans="1:47" x14ac:dyDescent="0.3">
      <c r="A52" s="304" t="s">
        <v>1065</v>
      </c>
      <c r="B52" s="370" t="str">
        <f t="shared" si="23"/>
        <v>Nominal £</v>
      </c>
      <c r="C52" s="719"/>
      <c r="D52" s="500"/>
      <c r="E52" s="553"/>
      <c r="F52" s="672">
        <v>0</v>
      </c>
      <c r="G52" s="276"/>
      <c r="H52" s="515"/>
      <c r="I52" s="276"/>
      <c r="J52" s="672">
        <v>0</v>
      </c>
      <c r="K52" s="276"/>
      <c r="L52" s="329" t="str">
        <f t="shared" si="20"/>
        <v>7.0.6 - Ravenhill IPRS</v>
      </c>
      <c r="M52" s="312" t="s">
        <v>225</v>
      </c>
      <c r="N52" s="719"/>
      <c r="O52" s="500"/>
      <c r="P52" s="500"/>
      <c r="Q52" s="784"/>
      <c r="R52" s="672">
        <f t="shared" si="24"/>
        <v>0</v>
      </c>
      <c r="S52" s="276"/>
      <c r="T52" s="329" t="str">
        <f t="shared" si="21"/>
        <v>7.0.6 - Ravenhill IPRS</v>
      </c>
      <c r="U52" s="312" t="s">
        <v>375</v>
      </c>
      <c r="V52" s="500"/>
      <c r="W52" s="500"/>
      <c r="X52" s="500"/>
      <c r="Y52" s="500"/>
      <c r="Z52" s="500"/>
      <c r="AA52" s="500"/>
      <c r="AB52" s="500"/>
      <c r="AC52" s="500"/>
      <c r="AD52" s="500"/>
      <c r="AE52" s="500"/>
      <c r="AF52" s="500"/>
      <c r="AG52" s="500"/>
      <c r="AH52" s="500"/>
      <c r="AI52" s="500"/>
      <c r="AJ52" s="672">
        <f t="shared" si="25"/>
        <v>0</v>
      </c>
      <c r="AK52" s="672" t="str">
        <f t="shared" si="26"/>
        <v/>
      </c>
      <c r="AL52" s="336"/>
      <c r="AM52" s="329" t="str">
        <f t="shared" si="22"/>
        <v>7.0.6 - Ravenhill IPRS</v>
      </c>
      <c r="AN52" s="312" t="s">
        <v>375</v>
      </c>
      <c r="AO52" s="719"/>
      <c r="AP52" s="500"/>
      <c r="AQ52" s="500"/>
      <c r="AR52" s="500"/>
      <c r="AS52" s="500"/>
      <c r="AT52" s="500"/>
      <c r="AU52" s="553"/>
    </row>
    <row r="53" spans="1:47" x14ac:dyDescent="0.3">
      <c r="A53" s="371" t="s">
        <v>409</v>
      </c>
      <c r="B53" s="370" t="str">
        <f t="shared" si="23"/>
        <v>Nominal £</v>
      </c>
      <c r="C53" s="719"/>
      <c r="D53" s="500"/>
      <c r="E53" s="553"/>
      <c r="F53" s="672">
        <v>0</v>
      </c>
      <c r="G53" s="276"/>
      <c r="H53" s="515"/>
      <c r="I53" s="276"/>
      <c r="J53" s="672">
        <v>0</v>
      </c>
      <c r="K53" s="276"/>
      <c r="L53" s="329" t="str">
        <f t="shared" si="20"/>
        <v>(Other - Please specify)</v>
      </c>
      <c r="M53" s="312" t="s">
        <v>225</v>
      </c>
      <c r="N53" s="719"/>
      <c r="O53" s="500"/>
      <c r="P53" s="500"/>
      <c r="Q53" s="784"/>
      <c r="R53" s="672">
        <f t="shared" si="24"/>
        <v>0</v>
      </c>
      <c r="S53" s="276"/>
      <c r="T53" s="329" t="str">
        <f t="shared" si="21"/>
        <v>(Other - Please specify)</v>
      </c>
      <c r="U53" s="312" t="s">
        <v>375</v>
      </c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672">
        <f t="shared" si="25"/>
        <v>0</v>
      </c>
      <c r="AK53" s="672" t="str">
        <f t="shared" si="26"/>
        <v/>
      </c>
      <c r="AL53" s="336"/>
      <c r="AM53" s="329" t="str">
        <f t="shared" si="22"/>
        <v>(Other - Please specify)</v>
      </c>
      <c r="AN53" s="312" t="s">
        <v>375</v>
      </c>
      <c r="AO53" s="719"/>
      <c r="AP53" s="500"/>
      <c r="AQ53" s="500"/>
      <c r="AR53" s="500"/>
      <c r="AS53" s="500"/>
      <c r="AT53" s="500"/>
      <c r="AU53" s="553"/>
    </row>
    <row r="54" spans="1:47" x14ac:dyDescent="0.3">
      <c r="A54" s="371" t="s">
        <v>409</v>
      </c>
      <c r="B54" s="370" t="str">
        <f t="shared" si="23"/>
        <v>Nominal £</v>
      </c>
      <c r="C54" s="719"/>
      <c r="D54" s="500"/>
      <c r="E54" s="553"/>
      <c r="F54" s="672">
        <v>0</v>
      </c>
      <c r="G54" s="276"/>
      <c r="H54" s="515"/>
      <c r="I54" s="276"/>
      <c r="J54" s="672">
        <v>0</v>
      </c>
      <c r="K54" s="276"/>
      <c r="L54" s="329" t="str">
        <f t="shared" si="20"/>
        <v>(Other - Please specify)</v>
      </c>
      <c r="M54" s="312" t="s">
        <v>225</v>
      </c>
      <c r="N54" s="719"/>
      <c r="O54" s="500"/>
      <c r="P54" s="500"/>
      <c r="Q54" s="784"/>
      <c r="R54" s="672">
        <f t="shared" si="24"/>
        <v>0</v>
      </c>
      <c r="S54" s="276"/>
      <c r="T54" s="329" t="str">
        <f t="shared" si="21"/>
        <v>(Other - Please specify)</v>
      </c>
      <c r="U54" s="312" t="s">
        <v>375</v>
      </c>
      <c r="V54" s="500"/>
      <c r="W54" s="500"/>
      <c r="X54" s="500"/>
      <c r="Y54" s="500"/>
      <c r="Z54" s="500"/>
      <c r="AA54" s="500"/>
      <c r="AB54" s="500"/>
      <c r="AC54" s="500"/>
      <c r="AD54" s="500"/>
      <c r="AE54" s="500"/>
      <c r="AF54" s="500"/>
      <c r="AG54" s="500"/>
      <c r="AH54" s="500"/>
      <c r="AI54" s="500"/>
      <c r="AJ54" s="672">
        <f t="shared" si="25"/>
        <v>0</v>
      </c>
      <c r="AK54" s="672" t="str">
        <f t="shared" si="26"/>
        <v/>
      </c>
      <c r="AL54" s="336"/>
      <c r="AM54" s="329" t="str">
        <f t="shared" si="22"/>
        <v>(Other - Please specify)</v>
      </c>
      <c r="AN54" s="312" t="s">
        <v>375</v>
      </c>
      <c r="AO54" s="719"/>
      <c r="AP54" s="500"/>
      <c r="AQ54" s="500"/>
      <c r="AR54" s="500"/>
      <c r="AS54" s="500"/>
      <c r="AT54" s="500"/>
      <c r="AU54" s="553"/>
    </row>
    <row r="55" spans="1:47" x14ac:dyDescent="0.3">
      <c r="A55" s="371" t="s">
        <v>409</v>
      </c>
      <c r="B55" s="370" t="str">
        <f t="shared" si="23"/>
        <v>Nominal £</v>
      </c>
      <c r="C55" s="719"/>
      <c r="D55" s="500"/>
      <c r="E55" s="553"/>
      <c r="F55" s="672">
        <v>0</v>
      </c>
      <c r="G55" s="276"/>
      <c r="H55" s="515"/>
      <c r="I55" s="276"/>
      <c r="J55" s="672">
        <v>0</v>
      </c>
      <c r="K55" s="276"/>
      <c r="L55" s="329" t="str">
        <f t="shared" si="20"/>
        <v>(Other - Please specify)</v>
      </c>
      <c r="M55" s="312" t="s">
        <v>225</v>
      </c>
      <c r="N55" s="719"/>
      <c r="O55" s="500"/>
      <c r="P55" s="500"/>
      <c r="Q55" s="784"/>
      <c r="R55" s="672">
        <f t="shared" si="24"/>
        <v>0</v>
      </c>
      <c r="S55" s="276"/>
      <c r="T55" s="329" t="str">
        <f t="shared" si="21"/>
        <v>(Other - Please specify)</v>
      </c>
      <c r="U55" s="312" t="s">
        <v>375</v>
      </c>
      <c r="V55" s="500"/>
      <c r="W55" s="500"/>
      <c r="X55" s="500"/>
      <c r="Y55" s="500"/>
      <c r="Z55" s="500"/>
      <c r="AA55" s="500"/>
      <c r="AB55" s="500"/>
      <c r="AC55" s="500"/>
      <c r="AD55" s="500"/>
      <c r="AE55" s="500"/>
      <c r="AF55" s="500"/>
      <c r="AG55" s="500"/>
      <c r="AH55" s="500"/>
      <c r="AI55" s="500"/>
      <c r="AJ55" s="672">
        <f t="shared" si="25"/>
        <v>0</v>
      </c>
      <c r="AK55" s="672" t="str">
        <f t="shared" si="26"/>
        <v/>
      </c>
      <c r="AL55" s="336"/>
      <c r="AM55" s="329" t="str">
        <f t="shared" si="22"/>
        <v>(Other - Please specify)</v>
      </c>
      <c r="AN55" s="312" t="s">
        <v>375</v>
      </c>
      <c r="AO55" s="719"/>
      <c r="AP55" s="500"/>
      <c r="AQ55" s="500"/>
      <c r="AR55" s="500"/>
      <c r="AS55" s="500"/>
      <c r="AT55" s="500"/>
      <c r="AU55" s="553"/>
    </row>
    <row r="56" spans="1:47" x14ac:dyDescent="0.3">
      <c r="A56" s="371" t="s">
        <v>409</v>
      </c>
      <c r="B56" s="370" t="str">
        <f t="shared" si="23"/>
        <v>Nominal £</v>
      </c>
      <c r="C56" s="719"/>
      <c r="D56" s="500"/>
      <c r="E56" s="553"/>
      <c r="F56" s="672">
        <v>0</v>
      </c>
      <c r="G56" s="276"/>
      <c r="H56" s="515"/>
      <c r="I56" s="276"/>
      <c r="J56" s="672">
        <v>0</v>
      </c>
      <c r="K56" s="276"/>
      <c r="L56" s="329" t="str">
        <f t="shared" si="20"/>
        <v>(Other - Please specify)</v>
      </c>
      <c r="M56" s="312" t="s">
        <v>225</v>
      </c>
      <c r="N56" s="719"/>
      <c r="O56" s="500"/>
      <c r="P56" s="500"/>
      <c r="Q56" s="784"/>
      <c r="R56" s="672">
        <f t="shared" si="24"/>
        <v>0</v>
      </c>
      <c r="S56" s="276"/>
      <c r="T56" s="329" t="str">
        <f t="shared" si="21"/>
        <v>(Other - Please specify)</v>
      </c>
      <c r="U56" s="312" t="s">
        <v>375</v>
      </c>
      <c r="V56" s="500"/>
      <c r="W56" s="500"/>
      <c r="X56" s="500"/>
      <c r="Y56" s="500"/>
      <c r="Z56" s="500"/>
      <c r="AA56" s="500"/>
      <c r="AB56" s="500"/>
      <c r="AC56" s="500"/>
      <c r="AD56" s="500"/>
      <c r="AE56" s="500"/>
      <c r="AF56" s="500"/>
      <c r="AG56" s="500"/>
      <c r="AH56" s="500"/>
      <c r="AI56" s="500"/>
      <c r="AJ56" s="672">
        <f t="shared" si="25"/>
        <v>0</v>
      </c>
      <c r="AK56" s="672" t="str">
        <f t="shared" si="26"/>
        <v/>
      </c>
      <c r="AL56" s="336"/>
      <c r="AM56" s="329" t="str">
        <f t="shared" si="22"/>
        <v>(Other - Please specify)</v>
      </c>
      <c r="AN56" s="312" t="s">
        <v>375</v>
      </c>
      <c r="AO56" s="719"/>
      <c r="AP56" s="500"/>
      <c r="AQ56" s="500"/>
      <c r="AR56" s="500"/>
      <c r="AS56" s="500"/>
      <c r="AT56" s="500"/>
      <c r="AU56" s="553"/>
    </row>
    <row r="57" spans="1:47" x14ac:dyDescent="0.3">
      <c r="A57" s="371" t="s">
        <v>409</v>
      </c>
      <c r="B57" s="370" t="str">
        <f t="shared" si="23"/>
        <v>Nominal £</v>
      </c>
      <c r="C57" s="719"/>
      <c r="D57" s="500"/>
      <c r="E57" s="553"/>
      <c r="F57" s="672">
        <v>0</v>
      </c>
      <c r="G57" s="276"/>
      <c r="H57" s="515"/>
      <c r="I57" s="276"/>
      <c r="J57" s="672">
        <v>0</v>
      </c>
      <c r="K57" s="276"/>
      <c r="L57" s="329" t="str">
        <f t="shared" si="20"/>
        <v>(Other - Please specify)</v>
      </c>
      <c r="M57" s="312" t="s">
        <v>225</v>
      </c>
      <c r="N57" s="719"/>
      <c r="O57" s="500"/>
      <c r="P57" s="500"/>
      <c r="Q57" s="784"/>
      <c r="R57" s="672">
        <f t="shared" si="24"/>
        <v>0</v>
      </c>
      <c r="S57" s="276"/>
      <c r="T57" s="329" t="str">
        <f t="shared" si="21"/>
        <v>(Other - Please specify)</v>
      </c>
      <c r="U57" s="312" t="s">
        <v>375</v>
      </c>
      <c r="V57" s="500"/>
      <c r="W57" s="500"/>
      <c r="X57" s="500"/>
      <c r="Y57" s="500"/>
      <c r="Z57" s="500"/>
      <c r="AA57" s="500"/>
      <c r="AB57" s="500"/>
      <c r="AC57" s="500"/>
      <c r="AD57" s="500"/>
      <c r="AE57" s="500"/>
      <c r="AF57" s="500"/>
      <c r="AG57" s="500"/>
      <c r="AH57" s="500"/>
      <c r="AI57" s="500"/>
      <c r="AJ57" s="672">
        <f t="shared" si="25"/>
        <v>0</v>
      </c>
      <c r="AK57" s="672" t="str">
        <f t="shared" si="26"/>
        <v/>
      </c>
      <c r="AL57" s="336"/>
      <c r="AM57" s="329" t="str">
        <f t="shared" si="22"/>
        <v>(Other - Please specify)</v>
      </c>
      <c r="AN57" s="312" t="s">
        <v>375</v>
      </c>
      <c r="AO57" s="719"/>
      <c r="AP57" s="500"/>
      <c r="AQ57" s="500"/>
      <c r="AR57" s="500"/>
      <c r="AS57" s="500"/>
      <c r="AT57" s="500"/>
      <c r="AU57" s="553"/>
    </row>
    <row r="58" spans="1:47" x14ac:dyDescent="0.3">
      <c r="A58" s="371" t="s">
        <v>409</v>
      </c>
      <c r="B58" s="370" t="str">
        <f t="shared" si="23"/>
        <v>Nominal £</v>
      </c>
      <c r="C58" s="719"/>
      <c r="D58" s="500"/>
      <c r="E58" s="553"/>
      <c r="F58" s="672">
        <v>0</v>
      </c>
      <c r="G58" s="276"/>
      <c r="H58" s="515"/>
      <c r="I58" s="276"/>
      <c r="J58" s="672">
        <v>0</v>
      </c>
      <c r="K58" s="276"/>
      <c r="L58" s="329" t="str">
        <f t="shared" si="20"/>
        <v>(Other - Please specify)</v>
      </c>
      <c r="M58" s="312" t="s">
        <v>225</v>
      </c>
      <c r="N58" s="719"/>
      <c r="O58" s="500"/>
      <c r="P58" s="500"/>
      <c r="Q58" s="784"/>
      <c r="R58" s="672">
        <f t="shared" si="24"/>
        <v>0</v>
      </c>
      <c r="S58" s="276"/>
      <c r="T58" s="329" t="str">
        <f t="shared" si="21"/>
        <v>(Other - Please specify)</v>
      </c>
      <c r="U58" s="312" t="s">
        <v>375</v>
      </c>
      <c r="V58" s="500"/>
      <c r="W58" s="500"/>
      <c r="X58" s="500"/>
      <c r="Y58" s="500"/>
      <c r="Z58" s="500"/>
      <c r="AA58" s="500"/>
      <c r="AB58" s="500"/>
      <c r="AC58" s="500"/>
      <c r="AD58" s="500"/>
      <c r="AE58" s="500"/>
      <c r="AF58" s="500"/>
      <c r="AG58" s="500"/>
      <c r="AH58" s="500"/>
      <c r="AI58" s="500"/>
      <c r="AJ58" s="672">
        <f t="shared" si="25"/>
        <v>0</v>
      </c>
      <c r="AK58" s="672" t="str">
        <f t="shared" si="26"/>
        <v/>
      </c>
      <c r="AL58" s="336"/>
      <c r="AM58" s="329" t="str">
        <f t="shared" si="22"/>
        <v>(Other - Please specify)</v>
      </c>
      <c r="AN58" s="327" t="s">
        <v>375</v>
      </c>
      <c r="AO58" s="719"/>
      <c r="AP58" s="500"/>
      <c r="AQ58" s="500"/>
      <c r="AR58" s="500"/>
      <c r="AS58" s="500"/>
      <c r="AT58" s="500"/>
      <c r="AU58" s="553"/>
    </row>
    <row r="59" spans="1:47" x14ac:dyDescent="0.3">
      <c r="A59" s="371" t="s">
        <v>409</v>
      </c>
      <c r="B59" s="370" t="str">
        <f t="shared" si="23"/>
        <v>Nominal £</v>
      </c>
      <c r="C59" s="719"/>
      <c r="D59" s="500"/>
      <c r="E59" s="553"/>
      <c r="F59" s="672">
        <v>0</v>
      </c>
      <c r="G59" s="276"/>
      <c r="H59" s="515"/>
      <c r="I59" s="276"/>
      <c r="J59" s="672">
        <v>0</v>
      </c>
      <c r="K59" s="276"/>
      <c r="L59" s="329" t="str">
        <f t="shared" si="20"/>
        <v>(Other - Please specify)</v>
      </c>
      <c r="M59" s="312" t="s">
        <v>225</v>
      </c>
      <c r="N59" s="719"/>
      <c r="O59" s="500"/>
      <c r="P59" s="500"/>
      <c r="Q59" s="784"/>
      <c r="R59" s="672">
        <f t="shared" si="24"/>
        <v>0</v>
      </c>
      <c r="S59" s="276"/>
      <c r="T59" s="329" t="str">
        <f t="shared" si="21"/>
        <v>(Other - Please specify)</v>
      </c>
      <c r="U59" s="312" t="s">
        <v>375</v>
      </c>
      <c r="V59" s="500"/>
      <c r="W59" s="500"/>
      <c r="X59" s="500"/>
      <c r="Y59" s="500"/>
      <c r="Z59" s="500"/>
      <c r="AA59" s="500"/>
      <c r="AB59" s="500"/>
      <c r="AC59" s="500"/>
      <c r="AD59" s="500"/>
      <c r="AE59" s="500"/>
      <c r="AF59" s="500"/>
      <c r="AG59" s="500"/>
      <c r="AH59" s="500"/>
      <c r="AI59" s="500"/>
      <c r="AJ59" s="672">
        <f t="shared" si="25"/>
        <v>0</v>
      </c>
      <c r="AK59" s="672" t="str">
        <f t="shared" si="26"/>
        <v/>
      </c>
      <c r="AL59" s="336"/>
      <c r="AM59" s="329" t="str">
        <f t="shared" si="22"/>
        <v>(Other - Please specify)</v>
      </c>
      <c r="AN59" s="312" t="s">
        <v>375</v>
      </c>
      <c r="AO59" s="719"/>
      <c r="AP59" s="500"/>
      <c r="AQ59" s="500"/>
      <c r="AR59" s="500"/>
      <c r="AS59" s="500"/>
      <c r="AT59" s="500"/>
      <c r="AU59" s="553"/>
    </row>
    <row r="60" spans="1:47" x14ac:dyDescent="0.3">
      <c r="A60" s="371" t="s">
        <v>409</v>
      </c>
      <c r="B60" s="370" t="str">
        <f t="shared" si="23"/>
        <v>Nominal £</v>
      </c>
      <c r="C60" s="719"/>
      <c r="D60" s="500"/>
      <c r="E60" s="553"/>
      <c r="F60" s="672">
        <v>0</v>
      </c>
      <c r="G60" s="276"/>
      <c r="H60" s="515"/>
      <c r="I60" s="276"/>
      <c r="J60" s="672">
        <v>0</v>
      </c>
      <c r="K60" s="276"/>
      <c r="L60" s="329" t="str">
        <f t="shared" si="20"/>
        <v>(Other - Please specify)</v>
      </c>
      <c r="M60" s="312" t="s">
        <v>225</v>
      </c>
      <c r="N60" s="719"/>
      <c r="O60" s="500"/>
      <c r="P60" s="500"/>
      <c r="Q60" s="784"/>
      <c r="R60" s="672">
        <f t="shared" si="24"/>
        <v>0</v>
      </c>
      <c r="S60" s="276"/>
      <c r="T60" s="329" t="str">
        <f t="shared" si="21"/>
        <v>(Other - Please specify)</v>
      </c>
      <c r="U60" s="312" t="s">
        <v>375</v>
      </c>
      <c r="V60" s="500"/>
      <c r="W60" s="500"/>
      <c r="X60" s="500"/>
      <c r="Y60" s="500"/>
      <c r="Z60" s="500"/>
      <c r="AA60" s="500"/>
      <c r="AB60" s="500"/>
      <c r="AC60" s="500"/>
      <c r="AD60" s="500"/>
      <c r="AE60" s="500"/>
      <c r="AF60" s="500"/>
      <c r="AG60" s="500"/>
      <c r="AH60" s="500"/>
      <c r="AI60" s="500"/>
      <c r="AJ60" s="672">
        <f t="shared" si="25"/>
        <v>0</v>
      </c>
      <c r="AK60" s="672" t="str">
        <f t="shared" si="26"/>
        <v/>
      </c>
      <c r="AL60" s="336"/>
      <c r="AM60" s="329" t="str">
        <f t="shared" si="22"/>
        <v>(Other - Please specify)</v>
      </c>
      <c r="AN60" s="327" t="s">
        <v>375</v>
      </c>
      <c r="AO60" s="719"/>
      <c r="AP60" s="500"/>
      <c r="AQ60" s="500"/>
      <c r="AR60" s="500"/>
      <c r="AS60" s="500"/>
      <c r="AT60" s="500"/>
      <c r="AU60" s="553"/>
    </row>
    <row r="61" spans="1:47" x14ac:dyDescent="0.3">
      <c r="A61" s="371" t="s">
        <v>409</v>
      </c>
      <c r="B61" s="370" t="str">
        <f t="shared" si="23"/>
        <v>Nominal £</v>
      </c>
      <c r="C61" s="719"/>
      <c r="D61" s="500"/>
      <c r="E61" s="553"/>
      <c r="F61" s="672">
        <v>0</v>
      </c>
      <c r="G61" s="276"/>
      <c r="H61" s="515"/>
      <c r="I61" s="276"/>
      <c r="J61" s="672">
        <v>0</v>
      </c>
      <c r="K61" s="276"/>
      <c r="L61" s="329" t="str">
        <f t="shared" si="20"/>
        <v>(Other - Please specify)</v>
      </c>
      <c r="M61" s="312" t="s">
        <v>225</v>
      </c>
      <c r="N61" s="719"/>
      <c r="O61" s="500"/>
      <c r="P61" s="500"/>
      <c r="Q61" s="784"/>
      <c r="R61" s="672">
        <f t="shared" si="24"/>
        <v>0</v>
      </c>
      <c r="S61" s="276"/>
      <c r="T61" s="329" t="str">
        <f t="shared" si="21"/>
        <v>(Other - Please specify)</v>
      </c>
      <c r="U61" s="312" t="s">
        <v>375</v>
      </c>
      <c r="V61" s="500"/>
      <c r="W61" s="500"/>
      <c r="X61" s="500"/>
      <c r="Y61" s="500"/>
      <c r="Z61" s="500"/>
      <c r="AA61" s="500"/>
      <c r="AB61" s="500"/>
      <c r="AC61" s="500"/>
      <c r="AD61" s="500"/>
      <c r="AE61" s="500"/>
      <c r="AF61" s="500"/>
      <c r="AG61" s="500"/>
      <c r="AH61" s="500"/>
      <c r="AI61" s="500"/>
      <c r="AJ61" s="672">
        <f t="shared" si="25"/>
        <v>0</v>
      </c>
      <c r="AK61" s="672" t="str">
        <f t="shared" si="26"/>
        <v/>
      </c>
      <c r="AL61" s="336"/>
      <c r="AM61" s="329" t="str">
        <f t="shared" si="22"/>
        <v>(Other - Please specify)</v>
      </c>
      <c r="AN61" s="312" t="s">
        <v>375</v>
      </c>
      <c r="AO61" s="719"/>
      <c r="AP61" s="500"/>
      <c r="AQ61" s="500"/>
      <c r="AR61" s="500"/>
      <c r="AS61" s="500"/>
      <c r="AT61" s="500"/>
      <c r="AU61" s="553"/>
    </row>
    <row r="62" spans="1:47" x14ac:dyDescent="0.3">
      <c r="A62" s="371" t="s">
        <v>409</v>
      </c>
      <c r="B62" s="370" t="str">
        <f t="shared" si="23"/>
        <v>Nominal £</v>
      </c>
      <c r="C62" s="719"/>
      <c r="D62" s="500"/>
      <c r="E62" s="553"/>
      <c r="F62" s="672">
        <v>0</v>
      </c>
      <c r="G62" s="276"/>
      <c r="H62" s="515"/>
      <c r="I62" s="276"/>
      <c r="J62" s="672">
        <v>0</v>
      </c>
      <c r="K62" s="276"/>
      <c r="L62" s="329" t="str">
        <f t="shared" si="20"/>
        <v>(Other - Please specify)</v>
      </c>
      <c r="M62" s="312" t="s">
        <v>225</v>
      </c>
      <c r="N62" s="720"/>
      <c r="O62" s="556"/>
      <c r="P62" s="556"/>
      <c r="Q62" s="787"/>
      <c r="R62" s="672">
        <f t="shared" si="24"/>
        <v>0</v>
      </c>
      <c r="S62" s="276"/>
      <c r="T62" s="329" t="str">
        <f t="shared" si="21"/>
        <v>(Other - Please specify)</v>
      </c>
      <c r="U62" s="312" t="s">
        <v>375</v>
      </c>
      <c r="V62" s="500"/>
      <c r="W62" s="500"/>
      <c r="X62" s="500"/>
      <c r="Y62" s="500"/>
      <c r="Z62" s="500"/>
      <c r="AA62" s="500"/>
      <c r="AB62" s="500"/>
      <c r="AC62" s="500"/>
      <c r="AD62" s="500"/>
      <c r="AE62" s="500"/>
      <c r="AF62" s="500"/>
      <c r="AG62" s="500"/>
      <c r="AH62" s="500"/>
      <c r="AI62" s="500"/>
      <c r="AJ62" s="672">
        <f t="shared" si="25"/>
        <v>0</v>
      </c>
      <c r="AK62" s="672" t="str">
        <f t="shared" si="26"/>
        <v/>
      </c>
      <c r="AL62" s="336"/>
      <c r="AM62" s="329" t="str">
        <f t="shared" si="22"/>
        <v>(Other - Please specify)</v>
      </c>
      <c r="AN62" s="327" t="s">
        <v>375</v>
      </c>
      <c r="AO62" s="719"/>
      <c r="AP62" s="500"/>
      <c r="AQ62" s="500"/>
      <c r="AR62" s="500"/>
      <c r="AS62" s="500"/>
      <c r="AT62" s="500"/>
      <c r="AU62" s="553"/>
    </row>
    <row r="63" spans="1:47" x14ac:dyDescent="0.3">
      <c r="A63" s="371" t="s">
        <v>409</v>
      </c>
      <c r="B63" s="370" t="str">
        <f t="shared" si="23"/>
        <v>Nominal £</v>
      </c>
      <c r="C63" s="719"/>
      <c r="D63" s="500"/>
      <c r="E63" s="553"/>
      <c r="F63" s="672">
        <v>0</v>
      </c>
      <c r="G63" s="276"/>
      <c r="H63" s="515"/>
      <c r="I63" s="276"/>
      <c r="J63" s="672">
        <v>0</v>
      </c>
      <c r="K63" s="276"/>
      <c r="L63" s="329" t="str">
        <f t="shared" si="20"/>
        <v>(Other - Please specify)</v>
      </c>
      <c r="M63" s="312" t="s">
        <v>225</v>
      </c>
      <c r="N63" s="720"/>
      <c r="O63" s="556"/>
      <c r="P63" s="556"/>
      <c r="Q63" s="787"/>
      <c r="R63" s="672">
        <f t="shared" si="24"/>
        <v>0</v>
      </c>
      <c r="S63" s="276"/>
      <c r="T63" s="329" t="str">
        <f t="shared" si="21"/>
        <v>(Other - Please specify)</v>
      </c>
      <c r="U63" s="312" t="s">
        <v>375</v>
      </c>
      <c r="V63" s="500"/>
      <c r="W63" s="500"/>
      <c r="X63" s="500"/>
      <c r="Y63" s="500"/>
      <c r="Z63" s="500"/>
      <c r="AA63" s="500"/>
      <c r="AB63" s="500"/>
      <c r="AC63" s="500"/>
      <c r="AD63" s="500"/>
      <c r="AE63" s="500"/>
      <c r="AF63" s="500"/>
      <c r="AG63" s="500"/>
      <c r="AH63" s="500"/>
      <c r="AI63" s="500"/>
      <c r="AJ63" s="672">
        <f t="shared" si="25"/>
        <v>0</v>
      </c>
      <c r="AK63" s="672" t="str">
        <f t="shared" si="26"/>
        <v/>
      </c>
      <c r="AL63" s="336"/>
      <c r="AM63" s="329" t="str">
        <f t="shared" si="22"/>
        <v>(Other - Please specify)</v>
      </c>
      <c r="AN63" s="312" t="s">
        <v>375</v>
      </c>
      <c r="AO63" s="719"/>
      <c r="AP63" s="500"/>
      <c r="AQ63" s="500"/>
      <c r="AR63" s="500"/>
      <c r="AS63" s="500"/>
      <c r="AT63" s="500"/>
      <c r="AU63" s="553"/>
    </row>
    <row r="64" spans="1:47" x14ac:dyDescent="0.3">
      <c r="A64" s="371" t="s">
        <v>409</v>
      </c>
      <c r="B64" s="370" t="str">
        <f t="shared" si="23"/>
        <v>Nominal £</v>
      </c>
      <c r="C64" s="719"/>
      <c r="D64" s="500"/>
      <c r="E64" s="553"/>
      <c r="F64" s="672">
        <v>0</v>
      </c>
      <c r="G64" s="276"/>
      <c r="H64" s="515"/>
      <c r="I64" s="276"/>
      <c r="J64" s="672">
        <v>0</v>
      </c>
      <c r="K64" s="276"/>
      <c r="L64" s="329" t="str">
        <f t="shared" si="20"/>
        <v>(Other - Please specify)</v>
      </c>
      <c r="M64" s="312" t="s">
        <v>225</v>
      </c>
      <c r="N64" s="720"/>
      <c r="O64" s="556"/>
      <c r="P64" s="556"/>
      <c r="Q64" s="787"/>
      <c r="R64" s="672">
        <f t="shared" si="24"/>
        <v>0</v>
      </c>
      <c r="S64" s="276"/>
      <c r="T64" s="329" t="str">
        <f t="shared" si="21"/>
        <v>(Other - Please specify)</v>
      </c>
      <c r="U64" s="312" t="s">
        <v>375</v>
      </c>
      <c r="V64" s="500"/>
      <c r="W64" s="500"/>
      <c r="X64" s="500"/>
      <c r="Y64" s="500"/>
      <c r="Z64" s="500"/>
      <c r="AA64" s="500"/>
      <c r="AB64" s="500"/>
      <c r="AC64" s="500"/>
      <c r="AD64" s="500"/>
      <c r="AE64" s="500"/>
      <c r="AF64" s="500"/>
      <c r="AG64" s="500"/>
      <c r="AH64" s="500"/>
      <c r="AI64" s="500"/>
      <c r="AJ64" s="672">
        <f t="shared" si="25"/>
        <v>0</v>
      </c>
      <c r="AK64" s="672" t="str">
        <f t="shared" si="26"/>
        <v/>
      </c>
      <c r="AL64" s="336"/>
      <c r="AM64" s="329" t="str">
        <f t="shared" si="22"/>
        <v>(Other - Please specify)</v>
      </c>
      <c r="AN64" s="327" t="s">
        <v>375</v>
      </c>
      <c r="AO64" s="719"/>
      <c r="AP64" s="500"/>
      <c r="AQ64" s="500"/>
      <c r="AR64" s="500"/>
      <c r="AS64" s="500"/>
      <c r="AT64" s="500"/>
      <c r="AU64" s="553"/>
    </row>
    <row r="65" spans="1:47" x14ac:dyDescent="0.3">
      <c r="A65" s="371" t="s">
        <v>409</v>
      </c>
      <c r="B65" s="370" t="str">
        <f t="shared" si="23"/>
        <v>Nominal £</v>
      </c>
      <c r="C65" s="719"/>
      <c r="D65" s="500"/>
      <c r="E65" s="553"/>
      <c r="F65" s="672">
        <v>0</v>
      </c>
      <c r="G65" s="276"/>
      <c r="H65" s="515"/>
      <c r="I65" s="276"/>
      <c r="J65" s="672">
        <v>0</v>
      </c>
      <c r="K65" s="276"/>
      <c r="L65" s="329" t="str">
        <f t="shared" si="20"/>
        <v>(Other - Please specify)</v>
      </c>
      <c r="M65" s="312" t="s">
        <v>225</v>
      </c>
      <c r="N65" s="720"/>
      <c r="O65" s="556"/>
      <c r="P65" s="556"/>
      <c r="Q65" s="787"/>
      <c r="R65" s="672">
        <f t="shared" si="24"/>
        <v>0</v>
      </c>
      <c r="S65" s="276"/>
      <c r="T65" s="329" t="str">
        <f t="shared" si="21"/>
        <v>(Other - Please specify)</v>
      </c>
      <c r="U65" s="312" t="s">
        <v>375</v>
      </c>
      <c r="V65" s="500"/>
      <c r="W65" s="500"/>
      <c r="X65" s="500"/>
      <c r="Y65" s="500"/>
      <c r="Z65" s="500"/>
      <c r="AA65" s="500"/>
      <c r="AB65" s="500"/>
      <c r="AC65" s="500"/>
      <c r="AD65" s="500"/>
      <c r="AE65" s="500"/>
      <c r="AF65" s="500"/>
      <c r="AG65" s="500"/>
      <c r="AH65" s="500"/>
      <c r="AI65" s="500"/>
      <c r="AJ65" s="672">
        <f t="shared" si="25"/>
        <v>0</v>
      </c>
      <c r="AK65" s="672" t="str">
        <f t="shared" si="26"/>
        <v/>
      </c>
      <c r="AL65" s="336"/>
      <c r="AM65" s="329" t="str">
        <f t="shared" si="22"/>
        <v>(Other - Please specify)</v>
      </c>
      <c r="AN65" s="312" t="s">
        <v>375</v>
      </c>
      <c r="AO65" s="719"/>
      <c r="AP65" s="500"/>
      <c r="AQ65" s="500"/>
      <c r="AR65" s="500"/>
      <c r="AS65" s="500"/>
      <c r="AT65" s="500"/>
      <c r="AU65" s="553"/>
    </row>
    <row r="66" spans="1:47" ht="14.5" thickBot="1" x14ac:dyDescent="0.35">
      <c r="A66" s="371" t="s">
        <v>409</v>
      </c>
      <c r="B66" s="370" t="str">
        <f>B65</f>
        <v>Nominal £</v>
      </c>
      <c r="C66" s="720"/>
      <c r="D66" s="556"/>
      <c r="E66" s="557"/>
      <c r="F66" s="674">
        <v>0</v>
      </c>
      <c r="G66" s="276"/>
      <c r="H66" s="721"/>
      <c r="I66" s="276"/>
      <c r="J66" s="674">
        <v>0</v>
      </c>
      <c r="K66" s="276"/>
      <c r="L66" s="329" t="str">
        <f t="shared" si="20"/>
        <v>(Other - Please specify)</v>
      </c>
      <c r="M66" s="327" t="s">
        <v>225</v>
      </c>
      <c r="N66" s="720"/>
      <c r="O66" s="556"/>
      <c r="P66" s="556"/>
      <c r="Q66" s="787"/>
      <c r="R66" s="672">
        <f t="shared" si="24"/>
        <v>0</v>
      </c>
      <c r="S66" s="276"/>
      <c r="T66" s="329" t="str">
        <f t="shared" si="21"/>
        <v>(Other - Please specify)</v>
      </c>
      <c r="U66" s="312" t="s">
        <v>375</v>
      </c>
      <c r="V66" s="500"/>
      <c r="W66" s="500"/>
      <c r="X66" s="500"/>
      <c r="Y66" s="500"/>
      <c r="Z66" s="500"/>
      <c r="AA66" s="500"/>
      <c r="AB66" s="500"/>
      <c r="AC66" s="500"/>
      <c r="AD66" s="500"/>
      <c r="AE66" s="500"/>
      <c r="AF66" s="500"/>
      <c r="AG66" s="500"/>
      <c r="AH66" s="500"/>
      <c r="AI66" s="500"/>
      <c r="AJ66" s="672">
        <f t="shared" si="25"/>
        <v>0</v>
      </c>
      <c r="AK66" s="674" t="str">
        <f>IF(R66=0,"",ROUND(AJ66/R66,1))</f>
        <v/>
      </c>
      <c r="AL66" s="336"/>
      <c r="AM66" s="329" t="str">
        <f t="shared" si="22"/>
        <v>(Other - Please specify)</v>
      </c>
      <c r="AN66" s="327" t="s">
        <v>375</v>
      </c>
      <c r="AO66" s="722"/>
      <c r="AP66" s="554"/>
      <c r="AQ66" s="554"/>
      <c r="AR66" s="554"/>
      <c r="AS66" s="554"/>
      <c r="AT66" s="554"/>
      <c r="AU66" s="555"/>
    </row>
    <row r="67" spans="1:47" ht="14.5" thickBot="1" x14ac:dyDescent="0.35">
      <c r="A67" s="292" t="s">
        <v>29</v>
      </c>
      <c r="B67" s="314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22"/>
      <c r="H67" s="676">
        <f>SUM(H47:H66)</f>
        <v>0</v>
      </c>
      <c r="I67" s="322"/>
      <c r="J67" s="676">
        <f>SUM(J47:J66)</f>
        <v>0</v>
      </c>
      <c r="K67" s="338"/>
      <c r="L67" s="330" t="s">
        <v>29</v>
      </c>
      <c r="M67" s="314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8"/>
      <c r="T67" s="330" t="s">
        <v>29</v>
      </c>
      <c r="U67" s="314" t="s">
        <v>375</v>
      </c>
      <c r="V67" s="675">
        <f>SUM(V47:V66)</f>
        <v>0</v>
      </c>
      <c r="W67" s="656">
        <f>SUM(W47:W66)</f>
        <v>0</v>
      </c>
      <c r="X67" s="656">
        <f t="shared" ref="X67:AH67" si="27">SUM(X47:X66)</f>
        <v>0</v>
      </c>
      <c r="Y67" s="656">
        <f t="shared" si="27"/>
        <v>0</v>
      </c>
      <c r="Z67" s="656">
        <f t="shared" si="27"/>
        <v>0</v>
      </c>
      <c r="AA67" s="656">
        <f t="shared" si="27"/>
        <v>0</v>
      </c>
      <c r="AB67" s="656">
        <f t="shared" si="27"/>
        <v>0</v>
      </c>
      <c r="AC67" s="656">
        <f t="shared" si="27"/>
        <v>0</v>
      </c>
      <c r="AD67" s="656">
        <f t="shared" si="27"/>
        <v>0</v>
      </c>
      <c r="AE67" s="656">
        <f t="shared" si="27"/>
        <v>0</v>
      </c>
      <c r="AF67" s="656">
        <f t="shared" si="27"/>
        <v>0</v>
      </c>
      <c r="AG67" s="656">
        <f t="shared" si="27"/>
        <v>0</v>
      </c>
      <c r="AH67" s="656">
        <f t="shared" si="27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7"/>
      <c r="AM67" s="292" t="str">
        <f t="shared" ref="AM67" si="28">A67</f>
        <v>Total</v>
      </c>
      <c r="AN67" s="314" t="s">
        <v>375</v>
      </c>
      <c r="AO67" s="675">
        <f>SUM(AO47:AO66)</f>
        <v>0</v>
      </c>
      <c r="AP67" s="656">
        <f t="shared" ref="AP67:AU67" si="29">SUM(AP47:AP66)</f>
        <v>0</v>
      </c>
      <c r="AQ67" s="656">
        <f t="shared" si="29"/>
        <v>0</v>
      </c>
      <c r="AR67" s="656">
        <f t="shared" si="29"/>
        <v>0</v>
      </c>
      <c r="AS67" s="656">
        <f t="shared" si="29"/>
        <v>0</v>
      </c>
      <c r="AT67" s="656">
        <f t="shared" si="29"/>
        <v>0</v>
      </c>
      <c r="AU67" s="657">
        <f t="shared" si="29"/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3" t="s">
        <v>364</v>
      </c>
      <c r="AD68" s="293"/>
      <c r="AE68" s="293"/>
      <c r="AF68" s="265"/>
      <c r="AG68" s="265"/>
      <c r="AH68" s="265"/>
      <c r="AI68" s="265"/>
      <c r="AJ68" s="260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2" t="s">
        <v>390</v>
      </c>
      <c r="U71" s="296"/>
      <c r="V71" s="295"/>
      <c r="W71" s="295"/>
      <c r="X71" s="295"/>
      <c r="Y71" s="295"/>
      <c r="Z71" s="295"/>
      <c r="AA71" s="295"/>
      <c r="AB71" s="29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5" t="s">
        <v>377</v>
      </c>
      <c r="U72" s="1682" t="s">
        <v>299</v>
      </c>
      <c r="V72" s="1682" t="str">
        <f>V7</f>
        <v>Mains Length Laid (m) per pipe diameter</v>
      </c>
      <c r="W72" s="1683"/>
      <c r="X72" s="1683"/>
      <c r="Y72" s="1683"/>
      <c r="Z72" s="1683"/>
      <c r="AA72" s="1683"/>
      <c r="AB72" s="1683"/>
      <c r="AC72" s="1683"/>
      <c r="AD72" s="1683"/>
      <c r="AE72" s="1683"/>
      <c r="AF72" s="1683"/>
      <c r="AG72" s="1683"/>
      <c r="AH72" s="1683"/>
      <c r="AI72" s="1684"/>
      <c r="AJ72" s="1675" t="s">
        <v>362</v>
      </c>
      <c r="AK72" s="265"/>
      <c r="AL72" s="265"/>
      <c r="AM72" s="265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6"/>
      <c r="U73" s="1685"/>
      <c r="V73" s="268" t="str">
        <f>V8</f>
        <v>32mm</v>
      </c>
      <c r="W73" s="297" t="str">
        <f t="shared" ref="W73:AI73" si="30">W8</f>
        <v>50mm</v>
      </c>
      <c r="X73" s="297" t="str">
        <f t="shared" si="30"/>
        <v>63mm</v>
      </c>
      <c r="Y73" s="297" t="str">
        <f t="shared" si="30"/>
        <v>75mm</v>
      </c>
      <c r="Z73" s="297" t="str">
        <f t="shared" si="30"/>
        <v>90mm</v>
      </c>
      <c r="AA73" s="297" t="str">
        <f t="shared" si="30"/>
        <v>125mm</v>
      </c>
      <c r="AB73" s="297" t="str">
        <f t="shared" si="30"/>
        <v>180mm</v>
      </c>
      <c r="AC73" s="297" t="str">
        <f t="shared" si="30"/>
        <v>200mm</v>
      </c>
      <c r="AD73" s="297" t="str">
        <f t="shared" si="30"/>
        <v>250mm</v>
      </c>
      <c r="AE73" s="297" t="str">
        <f t="shared" si="30"/>
        <v>315mm</v>
      </c>
      <c r="AF73" s="297" t="str">
        <f t="shared" si="30"/>
        <v>355mm</v>
      </c>
      <c r="AG73" s="297" t="str">
        <f t="shared" si="30"/>
        <v>400mm</v>
      </c>
      <c r="AH73" s="297" t="str">
        <f t="shared" si="30"/>
        <v>450mm</v>
      </c>
      <c r="AI73" s="271" t="str">
        <f t="shared" si="30"/>
        <v>600mm</v>
      </c>
      <c r="AJ73" s="1676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6" t="s">
        <v>367</v>
      </c>
      <c r="U74" s="311" t="s">
        <v>375</v>
      </c>
      <c r="V74" s="788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7" t="s">
        <v>368</v>
      </c>
      <c r="U75" s="312" t="s">
        <v>375</v>
      </c>
      <c r="V75" s="789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7" t="s">
        <v>369</v>
      </c>
      <c r="U76" s="312" t="s">
        <v>375</v>
      </c>
      <c r="V76" s="789"/>
      <c r="W76" s="500"/>
      <c r="X76" s="500"/>
      <c r="Y76" s="500"/>
      <c r="Z76" s="500"/>
      <c r="AA76" s="500"/>
      <c r="AB76" s="500"/>
      <c r="AC76" s="500"/>
      <c r="AD76" s="500"/>
      <c r="AE76" s="500"/>
      <c r="AF76" s="500"/>
      <c r="AG76" s="500"/>
      <c r="AH76" s="784"/>
      <c r="AI76" s="784"/>
      <c r="AJ76" s="672">
        <f t="shared" ref="AJ76:AJ79" si="31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7" t="s">
        <v>370</v>
      </c>
      <c r="U77" s="312" t="s">
        <v>375</v>
      </c>
      <c r="V77" s="789"/>
      <c r="W77" s="500"/>
      <c r="X77" s="500"/>
      <c r="Y77" s="500"/>
      <c r="Z77" s="500"/>
      <c r="AA77" s="500"/>
      <c r="AB77" s="500"/>
      <c r="AC77" s="500"/>
      <c r="AD77" s="500"/>
      <c r="AE77" s="500"/>
      <c r="AF77" s="500"/>
      <c r="AG77" s="500"/>
      <c r="AH77" s="784"/>
      <c r="AI77" s="784"/>
      <c r="AJ77" s="672">
        <f t="shared" si="31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7" t="s">
        <v>371</v>
      </c>
      <c r="U78" s="312" t="s">
        <v>375</v>
      </c>
      <c r="V78" s="789"/>
      <c r="W78" s="500"/>
      <c r="X78" s="500"/>
      <c r="Y78" s="500"/>
      <c r="Z78" s="500"/>
      <c r="AA78" s="500"/>
      <c r="AB78" s="500"/>
      <c r="AC78" s="500"/>
      <c r="AD78" s="500"/>
      <c r="AE78" s="500"/>
      <c r="AF78" s="500"/>
      <c r="AG78" s="500"/>
      <c r="AH78" s="784"/>
      <c r="AI78" s="784"/>
      <c r="AJ78" s="672">
        <f t="shared" si="31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5" t="s">
        <v>372</v>
      </c>
      <c r="U79" s="313" t="s">
        <v>375</v>
      </c>
      <c r="V79" s="790"/>
      <c r="W79" s="554"/>
      <c r="X79" s="554"/>
      <c r="Y79" s="554"/>
      <c r="Z79" s="554"/>
      <c r="AA79" s="554"/>
      <c r="AB79" s="554"/>
      <c r="AC79" s="554"/>
      <c r="AD79" s="554"/>
      <c r="AE79" s="554"/>
      <c r="AF79" s="554"/>
      <c r="AG79" s="554"/>
      <c r="AH79" s="786"/>
      <c r="AI79" s="786"/>
      <c r="AJ79" s="678">
        <f t="shared" si="31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5"/>
      <c r="V80" s="260"/>
      <c r="W80" s="260"/>
      <c r="X80" s="260"/>
      <c r="Y80" s="260"/>
      <c r="Z80" s="260"/>
      <c r="AA80" s="293" t="s">
        <v>389</v>
      </c>
      <c r="AC80" s="260"/>
      <c r="AD80" s="260"/>
      <c r="AE80" s="260"/>
      <c r="AF80" s="260"/>
      <c r="AG80" s="260"/>
      <c r="AH80" s="260"/>
      <c r="AI80" s="260"/>
      <c r="AJ80" s="260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1:J3"/>
    <mergeCell ref="A6:D6"/>
    <mergeCell ref="A7:A8"/>
    <mergeCell ref="B7:B8"/>
    <mergeCell ref="C7:C8"/>
    <mergeCell ref="D7:D8"/>
    <mergeCell ref="E7:E8"/>
    <mergeCell ref="F7:F8"/>
    <mergeCell ref="H7:H8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L25:L26"/>
    <mergeCell ref="M25:M26"/>
    <mergeCell ref="N25:R25"/>
    <mergeCell ref="T25:T26"/>
    <mergeCell ref="U25:U26"/>
    <mergeCell ref="AJ25:AJ26"/>
    <mergeCell ref="AK25:AK26"/>
    <mergeCell ref="T33:T34"/>
    <mergeCell ref="U33:U34"/>
    <mergeCell ref="V33:AI33"/>
    <mergeCell ref="AJ33:AJ34"/>
    <mergeCell ref="V25:AI25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</mergeCells>
  <conditionalFormatting sqref="V80:AA81">
    <cfRule type="expression" dxfId="34" priority="7">
      <formula>V80="Error"</formula>
    </cfRule>
  </conditionalFormatting>
  <conditionalFormatting sqref="V41:AJ41">
    <cfRule type="expression" dxfId="33" priority="5">
      <formula>V41="Error"</formula>
    </cfRule>
  </conditionalFormatting>
  <conditionalFormatting sqref="AB22:AE22">
    <cfRule type="expression" dxfId="32" priority="4">
      <formula>AB22="Error"</formula>
    </cfRule>
  </conditionalFormatting>
  <conditionalFormatting sqref="AC68:AE68">
    <cfRule type="expression" dxfId="31" priority="1">
      <formula>AC68="Error"</formula>
    </cfRule>
  </conditionalFormatting>
  <conditionalFormatting sqref="AC80:AJ81">
    <cfRule type="expression" dxfId="30" priority="3">
      <formula>AC80="Error"</formula>
    </cfRule>
  </conditionalFormatting>
  <conditionalFormatting sqref="AJ68">
    <cfRule type="expression" dxfId="29" priority="2">
      <formula>AJ68="Error"</formula>
    </cfRule>
  </conditionalFormatting>
  <conditionalFormatting sqref="AJ22:AM22">
    <cfRule type="expression" dxfId="28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CEB9C-9228-456E-BBAB-DDFF54A92CD7}">
  <sheetPr>
    <pageSetUpPr fitToPage="1"/>
  </sheetPr>
  <dimension ref="A1:AV149"/>
  <sheetViews>
    <sheetView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261"/>
      <c r="L1" s="261"/>
    </row>
    <row r="2" spans="1:47" s="28" customFormat="1" ht="1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261"/>
      <c r="L2" s="261"/>
    </row>
    <row r="3" spans="1:47" s="29" customFormat="1" ht="15.7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262"/>
      <c r="L3" s="262"/>
    </row>
    <row r="4" spans="1:47" ht="15" customHeight="1" x14ac:dyDescent="0.4">
      <c r="A4" s="263" t="str">
        <f t="shared" ref="A4" ca="1" si="0">CONCATENATE("Worksheet: ",RIGHT(CELL("filename",$A$1),LEN(CELL("filename",$A$1))-FIND("]",CELL("filename",$A$1))))</f>
        <v>Worksheet: 4.3 Project List Summaries 2026</v>
      </c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7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17"/>
      <c r="AO4" s="265"/>
      <c r="AP4" s="265"/>
      <c r="AQ4" s="265"/>
      <c r="AR4" s="265"/>
      <c r="AS4" s="265"/>
      <c r="AT4" s="265"/>
      <c r="AU4" s="265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93" t="s">
        <v>1131</v>
      </c>
      <c r="B6" s="1687"/>
      <c r="C6" s="1687"/>
      <c r="D6" s="1687"/>
      <c r="E6" s="302"/>
      <c r="F6" s="302"/>
      <c r="G6" s="265"/>
      <c r="H6" s="302"/>
      <c r="I6" s="265"/>
      <c r="J6" s="302"/>
      <c r="K6" s="17"/>
      <c r="L6" s="17"/>
      <c r="M6" s="265"/>
      <c r="N6" s="265"/>
      <c r="O6" s="265"/>
      <c r="P6" s="265"/>
      <c r="Q6" s="265"/>
      <c r="R6" s="265"/>
      <c r="S6" s="17"/>
      <c r="T6" s="17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7" t="s">
        <v>357</v>
      </c>
      <c r="E7" s="1679" t="s">
        <v>358</v>
      </c>
      <c r="F7" s="1675" t="s">
        <v>359</v>
      </c>
      <c r="G7" s="320"/>
      <c r="H7" s="1675" t="s">
        <v>360</v>
      </c>
      <c r="I7" s="320"/>
      <c r="J7" s="1645" t="s">
        <v>361</v>
      </c>
      <c r="K7" s="321"/>
      <c r="L7" s="1645" t="s">
        <v>336</v>
      </c>
      <c r="M7" s="1672" t="s">
        <v>299</v>
      </c>
      <c r="N7" s="1672" t="s">
        <v>252</v>
      </c>
      <c r="O7" s="1677"/>
      <c r="P7" s="1677"/>
      <c r="Q7" s="1678"/>
      <c r="R7" s="1679"/>
      <c r="S7" s="321"/>
      <c r="T7" s="1645" t="s">
        <v>336</v>
      </c>
      <c r="U7" s="1672" t="s">
        <v>299</v>
      </c>
      <c r="V7" s="1672" t="s">
        <v>376</v>
      </c>
      <c r="W7" s="1677"/>
      <c r="X7" s="1677"/>
      <c r="Y7" s="1677"/>
      <c r="Z7" s="1677"/>
      <c r="AA7" s="1677"/>
      <c r="AB7" s="1677"/>
      <c r="AC7" s="1677"/>
      <c r="AD7" s="1677"/>
      <c r="AE7" s="1677"/>
      <c r="AF7" s="1677"/>
      <c r="AG7" s="1678"/>
      <c r="AH7" s="1678"/>
      <c r="AI7" s="1678"/>
      <c r="AJ7" s="1675" t="s">
        <v>362</v>
      </c>
      <c r="AK7" s="1680" t="s">
        <v>378</v>
      </c>
      <c r="AL7" s="335"/>
      <c r="AM7" s="1645" t="s">
        <v>336</v>
      </c>
      <c r="AN7" s="1672" t="s">
        <v>299</v>
      </c>
      <c r="AO7" s="1672" t="s">
        <v>387</v>
      </c>
      <c r="AP7" s="1677"/>
      <c r="AQ7" s="1677"/>
      <c r="AR7" s="1677"/>
      <c r="AS7" s="1677"/>
      <c r="AT7" s="1677"/>
      <c r="AU7" s="1679"/>
    </row>
    <row r="8" spans="1:47" ht="25" customHeight="1" thickBot="1" x14ac:dyDescent="0.35">
      <c r="A8" s="1674"/>
      <c r="B8" s="1673"/>
      <c r="C8" s="1688"/>
      <c r="D8" s="1689"/>
      <c r="E8" s="1690"/>
      <c r="F8" s="1676"/>
      <c r="G8" s="265"/>
      <c r="H8" s="1676"/>
      <c r="I8" s="265"/>
      <c r="J8" s="1646"/>
      <c r="K8" s="17"/>
      <c r="L8" s="1674"/>
      <c r="M8" s="1673"/>
      <c r="N8" s="268" t="s">
        <v>325</v>
      </c>
      <c r="O8" s="269" t="s">
        <v>351</v>
      </c>
      <c r="P8" s="269" t="s">
        <v>326</v>
      </c>
      <c r="Q8" s="269" t="s">
        <v>327</v>
      </c>
      <c r="R8" s="271" t="s">
        <v>29</v>
      </c>
      <c r="S8" s="17"/>
      <c r="T8" s="1674"/>
      <c r="U8" s="1673"/>
      <c r="V8" s="268" t="s">
        <v>337</v>
      </c>
      <c r="W8" s="269" t="s">
        <v>338</v>
      </c>
      <c r="X8" s="269" t="s">
        <v>339</v>
      </c>
      <c r="Y8" s="269" t="s">
        <v>340</v>
      </c>
      <c r="Z8" s="269" t="s">
        <v>341</v>
      </c>
      <c r="AA8" s="269" t="s">
        <v>342</v>
      </c>
      <c r="AB8" s="269" t="s">
        <v>343</v>
      </c>
      <c r="AC8" s="269" t="s">
        <v>344</v>
      </c>
      <c r="AD8" s="269" t="s">
        <v>345</v>
      </c>
      <c r="AE8" s="269" t="s">
        <v>346</v>
      </c>
      <c r="AF8" s="269" t="s">
        <v>347</v>
      </c>
      <c r="AG8" s="272" t="s">
        <v>348</v>
      </c>
      <c r="AH8" s="272" t="s">
        <v>349</v>
      </c>
      <c r="AI8" s="272" t="s">
        <v>350</v>
      </c>
      <c r="AJ8" s="1676"/>
      <c r="AK8" s="1681"/>
      <c r="AL8" s="328"/>
      <c r="AM8" s="1674"/>
      <c r="AN8" s="1673"/>
      <c r="AO8" s="268" t="s">
        <v>379</v>
      </c>
      <c r="AP8" s="269" t="s">
        <v>380</v>
      </c>
      <c r="AQ8" s="269" t="s">
        <v>381</v>
      </c>
      <c r="AR8" s="269" t="s">
        <v>382</v>
      </c>
      <c r="AS8" s="269" t="s">
        <v>383</v>
      </c>
      <c r="AT8" s="269" t="s">
        <v>385</v>
      </c>
      <c r="AU8" s="270" t="s">
        <v>384</v>
      </c>
    </row>
    <row r="9" spans="1:47" x14ac:dyDescent="0.3">
      <c r="A9" s="306" t="s">
        <v>363</v>
      </c>
      <c r="B9" s="311" t="s">
        <v>374</v>
      </c>
      <c r="C9" s="298"/>
      <c r="D9" s="274"/>
      <c r="E9" s="275"/>
      <c r="F9" s="670">
        <f>SUM(C9:E9)</f>
        <v>0</v>
      </c>
      <c r="G9" s="276"/>
      <c r="H9" s="277">
        <v>0</v>
      </c>
      <c r="I9" s="276"/>
      <c r="J9" s="670">
        <f>F9-H9</f>
        <v>0</v>
      </c>
      <c r="K9" s="17"/>
      <c r="L9" s="306" t="str">
        <f>A9</f>
        <v>New Build</v>
      </c>
      <c r="M9" s="311" t="s">
        <v>225</v>
      </c>
      <c r="N9" s="278"/>
      <c r="O9" s="279"/>
      <c r="P9" s="279"/>
      <c r="Q9" s="279"/>
      <c r="R9" s="671">
        <f t="shared" ref="R9:R20" si="1">SUM(N9:Q9)</f>
        <v>0</v>
      </c>
      <c r="S9" s="17"/>
      <c r="T9" s="306" t="str">
        <f>A9</f>
        <v>New Build</v>
      </c>
      <c r="U9" s="311" t="s">
        <v>375</v>
      </c>
      <c r="V9" s="518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6"/>
      <c r="AM9" s="306" t="str">
        <f>A9</f>
        <v>New Build</v>
      </c>
      <c r="AN9" s="311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7" t="s">
        <v>325</v>
      </c>
      <c r="B10" s="312" t="str">
        <f>B9</f>
        <v>Nominal £</v>
      </c>
      <c r="C10" s="299"/>
      <c r="D10" s="281"/>
      <c r="E10" s="282"/>
      <c r="F10" s="672">
        <f t="shared" ref="F10:F20" si="2">SUM(C10:E10)</f>
        <v>0</v>
      </c>
      <c r="G10" s="276"/>
      <c r="H10" s="283">
        <v>0</v>
      </c>
      <c r="I10" s="276"/>
      <c r="J10" s="672">
        <f t="shared" ref="J10:J20" si="3">F10-H10</f>
        <v>0</v>
      </c>
      <c r="K10" s="17"/>
      <c r="L10" s="307" t="str">
        <f>A10</f>
        <v>OO</v>
      </c>
      <c r="M10" s="312" t="s">
        <v>225</v>
      </c>
      <c r="N10" s="284"/>
      <c r="O10" s="285"/>
      <c r="P10" s="285"/>
      <c r="Q10" s="285"/>
      <c r="R10" s="663">
        <f t="shared" si="1"/>
        <v>0</v>
      </c>
      <c r="S10" s="17"/>
      <c r="T10" s="307" t="str">
        <f>A10</f>
        <v>OO</v>
      </c>
      <c r="U10" s="312" t="s">
        <v>375</v>
      </c>
      <c r="V10" s="719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6"/>
      <c r="AM10" s="307" t="str">
        <f>A10</f>
        <v>OO</v>
      </c>
      <c r="AN10" s="312" t="s">
        <v>375</v>
      </c>
      <c r="AO10" s="719"/>
      <c r="AP10" s="500"/>
      <c r="AQ10" s="500"/>
      <c r="AR10" s="500"/>
      <c r="AS10" s="500"/>
      <c r="AT10" s="500"/>
      <c r="AU10" s="553"/>
    </row>
    <row r="11" spans="1:47" x14ac:dyDescent="0.3">
      <c r="A11" s="307" t="s">
        <v>326</v>
      </c>
      <c r="B11" s="312" t="str">
        <f t="shared" ref="B11:B20" si="5">B10</f>
        <v>Nominal £</v>
      </c>
      <c r="C11" s="299"/>
      <c r="D11" s="281"/>
      <c r="E11" s="282"/>
      <c r="F11" s="672">
        <f t="shared" si="2"/>
        <v>0</v>
      </c>
      <c r="G11" s="276"/>
      <c r="H11" s="283">
        <v>0</v>
      </c>
      <c r="I11" s="276"/>
      <c r="J11" s="672">
        <f t="shared" si="3"/>
        <v>0</v>
      </c>
      <c r="K11" s="17"/>
      <c r="L11" s="307" t="str">
        <f t="shared" ref="L11:L20" si="6">A11</f>
        <v>NIHE</v>
      </c>
      <c r="M11" s="312" t="s">
        <v>225</v>
      </c>
      <c r="N11" s="284"/>
      <c r="O11" s="285"/>
      <c r="P11" s="285"/>
      <c r="Q11" s="285"/>
      <c r="R11" s="663">
        <f t="shared" si="1"/>
        <v>0</v>
      </c>
      <c r="S11" s="17"/>
      <c r="T11" s="307" t="str">
        <f t="shared" ref="T11:T20" si="7">A11</f>
        <v>NIHE</v>
      </c>
      <c r="U11" s="312" t="s">
        <v>375</v>
      </c>
      <c r="V11" s="719"/>
      <c r="W11" s="500"/>
      <c r="X11" s="500"/>
      <c r="Y11" s="500"/>
      <c r="Z11" s="500"/>
      <c r="AA11" s="500"/>
      <c r="AB11" s="500"/>
      <c r="AC11" s="500"/>
      <c r="AD11" s="500"/>
      <c r="AE11" s="500"/>
      <c r="AF11" s="500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6"/>
      <c r="AM11" s="307" t="str">
        <f t="shared" ref="AM11:AM21" si="9">A11</f>
        <v>NIHE</v>
      </c>
      <c r="AN11" s="312" t="s">
        <v>375</v>
      </c>
      <c r="AO11" s="719"/>
      <c r="AP11" s="500"/>
      <c r="AQ11" s="500"/>
      <c r="AR11" s="500"/>
      <c r="AS11" s="500"/>
      <c r="AT11" s="500"/>
      <c r="AU11" s="553"/>
    </row>
    <row r="12" spans="1:47" x14ac:dyDescent="0.3">
      <c r="A12" s="307" t="s">
        <v>327</v>
      </c>
      <c r="B12" s="312" t="str">
        <f t="shared" si="5"/>
        <v>Nominal £</v>
      </c>
      <c r="C12" s="299"/>
      <c r="D12" s="281"/>
      <c r="E12" s="282"/>
      <c r="F12" s="672">
        <f t="shared" si="2"/>
        <v>0</v>
      </c>
      <c r="G12" s="276"/>
      <c r="H12" s="283">
        <v>0</v>
      </c>
      <c r="I12" s="276"/>
      <c r="J12" s="672">
        <f t="shared" si="3"/>
        <v>0</v>
      </c>
      <c r="K12" s="17"/>
      <c r="L12" s="307" t="str">
        <f t="shared" si="6"/>
        <v>I&amp;C</v>
      </c>
      <c r="M12" s="312" t="s">
        <v>225</v>
      </c>
      <c r="N12" s="284"/>
      <c r="O12" s="285"/>
      <c r="P12" s="285"/>
      <c r="Q12" s="285"/>
      <c r="R12" s="663">
        <f t="shared" si="1"/>
        <v>0</v>
      </c>
      <c r="S12" s="17"/>
      <c r="T12" s="307" t="str">
        <f t="shared" si="7"/>
        <v>I&amp;C</v>
      </c>
      <c r="U12" s="312" t="s">
        <v>375</v>
      </c>
      <c r="V12" s="719"/>
      <c r="W12" s="500"/>
      <c r="X12" s="500"/>
      <c r="Y12" s="500"/>
      <c r="Z12" s="500"/>
      <c r="AA12" s="500"/>
      <c r="AB12" s="500"/>
      <c r="AC12" s="500"/>
      <c r="AD12" s="500"/>
      <c r="AE12" s="500"/>
      <c r="AF12" s="500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6"/>
      <c r="AM12" s="307" t="str">
        <f t="shared" si="9"/>
        <v>I&amp;C</v>
      </c>
      <c r="AN12" s="312" t="s">
        <v>375</v>
      </c>
      <c r="AO12" s="719"/>
      <c r="AP12" s="500"/>
      <c r="AQ12" s="500"/>
      <c r="AR12" s="500"/>
      <c r="AS12" s="500"/>
      <c r="AT12" s="500"/>
      <c r="AU12" s="553"/>
    </row>
    <row r="13" spans="1:47" x14ac:dyDescent="0.3">
      <c r="A13" s="307" t="s">
        <v>328</v>
      </c>
      <c r="B13" s="312" t="str">
        <f t="shared" si="5"/>
        <v>Nominal £</v>
      </c>
      <c r="C13" s="299"/>
      <c r="D13" s="500"/>
      <c r="E13" s="282"/>
      <c r="F13" s="672">
        <f t="shared" si="2"/>
        <v>0</v>
      </c>
      <c r="G13" s="276"/>
      <c r="H13" s="283">
        <v>0</v>
      </c>
      <c r="I13" s="276"/>
      <c r="J13" s="672">
        <f t="shared" si="3"/>
        <v>0</v>
      </c>
      <c r="K13" s="17"/>
      <c r="L13" s="307" t="str">
        <f t="shared" si="6"/>
        <v>Diversions (DRD)(LP/MP)</v>
      </c>
      <c r="M13" s="312" t="s">
        <v>225</v>
      </c>
      <c r="N13" s="284"/>
      <c r="O13" s="285"/>
      <c r="P13" s="285"/>
      <c r="Q13" s="285"/>
      <c r="R13" s="663">
        <f t="shared" si="1"/>
        <v>0</v>
      </c>
      <c r="S13" s="17"/>
      <c r="T13" s="307" t="str">
        <f t="shared" si="7"/>
        <v>Diversions (DRD)(LP/MP)</v>
      </c>
      <c r="U13" s="312" t="s">
        <v>375</v>
      </c>
      <c r="V13" s="719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6"/>
      <c r="AM13" s="307" t="str">
        <f t="shared" si="9"/>
        <v>Diversions (DRD)(LP/MP)</v>
      </c>
      <c r="AN13" s="312" t="s">
        <v>375</v>
      </c>
      <c r="AO13" s="719"/>
      <c r="AP13" s="500"/>
      <c r="AQ13" s="500"/>
      <c r="AR13" s="500"/>
      <c r="AS13" s="500"/>
      <c r="AT13" s="500"/>
      <c r="AU13" s="553"/>
    </row>
    <row r="14" spans="1:47" x14ac:dyDescent="0.3">
      <c r="A14" s="307" t="s">
        <v>329</v>
      </c>
      <c r="B14" s="312" t="str">
        <f t="shared" si="5"/>
        <v>Nominal £</v>
      </c>
      <c r="C14" s="299"/>
      <c r="D14" s="281"/>
      <c r="E14" s="282"/>
      <c r="F14" s="672">
        <f t="shared" si="2"/>
        <v>0</v>
      </c>
      <c r="G14" s="276"/>
      <c r="H14" s="283">
        <v>0</v>
      </c>
      <c r="I14" s="276"/>
      <c r="J14" s="672">
        <f t="shared" si="3"/>
        <v>0</v>
      </c>
      <c r="K14" s="17"/>
      <c r="L14" s="307" t="str">
        <f t="shared" si="6"/>
        <v>Feeder (LP/MP)</v>
      </c>
      <c r="M14" s="312" t="s">
        <v>225</v>
      </c>
      <c r="N14" s="284"/>
      <c r="O14" s="285"/>
      <c r="P14" s="285"/>
      <c r="Q14" s="285"/>
      <c r="R14" s="663">
        <f t="shared" si="1"/>
        <v>0</v>
      </c>
      <c r="S14" s="17"/>
      <c r="T14" s="307" t="str">
        <f t="shared" si="7"/>
        <v>Feeder (LP/MP)</v>
      </c>
      <c r="U14" s="312" t="s">
        <v>375</v>
      </c>
      <c r="V14" s="719"/>
      <c r="W14" s="500"/>
      <c r="X14" s="500"/>
      <c r="Y14" s="500"/>
      <c r="Z14" s="500"/>
      <c r="AA14" s="500"/>
      <c r="AB14" s="500"/>
      <c r="AC14" s="500"/>
      <c r="AD14" s="500"/>
      <c r="AE14" s="500"/>
      <c r="AF14" s="500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6"/>
      <c r="AM14" s="307" t="str">
        <f t="shared" si="9"/>
        <v>Feeder (LP/MP)</v>
      </c>
      <c r="AN14" s="312" t="s">
        <v>375</v>
      </c>
      <c r="AO14" s="719"/>
      <c r="AP14" s="500"/>
      <c r="AQ14" s="500"/>
      <c r="AR14" s="500"/>
      <c r="AS14" s="500"/>
      <c r="AT14" s="500"/>
      <c r="AU14" s="553"/>
    </row>
    <row r="15" spans="1:47" x14ac:dyDescent="0.3">
      <c r="A15" s="307" t="s">
        <v>330</v>
      </c>
      <c r="B15" s="312" t="str">
        <f t="shared" si="5"/>
        <v>Nominal £</v>
      </c>
      <c r="C15" s="299"/>
      <c r="D15" s="281"/>
      <c r="E15" s="282"/>
      <c r="F15" s="672">
        <f t="shared" si="2"/>
        <v>0</v>
      </c>
      <c r="G15" s="276"/>
      <c r="H15" s="283">
        <v>0</v>
      </c>
      <c r="I15" s="276"/>
      <c r="J15" s="672">
        <f t="shared" si="3"/>
        <v>0</v>
      </c>
      <c r="K15" s="17"/>
      <c r="L15" s="307" t="str">
        <f t="shared" si="6"/>
        <v>Reinforcement (LP/MP)</v>
      </c>
      <c r="M15" s="312" t="s">
        <v>225</v>
      </c>
      <c r="N15" s="284"/>
      <c r="O15" s="285"/>
      <c r="P15" s="285"/>
      <c r="Q15" s="285"/>
      <c r="R15" s="663">
        <f t="shared" si="1"/>
        <v>0</v>
      </c>
      <c r="S15" s="17"/>
      <c r="T15" s="307" t="str">
        <f t="shared" si="7"/>
        <v>Reinforcement (LP/MP)</v>
      </c>
      <c r="U15" s="312" t="s">
        <v>375</v>
      </c>
      <c r="V15" s="719"/>
      <c r="W15" s="500"/>
      <c r="X15" s="500"/>
      <c r="Y15" s="500"/>
      <c r="Z15" s="500"/>
      <c r="AA15" s="500"/>
      <c r="AB15" s="500"/>
      <c r="AC15" s="500"/>
      <c r="AD15" s="500"/>
      <c r="AE15" s="500"/>
      <c r="AF15" s="500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6"/>
      <c r="AM15" s="307" t="str">
        <f t="shared" si="9"/>
        <v>Reinforcement (LP/MP)</v>
      </c>
      <c r="AN15" s="312" t="s">
        <v>375</v>
      </c>
      <c r="AO15" s="719"/>
      <c r="AP15" s="500"/>
      <c r="AQ15" s="500"/>
      <c r="AR15" s="500"/>
      <c r="AS15" s="500"/>
      <c r="AT15" s="500"/>
      <c r="AU15" s="553"/>
    </row>
    <row r="16" spans="1:47" x14ac:dyDescent="0.3">
      <c r="A16" s="308" t="s">
        <v>331</v>
      </c>
      <c r="B16" s="312" t="str">
        <f t="shared" si="5"/>
        <v>Nominal £</v>
      </c>
      <c r="C16" s="299"/>
      <c r="D16" s="281"/>
      <c r="E16" s="282"/>
      <c r="F16" s="672">
        <f t="shared" si="2"/>
        <v>0</v>
      </c>
      <c r="G16" s="276"/>
      <c r="H16" s="283">
        <v>0</v>
      </c>
      <c r="I16" s="276"/>
      <c r="J16" s="672">
        <f t="shared" si="3"/>
        <v>0</v>
      </c>
      <c r="K16" s="17"/>
      <c r="L16" s="307" t="str">
        <f t="shared" si="6"/>
        <v>Supply Security (LP/MP)</v>
      </c>
      <c r="M16" s="312" t="s">
        <v>225</v>
      </c>
      <c r="N16" s="284"/>
      <c r="O16" s="285"/>
      <c r="P16" s="285"/>
      <c r="Q16" s="285"/>
      <c r="R16" s="663">
        <f t="shared" si="1"/>
        <v>0</v>
      </c>
      <c r="S16" s="17"/>
      <c r="T16" s="307" t="str">
        <f t="shared" si="7"/>
        <v>Supply Security (LP/MP)</v>
      </c>
      <c r="U16" s="312" t="s">
        <v>375</v>
      </c>
      <c r="V16" s="720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6"/>
      <c r="AM16" s="307" t="str">
        <f t="shared" si="9"/>
        <v>Supply Security (LP/MP)</v>
      </c>
      <c r="AN16" s="312" t="s">
        <v>375</v>
      </c>
      <c r="AO16" s="719"/>
      <c r="AP16" s="500"/>
      <c r="AQ16" s="500"/>
      <c r="AR16" s="500"/>
      <c r="AS16" s="500"/>
      <c r="AT16" s="500"/>
      <c r="AU16" s="553"/>
    </row>
    <row r="17" spans="1:47" x14ac:dyDescent="0.3">
      <c r="A17" s="307" t="s">
        <v>332</v>
      </c>
      <c r="B17" s="312" t="str">
        <f t="shared" si="5"/>
        <v>Nominal £</v>
      </c>
      <c r="C17" s="299"/>
      <c r="D17" s="281"/>
      <c r="E17" s="282"/>
      <c r="F17" s="672">
        <f t="shared" si="2"/>
        <v>0</v>
      </c>
      <c r="G17" s="276"/>
      <c r="H17" s="283">
        <v>0</v>
      </c>
      <c r="I17" s="276"/>
      <c r="J17" s="672">
        <f t="shared" si="3"/>
        <v>0</v>
      </c>
      <c r="K17" s="17"/>
      <c r="L17" s="307" t="str">
        <f t="shared" si="6"/>
        <v>Diversions (DRD)(IP)</v>
      </c>
      <c r="M17" s="312" t="s">
        <v>225</v>
      </c>
      <c r="N17" s="284"/>
      <c r="O17" s="285"/>
      <c r="P17" s="285"/>
      <c r="Q17" s="285"/>
      <c r="R17" s="663">
        <f t="shared" si="1"/>
        <v>0</v>
      </c>
      <c r="S17" s="17"/>
      <c r="T17" s="307" t="str">
        <f t="shared" si="7"/>
        <v>Diversions (DRD)(IP)</v>
      </c>
      <c r="U17" s="312" t="s">
        <v>375</v>
      </c>
      <c r="V17" s="720"/>
      <c r="W17" s="556"/>
      <c r="X17" s="556"/>
      <c r="Y17" s="556"/>
      <c r="Z17" s="556"/>
      <c r="AA17" s="556"/>
      <c r="AB17" s="556"/>
      <c r="AC17" s="556"/>
      <c r="AD17" s="556"/>
      <c r="AE17" s="556"/>
      <c r="AF17" s="556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6"/>
      <c r="AM17" s="307" t="str">
        <f t="shared" si="9"/>
        <v>Diversions (DRD)(IP)</v>
      </c>
      <c r="AN17" s="312" t="s">
        <v>375</v>
      </c>
      <c r="AO17" s="719"/>
      <c r="AP17" s="500"/>
      <c r="AQ17" s="500"/>
      <c r="AR17" s="500"/>
      <c r="AS17" s="500"/>
      <c r="AT17" s="500"/>
      <c r="AU17" s="553"/>
    </row>
    <row r="18" spans="1:47" x14ac:dyDescent="0.3">
      <c r="A18" s="308" t="s">
        <v>333</v>
      </c>
      <c r="B18" s="312" t="str">
        <f t="shared" si="5"/>
        <v>Nominal £</v>
      </c>
      <c r="C18" s="299"/>
      <c r="D18" s="281"/>
      <c r="E18" s="282"/>
      <c r="F18" s="672">
        <f t="shared" si="2"/>
        <v>0</v>
      </c>
      <c r="G18" s="276"/>
      <c r="H18" s="283">
        <v>0</v>
      </c>
      <c r="I18" s="276"/>
      <c r="J18" s="672">
        <f t="shared" si="3"/>
        <v>0</v>
      </c>
      <c r="K18" s="17"/>
      <c r="L18" s="307" t="str">
        <f t="shared" si="6"/>
        <v>Feeder (IP)</v>
      </c>
      <c r="M18" s="312" t="s">
        <v>225</v>
      </c>
      <c r="N18" s="284"/>
      <c r="O18" s="285"/>
      <c r="P18" s="285"/>
      <c r="Q18" s="285"/>
      <c r="R18" s="663">
        <f t="shared" si="1"/>
        <v>0</v>
      </c>
      <c r="S18" s="17"/>
      <c r="T18" s="307" t="str">
        <f t="shared" si="7"/>
        <v>Feeder (IP)</v>
      </c>
      <c r="U18" s="312" t="s">
        <v>375</v>
      </c>
      <c r="V18" s="720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6"/>
      <c r="AM18" s="307" t="str">
        <f t="shared" si="9"/>
        <v>Feeder (IP)</v>
      </c>
      <c r="AN18" s="312" t="s">
        <v>375</v>
      </c>
      <c r="AO18" s="719"/>
      <c r="AP18" s="500"/>
      <c r="AQ18" s="500"/>
      <c r="AR18" s="500"/>
      <c r="AS18" s="500"/>
      <c r="AT18" s="500"/>
      <c r="AU18" s="553"/>
    </row>
    <row r="19" spans="1:47" x14ac:dyDescent="0.3">
      <c r="A19" s="308" t="s">
        <v>334</v>
      </c>
      <c r="B19" s="312" t="str">
        <f t="shared" si="5"/>
        <v>Nominal £</v>
      </c>
      <c r="C19" s="299"/>
      <c r="D19" s="281"/>
      <c r="E19" s="282"/>
      <c r="F19" s="672">
        <f t="shared" si="2"/>
        <v>0</v>
      </c>
      <c r="G19" s="276"/>
      <c r="H19" s="283">
        <v>0</v>
      </c>
      <c r="I19" s="276"/>
      <c r="J19" s="672">
        <f t="shared" si="3"/>
        <v>0</v>
      </c>
      <c r="K19" s="17"/>
      <c r="L19" s="307" t="str">
        <f t="shared" si="6"/>
        <v>Reinforcement (IP)</v>
      </c>
      <c r="M19" s="312" t="s">
        <v>225</v>
      </c>
      <c r="N19" s="284"/>
      <c r="O19" s="285"/>
      <c r="P19" s="285"/>
      <c r="Q19" s="285"/>
      <c r="R19" s="663">
        <f t="shared" si="1"/>
        <v>0</v>
      </c>
      <c r="S19" s="17"/>
      <c r="T19" s="307" t="str">
        <f t="shared" si="7"/>
        <v>Reinforcement (IP)</v>
      </c>
      <c r="U19" s="312" t="s">
        <v>375</v>
      </c>
      <c r="V19" s="720"/>
      <c r="W19" s="556"/>
      <c r="X19" s="556"/>
      <c r="Y19" s="556"/>
      <c r="Z19" s="556"/>
      <c r="AA19" s="556"/>
      <c r="AB19" s="556"/>
      <c r="AC19" s="556"/>
      <c r="AD19" s="556"/>
      <c r="AE19" s="556"/>
      <c r="AF19" s="556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6"/>
      <c r="AM19" s="307" t="str">
        <f t="shared" si="9"/>
        <v>Reinforcement (IP)</v>
      </c>
      <c r="AN19" s="312" t="s">
        <v>375</v>
      </c>
      <c r="AO19" s="719"/>
      <c r="AP19" s="500"/>
      <c r="AQ19" s="500"/>
      <c r="AR19" s="500"/>
      <c r="AS19" s="500"/>
      <c r="AT19" s="500"/>
      <c r="AU19" s="553"/>
    </row>
    <row r="20" spans="1:47" ht="14.5" thickBot="1" x14ac:dyDescent="0.35">
      <c r="A20" s="308" t="s">
        <v>335</v>
      </c>
      <c r="B20" s="312" t="str">
        <f t="shared" si="5"/>
        <v>Nominal £</v>
      </c>
      <c r="C20" s="310"/>
      <c r="D20" s="287"/>
      <c r="E20" s="288"/>
      <c r="F20" s="678">
        <f t="shared" si="2"/>
        <v>0</v>
      </c>
      <c r="G20" s="276"/>
      <c r="H20" s="289">
        <v>0</v>
      </c>
      <c r="I20" s="276"/>
      <c r="J20" s="674">
        <f t="shared" si="3"/>
        <v>0</v>
      </c>
      <c r="K20" s="17"/>
      <c r="L20" s="307" t="str">
        <f t="shared" si="6"/>
        <v>Supply Security (IP)</v>
      </c>
      <c r="M20" s="313" t="s">
        <v>225</v>
      </c>
      <c r="N20" s="290"/>
      <c r="O20" s="291"/>
      <c r="P20" s="291"/>
      <c r="Q20" s="291"/>
      <c r="R20" s="655">
        <f t="shared" si="1"/>
        <v>0</v>
      </c>
      <c r="S20" s="17"/>
      <c r="T20" s="307" t="str">
        <f t="shared" si="7"/>
        <v>Supply Security (IP)</v>
      </c>
      <c r="U20" s="313" t="s">
        <v>375</v>
      </c>
      <c r="V20" s="720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6"/>
      <c r="AM20" s="307" t="str">
        <f t="shared" si="9"/>
        <v>Supply Security (IP)</v>
      </c>
      <c r="AN20" s="327" t="s">
        <v>375</v>
      </c>
      <c r="AO20" s="719"/>
      <c r="AP20" s="500"/>
      <c r="AQ20" s="500"/>
      <c r="AR20" s="500"/>
      <c r="AS20" s="500"/>
      <c r="AT20" s="500"/>
      <c r="AU20" s="553"/>
    </row>
    <row r="21" spans="1:47" ht="14.5" thickBot="1" x14ac:dyDescent="0.35">
      <c r="A21" s="309" t="s">
        <v>29</v>
      </c>
      <c r="B21" s="314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22"/>
      <c r="H21" s="676">
        <v>0</v>
      </c>
      <c r="I21" s="322"/>
      <c r="J21" s="676">
        <f>SUM(J9:J20)</f>
        <v>0</v>
      </c>
      <c r="K21" s="323"/>
      <c r="L21" s="309" t="s">
        <v>29</v>
      </c>
      <c r="M21" s="314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23"/>
      <c r="T21" s="309" t="s">
        <v>29</v>
      </c>
      <c r="U21" s="314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7"/>
      <c r="AM21" s="315" t="str">
        <f t="shared" si="9"/>
        <v>Total</v>
      </c>
      <c r="AN21" s="314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5"/>
      <c r="B22" s="265"/>
      <c r="C22" s="325"/>
      <c r="D22" s="325"/>
      <c r="E22" s="302"/>
      <c r="F22" s="302"/>
      <c r="G22" s="265"/>
      <c r="H22" s="302"/>
      <c r="I22" s="265"/>
      <c r="J22" s="302"/>
      <c r="K22" s="17"/>
      <c r="L22" s="17"/>
      <c r="M22" s="265"/>
      <c r="N22" s="265"/>
      <c r="O22" s="265"/>
      <c r="P22" s="265"/>
      <c r="Q22" s="265"/>
      <c r="R22" s="265"/>
      <c r="S22" s="17"/>
      <c r="T22" s="17"/>
      <c r="U22" s="265"/>
      <c r="V22" s="265"/>
      <c r="W22" s="265"/>
      <c r="X22" s="265"/>
      <c r="Y22" s="265"/>
      <c r="Z22" s="265"/>
      <c r="AA22" s="265"/>
      <c r="AB22" s="293"/>
      <c r="AC22" s="293" t="s">
        <v>364</v>
      </c>
      <c r="AD22" s="293"/>
      <c r="AE22" s="293"/>
      <c r="AF22" s="265"/>
      <c r="AG22" s="265"/>
      <c r="AH22" s="265"/>
      <c r="AI22" s="265"/>
      <c r="AJ22" s="260" t="str">
        <f>IF(AJ21=SUM(AO21:AU21),"OK","Error")</f>
        <v>OK</v>
      </c>
      <c r="AK22" s="293"/>
      <c r="AL22" s="293"/>
      <c r="AM22" s="293"/>
      <c r="AN22" s="265"/>
      <c r="AO22" s="17"/>
      <c r="AP22" s="17"/>
      <c r="AQ22" s="17"/>
      <c r="AR22" s="17"/>
      <c r="AS22" s="17"/>
      <c r="AT22" s="17"/>
      <c r="AU22" s="17"/>
    </row>
    <row r="23" spans="1:47" x14ac:dyDescent="0.3">
      <c r="A23" s="265"/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5"/>
      <c r="L24" s="212" t="s">
        <v>1132</v>
      </c>
      <c r="M24" s="296"/>
      <c r="N24" s="296"/>
      <c r="O24" s="296"/>
      <c r="P24" s="296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7"/>
      <c r="P25" s="1677"/>
      <c r="Q25" s="1678"/>
      <c r="R25" s="1679"/>
      <c r="S25" s="321"/>
      <c r="T25" s="1645" t="s">
        <v>336</v>
      </c>
      <c r="U25" s="1682" t="s">
        <v>299</v>
      </c>
      <c r="V25" s="1672" t="str">
        <f>V7</f>
        <v>Mains Length Laid (m) per pipe diameter</v>
      </c>
      <c r="W25" s="1677"/>
      <c r="X25" s="1677"/>
      <c r="Y25" s="1677"/>
      <c r="Z25" s="1677"/>
      <c r="AA25" s="1677"/>
      <c r="AB25" s="1677"/>
      <c r="AC25" s="1677"/>
      <c r="AD25" s="1677"/>
      <c r="AE25" s="1677"/>
      <c r="AF25" s="1677"/>
      <c r="AG25" s="1678"/>
      <c r="AH25" s="1678"/>
      <c r="AI25" s="1679"/>
      <c r="AJ25" s="1691" t="s">
        <v>362</v>
      </c>
      <c r="AK25" s="1680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4"/>
      <c r="M26" s="1673"/>
      <c r="N26" s="268" t="s">
        <v>325</v>
      </c>
      <c r="O26" s="269" t="s">
        <v>351</v>
      </c>
      <c r="P26" s="269" t="s">
        <v>326</v>
      </c>
      <c r="Q26" s="269" t="s">
        <v>327</v>
      </c>
      <c r="R26" s="271" t="s">
        <v>29</v>
      </c>
      <c r="S26" s="17"/>
      <c r="T26" s="1674"/>
      <c r="U26" s="1685"/>
      <c r="V26" s="268" t="str">
        <f>V8</f>
        <v>32mm</v>
      </c>
      <c r="W26" s="269" t="str">
        <f t="shared" ref="W26:AI27" si="13">W8</f>
        <v>50mm</v>
      </c>
      <c r="X26" s="269" t="str">
        <f t="shared" si="13"/>
        <v>63mm</v>
      </c>
      <c r="Y26" s="269" t="str">
        <f t="shared" si="13"/>
        <v>75mm</v>
      </c>
      <c r="Z26" s="269" t="str">
        <f t="shared" si="13"/>
        <v>90mm</v>
      </c>
      <c r="AA26" s="269" t="str">
        <f t="shared" si="13"/>
        <v>125mm</v>
      </c>
      <c r="AB26" s="269" t="str">
        <f t="shared" si="13"/>
        <v>180mm</v>
      </c>
      <c r="AC26" s="269" t="str">
        <f t="shared" si="13"/>
        <v>200mm</v>
      </c>
      <c r="AD26" s="269" t="str">
        <f t="shared" si="13"/>
        <v>250mm</v>
      </c>
      <c r="AE26" s="269" t="str">
        <f t="shared" si="13"/>
        <v>315mm</v>
      </c>
      <c r="AF26" s="269" t="str">
        <f t="shared" si="13"/>
        <v>355mm</v>
      </c>
      <c r="AG26" s="269" t="str">
        <f t="shared" si="13"/>
        <v>400mm</v>
      </c>
      <c r="AH26" s="269" t="str">
        <f t="shared" si="13"/>
        <v>450mm</v>
      </c>
      <c r="AI26" s="270" t="str">
        <f t="shared" si="13"/>
        <v>600mm</v>
      </c>
      <c r="AJ26" s="1692"/>
      <c r="AK26" s="1681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7" t="s">
        <v>352</v>
      </c>
      <c r="M27" s="311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7" t="s">
        <v>352</v>
      </c>
      <c r="U27" s="311" t="s">
        <v>375</v>
      </c>
      <c r="V27" s="717">
        <f>V9</f>
        <v>0</v>
      </c>
      <c r="W27" s="681">
        <f>W9</f>
        <v>0</v>
      </c>
      <c r="X27" s="681">
        <f t="shared" si="13"/>
        <v>0</v>
      </c>
      <c r="Y27" s="681">
        <f t="shared" si="13"/>
        <v>0</v>
      </c>
      <c r="Z27" s="681">
        <f t="shared" si="13"/>
        <v>0</v>
      </c>
      <c r="AA27" s="681">
        <f t="shared" si="13"/>
        <v>0</v>
      </c>
      <c r="AB27" s="681">
        <f t="shared" si="13"/>
        <v>0</v>
      </c>
      <c r="AC27" s="681">
        <f t="shared" si="13"/>
        <v>0</v>
      </c>
      <c r="AD27" s="681">
        <f t="shared" si="13"/>
        <v>0</v>
      </c>
      <c r="AE27" s="681">
        <f t="shared" si="13"/>
        <v>0</v>
      </c>
      <c r="AF27" s="681">
        <f t="shared" si="13"/>
        <v>0</v>
      </c>
      <c r="AG27" s="681">
        <f t="shared" si="13"/>
        <v>0</v>
      </c>
      <c r="AH27" s="681">
        <f t="shared" si="13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8" t="s">
        <v>365</v>
      </c>
      <c r="M28" s="313" t="s">
        <v>225</v>
      </c>
      <c r="N28" s="677">
        <f>(N21+N67)-N27</f>
        <v>0</v>
      </c>
      <c r="O28" s="664">
        <f t="shared" ref="O28:Q28" si="15">(O21+O67)-O27</f>
        <v>0</v>
      </c>
      <c r="P28" s="664">
        <f t="shared" si="15"/>
        <v>0</v>
      </c>
      <c r="Q28" s="664">
        <f t="shared" si="15"/>
        <v>0</v>
      </c>
      <c r="R28" s="665">
        <f>(R21+R67)-R27</f>
        <v>0</v>
      </c>
      <c r="S28" s="17"/>
      <c r="T28" s="318" t="s">
        <v>365</v>
      </c>
      <c r="U28" s="313" t="s">
        <v>375</v>
      </c>
      <c r="V28" s="664">
        <f>(V21+V67)-V27</f>
        <v>0</v>
      </c>
      <c r="W28" s="664">
        <f t="shared" ref="W28:AI28" si="16">(W21+W67)-W27</f>
        <v>0</v>
      </c>
      <c r="X28" s="664">
        <f t="shared" si="16"/>
        <v>0</v>
      </c>
      <c r="Y28" s="664">
        <f t="shared" si="16"/>
        <v>0</v>
      </c>
      <c r="Z28" s="664">
        <f t="shared" si="16"/>
        <v>0</v>
      </c>
      <c r="AA28" s="664">
        <f t="shared" si="16"/>
        <v>0</v>
      </c>
      <c r="AB28" s="664">
        <f t="shared" si="16"/>
        <v>0</v>
      </c>
      <c r="AC28" s="664">
        <f t="shared" si="16"/>
        <v>0</v>
      </c>
      <c r="AD28" s="664">
        <f t="shared" si="16"/>
        <v>0</v>
      </c>
      <c r="AE28" s="664">
        <f t="shared" si="16"/>
        <v>0</v>
      </c>
      <c r="AF28" s="664">
        <f t="shared" si="16"/>
        <v>0</v>
      </c>
      <c r="AG28" s="664">
        <f t="shared" si="16"/>
        <v>0</v>
      </c>
      <c r="AH28" s="664">
        <f t="shared" si="16"/>
        <v>0</v>
      </c>
      <c r="AI28" s="664">
        <f t="shared" si="16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8" t="s">
        <v>366</v>
      </c>
      <c r="M29" s="314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323"/>
      <c r="AK29" s="326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2"/>
      <c r="R32" s="212"/>
      <c r="S32" s="212"/>
      <c r="T32" s="212" t="s">
        <v>1133</v>
      </c>
      <c r="U32" s="296"/>
      <c r="V32" s="295"/>
      <c r="W32" s="295"/>
      <c r="X32" s="295"/>
      <c r="Y32" s="295"/>
      <c r="Z32" s="295"/>
      <c r="AA32" s="295"/>
      <c r="AB32" s="29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2"/>
      <c r="R33" s="212"/>
      <c r="S33" s="212"/>
      <c r="T33" s="1675" t="s">
        <v>377</v>
      </c>
      <c r="U33" s="1672" t="s">
        <v>299</v>
      </c>
      <c r="V33" s="1683" t="str">
        <f>V7</f>
        <v>Mains Length Laid (m) per pipe diameter</v>
      </c>
      <c r="W33" s="1683"/>
      <c r="X33" s="1683"/>
      <c r="Y33" s="1683"/>
      <c r="Z33" s="1683"/>
      <c r="AA33" s="1683"/>
      <c r="AB33" s="1683"/>
      <c r="AC33" s="1683"/>
      <c r="AD33" s="1683"/>
      <c r="AE33" s="1683"/>
      <c r="AF33" s="1683"/>
      <c r="AG33" s="1683"/>
      <c r="AH33" s="1683"/>
      <c r="AI33" s="1683"/>
      <c r="AJ33" s="1675" t="s">
        <v>362</v>
      </c>
      <c r="AK33" s="265"/>
      <c r="AL33" s="265"/>
      <c r="AM33" s="265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2"/>
      <c r="R34" s="212"/>
      <c r="S34" s="212"/>
      <c r="T34" s="1676"/>
      <c r="U34" s="1673"/>
      <c r="V34" s="297" t="str">
        <f>V8</f>
        <v>32mm</v>
      </c>
      <c r="W34" s="297" t="str">
        <f t="shared" ref="W34:AI34" si="17">W8</f>
        <v>50mm</v>
      </c>
      <c r="X34" s="297" t="str">
        <f t="shared" si="17"/>
        <v>63mm</v>
      </c>
      <c r="Y34" s="297" t="str">
        <f t="shared" si="17"/>
        <v>75mm</v>
      </c>
      <c r="Z34" s="297" t="str">
        <f t="shared" si="17"/>
        <v>90mm</v>
      </c>
      <c r="AA34" s="297" t="str">
        <f t="shared" si="17"/>
        <v>125mm</v>
      </c>
      <c r="AB34" s="297" t="str">
        <f t="shared" si="17"/>
        <v>180mm</v>
      </c>
      <c r="AC34" s="297" t="str">
        <f t="shared" si="17"/>
        <v>200mm</v>
      </c>
      <c r="AD34" s="297" t="str">
        <f t="shared" si="17"/>
        <v>250mm</v>
      </c>
      <c r="AE34" s="297" t="str">
        <f t="shared" si="17"/>
        <v>315mm</v>
      </c>
      <c r="AF34" s="297" t="str">
        <f t="shared" si="17"/>
        <v>355mm</v>
      </c>
      <c r="AG34" s="297" t="str">
        <f t="shared" si="17"/>
        <v>400mm</v>
      </c>
      <c r="AH34" s="297" t="str">
        <f t="shared" si="17"/>
        <v>450mm</v>
      </c>
      <c r="AI34" s="297" t="str">
        <f t="shared" si="17"/>
        <v>600mm</v>
      </c>
      <c r="AJ34" s="1676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2"/>
      <c r="R35" s="212"/>
      <c r="S35" s="212"/>
      <c r="T35" s="306" t="s">
        <v>367</v>
      </c>
      <c r="U35" s="311" t="s">
        <v>375</v>
      </c>
      <c r="V35" s="788"/>
      <c r="W35" s="519"/>
      <c r="X35" s="519"/>
      <c r="Y35" s="519"/>
      <c r="Z35" s="519"/>
      <c r="AA35" s="519"/>
      <c r="AB35" s="519"/>
      <c r="AC35" s="519"/>
      <c r="AD35" s="519"/>
      <c r="AE35" s="519"/>
      <c r="AF35" s="519"/>
      <c r="AG35" s="519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2"/>
      <c r="R36" s="212"/>
      <c r="S36" s="212"/>
      <c r="T36" s="307" t="s">
        <v>368</v>
      </c>
      <c r="U36" s="312" t="s">
        <v>375</v>
      </c>
      <c r="V36" s="789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2"/>
      <c r="R37" s="212"/>
      <c r="S37" s="212"/>
      <c r="T37" s="307" t="s">
        <v>369</v>
      </c>
      <c r="U37" s="312" t="s">
        <v>375</v>
      </c>
      <c r="V37" s="789"/>
      <c r="W37" s="500"/>
      <c r="X37" s="500"/>
      <c r="Y37" s="500"/>
      <c r="Z37" s="500"/>
      <c r="AA37" s="500"/>
      <c r="AB37" s="500"/>
      <c r="AC37" s="500"/>
      <c r="AD37" s="500"/>
      <c r="AE37" s="500"/>
      <c r="AF37" s="500"/>
      <c r="AG37" s="500"/>
      <c r="AH37" s="784"/>
      <c r="AI37" s="784"/>
      <c r="AJ37" s="672">
        <f t="shared" ref="AJ37:AJ39" si="18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2"/>
      <c r="R38" s="212"/>
      <c r="S38" s="212"/>
      <c r="T38" s="307" t="s">
        <v>370</v>
      </c>
      <c r="U38" s="312" t="s">
        <v>375</v>
      </c>
      <c r="V38" s="789"/>
      <c r="W38" s="500"/>
      <c r="X38" s="500"/>
      <c r="Y38" s="500"/>
      <c r="Z38" s="500"/>
      <c r="AA38" s="500"/>
      <c r="AB38" s="500"/>
      <c r="AC38" s="500"/>
      <c r="AD38" s="500"/>
      <c r="AE38" s="500"/>
      <c r="AF38" s="500"/>
      <c r="AG38" s="500"/>
      <c r="AH38" s="784"/>
      <c r="AI38" s="784"/>
      <c r="AJ38" s="672">
        <f t="shared" si="18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2"/>
      <c r="R39" s="212"/>
      <c r="S39" s="212"/>
      <c r="T39" s="307" t="s">
        <v>371</v>
      </c>
      <c r="U39" s="312" t="s">
        <v>375</v>
      </c>
      <c r="V39" s="789"/>
      <c r="W39" s="500"/>
      <c r="X39" s="500"/>
      <c r="Y39" s="500"/>
      <c r="Z39" s="500"/>
      <c r="AA39" s="500"/>
      <c r="AB39" s="500"/>
      <c r="AC39" s="500"/>
      <c r="AD39" s="500"/>
      <c r="AE39" s="500"/>
      <c r="AF39" s="500"/>
      <c r="AG39" s="500"/>
      <c r="AH39" s="784"/>
      <c r="AI39" s="784"/>
      <c r="AJ39" s="672">
        <f t="shared" si="18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2"/>
      <c r="R40" s="212"/>
      <c r="S40" s="212"/>
      <c r="T40" s="315" t="s">
        <v>372</v>
      </c>
      <c r="U40" s="313" t="s">
        <v>375</v>
      </c>
      <c r="V40" s="790"/>
      <c r="W40" s="554"/>
      <c r="X40" s="554"/>
      <c r="Y40" s="554"/>
      <c r="Z40" s="554"/>
      <c r="AA40" s="554"/>
      <c r="AB40" s="554"/>
      <c r="AC40" s="554"/>
      <c r="AD40" s="554"/>
      <c r="AE40" s="554"/>
      <c r="AF40" s="554"/>
      <c r="AG40" s="554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2"/>
      <c r="R41" s="265"/>
      <c r="S41" s="265"/>
      <c r="T41" s="17"/>
      <c r="U41" s="265"/>
      <c r="V41" s="260"/>
      <c r="W41" s="260"/>
      <c r="X41" s="260"/>
      <c r="Y41" s="260"/>
      <c r="Z41" s="260"/>
      <c r="AA41" s="260"/>
      <c r="AB41" s="293"/>
      <c r="AC41" s="293" t="s">
        <v>388</v>
      </c>
      <c r="AD41" s="260"/>
      <c r="AE41" s="260"/>
      <c r="AF41" s="260"/>
      <c r="AG41" s="260"/>
      <c r="AH41" s="260"/>
      <c r="AI41" s="260"/>
      <c r="AJ41" s="260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6" t="s">
        <v>1134</v>
      </c>
      <c r="B44" s="1687"/>
      <c r="C44" s="1687"/>
      <c r="D44" s="1687"/>
      <c r="E44" s="302"/>
      <c r="F44" s="302"/>
      <c r="G44" s="265"/>
      <c r="H44" s="265"/>
      <c r="I44" s="265"/>
      <c r="J44" s="302"/>
      <c r="K44" s="302"/>
      <c r="L44" s="302"/>
      <c r="M44" s="265"/>
      <c r="N44" s="265"/>
      <c r="O44" s="265"/>
      <c r="P44" s="265"/>
      <c r="Q44" s="265"/>
      <c r="R44" s="265"/>
      <c r="S44" s="265"/>
      <c r="T44" s="17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7" t="s">
        <v>357</v>
      </c>
      <c r="E45" s="1679" t="s">
        <v>358</v>
      </c>
      <c r="F45" s="1675" t="s">
        <v>359</v>
      </c>
      <c r="G45" s="320"/>
      <c r="H45" s="1675" t="s">
        <v>360</v>
      </c>
      <c r="I45" s="320"/>
      <c r="J45" s="1645" t="s">
        <v>361</v>
      </c>
      <c r="K45" s="335"/>
      <c r="L45" s="1645" t="s">
        <v>373</v>
      </c>
      <c r="M45" s="1672" t="s">
        <v>299</v>
      </c>
      <c r="N45" s="1672" t="s">
        <v>252</v>
      </c>
      <c r="O45" s="1677"/>
      <c r="P45" s="1677"/>
      <c r="Q45" s="1678"/>
      <c r="R45" s="1679"/>
      <c r="S45" s="335"/>
      <c r="T45" s="1645" t="s">
        <v>373</v>
      </c>
      <c r="U45" s="1672" t="s">
        <v>299</v>
      </c>
      <c r="V45" s="1672" t="str">
        <f>V7</f>
        <v>Mains Length Laid (m) per pipe diameter</v>
      </c>
      <c r="W45" s="1677"/>
      <c r="X45" s="1677"/>
      <c r="Y45" s="1677"/>
      <c r="Z45" s="1677"/>
      <c r="AA45" s="1677"/>
      <c r="AB45" s="1677"/>
      <c r="AC45" s="1677"/>
      <c r="AD45" s="1677"/>
      <c r="AE45" s="1677"/>
      <c r="AF45" s="1677"/>
      <c r="AG45" s="1678"/>
      <c r="AH45" s="1678"/>
      <c r="AI45" s="1678"/>
      <c r="AJ45" s="1675" t="s">
        <v>362</v>
      </c>
      <c r="AK45" s="1680" t="str">
        <f>AK7</f>
        <v>m of main per property passed</v>
      </c>
      <c r="AL45" s="334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7"/>
      <c r="AQ45" s="1677"/>
      <c r="AR45" s="1677"/>
      <c r="AS45" s="1677"/>
      <c r="AT45" s="1677"/>
      <c r="AU45" s="1679"/>
    </row>
    <row r="46" spans="1:47" ht="25" customHeight="1" thickBot="1" x14ac:dyDescent="0.35">
      <c r="A46" s="1674"/>
      <c r="B46" s="1673"/>
      <c r="C46" s="1688"/>
      <c r="D46" s="1689"/>
      <c r="E46" s="1690"/>
      <c r="F46" s="1676"/>
      <c r="G46" s="265"/>
      <c r="H46" s="1676"/>
      <c r="I46" s="265"/>
      <c r="J46" s="1646"/>
      <c r="K46" s="328"/>
      <c r="L46" s="1674"/>
      <c r="M46" s="1673"/>
      <c r="N46" s="268" t="s">
        <v>325</v>
      </c>
      <c r="O46" s="269" t="s">
        <v>351</v>
      </c>
      <c r="P46" s="269" t="s">
        <v>326</v>
      </c>
      <c r="Q46" s="269" t="s">
        <v>327</v>
      </c>
      <c r="R46" s="271" t="s">
        <v>29</v>
      </c>
      <c r="S46" s="328"/>
      <c r="T46" s="1674"/>
      <c r="U46" s="1673"/>
      <c r="V46" s="268" t="s">
        <v>337</v>
      </c>
      <c r="W46" s="269" t="s">
        <v>338</v>
      </c>
      <c r="X46" s="269" t="s">
        <v>339</v>
      </c>
      <c r="Y46" s="269" t="s">
        <v>340</v>
      </c>
      <c r="Z46" s="269" t="s">
        <v>341</v>
      </c>
      <c r="AA46" s="269" t="s">
        <v>342</v>
      </c>
      <c r="AB46" s="269" t="s">
        <v>343</v>
      </c>
      <c r="AC46" s="269" t="s">
        <v>344</v>
      </c>
      <c r="AD46" s="269" t="s">
        <v>345</v>
      </c>
      <c r="AE46" s="269" t="s">
        <v>346</v>
      </c>
      <c r="AF46" s="269" t="s">
        <v>347</v>
      </c>
      <c r="AG46" s="272" t="s">
        <v>348</v>
      </c>
      <c r="AH46" s="272" t="s">
        <v>349</v>
      </c>
      <c r="AI46" s="272" t="s">
        <v>350</v>
      </c>
      <c r="AJ46" s="1676"/>
      <c r="AK46" s="1681"/>
      <c r="AL46" s="328"/>
      <c r="AM46" s="1674"/>
      <c r="AN46" s="1673"/>
      <c r="AO46" s="268" t="str">
        <f>AO8</f>
        <v>Type 1</v>
      </c>
      <c r="AP46" s="269" t="str">
        <f>AP8</f>
        <v>Type 2</v>
      </c>
      <c r="AQ46" s="269" t="str">
        <f>AQ8</f>
        <v>Type 3</v>
      </c>
      <c r="AR46" s="269" t="str">
        <f t="shared" ref="AR46:AU46" si="19">AR8</f>
        <v>Type 4</v>
      </c>
      <c r="AS46" s="269" t="str">
        <f t="shared" si="19"/>
        <v>Footways</v>
      </c>
      <c r="AT46" s="269" t="str">
        <f t="shared" si="19"/>
        <v>Grass/ Unsurfaced</v>
      </c>
      <c r="AU46" s="270" t="str">
        <f t="shared" si="19"/>
        <v>Open Trench</v>
      </c>
    </row>
    <row r="47" spans="1:47" x14ac:dyDescent="0.3">
      <c r="A47" s="303" t="s">
        <v>1060</v>
      </c>
      <c r="B47" s="372" t="s">
        <v>374</v>
      </c>
      <c r="C47" s="518"/>
      <c r="D47" s="519"/>
      <c r="E47" s="520"/>
      <c r="F47" s="670">
        <f>SUM(C47:E47)</f>
        <v>0</v>
      </c>
      <c r="G47" s="276"/>
      <c r="H47" s="514"/>
      <c r="I47" s="276"/>
      <c r="J47" s="670">
        <f>F47-H47</f>
        <v>0</v>
      </c>
      <c r="K47" s="276"/>
      <c r="L47" s="329" t="str">
        <f t="shared" ref="L47:L66" si="20">IF(A47="","",A47)</f>
        <v xml:space="preserve">7.0.1 - Bangor Dual IP Main </v>
      </c>
      <c r="M47" s="311" t="s">
        <v>225</v>
      </c>
      <c r="N47" s="518"/>
      <c r="O47" s="519"/>
      <c r="P47" s="519"/>
      <c r="Q47" s="782"/>
      <c r="R47" s="670">
        <f>SUM(N47:Q47)</f>
        <v>0</v>
      </c>
      <c r="S47" s="276"/>
      <c r="T47" s="329" t="str">
        <f>IF(A47="","",A47)</f>
        <v xml:space="preserve">7.0.1 - Bangor Dual IP Main </v>
      </c>
      <c r="U47" s="311" t="s">
        <v>375</v>
      </c>
      <c r="V47" s="500"/>
      <c r="W47" s="500"/>
      <c r="X47" s="500"/>
      <c r="Y47" s="500"/>
      <c r="Z47" s="500"/>
      <c r="AA47" s="500"/>
      <c r="AB47" s="500"/>
      <c r="AC47" s="500"/>
      <c r="AD47" s="500"/>
      <c r="AE47" s="500"/>
      <c r="AF47" s="500"/>
      <c r="AG47" s="500"/>
      <c r="AH47" s="500"/>
      <c r="AI47" s="500"/>
      <c r="AJ47" s="670">
        <f>SUM(V47:AI47)</f>
        <v>0</v>
      </c>
      <c r="AK47" s="670" t="str">
        <f>IF(R47=0,"",ROUND(AJ47/R47,1))</f>
        <v/>
      </c>
      <c r="AL47" s="336"/>
      <c r="AM47" s="329" t="str">
        <f>IF(A47="","",A47)</f>
        <v xml:space="preserve">7.0.1 - Bangor Dual IP Main </v>
      </c>
      <c r="AN47" s="311" t="s">
        <v>375</v>
      </c>
      <c r="AO47" s="518"/>
      <c r="AP47" s="519"/>
      <c r="AQ47" s="519"/>
      <c r="AR47" s="519"/>
      <c r="AS47" s="519"/>
      <c r="AT47" s="519"/>
      <c r="AU47" s="520"/>
    </row>
    <row r="48" spans="1:47" x14ac:dyDescent="0.3">
      <c r="A48" s="304" t="s">
        <v>1061</v>
      </c>
      <c r="B48" s="370" t="str">
        <f>B47</f>
        <v>Nominal £</v>
      </c>
      <c r="C48" s="719"/>
      <c r="D48" s="500"/>
      <c r="E48" s="553"/>
      <c r="F48" s="672">
        <v>0</v>
      </c>
      <c r="G48" s="276"/>
      <c r="H48" s="515"/>
      <c r="I48" s="276"/>
      <c r="J48" s="672">
        <v>0</v>
      </c>
      <c r="K48" s="276"/>
      <c r="L48" s="329" t="str">
        <f t="shared" si="20"/>
        <v xml:space="preserve">7.0.2 - Torytown AGI to Fortwilliam Dual IP Main </v>
      </c>
      <c r="M48" s="312" t="s">
        <v>225</v>
      </c>
      <c r="N48" s="719"/>
      <c r="O48" s="500"/>
      <c r="P48" s="500"/>
      <c r="Q48" s="784"/>
      <c r="R48" s="672">
        <f>SUM(N48:Q48)</f>
        <v>0</v>
      </c>
      <c r="S48" s="276"/>
      <c r="T48" s="329" t="str">
        <f t="shared" ref="T48:T66" si="21">IF(A48="","",A48)</f>
        <v xml:space="preserve">7.0.2 - Torytown AGI to Fortwilliam Dual IP Main </v>
      </c>
      <c r="U48" s="312" t="s">
        <v>375</v>
      </c>
      <c r="V48" s="500"/>
      <c r="W48" s="500"/>
      <c r="X48" s="500"/>
      <c r="Y48" s="500"/>
      <c r="Z48" s="500"/>
      <c r="AA48" s="500"/>
      <c r="AB48" s="500"/>
      <c r="AC48" s="500"/>
      <c r="AD48" s="500"/>
      <c r="AE48" s="500"/>
      <c r="AF48" s="500"/>
      <c r="AG48" s="500"/>
      <c r="AH48" s="500"/>
      <c r="AI48" s="500"/>
      <c r="AJ48" s="672">
        <f>SUM(V48:AI48)</f>
        <v>0</v>
      </c>
      <c r="AK48" s="672" t="str">
        <f>IF(R48=0,"",ROUND(AJ48/R48,1))</f>
        <v/>
      </c>
      <c r="AL48" s="336"/>
      <c r="AM48" s="329" t="str">
        <f t="shared" ref="AM48:AM66" si="22">IF(A48="","",A48)</f>
        <v xml:space="preserve">7.0.2 - Torytown AGI to Fortwilliam Dual IP Main </v>
      </c>
      <c r="AN48" s="312" t="s">
        <v>375</v>
      </c>
      <c r="AO48" s="719"/>
      <c r="AP48" s="500"/>
      <c r="AQ48" s="500"/>
      <c r="AR48" s="500"/>
      <c r="AS48" s="500"/>
      <c r="AT48" s="500"/>
      <c r="AU48" s="553"/>
    </row>
    <row r="49" spans="1:47" x14ac:dyDescent="0.3">
      <c r="A49" s="304" t="s">
        <v>1062</v>
      </c>
      <c r="B49" s="370" t="str">
        <f t="shared" ref="B49:B65" si="23">B48</f>
        <v>Nominal £</v>
      </c>
      <c r="C49" s="719"/>
      <c r="D49" s="500"/>
      <c r="E49" s="553"/>
      <c r="F49" s="672">
        <v>0</v>
      </c>
      <c r="G49" s="276"/>
      <c r="H49" s="515"/>
      <c r="I49" s="276"/>
      <c r="J49" s="672">
        <v>0</v>
      </c>
      <c r="K49" s="276"/>
      <c r="L49" s="329" t="str">
        <f t="shared" si="20"/>
        <v>7.0.3.1 - Donegal Quay to Ormeau IPRS IP Main</v>
      </c>
      <c r="M49" s="312" t="s">
        <v>225</v>
      </c>
      <c r="N49" s="719"/>
      <c r="O49" s="500"/>
      <c r="P49" s="500"/>
      <c r="Q49" s="784"/>
      <c r="R49" s="672">
        <f t="shared" ref="R49:R66" si="24">SUM(N49:Q49)</f>
        <v>0</v>
      </c>
      <c r="S49" s="276"/>
      <c r="T49" s="329" t="str">
        <f t="shared" si="21"/>
        <v>7.0.3.1 - Donegal Quay to Ormeau IPRS IP Main</v>
      </c>
      <c r="U49" s="312" t="s">
        <v>375</v>
      </c>
      <c r="V49" s="500"/>
      <c r="W49" s="500"/>
      <c r="X49" s="500"/>
      <c r="Y49" s="500"/>
      <c r="Z49" s="500"/>
      <c r="AA49" s="500"/>
      <c r="AB49" s="500"/>
      <c r="AC49" s="500"/>
      <c r="AD49" s="500"/>
      <c r="AE49" s="500"/>
      <c r="AF49" s="500"/>
      <c r="AG49" s="500"/>
      <c r="AH49" s="500"/>
      <c r="AI49" s="500"/>
      <c r="AJ49" s="672">
        <f t="shared" ref="AJ49:AJ66" si="25">SUM(V49:AI49)</f>
        <v>0</v>
      </c>
      <c r="AK49" s="672" t="str">
        <f t="shared" ref="AK49:AK65" si="26">IF(R49=0,"",ROUND(AJ49/R49,1))</f>
        <v/>
      </c>
      <c r="AL49" s="336"/>
      <c r="AM49" s="329" t="str">
        <f t="shared" si="22"/>
        <v>7.0.3.1 - Donegal Quay to Ormeau IPRS IP Main</v>
      </c>
      <c r="AN49" s="312" t="s">
        <v>375</v>
      </c>
      <c r="AO49" s="719"/>
      <c r="AP49" s="500"/>
      <c r="AQ49" s="500"/>
      <c r="AR49" s="500"/>
      <c r="AS49" s="500"/>
      <c r="AT49" s="500"/>
      <c r="AU49" s="553"/>
    </row>
    <row r="50" spans="1:47" x14ac:dyDescent="0.3">
      <c r="A50" s="304" t="s">
        <v>1063</v>
      </c>
      <c r="B50" s="370" t="str">
        <f t="shared" si="23"/>
        <v>Nominal £</v>
      </c>
      <c r="C50" s="719"/>
      <c r="D50" s="500"/>
      <c r="E50" s="553"/>
      <c r="F50" s="672">
        <v>0</v>
      </c>
      <c r="G50" s="276"/>
      <c r="H50" s="515"/>
      <c r="I50" s="276"/>
      <c r="J50" s="672">
        <v>0</v>
      </c>
      <c r="K50" s="276"/>
      <c r="L50" s="329" t="str">
        <f t="shared" si="20"/>
        <v>7.0.4 - Belfast to Newtownards IP Main</v>
      </c>
      <c r="M50" s="312" t="s">
        <v>225</v>
      </c>
      <c r="N50" s="719"/>
      <c r="O50" s="500"/>
      <c r="P50" s="500"/>
      <c r="Q50" s="784"/>
      <c r="R50" s="672">
        <f t="shared" si="24"/>
        <v>0</v>
      </c>
      <c r="S50" s="276"/>
      <c r="T50" s="329" t="str">
        <f t="shared" si="21"/>
        <v>7.0.4 - Belfast to Newtownards IP Main</v>
      </c>
      <c r="U50" s="312" t="s">
        <v>375</v>
      </c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  <c r="AH50" s="500"/>
      <c r="AI50" s="500"/>
      <c r="AJ50" s="672">
        <f t="shared" si="25"/>
        <v>0</v>
      </c>
      <c r="AK50" s="672" t="str">
        <f t="shared" si="26"/>
        <v/>
      </c>
      <c r="AL50" s="336"/>
      <c r="AM50" s="329" t="str">
        <f t="shared" si="22"/>
        <v>7.0.4 - Belfast to Newtownards IP Main</v>
      </c>
      <c r="AN50" s="312" t="s">
        <v>375</v>
      </c>
      <c r="AO50" s="719"/>
      <c r="AP50" s="500"/>
      <c r="AQ50" s="500"/>
      <c r="AR50" s="500"/>
      <c r="AS50" s="500"/>
      <c r="AT50" s="500"/>
      <c r="AU50" s="553"/>
    </row>
    <row r="51" spans="1:47" x14ac:dyDescent="0.3">
      <c r="A51" s="304" t="s">
        <v>1064</v>
      </c>
      <c r="B51" s="370" t="str">
        <f t="shared" si="23"/>
        <v>Nominal £</v>
      </c>
      <c r="C51" s="719"/>
      <c r="D51" s="500"/>
      <c r="E51" s="553"/>
      <c r="F51" s="672">
        <v>0</v>
      </c>
      <c r="G51" s="276"/>
      <c r="H51" s="515"/>
      <c r="I51" s="276"/>
      <c r="J51" s="672">
        <v>0</v>
      </c>
      <c r="K51" s="276"/>
      <c r="L51" s="329" t="str">
        <f t="shared" si="20"/>
        <v xml:space="preserve">7.0.5 - Gasworks IPRS (in conjunction with 7.0.3.1) </v>
      </c>
      <c r="M51" s="312" t="s">
        <v>225</v>
      </c>
      <c r="N51" s="719"/>
      <c r="O51" s="500"/>
      <c r="P51" s="500"/>
      <c r="Q51" s="784"/>
      <c r="R51" s="672">
        <f t="shared" si="24"/>
        <v>0</v>
      </c>
      <c r="S51" s="276"/>
      <c r="T51" s="329" t="str">
        <f t="shared" si="21"/>
        <v xml:space="preserve">7.0.5 - Gasworks IPRS (in conjunction with 7.0.3.1) </v>
      </c>
      <c r="U51" s="312" t="s">
        <v>375</v>
      </c>
      <c r="V51" s="500"/>
      <c r="W51" s="500"/>
      <c r="X51" s="500"/>
      <c r="Y51" s="500"/>
      <c r="Z51" s="500"/>
      <c r="AA51" s="500"/>
      <c r="AB51" s="500"/>
      <c r="AC51" s="500"/>
      <c r="AD51" s="500"/>
      <c r="AE51" s="500"/>
      <c r="AF51" s="500"/>
      <c r="AG51" s="500"/>
      <c r="AH51" s="500"/>
      <c r="AI51" s="500"/>
      <c r="AJ51" s="672">
        <f t="shared" si="25"/>
        <v>0</v>
      </c>
      <c r="AK51" s="672" t="str">
        <f t="shared" si="26"/>
        <v/>
      </c>
      <c r="AL51" s="336"/>
      <c r="AM51" s="329" t="str">
        <f t="shared" si="22"/>
        <v xml:space="preserve">7.0.5 - Gasworks IPRS (in conjunction with 7.0.3.1) </v>
      </c>
      <c r="AN51" s="312" t="s">
        <v>375</v>
      </c>
      <c r="AO51" s="719"/>
      <c r="AP51" s="500"/>
      <c r="AQ51" s="500"/>
      <c r="AR51" s="500"/>
      <c r="AS51" s="500"/>
      <c r="AT51" s="500"/>
      <c r="AU51" s="553"/>
    </row>
    <row r="52" spans="1:47" x14ac:dyDescent="0.3">
      <c r="A52" s="304" t="s">
        <v>1065</v>
      </c>
      <c r="B52" s="370" t="str">
        <f t="shared" si="23"/>
        <v>Nominal £</v>
      </c>
      <c r="C52" s="719"/>
      <c r="D52" s="500"/>
      <c r="E52" s="553"/>
      <c r="F52" s="672">
        <v>0</v>
      </c>
      <c r="G52" s="276"/>
      <c r="H52" s="515"/>
      <c r="I52" s="276"/>
      <c r="J52" s="672">
        <v>0</v>
      </c>
      <c r="K52" s="276"/>
      <c r="L52" s="329" t="str">
        <f t="shared" si="20"/>
        <v>7.0.6 - Ravenhill IPRS</v>
      </c>
      <c r="M52" s="312" t="s">
        <v>225</v>
      </c>
      <c r="N52" s="719"/>
      <c r="O52" s="500"/>
      <c r="P52" s="500"/>
      <c r="Q52" s="784"/>
      <c r="R52" s="672">
        <f t="shared" si="24"/>
        <v>0</v>
      </c>
      <c r="S52" s="276"/>
      <c r="T52" s="329" t="str">
        <f t="shared" si="21"/>
        <v>7.0.6 - Ravenhill IPRS</v>
      </c>
      <c r="U52" s="312" t="s">
        <v>375</v>
      </c>
      <c r="V52" s="500"/>
      <c r="W52" s="500"/>
      <c r="X52" s="500"/>
      <c r="Y52" s="500"/>
      <c r="Z52" s="500"/>
      <c r="AA52" s="500"/>
      <c r="AB52" s="500"/>
      <c r="AC52" s="500"/>
      <c r="AD52" s="500"/>
      <c r="AE52" s="500"/>
      <c r="AF52" s="500"/>
      <c r="AG52" s="500"/>
      <c r="AH52" s="500"/>
      <c r="AI52" s="500"/>
      <c r="AJ52" s="672">
        <f t="shared" si="25"/>
        <v>0</v>
      </c>
      <c r="AK52" s="672" t="str">
        <f t="shared" si="26"/>
        <v/>
      </c>
      <c r="AL52" s="336"/>
      <c r="AM52" s="329" t="str">
        <f t="shared" si="22"/>
        <v>7.0.6 - Ravenhill IPRS</v>
      </c>
      <c r="AN52" s="312" t="s">
        <v>375</v>
      </c>
      <c r="AO52" s="719"/>
      <c r="AP52" s="500"/>
      <c r="AQ52" s="500"/>
      <c r="AR52" s="500"/>
      <c r="AS52" s="500"/>
      <c r="AT52" s="500"/>
      <c r="AU52" s="553"/>
    </row>
    <row r="53" spans="1:47" x14ac:dyDescent="0.3">
      <c r="A53" s="371" t="s">
        <v>409</v>
      </c>
      <c r="B53" s="370" t="str">
        <f t="shared" si="23"/>
        <v>Nominal £</v>
      </c>
      <c r="C53" s="719"/>
      <c r="D53" s="500"/>
      <c r="E53" s="553"/>
      <c r="F53" s="672">
        <v>0</v>
      </c>
      <c r="G53" s="276"/>
      <c r="H53" s="515"/>
      <c r="I53" s="276"/>
      <c r="J53" s="672">
        <v>0</v>
      </c>
      <c r="K53" s="276"/>
      <c r="L53" s="329" t="str">
        <f t="shared" si="20"/>
        <v>(Other - Please specify)</v>
      </c>
      <c r="M53" s="312" t="s">
        <v>225</v>
      </c>
      <c r="N53" s="719"/>
      <c r="O53" s="500"/>
      <c r="P53" s="500"/>
      <c r="Q53" s="784"/>
      <c r="R53" s="672">
        <f t="shared" si="24"/>
        <v>0</v>
      </c>
      <c r="S53" s="276"/>
      <c r="T53" s="329" t="str">
        <f t="shared" si="21"/>
        <v>(Other - Please specify)</v>
      </c>
      <c r="U53" s="312" t="s">
        <v>375</v>
      </c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672">
        <f t="shared" si="25"/>
        <v>0</v>
      </c>
      <c r="AK53" s="672" t="str">
        <f t="shared" si="26"/>
        <v/>
      </c>
      <c r="AL53" s="336"/>
      <c r="AM53" s="329" t="str">
        <f t="shared" si="22"/>
        <v>(Other - Please specify)</v>
      </c>
      <c r="AN53" s="312" t="s">
        <v>375</v>
      </c>
      <c r="AO53" s="719"/>
      <c r="AP53" s="500"/>
      <c r="AQ53" s="500"/>
      <c r="AR53" s="500"/>
      <c r="AS53" s="500"/>
      <c r="AT53" s="500"/>
      <c r="AU53" s="553"/>
    </row>
    <row r="54" spans="1:47" x14ac:dyDescent="0.3">
      <c r="A54" s="371" t="s">
        <v>409</v>
      </c>
      <c r="B54" s="370" t="str">
        <f t="shared" si="23"/>
        <v>Nominal £</v>
      </c>
      <c r="C54" s="719"/>
      <c r="D54" s="500"/>
      <c r="E54" s="553"/>
      <c r="F54" s="672">
        <v>0</v>
      </c>
      <c r="G54" s="276"/>
      <c r="H54" s="515"/>
      <c r="I54" s="276"/>
      <c r="J54" s="672">
        <v>0</v>
      </c>
      <c r="K54" s="276"/>
      <c r="L54" s="329" t="str">
        <f t="shared" si="20"/>
        <v>(Other - Please specify)</v>
      </c>
      <c r="M54" s="312" t="s">
        <v>225</v>
      </c>
      <c r="N54" s="719"/>
      <c r="O54" s="500"/>
      <c r="P54" s="500"/>
      <c r="Q54" s="784"/>
      <c r="R54" s="672">
        <f t="shared" si="24"/>
        <v>0</v>
      </c>
      <c r="S54" s="276"/>
      <c r="T54" s="329" t="str">
        <f t="shared" si="21"/>
        <v>(Other - Please specify)</v>
      </c>
      <c r="U54" s="312" t="s">
        <v>375</v>
      </c>
      <c r="V54" s="500"/>
      <c r="W54" s="500"/>
      <c r="X54" s="500"/>
      <c r="Y54" s="500"/>
      <c r="Z54" s="500"/>
      <c r="AA54" s="500"/>
      <c r="AB54" s="500"/>
      <c r="AC54" s="500"/>
      <c r="AD54" s="500"/>
      <c r="AE54" s="500"/>
      <c r="AF54" s="500"/>
      <c r="AG54" s="500"/>
      <c r="AH54" s="500"/>
      <c r="AI54" s="500"/>
      <c r="AJ54" s="672">
        <f t="shared" si="25"/>
        <v>0</v>
      </c>
      <c r="AK54" s="672" t="str">
        <f t="shared" si="26"/>
        <v/>
      </c>
      <c r="AL54" s="336"/>
      <c r="AM54" s="329" t="str">
        <f t="shared" si="22"/>
        <v>(Other - Please specify)</v>
      </c>
      <c r="AN54" s="312" t="s">
        <v>375</v>
      </c>
      <c r="AO54" s="719"/>
      <c r="AP54" s="500"/>
      <c r="AQ54" s="500"/>
      <c r="AR54" s="500"/>
      <c r="AS54" s="500"/>
      <c r="AT54" s="500"/>
      <c r="AU54" s="553"/>
    </row>
    <row r="55" spans="1:47" x14ac:dyDescent="0.3">
      <c r="A55" s="371" t="s">
        <v>409</v>
      </c>
      <c r="B55" s="370" t="str">
        <f t="shared" si="23"/>
        <v>Nominal £</v>
      </c>
      <c r="C55" s="719"/>
      <c r="D55" s="500"/>
      <c r="E55" s="553"/>
      <c r="F55" s="672">
        <v>0</v>
      </c>
      <c r="G55" s="276"/>
      <c r="H55" s="515"/>
      <c r="I55" s="276"/>
      <c r="J55" s="672">
        <v>0</v>
      </c>
      <c r="K55" s="276"/>
      <c r="L55" s="329" t="str">
        <f t="shared" si="20"/>
        <v>(Other - Please specify)</v>
      </c>
      <c r="M55" s="312" t="s">
        <v>225</v>
      </c>
      <c r="N55" s="719"/>
      <c r="O55" s="500"/>
      <c r="P55" s="500"/>
      <c r="Q55" s="784"/>
      <c r="R55" s="672">
        <f t="shared" si="24"/>
        <v>0</v>
      </c>
      <c r="S55" s="276"/>
      <c r="T55" s="329" t="str">
        <f t="shared" si="21"/>
        <v>(Other - Please specify)</v>
      </c>
      <c r="U55" s="312" t="s">
        <v>375</v>
      </c>
      <c r="V55" s="500"/>
      <c r="W55" s="500"/>
      <c r="X55" s="500"/>
      <c r="Y55" s="500"/>
      <c r="Z55" s="500"/>
      <c r="AA55" s="500"/>
      <c r="AB55" s="500"/>
      <c r="AC55" s="500"/>
      <c r="AD55" s="500"/>
      <c r="AE55" s="500"/>
      <c r="AF55" s="500"/>
      <c r="AG55" s="500"/>
      <c r="AH55" s="500"/>
      <c r="AI55" s="500"/>
      <c r="AJ55" s="672">
        <f t="shared" si="25"/>
        <v>0</v>
      </c>
      <c r="AK55" s="672" t="str">
        <f t="shared" si="26"/>
        <v/>
      </c>
      <c r="AL55" s="336"/>
      <c r="AM55" s="329" t="str">
        <f t="shared" si="22"/>
        <v>(Other - Please specify)</v>
      </c>
      <c r="AN55" s="312" t="s">
        <v>375</v>
      </c>
      <c r="AO55" s="719"/>
      <c r="AP55" s="500"/>
      <c r="AQ55" s="500"/>
      <c r="AR55" s="500"/>
      <c r="AS55" s="500"/>
      <c r="AT55" s="500"/>
      <c r="AU55" s="553"/>
    </row>
    <row r="56" spans="1:47" x14ac:dyDescent="0.3">
      <c r="A56" s="371" t="s">
        <v>409</v>
      </c>
      <c r="B56" s="370" t="str">
        <f t="shared" si="23"/>
        <v>Nominal £</v>
      </c>
      <c r="C56" s="719"/>
      <c r="D56" s="500"/>
      <c r="E56" s="553"/>
      <c r="F56" s="672">
        <v>0</v>
      </c>
      <c r="G56" s="276"/>
      <c r="H56" s="515"/>
      <c r="I56" s="276"/>
      <c r="J56" s="672">
        <v>0</v>
      </c>
      <c r="K56" s="276"/>
      <c r="L56" s="329" t="str">
        <f t="shared" si="20"/>
        <v>(Other - Please specify)</v>
      </c>
      <c r="M56" s="312" t="s">
        <v>225</v>
      </c>
      <c r="N56" s="719"/>
      <c r="O56" s="500"/>
      <c r="P56" s="500"/>
      <c r="Q56" s="784"/>
      <c r="R56" s="672">
        <f t="shared" si="24"/>
        <v>0</v>
      </c>
      <c r="S56" s="276"/>
      <c r="T56" s="329" t="str">
        <f t="shared" si="21"/>
        <v>(Other - Please specify)</v>
      </c>
      <c r="U56" s="312" t="s">
        <v>375</v>
      </c>
      <c r="V56" s="500"/>
      <c r="W56" s="500"/>
      <c r="X56" s="500"/>
      <c r="Y56" s="500"/>
      <c r="Z56" s="500"/>
      <c r="AA56" s="500"/>
      <c r="AB56" s="500"/>
      <c r="AC56" s="500"/>
      <c r="AD56" s="500"/>
      <c r="AE56" s="500"/>
      <c r="AF56" s="500"/>
      <c r="AG56" s="500"/>
      <c r="AH56" s="500"/>
      <c r="AI56" s="500"/>
      <c r="AJ56" s="672">
        <f t="shared" si="25"/>
        <v>0</v>
      </c>
      <c r="AK56" s="672" t="str">
        <f t="shared" si="26"/>
        <v/>
      </c>
      <c r="AL56" s="336"/>
      <c r="AM56" s="329" t="str">
        <f t="shared" si="22"/>
        <v>(Other - Please specify)</v>
      </c>
      <c r="AN56" s="312" t="s">
        <v>375</v>
      </c>
      <c r="AO56" s="719"/>
      <c r="AP56" s="500"/>
      <c r="AQ56" s="500"/>
      <c r="AR56" s="500"/>
      <c r="AS56" s="500"/>
      <c r="AT56" s="500"/>
      <c r="AU56" s="553"/>
    </row>
    <row r="57" spans="1:47" x14ac:dyDescent="0.3">
      <c r="A57" s="371" t="s">
        <v>409</v>
      </c>
      <c r="B57" s="370" t="str">
        <f t="shared" si="23"/>
        <v>Nominal £</v>
      </c>
      <c r="C57" s="719"/>
      <c r="D57" s="500"/>
      <c r="E57" s="553"/>
      <c r="F57" s="672">
        <v>0</v>
      </c>
      <c r="G57" s="276"/>
      <c r="H57" s="515"/>
      <c r="I57" s="276"/>
      <c r="J57" s="672">
        <v>0</v>
      </c>
      <c r="K57" s="276"/>
      <c r="L57" s="329" t="str">
        <f t="shared" si="20"/>
        <v>(Other - Please specify)</v>
      </c>
      <c r="M57" s="312" t="s">
        <v>225</v>
      </c>
      <c r="N57" s="719"/>
      <c r="O57" s="500"/>
      <c r="P57" s="500"/>
      <c r="Q57" s="784"/>
      <c r="R57" s="672">
        <f t="shared" si="24"/>
        <v>0</v>
      </c>
      <c r="S57" s="276"/>
      <c r="T57" s="329" t="str">
        <f t="shared" si="21"/>
        <v>(Other - Please specify)</v>
      </c>
      <c r="U57" s="312" t="s">
        <v>375</v>
      </c>
      <c r="V57" s="500"/>
      <c r="W57" s="500"/>
      <c r="X57" s="500"/>
      <c r="Y57" s="500"/>
      <c r="Z57" s="500"/>
      <c r="AA57" s="500"/>
      <c r="AB57" s="500"/>
      <c r="AC57" s="500"/>
      <c r="AD57" s="500"/>
      <c r="AE57" s="500"/>
      <c r="AF57" s="500"/>
      <c r="AG57" s="500"/>
      <c r="AH57" s="500"/>
      <c r="AI57" s="500"/>
      <c r="AJ57" s="672">
        <f t="shared" si="25"/>
        <v>0</v>
      </c>
      <c r="AK57" s="672" t="str">
        <f t="shared" si="26"/>
        <v/>
      </c>
      <c r="AL57" s="336"/>
      <c r="AM57" s="329" t="str">
        <f t="shared" si="22"/>
        <v>(Other - Please specify)</v>
      </c>
      <c r="AN57" s="312" t="s">
        <v>375</v>
      </c>
      <c r="AO57" s="719"/>
      <c r="AP57" s="500"/>
      <c r="AQ57" s="500"/>
      <c r="AR57" s="500"/>
      <c r="AS57" s="500"/>
      <c r="AT57" s="500"/>
      <c r="AU57" s="553"/>
    </row>
    <row r="58" spans="1:47" x14ac:dyDescent="0.3">
      <c r="A58" s="371" t="s">
        <v>409</v>
      </c>
      <c r="B58" s="370" t="str">
        <f t="shared" si="23"/>
        <v>Nominal £</v>
      </c>
      <c r="C58" s="719"/>
      <c r="D58" s="500"/>
      <c r="E58" s="553"/>
      <c r="F58" s="672">
        <v>0</v>
      </c>
      <c r="G58" s="276"/>
      <c r="H58" s="515"/>
      <c r="I58" s="276"/>
      <c r="J58" s="672">
        <v>0</v>
      </c>
      <c r="K58" s="276"/>
      <c r="L58" s="329" t="str">
        <f t="shared" si="20"/>
        <v>(Other - Please specify)</v>
      </c>
      <c r="M58" s="312" t="s">
        <v>225</v>
      </c>
      <c r="N58" s="719"/>
      <c r="O58" s="500"/>
      <c r="P58" s="500"/>
      <c r="Q58" s="784"/>
      <c r="R58" s="672">
        <f t="shared" si="24"/>
        <v>0</v>
      </c>
      <c r="S58" s="276"/>
      <c r="T58" s="329" t="str">
        <f t="shared" si="21"/>
        <v>(Other - Please specify)</v>
      </c>
      <c r="U58" s="312" t="s">
        <v>375</v>
      </c>
      <c r="V58" s="500"/>
      <c r="W58" s="500"/>
      <c r="X58" s="500"/>
      <c r="Y58" s="500"/>
      <c r="Z58" s="500"/>
      <c r="AA58" s="500"/>
      <c r="AB58" s="500"/>
      <c r="AC58" s="500"/>
      <c r="AD58" s="500"/>
      <c r="AE58" s="500"/>
      <c r="AF58" s="500"/>
      <c r="AG58" s="500"/>
      <c r="AH58" s="500"/>
      <c r="AI58" s="500"/>
      <c r="AJ58" s="672">
        <f t="shared" si="25"/>
        <v>0</v>
      </c>
      <c r="AK58" s="672" t="str">
        <f t="shared" si="26"/>
        <v/>
      </c>
      <c r="AL58" s="336"/>
      <c r="AM58" s="329" t="str">
        <f t="shared" si="22"/>
        <v>(Other - Please specify)</v>
      </c>
      <c r="AN58" s="327" t="s">
        <v>375</v>
      </c>
      <c r="AO58" s="719"/>
      <c r="AP58" s="500"/>
      <c r="AQ58" s="500"/>
      <c r="AR58" s="500"/>
      <c r="AS58" s="500"/>
      <c r="AT58" s="500"/>
      <c r="AU58" s="553"/>
    </row>
    <row r="59" spans="1:47" x14ac:dyDescent="0.3">
      <c r="A59" s="371" t="s">
        <v>409</v>
      </c>
      <c r="B59" s="370" t="str">
        <f t="shared" si="23"/>
        <v>Nominal £</v>
      </c>
      <c r="C59" s="719"/>
      <c r="D59" s="500"/>
      <c r="E59" s="553"/>
      <c r="F59" s="672">
        <v>0</v>
      </c>
      <c r="G59" s="276"/>
      <c r="H59" s="515"/>
      <c r="I59" s="276"/>
      <c r="J59" s="672">
        <v>0</v>
      </c>
      <c r="K59" s="276"/>
      <c r="L59" s="329" t="str">
        <f t="shared" si="20"/>
        <v>(Other - Please specify)</v>
      </c>
      <c r="M59" s="312" t="s">
        <v>225</v>
      </c>
      <c r="N59" s="719"/>
      <c r="O59" s="500"/>
      <c r="P59" s="500"/>
      <c r="Q59" s="784"/>
      <c r="R59" s="672">
        <f t="shared" si="24"/>
        <v>0</v>
      </c>
      <c r="S59" s="276"/>
      <c r="T59" s="329" t="str">
        <f t="shared" si="21"/>
        <v>(Other - Please specify)</v>
      </c>
      <c r="U59" s="312" t="s">
        <v>375</v>
      </c>
      <c r="V59" s="500"/>
      <c r="W59" s="500"/>
      <c r="X59" s="500"/>
      <c r="Y59" s="500"/>
      <c r="Z59" s="500"/>
      <c r="AA59" s="500"/>
      <c r="AB59" s="500"/>
      <c r="AC59" s="500"/>
      <c r="AD59" s="500"/>
      <c r="AE59" s="500"/>
      <c r="AF59" s="500"/>
      <c r="AG59" s="500"/>
      <c r="AH59" s="500"/>
      <c r="AI59" s="500"/>
      <c r="AJ59" s="672">
        <f t="shared" si="25"/>
        <v>0</v>
      </c>
      <c r="AK59" s="672" t="str">
        <f t="shared" si="26"/>
        <v/>
      </c>
      <c r="AL59" s="336"/>
      <c r="AM59" s="329" t="str">
        <f t="shared" si="22"/>
        <v>(Other - Please specify)</v>
      </c>
      <c r="AN59" s="312" t="s">
        <v>375</v>
      </c>
      <c r="AO59" s="719"/>
      <c r="AP59" s="500"/>
      <c r="AQ59" s="500"/>
      <c r="AR59" s="500"/>
      <c r="AS59" s="500"/>
      <c r="AT59" s="500"/>
      <c r="AU59" s="553"/>
    </row>
    <row r="60" spans="1:47" x14ac:dyDescent="0.3">
      <c r="A60" s="371" t="s">
        <v>409</v>
      </c>
      <c r="B60" s="370" t="str">
        <f t="shared" si="23"/>
        <v>Nominal £</v>
      </c>
      <c r="C60" s="719"/>
      <c r="D60" s="500"/>
      <c r="E60" s="553"/>
      <c r="F60" s="672">
        <v>0</v>
      </c>
      <c r="G60" s="276"/>
      <c r="H60" s="515"/>
      <c r="I60" s="276"/>
      <c r="J60" s="672">
        <v>0</v>
      </c>
      <c r="K60" s="276"/>
      <c r="L60" s="329" t="str">
        <f t="shared" si="20"/>
        <v>(Other - Please specify)</v>
      </c>
      <c r="M60" s="312" t="s">
        <v>225</v>
      </c>
      <c r="N60" s="719"/>
      <c r="O60" s="500"/>
      <c r="P60" s="500"/>
      <c r="Q60" s="784"/>
      <c r="R60" s="672">
        <f t="shared" si="24"/>
        <v>0</v>
      </c>
      <c r="S60" s="276"/>
      <c r="T60" s="329" t="str">
        <f t="shared" si="21"/>
        <v>(Other - Please specify)</v>
      </c>
      <c r="U60" s="312" t="s">
        <v>375</v>
      </c>
      <c r="V60" s="500"/>
      <c r="W60" s="500"/>
      <c r="X60" s="500"/>
      <c r="Y60" s="500"/>
      <c r="Z60" s="500"/>
      <c r="AA60" s="500"/>
      <c r="AB60" s="500"/>
      <c r="AC60" s="500"/>
      <c r="AD60" s="500"/>
      <c r="AE60" s="500"/>
      <c r="AF60" s="500"/>
      <c r="AG60" s="500"/>
      <c r="AH60" s="500"/>
      <c r="AI60" s="500"/>
      <c r="AJ60" s="672">
        <f t="shared" si="25"/>
        <v>0</v>
      </c>
      <c r="AK60" s="672" t="str">
        <f t="shared" si="26"/>
        <v/>
      </c>
      <c r="AL60" s="336"/>
      <c r="AM60" s="329" t="str">
        <f t="shared" si="22"/>
        <v>(Other - Please specify)</v>
      </c>
      <c r="AN60" s="327" t="s">
        <v>375</v>
      </c>
      <c r="AO60" s="719"/>
      <c r="AP60" s="500"/>
      <c r="AQ60" s="500"/>
      <c r="AR60" s="500"/>
      <c r="AS60" s="500"/>
      <c r="AT60" s="500"/>
      <c r="AU60" s="553"/>
    </row>
    <row r="61" spans="1:47" x14ac:dyDescent="0.3">
      <c r="A61" s="371" t="s">
        <v>409</v>
      </c>
      <c r="B61" s="370" t="str">
        <f t="shared" si="23"/>
        <v>Nominal £</v>
      </c>
      <c r="C61" s="719"/>
      <c r="D61" s="500"/>
      <c r="E61" s="553"/>
      <c r="F61" s="672">
        <v>0</v>
      </c>
      <c r="G61" s="276"/>
      <c r="H61" s="515"/>
      <c r="I61" s="276"/>
      <c r="J61" s="672">
        <v>0</v>
      </c>
      <c r="K61" s="276"/>
      <c r="L61" s="329" t="str">
        <f t="shared" si="20"/>
        <v>(Other - Please specify)</v>
      </c>
      <c r="M61" s="312" t="s">
        <v>225</v>
      </c>
      <c r="N61" s="719"/>
      <c r="O61" s="500"/>
      <c r="P61" s="500"/>
      <c r="Q61" s="784"/>
      <c r="R61" s="672">
        <f t="shared" si="24"/>
        <v>0</v>
      </c>
      <c r="S61" s="276"/>
      <c r="T61" s="329" t="str">
        <f t="shared" si="21"/>
        <v>(Other - Please specify)</v>
      </c>
      <c r="U61" s="312" t="s">
        <v>375</v>
      </c>
      <c r="V61" s="500"/>
      <c r="W61" s="500"/>
      <c r="X61" s="500"/>
      <c r="Y61" s="500"/>
      <c r="Z61" s="500"/>
      <c r="AA61" s="500"/>
      <c r="AB61" s="500"/>
      <c r="AC61" s="500"/>
      <c r="AD61" s="500"/>
      <c r="AE61" s="500"/>
      <c r="AF61" s="500"/>
      <c r="AG61" s="500"/>
      <c r="AH61" s="500"/>
      <c r="AI61" s="500"/>
      <c r="AJ61" s="672">
        <f t="shared" si="25"/>
        <v>0</v>
      </c>
      <c r="AK61" s="672" t="str">
        <f t="shared" si="26"/>
        <v/>
      </c>
      <c r="AL61" s="336"/>
      <c r="AM61" s="329" t="str">
        <f t="shared" si="22"/>
        <v>(Other - Please specify)</v>
      </c>
      <c r="AN61" s="312" t="s">
        <v>375</v>
      </c>
      <c r="AO61" s="719"/>
      <c r="AP61" s="500"/>
      <c r="AQ61" s="500"/>
      <c r="AR61" s="500"/>
      <c r="AS61" s="500"/>
      <c r="AT61" s="500"/>
      <c r="AU61" s="553"/>
    </row>
    <row r="62" spans="1:47" x14ac:dyDescent="0.3">
      <c r="A62" s="371" t="s">
        <v>409</v>
      </c>
      <c r="B62" s="370" t="str">
        <f t="shared" si="23"/>
        <v>Nominal £</v>
      </c>
      <c r="C62" s="719"/>
      <c r="D62" s="500"/>
      <c r="E62" s="553"/>
      <c r="F62" s="672">
        <v>0</v>
      </c>
      <c r="G62" s="276"/>
      <c r="H62" s="515"/>
      <c r="I62" s="276"/>
      <c r="J62" s="672">
        <v>0</v>
      </c>
      <c r="K62" s="276"/>
      <c r="L62" s="329" t="str">
        <f t="shared" si="20"/>
        <v>(Other - Please specify)</v>
      </c>
      <c r="M62" s="312" t="s">
        <v>225</v>
      </c>
      <c r="N62" s="720"/>
      <c r="O62" s="556"/>
      <c r="P62" s="556"/>
      <c r="Q62" s="787"/>
      <c r="R62" s="672">
        <f t="shared" si="24"/>
        <v>0</v>
      </c>
      <c r="S62" s="276"/>
      <c r="T62" s="329" t="str">
        <f t="shared" si="21"/>
        <v>(Other - Please specify)</v>
      </c>
      <c r="U62" s="312" t="s">
        <v>375</v>
      </c>
      <c r="V62" s="500"/>
      <c r="W62" s="500"/>
      <c r="X62" s="500"/>
      <c r="Y62" s="500"/>
      <c r="Z62" s="500"/>
      <c r="AA62" s="500"/>
      <c r="AB62" s="500"/>
      <c r="AC62" s="500"/>
      <c r="AD62" s="500"/>
      <c r="AE62" s="500"/>
      <c r="AF62" s="500"/>
      <c r="AG62" s="500"/>
      <c r="AH62" s="500"/>
      <c r="AI62" s="500"/>
      <c r="AJ62" s="672">
        <f t="shared" si="25"/>
        <v>0</v>
      </c>
      <c r="AK62" s="672" t="str">
        <f t="shared" si="26"/>
        <v/>
      </c>
      <c r="AL62" s="336"/>
      <c r="AM62" s="329" t="str">
        <f t="shared" si="22"/>
        <v>(Other - Please specify)</v>
      </c>
      <c r="AN62" s="327" t="s">
        <v>375</v>
      </c>
      <c r="AO62" s="719"/>
      <c r="AP62" s="500"/>
      <c r="AQ62" s="500"/>
      <c r="AR62" s="500"/>
      <c r="AS62" s="500"/>
      <c r="AT62" s="500"/>
      <c r="AU62" s="553"/>
    </row>
    <row r="63" spans="1:47" x14ac:dyDescent="0.3">
      <c r="A63" s="371" t="s">
        <v>409</v>
      </c>
      <c r="B63" s="370" t="str">
        <f t="shared" si="23"/>
        <v>Nominal £</v>
      </c>
      <c r="C63" s="719"/>
      <c r="D63" s="500"/>
      <c r="E63" s="553"/>
      <c r="F63" s="672">
        <v>0</v>
      </c>
      <c r="G63" s="276"/>
      <c r="H63" s="515"/>
      <c r="I63" s="276"/>
      <c r="J63" s="672">
        <v>0</v>
      </c>
      <c r="K63" s="276"/>
      <c r="L63" s="329" t="str">
        <f t="shared" si="20"/>
        <v>(Other - Please specify)</v>
      </c>
      <c r="M63" s="312" t="s">
        <v>225</v>
      </c>
      <c r="N63" s="720"/>
      <c r="O63" s="556"/>
      <c r="P63" s="556"/>
      <c r="Q63" s="787"/>
      <c r="R63" s="672">
        <f t="shared" si="24"/>
        <v>0</v>
      </c>
      <c r="S63" s="276"/>
      <c r="T63" s="329" t="str">
        <f t="shared" si="21"/>
        <v>(Other - Please specify)</v>
      </c>
      <c r="U63" s="312" t="s">
        <v>375</v>
      </c>
      <c r="V63" s="500"/>
      <c r="W63" s="500"/>
      <c r="X63" s="500"/>
      <c r="Y63" s="500"/>
      <c r="Z63" s="500"/>
      <c r="AA63" s="500"/>
      <c r="AB63" s="500"/>
      <c r="AC63" s="500"/>
      <c r="AD63" s="500"/>
      <c r="AE63" s="500"/>
      <c r="AF63" s="500"/>
      <c r="AG63" s="500"/>
      <c r="AH63" s="500"/>
      <c r="AI63" s="500"/>
      <c r="AJ63" s="672">
        <f t="shared" si="25"/>
        <v>0</v>
      </c>
      <c r="AK63" s="672" t="str">
        <f t="shared" si="26"/>
        <v/>
      </c>
      <c r="AL63" s="336"/>
      <c r="AM63" s="329" t="str">
        <f t="shared" si="22"/>
        <v>(Other - Please specify)</v>
      </c>
      <c r="AN63" s="312" t="s">
        <v>375</v>
      </c>
      <c r="AO63" s="719"/>
      <c r="AP63" s="500"/>
      <c r="AQ63" s="500"/>
      <c r="AR63" s="500"/>
      <c r="AS63" s="500"/>
      <c r="AT63" s="500"/>
      <c r="AU63" s="553"/>
    </row>
    <row r="64" spans="1:47" x14ac:dyDescent="0.3">
      <c r="A64" s="371" t="s">
        <v>409</v>
      </c>
      <c r="B64" s="370" t="str">
        <f t="shared" si="23"/>
        <v>Nominal £</v>
      </c>
      <c r="C64" s="719"/>
      <c r="D64" s="500"/>
      <c r="E64" s="553"/>
      <c r="F64" s="672">
        <v>0</v>
      </c>
      <c r="G64" s="276"/>
      <c r="H64" s="515"/>
      <c r="I64" s="276"/>
      <c r="J64" s="672">
        <v>0</v>
      </c>
      <c r="K64" s="276"/>
      <c r="L64" s="329" t="str">
        <f t="shared" si="20"/>
        <v>(Other - Please specify)</v>
      </c>
      <c r="M64" s="312" t="s">
        <v>225</v>
      </c>
      <c r="N64" s="720"/>
      <c r="O64" s="556"/>
      <c r="P64" s="556"/>
      <c r="Q64" s="787"/>
      <c r="R64" s="672">
        <f t="shared" si="24"/>
        <v>0</v>
      </c>
      <c r="S64" s="276"/>
      <c r="T64" s="329" t="str">
        <f t="shared" si="21"/>
        <v>(Other - Please specify)</v>
      </c>
      <c r="U64" s="312" t="s">
        <v>375</v>
      </c>
      <c r="V64" s="500"/>
      <c r="W64" s="500"/>
      <c r="X64" s="500"/>
      <c r="Y64" s="500"/>
      <c r="Z64" s="500"/>
      <c r="AA64" s="500"/>
      <c r="AB64" s="500"/>
      <c r="AC64" s="500"/>
      <c r="AD64" s="500"/>
      <c r="AE64" s="500"/>
      <c r="AF64" s="500"/>
      <c r="AG64" s="500"/>
      <c r="AH64" s="500"/>
      <c r="AI64" s="500"/>
      <c r="AJ64" s="672">
        <f t="shared" si="25"/>
        <v>0</v>
      </c>
      <c r="AK64" s="672" t="str">
        <f t="shared" si="26"/>
        <v/>
      </c>
      <c r="AL64" s="336"/>
      <c r="AM64" s="329" t="str">
        <f t="shared" si="22"/>
        <v>(Other - Please specify)</v>
      </c>
      <c r="AN64" s="327" t="s">
        <v>375</v>
      </c>
      <c r="AO64" s="719"/>
      <c r="AP64" s="500"/>
      <c r="AQ64" s="500"/>
      <c r="AR64" s="500"/>
      <c r="AS64" s="500"/>
      <c r="AT64" s="500"/>
      <c r="AU64" s="553"/>
    </row>
    <row r="65" spans="1:47" x14ac:dyDescent="0.3">
      <c r="A65" s="371" t="s">
        <v>409</v>
      </c>
      <c r="B65" s="370" t="str">
        <f t="shared" si="23"/>
        <v>Nominal £</v>
      </c>
      <c r="C65" s="719"/>
      <c r="D65" s="500"/>
      <c r="E65" s="553"/>
      <c r="F65" s="672">
        <v>0</v>
      </c>
      <c r="G65" s="276"/>
      <c r="H65" s="515"/>
      <c r="I65" s="276"/>
      <c r="J65" s="672">
        <v>0</v>
      </c>
      <c r="K65" s="276"/>
      <c r="L65" s="329" t="str">
        <f t="shared" si="20"/>
        <v>(Other - Please specify)</v>
      </c>
      <c r="M65" s="312" t="s">
        <v>225</v>
      </c>
      <c r="N65" s="720"/>
      <c r="O65" s="556"/>
      <c r="P65" s="556"/>
      <c r="Q65" s="787"/>
      <c r="R65" s="672">
        <f t="shared" si="24"/>
        <v>0</v>
      </c>
      <c r="S65" s="276"/>
      <c r="T65" s="329" t="str">
        <f t="shared" si="21"/>
        <v>(Other - Please specify)</v>
      </c>
      <c r="U65" s="312" t="s">
        <v>375</v>
      </c>
      <c r="V65" s="500"/>
      <c r="W65" s="500"/>
      <c r="X65" s="500"/>
      <c r="Y65" s="500"/>
      <c r="Z65" s="500"/>
      <c r="AA65" s="500"/>
      <c r="AB65" s="500"/>
      <c r="AC65" s="500"/>
      <c r="AD65" s="500"/>
      <c r="AE65" s="500"/>
      <c r="AF65" s="500"/>
      <c r="AG65" s="500"/>
      <c r="AH65" s="500"/>
      <c r="AI65" s="500"/>
      <c r="AJ65" s="672">
        <f t="shared" si="25"/>
        <v>0</v>
      </c>
      <c r="AK65" s="672" t="str">
        <f t="shared" si="26"/>
        <v/>
      </c>
      <c r="AL65" s="336"/>
      <c r="AM65" s="329" t="str">
        <f t="shared" si="22"/>
        <v>(Other - Please specify)</v>
      </c>
      <c r="AN65" s="312" t="s">
        <v>375</v>
      </c>
      <c r="AO65" s="719"/>
      <c r="AP65" s="500"/>
      <c r="AQ65" s="500"/>
      <c r="AR65" s="500"/>
      <c r="AS65" s="500"/>
      <c r="AT65" s="500"/>
      <c r="AU65" s="553"/>
    </row>
    <row r="66" spans="1:47" ht="14.5" thickBot="1" x14ac:dyDescent="0.35">
      <c r="A66" s="371" t="s">
        <v>409</v>
      </c>
      <c r="B66" s="370" t="str">
        <f>B65</f>
        <v>Nominal £</v>
      </c>
      <c r="C66" s="720"/>
      <c r="D66" s="556"/>
      <c r="E66" s="557"/>
      <c r="F66" s="674">
        <v>0</v>
      </c>
      <c r="G66" s="276"/>
      <c r="H66" s="721"/>
      <c r="I66" s="276"/>
      <c r="J66" s="674">
        <v>0</v>
      </c>
      <c r="K66" s="276"/>
      <c r="L66" s="329" t="str">
        <f t="shared" si="20"/>
        <v>(Other - Please specify)</v>
      </c>
      <c r="M66" s="327" t="s">
        <v>225</v>
      </c>
      <c r="N66" s="720"/>
      <c r="O66" s="556"/>
      <c r="P66" s="556"/>
      <c r="Q66" s="787"/>
      <c r="R66" s="672">
        <f t="shared" si="24"/>
        <v>0</v>
      </c>
      <c r="S66" s="276"/>
      <c r="T66" s="329" t="str">
        <f t="shared" si="21"/>
        <v>(Other - Please specify)</v>
      </c>
      <c r="U66" s="312" t="s">
        <v>375</v>
      </c>
      <c r="V66" s="500"/>
      <c r="W66" s="500"/>
      <c r="X66" s="500"/>
      <c r="Y66" s="500"/>
      <c r="Z66" s="500"/>
      <c r="AA66" s="500"/>
      <c r="AB66" s="500"/>
      <c r="AC66" s="500"/>
      <c r="AD66" s="500"/>
      <c r="AE66" s="500"/>
      <c r="AF66" s="500"/>
      <c r="AG66" s="500"/>
      <c r="AH66" s="500"/>
      <c r="AI66" s="500"/>
      <c r="AJ66" s="672">
        <f t="shared" si="25"/>
        <v>0</v>
      </c>
      <c r="AK66" s="674" t="str">
        <f>IF(R66=0,"",ROUND(AJ66/R66,1))</f>
        <v/>
      </c>
      <c r="AL66" s="336"/>
      <c r="AM66" s="329" t="str">
        <f t="shared" si="22"/>
        <v>(Other - Please specify)</v>
      </c>
      <c r="AN66" s="327" t="s">
        <v>375</v>
      </c>
      <c r="AO66" s="722"/>
      <c r="AP66" s="554"/>
      <c r="AQ66" s="554"/>
      <c r="AR66" s="554"/>
      <c r="AS66" s="554"/>
      <c r="AT66" s="554"/>
      <c r="AU66" s="555"/>
    </row>
    <row r="67" spans="1:47" ht="14.5" thickBot="1" x14ac:dyDescent="0.35">
      <c r="A67" s="292" t="s">
        <v>29</v>
      </c>
      <c r="B67" s="314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22"/>
      <c r="H67" s="676">
        <f>SUM(H47:H66)</f>
        <v>0</v>
      </c>
      <c r="I67" s="322"/>
      <c r="J67" s="676">
        <f>SUM(J47:J66)</f>
        <v>0</v>
      </c>
      <c r="K67" s="338"/>
      <c r="L67" s="330" t="s">
        <v>29</v>
      </c>
      <c r="M67" s="314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8"/>
      <c r="T67" s="330" t="s">
        <v>29</v>
      </c>
      <c r="U67" s="314" t="s">
        <v>375</v>
      </c>
      <c r="V67" s="675">
        <f>SUM(V47:V66)</f>
        <v>0</v>
      </c>
      <c r="W67" s="656">
        <f>SUM(W47:W66)</f>
        <v>0</v>
      </c>
      <c r="X67" s="656">
        <f t="shared" ref="X67:AH67" si="27">SUM(X47:X66)</f>
        <v>0</v>
      </c>
      <c r="Y67" s="656">
        <f t="shared" si="27"/>
        <v>0</v>
      </c>
      <c r="Z67" s="656">
        <f t="shared" si="27"/>
        <v>0</v>
      </c>
      <c r="AA67" s="656">
        <f t="shared" si="27"/>
        <v>0</v>
      </c>
      <c r="AB67" s="656">
        <f t="shared" si="27"/>
        <v>0</v>
      </c>
      <c r="AC67" s="656">
        <f t="shared" si="27"/>
        <v>0</v>
      </c>
      <c r="AD67" s="656">
        <f t="shared" si="27"/>
        <v>0</v>
      </c>
      <c r="AE67" s="656">
        <f t="shared" si="27"/>
        <v>0</v>
      </c>
      <c r="AF67" s="656">
        <f t="shared" si="27"/>
        <v>0</v>
      </c>
      <c r="AG67" s="656">
        <f t="shared" si="27"/>
        <v>0</v>
      </c>
      <c r="AH67" s="656">
        <f t="shared" si="27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7"/>
      <c r="AM67" s="292" t="str">
        <f t="shared" ref="AM67" si="28">A67</f>
        <v>Total</v>
      </c>
      <c r="AN67" s="314" t="s">
        <v>375</v>
      </c>
      <c r="AO67" s="675">
        <f>SUM(AO47:AO66)</f>
        <v>0</v>
      </c>
      <c r="AP67" s="656">
        <f t="shared" ref="AP67:AU67" si="29">SUM(AP47:AP66)</f>
        <v>0</v>
      </c>
      <c r="AQ67" s="656">
        <f t="shared" si="29"/>
        <v>0</v>
      </c>
      <c r="AR67" s="656">
        <f t="shared" si="29"/>
        <v>0</v>
      </c>
      <c r="AS67" s="656">
        <f t="shared" si="29"/>
        <v>0</v>
      </c>
      <c r="AT67" s="656">
        <f t="shared" si="29"/>
        <v>0</v>
      </c>
      <c r="AU67" s="657">
        <f t="shared" si="29"/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3" t="s">
        <v>364</v>
      </c>
      <c r="AD68" s="293"/>
      <c r="AE68" s="293"/>
      <c r="AF68" s="265"/>
      <c r="AG68" s="265"/>
      <c r="AH68" s="265"/>
      <c r="AI68" s="265"/>
      <c r="AJ68" s="260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2" t="s">
        <v>390</v>
      </c>
      <c r="U71" s="296"/>
      <c r="V71" s="295"/>
      <c r="W71" s="295"/>
      <c r="X71" s="295"/>
      <c r="Y71" s="295"/>
      <c r="Z71" s="295"/>
      <c r="AA71" s="295"/>
      <c r="AB71" s="29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5" t="s">
        <v>377</v>
      </c>
      <c r="U72" s="1682" t="s">
        <v>299</v>
      </c>
      <c r="V72" s="1682" t="str">
        <f>V7</f>
        <v>Mains Length Laid (m) per pipe diameter</v>
      </c>
      <c r="W72" s="1683"/>
      <c r="X72" s="1683"/>
      <c r="Y72" s="1683"/>
      <c r="Z72" s="1683"/>
      <c r="AA72" s="1683"/>
      <c r="AB72" s="1683"/>
      <c r="AC72" s="1683"/>
      <c r="AD72" s="1683"/>
      <c r="AE72" s="1683"/>
      <c r="AF72" s="1683"/>
      <c r="AG72" s="1683"/>
      <c r="AH72" s="1683"/>
      <c r="AI72" s="1684"/>
      <c r="AJ72" s="1675" t="s">
        <v>362</v>
      </c>
      <c r="AK72" s="265"/>
      <c r="AL72" s="265"/>
      <c r="AM72" s="265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6"/>
      <c r="U73" s="1685"/>
      <c r="V73" s="268" t="str">
        <f>V8</f>
        <v>32mm</v>
      </c>
      <c r="W73" s="297" t="str">
        <f t="shared" ref="W73:AI73" si="30">W8</f>
        <v>50mm</v>
      </c>
      <c r="X73" s="297" t="str">
        <f t="shared" si="30"/>
        <v>63mm</v>
      </c>
      <c r="Y73" s="297" t="str">
        <f t="shared" si="30"/>
        <v>75mm</v>
      </c>
      <c r="Z73" s="297" t="str">
        <f t="shared" si="30"/>
        <v>90mm</v>
      </c>
      <c r="AA73" s="297" t="str">
        <f t="shared" si="30"/>
        <v>125mm</v>
      </c>
      <c r="AB73" s="297" t="str">
        <f t="shared" si="30"/>
        <v>180mm</v>
      </c>
      <c r="AC73" s="297" t="str">
        <f t="shared" si="30"/>
        <v>200mm</v>
      </c>
      <c r="AD73" s="297" t="str">
        <f t="shared" si="30"/>
        <v>250mm</v>
      </c>
      <c r="AE73" s="297" t="str">
        <f t="shared" si="30"/>
        <v>315mm</v>
      </c>
      <c r="AF73" s="297" t="str">
        <f t="shared" si="30"/>
        <v>355mm</v>
      </c>
      <c r="AG73" s="297" t="str">
        <f t="shared" si="30"/>
        <v>400mm</v>
      </c>
      <c r="AH73" s="297" t="str">
        <f t="shared" si="30"/>
        <v>450mm</v>
      </c>
      <c r="AI73" s="271" t="str">
        <f t="shared" si="30"/>
        <v>600mm</v>
      </c>
      <c r="AJ73" s="1676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6" t="s">
        <v>367</v>
      </c>
      <c r="U74" s="311" t="s">
        <v>375</v>
      </c>
      <c r="V74" s="788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7" t="s">
        <v>368</v>
      </c>
      <c r="U75" s="312" t="s">
        <v>375</v>
      </c>
      <c r="V75" s="789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7" t="s">
        <v>369</v>
      </c>
      <c r="U76" s="312" t="s">
        <v>375</v>
      </c>
      <c r="V76" s="789"/>
      <c r="W76" s="500"/>
      <c r="X76" s="500"/>
      <c r="Y76" s="500"/>
      <c r="Z76" s="500"/>
      <c r="AA76" s="500"/>
      <c r="AB76" s="500"/>
      <c r="AC76" s="500"/>
      <c r="AD76" s="500"/>
      <c r="AE76" s="500"/>
      <c r="AF76" s="500"/>
      <c r="AG76" s="500"/>
      <c r="AH76" s="784"/>
      <c r="AI76" s="784"/>
      <c r="AJ76" s="672">
        <f t="shared" ref="AJ76:AJ79" si="31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7" t="s">
        <v>370</v>
      </c>
      <c r="U77" s="312" t="s">
        <v>375</v>
      </c>
      <c r="V77" s="789"/>
      <c r="W77" s="500"/>
      <c r="X77" s="500"/>
      <c r="Y77" s="500"/>
      <c r="Z77" s="500"/>
      <c r="AA77" s="500"/>
      <c r="AB77" s="500"/>
      <c r="AC77" s="500"/>
      <c r="AD77" s="500"/>
      <c r="AE77" s="500"/>
      <c r="AF77" s="500"/>
      <c r="AG77" s="500"/>
      <c r="AH77" s="784"/>
      <c r="AI77" s="784"/>
      <c r="AJ77" s="672">
        <f t="shared" si="31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7" t="s">
        <v>371</v>
      </c>
      <c r="U78" s="312" t="s">
        <v>375</v>
      </c>
      <c r="V78" s="789"/>
      <c r="W78" s="500"/>
      <c r="X78" s="500"/>
      <c r="Y78" s="500"/>
      <c r="Z78" s="500"/>
      <c r="AA78" s="500"/>
      <c r="AB78" s="500"/>
      <c r="AC78" s="500"/>
      <c r="AD78" s="500"/>
      <c r="AE78" s="500"/>
      <c r="AF78" s="500"/>
      <c r="AG78" s="500"/>
      <c r="AH78" s="784"/>
      <c r="AI78" s="784"/>
      <c r="AJ78" s="672">
        <f t="shared" si="31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5" t="s">
        <v>372</v>
      </c>
      <c r="U79" s="313" t="s">
        <v>375</v>
      </c>
      <c r="V79" s="790"/>
      <c r="W79" s="554"/>
      <c r="X79" s="554"/>
      <c r="Y79" s="554"/>
      <c r="Z79" s="554"/>
      <c r="AA79" s="554"/>
      <c r="AB79" s="554"/>
      <c r="AC79" s="554"/>
      <c r="AD79" s="554"/>
      <c r="AE79" s="554"/>
      <c r="AF79" s="554"/>
      <c r="AG79" s="554"/>
      <c r="AH79" s="786"/>
      <c r="AI79" s="786"/>
      <c r="AJ79" s="678">
        <f t="shared" si="31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5"/>
      <c r="V80" s="260"/>
      <c r="W80" s="260"/>
      <c r="X80" s="260"/>
      <c r="Y80" s="260"/>
      <c r="Z80" s="260"/>
      <c r="AA80" s="293" t="s">
        <v>389</v>
      </c>
      <c r="AC80" s="260"/>
      <c r="AD80" s="260"/>
      <c r="AE80" s="260"/>
      <c r="AF80" s="260"/>
      <c r="AG80" s="260"/>
      <c r="AH80" s="260"/>
      <c r="AI80" s="260"/>
      <c r="AJ80" s="260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1:J3"/>
    <mergeCell ref="A6:D6"/>
    <mergeCell ref="A7:A8"/>
    <mergeCell ref="B7:B8"/>
    <mergeCell ref="C7:C8"/>
    <mergeCell ref="D7:D8"/>
    <mergeCell ref="E7:E8"/>
    <mergeCell ref="F7:F8"/>
    <mergeCell ref="H7:H8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L25:L26"/>
    <mergeCell ref="M25:M26"/>
    <mergeCell ref="N25:R25"/>
    <mergeCell ref="T25:T26"/>
    <mergeCell ref="U25:U26"/>
    <mergeCell ref="AJ25:AJ26"/>
    <mergeCell ref="AK25:AK26"/>
    <mergeCell ref="T33:T34"/>
    <mergeCell ref="U33:U34"/>
    <mergeCell ref="V33:AI33"/>
    <mergeCell ref="AJ33:AJ34"/>
    <mergeCell ref="V25:AI25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</mergeCells>
  <conditionalFormatting sqref="V80:AA81">
    <cfRule type="expression" dxfId="27" priority="7">
      <formula>V80="Error"</formula>
    </cfRule>
  </conditionalFormatting>
  <conditionalFormatting sqref="V41:AJ41">
    <cfRule type="expression" dxfId="26" priority="5">
      <formula>V41="Error"</formula>
    </cfRule>
  </conditionalFormatting>
  <conditionalFormatting sqref="AB22:AE22">
    <cfRule type="expression" dxfId="25" priority="4">
      <formula>AB22="Error"</formula>
    </cfRule>
  </conditionalFormatting>
  <conditionalFormatting sqref="AC68:AE68">
    <cfRule type="expression" dxfId="24" priority="1">
      <formula>AC68="Error"</formula>
    </cfRule>
  </conditionalFormatting>
  <conditionalFormatting sqref="AC80:AJ81">
    <cfRule type="expression" dxfId="23" priority="3">
      <formula>AC80="Error"</formula>
    </cfRule>
  </conditionalFormatting>
  <conditionalFormatting sqref="AJ68">
    <cfRule type="expression" dxfId="22" priority="2">
      <formula>AJ68="Error"</formula>
    </cfRule>
  </conditionalFormatting>
  <conditionalFormatting sqref="AJ22:AM22">
    <cfRule type="expression" dxfId="21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3EEAC-E02D-4335-AE8D-89A73501339E}">
  <sheetPr>
    <pageSetUpPr fitToPage="1"/>
  </sheetPr>
  <dimension ref="A1:AV149"/>
  <sheetViews>
    <sheetView topLeftCell="A2"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261"/>
      <c r="L1" s="261"/>
    </row>
    <row r="2" spans="1:47" s="28" customFormat="1" ht="1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261"/>
      <c r="L2" s="261"/>
    </row>
    <row r="3" spans="1:47" s="29" customFormat="1" ht="15.7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262"/>
      <c r="L3" s="262"/>
    </row>
    <row r="4" spans="1:47" ht="15" customHeight="1" x14ac:dyDescent="0.4">
      <c r="A4" s="263" t="str">
        <f t="shared" ref="A4" ca="1" si="0">CONCATENATE("Worksheet: ",RIGHT(CELL("filename",$A$1),LEN(CELL("filename",$A$1))-FIND("]",CELL("filename",$A$1))))</f>
        <v>Worksheet: 4.3 Project List Summaries 2027</v>
      </c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7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17"/>
      <c r="AO4" s="265"/>
      <c r="AP4" s="265"/>
      <c r="AQ4" s="265"/>
      <c r="AR4" s="265"/>
      <c r="AS4" s="265"/>
      <c r="AT4" s="265"/>
      <c r="AU4" s="265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93" t="s">
        <v>1135</v>
      </c>
      <c r="B6" s="1687"/>
      <c r="C6" s="1687"/>
      <c r="D6" s="1687"/>
      <c r="E6" s="302"/>
      <c r="F6" s="302"/>
      <c r="G6" s="265"/>
      <c r="H6" s="302"/>
      <c r="I6" s="265"/>
      <c r="J6" s="302"/>
      <c r="K6" s="17"/>
      <c r="L6" s="17"/>
      <c r="M6" s="265"/>
      <c r="N6" s="265"/>
      <c r="O6" s="265"/>
      <c r="P6" s="265"/>
      <c r="Q6" s="265"/>
      <c r="R6" s="265"/>
      <c r="S6" s="17"/>
      <c r="T6" s="17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7" t="s">
        <v>357</v>
      </c>
      <c r="E7" s="1679" t="s">
        <v>358</v>
      </c>
      <c r="F7" s="1675" t="s">
        <v>359</v>
      </c>
      <c r="G7" s="320"/>
      <c r="H7" s="1675" t="s">
        <v>360</v>
      </c>
      <c r="I7" s="320"/>
      <c r="J7" s="1645" t="s">
        <v>361</v>
      </c>
      <c r="K7" s="321"/>
      <c r="L7" s="1645" t="s">
        <v>336</v>
      </c>
      <c r="M7" s="1672" t="s">
        <v>299</v>
      </c>
      <c r="N7" s="1672" t="s">
        <v>252</v>
      </c>
      <c r="O7" s="1677"/>
      <c r="P7" s="1677"/>
      <c r="Q7" s="1678"/>
      <c r="R7" s="1679"/>
      <c r="S7" s="321"/>
      <c r="T7" s="1645" t="s">
        <v>336</v>
      </c>
      <c r="U7" s="1672" t="s">
        <v>299</v>
      </c>
      <c r="V7" s="1672" t="s">
        <v>376</v>
      </c>
      <c r="W7" s="1677"/>
      <c r="X7" s="1677"/>
      <c r="Y7" s="1677"/>
      <c r="Z7" s="1677"/>
      <c r="AA7" s="1677"/>
      <c r="AB7" s="1677"/>
      <c r="AC7" s="1677"/>
      <c r="AD7" s="1677"/>
      <c r="AE7" s="1677"/>
      <c r="AF7" s="1677"/>
      <c r="AG7" s="1678"/>
      <c r="AH7" s="1678"/>
      <c r="AI7" s="1678"/>
      <c r="AJ7" s="1675" t="s">
        <v>362</v>
      </c>
      <c r="AK7" s="1680" t="s">
        <v>378</v>
      </c>
      <c r="AL7" s="335"/>
      <c r="AM7" s="1645" t="s">
        <v>336</v>
      </c>
      <c r="AN7" s="1672" t="s">
        <v>299</v>
      </c>
      <c r="AO7" s="1672" t="s">
        <v>387</v>
      </c>
      <c r="AP7" s="1677"/>
      <c r="AQ7" s="1677"/>
      <c r="AR7" s="1677"/>
      <c r="AS7" s="1677"/>
      <c r="AT7" s="1677"/>
      <c r="AU7" s="1679"/>
    </row>
    <row r="8" spans="1:47" ht="25" customHeight="1" thickBot="1" x14ac:dyDescent="0.35">
      <c r="A8" s="1674"/>
      <c r="B8" s="1673"/>
      <c r="C8" s="1688"/>
      <c r="D8" s="1689"/>
      <c r="E8" s="1690"/>
      <c r="F8" s="1676"/>
      <c r="G8" s="265"/>
      <c r="H8" s="1676"/>
      <c r="I8" s="265"/>
      <c r="J8" s="1646"/>
      <c r="K8" s="17"/>
      <c r="L8" s="1674"/>
      <c r="M8" s="1673"/>
      <c r="N8" s="268" t="s">
        <v>325</v>
      </c>
      <c r="O8" s="269" t="s">
        <v>351</v>
      </c>
      <c r="P8" s="269" t="s">
        <v>326</v>
      </c>
      <c r="Q8" s="269" t="s">
        <v>327</v>
      </c>
      <c r="R8" s="271" t="s">
        <v>29</v>
      </c>
      <c r="S8" s="17"/>
      <c r="T8" s="1674"/>
      <c r="U8" s="1673"/>
      <c r="V8" s="268" t="s">
        <v>337</v>
      </c>
      <c r="W8" s="269" t="s">
        <v>338</v>
      </c>
      <c r="X8" s="269" t="s">
        <v>339</v>
      </c>
      <c r="Y8" s="269" t="s">
        <v>340</v>
      </c>
      <c r="Z8" s="269" t="s">
        <v>341</v>
      </c>
      <c r="AA8" s="269" t="s">
        <v>342</v>
      </c>
      <c r="AB8" s="269" t="s">
        <v>343</v>
      </c>
      <c r="AC8" s="269" t="s">
        <v>344</v>
      </c>
      <c r="AD8" s="269" t="s">
        <v>345</v>
      </c>
      <c r="AE8" s="269" t="s">
        <v>346</v>
      </c>
      <c r="AF8" s="269" t="s">
        <v>347</v>
      </c>
      <c r="AG8" s="272" t="s">
        <v>348</v>
      </c>
      <c r="AH8" s="272" t="s">
        <v>349</v>
      </c>
      <c r="AI8" s="272" t="s">
        <v>350</v>
      </c>
      <c r="AJ8" s="1676"/>
      <c r="AK8" s="1681"/>
      <c r="AL8" s="328"/>
      <c r="AM8" s="1674"/>
      <c r="AN8" s="1673"/>
      <c r="AO8" s="268" t="s">
        <v>379</v>
      </c>
      <c r="AP8" s="269" t="s">
        <v>380</v>
      </c>
      <c r="AQ8" s="269" t="s">
        <v>381</v>
      </c>
      <c r="AR8" s="269" t="s">
        <v>382</v>
      </c>
      <c r="AS8" s="269" t="s">
        <v>383</v>
      </c>
      <c r="AT8" s="269" t="s">
        <v>385</v>
      </c>
      <c r="AU8" s="270" t="s">
        <v>384</v>
      </c>
    </row>
    <row r="9" spans="1:47" x14ac:dyDescent="0.3">
      <c r="A9" s="306" t="s">
        <v>363</v>
      </c>
      <c r="B9" s="311" t="s">
        <v>374</v>
      </c>
      <c r="C9" s="298"/>
      <c r="D9" s="274"/>
      <c r="E9" s="275"/>
      <c r="F9" s="670">
        <f>SUM(C9:E9)</f>
        <v>0</v>
      </c>
      <c r="G9" s="276"/>
      <c r="H9" s="277">
        <v>0</v>
      </c>
      <c r="I9" s="276"/>
      <c r="J9" s="670">
        <f>F9-H9</f>
        <v>0</v>
      </c>
      <c r="K9" s="17"/>
      <c r="L9" s="306" t="str">
        <f>A9</f>
        <v>New Build</v>
      </c>
      <c r="M9" s="311" t="s">
        <v>225</v>
      </c>
      <c r="N9" s="278"/>
      <c r="O9" s="279"/>
      <c r="P9" s="279"/>
      <c r="Q9" s="279"/>
      <c r="R9" s="671">
        <f t="shared" ref="R9:R20" si="1">SUM(N9:Q9)</f>
        <v>0</v>
      </c>
      <c r="S9" s="17"/>
      <c r="T9" s="306" t="str">
        <f>A9</f>
        <v>New Build</v>
      </c>
      <c r="U9" s="311" t="s">
        <v>375</v>
      </c>
      <c r="V9" s="518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6"/>
      <c r="AM9" s="306" t="str">
        <f>A9</f>
        <v>New Build</v>
      </c>
      <c r="AN9" s="311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7" t="s">
        <v>325</v>
      </c>
      <c r="B10" s="312" t="str">
        <f>B9</f>
        <v>Nominal £</v>
      </c>
      <c r="C10" s="299"/>
      <c r="D10" s="281"/>
      <c r="E10" s="282"/>
      <c r="F10" s="672">
        <f t="shared" ref="F10:F20" si="2">SUM(C10:E10)</f>
        <v>0</v>
      </c>
      <c r="G10" s="276"/>
      <c r="H10" s="283">
        <v>0</v>
      </c>
      <c r="I10" s="276"/>
      <c r="J10" s="672">
        <f t="shared" ref="J10:J20" si="3">F10-H10</f>
        <v>0</v>
      </c>
      <c r="K10" s="17"/>
      <c r="L10" s="307" t="str">
        <f>A10</f>
        <v>OO</v>
      </c>
      <c r="M10" s="312" t="s">
        <v>225</v>
      </c>
      <c r="N10" s="284"/>
      <c r="O10" s="285"/>
      <c r="P10" s="285"/>
      <c r="Q10" s="285"/>
      <c r="R10" s="663">
        <f t="shared" si="1"/>
        <v>0</v>
      </c>
      <c r="S10" s="17"/>
      <c r="T10" s="307" t="str">
        <f>A10</f>
        <v>OO</v>
      </c>
      <c r="U10" s="312" t="s">
        <v>375</v>
      </c>
      <c r="V10" s="719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6"/>
      <c r="AM10" s="307" t="str">
        <f>A10</f>
        <v>OO</v>
      </c>
      <c r="AN10" s="312" t="s">
        <v>375</v>
      </c>
      <c r="AO10" s="719"/>
      <c r="AP10" s="500"/>
      <c r="AQ10" s="500"/>
      <c r="AR10" s="500"/>
      <c r="AS10" s="500"/>
      <c r="AT10" s="500"/>
      <c r="AU10" s="553"/>
    </row>
    <row r="11" spans="1:47" x14ac:dyDescent="0.3">
      <c r="A11" s="307" t="s">
        <v>326</v>
      </c>
      <c r="B11" s="312" t="str">
        <f t="shared" ref="B11:B20" si="5">B10</f>
        <v>Nominal £</v>
      </c>
      <c r="C11" s="299"/>
      <c r="D11" s="281"/>
      <c r="E11" s="282"/>
      <c r="F11" s="672">
        <f t="shared" si="2"/>
        <v>0</v>
      </c>
      <c r="G11" s="276"/>
      <c r="H11" s="283">
        <v>0</v>
      </c>
      <c r="I11" s="276"/>
      <c r="J11" s="672">
        <f t="shared" si="3"/>
        <v>0</v>
      </c>
      <c r="K11" s="17"/>
      <c r="L11" s="307" t="str">
        <f t="shared" ref="L11:L20" si="6">A11</f>
        <v>NIHE</v>
      </c>
      <c r="M11" s="312" t="s">
        <v>225</v>
      </c>
      <c r="N11" s="284"/>
      <c r="O11" s="285"/>
      <c r="P11" s="285"/>
      <c r="Q11" s="285"/>
      <c r="R11" s="663">
        <f t="shared" si="1"/>
        <v>0</v>
      </c>
      <c r="S11" s="17"/>
      <c r="T11" s="307" t="str">
        <f t="shared" ref="T11:T20" si="7">A11</f>
        <v>NIHE</v>
      </c>
      <c r="U11" s="312" t="s">
        <v>375</v>
      </c>
      <c r="V11" s="719"/>
      <c r="W11" s="500"/>
      <c r="X11" s="500"/>
      <c r="Y11" s="500"/>
      <c r="Z11" s="500"/>
      <c r="AA11" s="500"/>
      <c r="AB11" s="500"/>
      <c r="AC11" s="500"/>
      <c r="AD11" s="500"/>
      <c r="AE11" s="500"/>
      <c r="AF11" s="500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6"/>
      <c r="AM11" s="307" t="str">
        <f t="shared" ref="AM11:AM21" si="9">A11</f>
        <v>NIHE</v>
      </c>
      <c r="AN11" s="312" t="s">
        <v>375</v>
      </c>
      <c r="AO11" s="719"/>
      <c r="AP11" s="500"/>
      <c r="AQ11" s="500"/>
      <c r="AR11" s="500"/>
      <c r="AS11" s="500"/>
      <c r="AT11" s="500"/>
      <c r="AU11" s="553"/>
    </row>
    <row r="12" spans="1:47" x14ac:dyDescent="0.3">
      <c r="A12" s="307" t="s">
        <v>327</v>
      </c>
      <c r="B12" s="312" t="str">
        <f t="shared" si="5"/>
        <v>Nominal £</v>
      </c>
      <c r="C12" s="299"/>
      <c r="D12" s="281"/>
      <c r="E12" s="282"/>
      <c r="F12" s="672">
        <f t="shared" si="2"/>
        <v>0</v>
      </c>
      <c r="G12" s="276"/>
      <c r="H12" s="283">
        <v>0</v>
      </c>
      <c r="I12" s="276"/>
      <c r="J12" s="672">
        <f t="shared" si="3"/>
        <v>0</v>
      </c>
      <c r="K12" s="17"/>
      <c r="L12" s="307" t="str">
        <f t="shared" si="6"/>
        <v>I&amp;C</v>
      </c>
      <c r="M12" s="312" t="s">
        <v>225</v>
      </c>
      <c r="N12" s="284"/>
      <c r="O12" s="285"/>
      <c r="P12" s="285"/>
      <c r="Q12" s="285"/>
      <c r="R12" s="663">
        <f t="shared" si="1"/>
        <v>0</v>
      </c>
      <c r="S12" s="17"/>
      <c r="T12" s="307" t="str">
        <f t="shared" si="7"/>
        <v>I&amp;C</v>
      </c>
      <c r="U12" s="312" t="s">
        <v>375</v>
      </c>
      <c r="V12" s="719"/>
      <c r="W12" s="500"/>
      <c r="X12" s="500"/>
      <c r="Y12" s="500"/>
      <c r="Z12" s="500"/>
      <c r="AA12" s="500"/>
      <c r="AB12" s="500"/>
      <c r="AC12" s="500"/>
      <c r="AD12" s="500"/>
      <c r="AE12" s="500"/>
      <c r="AF12" s="500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6"/>
      <c r="AM12" s="307" t="str">
        <f t="shared" si="9"/>
        <v>I&amp;C</v>
      </c>
      <c r="AN12" s="312" t="s">
        <v>375</v>
      </c>
      <c r="AO12" s="719"/>
      <c r="AP12" s="500"/>
      <c r="AQ12" s="500"/>
      <c r="AR12" s="500"/>
      <c r="AS12" s="500"/>
      <c r="AT12" s="500"/>
      <c r="AU12" s="553"/>
    </row>
    <row r="13" spans="1:47" x14ac:dyDescent="0.3">
      <c r="A13" s="307" t="s">
        <v>328</v>
      </c>
      <c r="B13" s="312" t="str">
        <f t="shared" si="5"/>
        <v>Nominal £</v>
      </c>
      <c r="C13" s="299"/>
      <c r="D13" s="500"/>
      <c r="E13" s="282"/>
      <c r="F13" s="672">
        <f t="shared" si="2"/>
        <v>0</v>
      </c>
      <c r="G13" s="276"/>
      <c r="H13" s="283">
        <v>0</v>
      </c>
      <c r="I13" s="276"/>
      <c r="J13" s="672">
        <f t="shared" si="3"/>
        <v>0</v>
      </c>
      <c r="K13" s="17"/>
      <c r="L13" s="307" t="str">
        <f t="shared" si="6"/>
        <v>Diversions (DRD)(LP/MP)</v>
      </c>
      <c r="M13" s="312" t="s">
        <v>225</v>
      </c>
      <c r="N13" s="284"/>
      <c r="O13" s="285"/>
      <c r="P13" s="285"/>
      <c r="Q13" s="285"/>
      <c r="R13" s="663">
        <f t="shared" si="1"/>
        <v>0</v>
      </c>
      <c r="S13" s="17"/>
      <c r="T13" s="307" t="str">
        <f t="shared" si="7"/>
        <v>Diversions (DRD)(LP/MP)</v>
      </c>
      <c r="U13" s="312" t="s">
        <v>375</v>
      </c>
      <c r="V13" s="719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6"/>
      <c r="AM13" s="307" t="str">
        <f t="shared" si="9"/>
        <v>Diversions (DRD)(LP/MP)</v>
      </c>
      <c r="AN13" s="312" t="s">
        <v>375</v>
      </c>
      <c r="AO13" s="719"/>
      <c r="AP13" s="500"/>
      <c r="AQ13" s="500"/>
      <c r="AR13" s="500"/>
      <c r="AS13" s="500"/>
      <c r="AT13" s="500"/>
      <c r="AU13" s="553"/>
    </row>
    <row r="14" spans="1:47" x14ac:dyDescent="0.3">
      <c r="A14" s="307" t="s">
        <v>329</v>
      </c>
      <c r="B14" s="312" t="str">
        <f t="shared" si="5"/>
        <v>Nominal £</v>
      </c>
      <c r="C14" s="299"/>
      <c r="D14" s="281"/>
      <c r="E14" s="282"/>
      <c r="F14" s="672">
        <f t="shared" si="2"/>
        <v>0</v>
      </c>
      <c r="G14" s="276"/>
      <c r="H14" s="283">
        <v>0</v>
      </c>
      <c r="I14" s="276"/>
      <c r="J14" s="672">
        <f t="shared" si="3"/>
        <v>0</v>
      </c>
      <c r="K14" s="17"/>
      <c r="L14" s="307" t="str">
        <f t="shared" si="6"/>
        <v>Feeder (LP/MP)</v>
      </c>
      <c r="M14" s="312" t="s">
        <v>225</v>
      </c>
      <c r="N14" s="284"/>
      <c r="O14" s="285"/>
      <c r="P14" s="285"/>
      <c r="Q14" s="285"/>
      <c r="R14" s="663">
        <f t="shared" si="1"/>
        <v>0</v>
      </c>
      <c r="S14" s="17"/>
      <c r="T14" s="307" t="str">
        <f t="shared" si="7"/>
        <v>Feeder (LP/MP)</v>
      </c>
      <c r="U14" s="312" t="s">
        <v>375</v>
      </c>
      <c r="V14" s="719"/>
      <c r="W14" s="500"/>
      <c r="X14" s="500"/>
      <c r="Y14" s="500"/>
      <c r="Z14" s="500"/>
      <c r="AA14" s="500"/>
      <c r="AB14" s="500"/>
      <c r="AC14" s="500"/>
      <c r="AD14" s="500"/>
      <c r="AE14" s="500"/>
      <c r="AF14" s="500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6"/>
      <c r="AM14" s="307" t="str">
        <f t="shared" si="9"/>
        <v>Feeder (LP/MP)</v>
      </c>
      <c r="AN14" s="312" t="s">
        <v>375</v>
      </c>
      <c r="AO14" s="719"/>
      <c r="AP14" s="500"/>
      <c r="AQ14" s="500"/>
      <c r="AR14" s="500"/>
      <c r="AS14" s="500"/>
      <c r="AT14" s="500"/>
      <c r="AU14" s="553"/>
    </row>
    <row r="15" spans="1:47" x14ac:dyDescent="0.3">
      <c r="A15" s="307" t="s">
        <v>330</v>
      </c>
      <c r="B15" s="312" t="str">
        <f t="shared" si="5"/>
        <v>Nominal £</v>
      </c>
      <c r="C15" s="299"/>
      <c r="D15" s="281"/>
      <c r="E15" s="282"/>
      <c r="F15" s="672">
        <f t="shared" si="2"/>
        <v>0</v>
      </c>
      <c r="G15" s="276"/>
      <c r="H15" s="283">
        <v>0</v>
      </c>
      <c r="I15" s="276"/>
      <c r="J15" s="672">
        <f t="shared" si="3"/>
        <v>0</v>
      </c>
      <c r="K15" s="17"/>
      <c r="L15" s="307" t="str">
        <f t="shared" si="6"/>
        <v>Reinforcement (LP/MP)</v>
      </c>
      <c r="M15" s="312" t="s">
        <v>225</v>
      </c>
      <c r="N15" s="284"/>
      <c r="O15" s="285"/>
      <c r="P15" s="285"/>
      <c r="Q15" s="285"/>
      <c r="R15" s="663">
        <f t="shared" si="1"/>
        <v>0</v>
      </c>
      <c r="S15" s="17"/>
      <c r="T15" s="307" t="str">
        <f t="shared" si="7"/>
        <v>Reinforcement (LP/MP)</v>
      </c>
      <c r="U15" s="312" t="s">
        <v>375</v>
      </c>
      <c r="V15" s="719"/>
      <c r="W15" s="500"/>
      <c r="X15" s="500"/>
      <c r="Y15" s="500"/>
      <c r="Z15" s="500"/>
      <c r="AA15" s="500"/>
      <c r="AB15" s="500"/>
      <c r="AC15" s="500"/>
      <c r="AD15" s="500"/>
      <c r="AE15" s="500"/>
      <c r="AF15" s="500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6"/>
      <c r="AM15" s="307" t="str">
        <f t="shared" si="9"/>
        <v>Reinforcement (LP/MP)</v>
      </c>
      <c r="AN15" s="312" t="s">
        <v>375</v>
      </c>
      <c r="AO15" s="719"/>
      <c r="AP15" s="500"/>
      <c r="AQ15" s="500"/>
      <c r="AR15" s="500"/>
      <c r="AS15" s="500"/>
      <c r="AT15" s="500"/>
      <c r="AU15" s="553"/>
    </row>
    <row r="16" spans="1:47" x14ac:dyDescent="0.3">
      <c r="A16" s="308" t="s">
        <v>331</v>
      </c>
      <c r="B16" s="312" t="str">
        <f t="shared" si="5"/>
        <v>Nominal £</v>
      </c>
      <c r="C16" s="299"/>
      <c r="D16" s="281"/>
      <c r="E16" s="282"/>
      <c r="F16" s="672">
        <f t="shared" si="2"/>
        <v>0</v>
      </c>
      <c r="G16" s="276"/>
      <c r="H16" s="283">
        <v>0</v>
      </c>
      <c r="I16" s="276"/>
      <c r="J16" s="672">
        <f t="shared" si="3"/>
        <v>0</v>
      </c>
      <c r="K16" s="17"/>
      <c r="L16" s="307" t="str">
        <f t="shared" si="6"/>
        <v>Supply Security (LP/MP)</v>
      </c>
      <c r="M16" s="312" t="s">
        <v>225</v>
      </c>
      <c r="N16" s="284"/>
      <c r="O16" s="285"/>
      <c r="P16" s="285"/>
      <c r="Q16" s="285"/>
      <c r="R16" s="663">
        <f t="shared" si="1"/>
        <v>0</v>
      </c>
      <c r="S16" s="17"/>
      <c r="T16" s="307" t="str">
        <f t="shared" si="7"/>
        <v>Supply Security (LP/MP)</v>
      </c>
      <c r="U16" s="312" t="s">
        <v>375</v>
      </c>
      <c r="V16" s="720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6"/>
      <c r="AM16" s="307" t="str">
        <f t="shared" si="9"/>
        <v>Supply Security (LP/MP)</v>
      </c>
      <c r="AN16" s="312" t="s">
        <v>375</v>
      </c>
      <c r="AO16" s="719"/>
      <c r="AP16" s="500"/>
      <c r="AQ16" s="500"/>
      <c r="AR16" s="500"/>
      <c r="AS16" s="500"/>
      <c r="AT16" s="500"/>
      <c r="AU16" s="553"/>
    </row>
    <row r="17" spans="1:47" x14ac:dyDescent="0.3">
      <c r="A17" s="307" t="s">
        <v>332</v>
      </c>
      <c r="B17" s="312" t="str">
        <f t="shared" si="5"/>
        <v>Nominal £</v>
      </c>
      <c r="C17" s="299"/>
      <c r="D17" s="281"/>
      <c r="E17" s="282"/>
      <c r="F17" s="672">
        <f t="shared" si="2"/>
        <v>0</v>
      </c>
      <c r="G17" s="276"/>
      <c r="H17" s="283">
        <v>0</v>
      </c>
      <c r="I17" s="276"/>
      <c r="J17" s="672">
        <f t="shared" si="3"/>
        <v>0</v>
      </c>
      <c r="K17" s="17"/>
      <c r="L17" s="307" t="str">
        <f t="shared" si="6"/>
        <v>Diversions (DRD)(IP)</v>
      </c>
      <c r="M17" s="312" t="s">
        <v>225</v>
      </c>
      <c r="N17" s="284"/>
      <c r="O17" s="285"/>
      <c r="P17" s="285"/>
      <c r="Q17" s="285"/>
      <c r="R17" s="663">
        <f t="shared" si="1"/>
        <v>0</v>
      </c>
      <c r="S17" s="17"/>
      <c r="T17" s="307" t="str">
        <f t="shared" si="7"/>
        <v>Diversions (DRD)(IP)</v>
      </c>
      <c r="U17" s="312" t="s">
        <v>375</v>
      </c>
      <c r="V17" s="720"/>
      <c r="W17" s="556"/>
      <c r="X17" s="556"/>
      <c r="Y17" s="556"/>
      <c r="Z17" s="556"/>
      <c r="AA17" s="556"/>
      <c r="AB17" s="556"/>
      <c r="AC17" s="556"/>
      <c r="AD17" s="556"/>
      <c r="AE17" s="556"/>
      <c r="AF17" s="556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6"/>
      <c r="AM17" s="307" t="str">
        <f t="shared" si="9"/>
        <v>Diversions (DRD)(IP)</v>
      </c>
      <c r="AN17" s="312" t="s">
        <v>375</v>
      </c>
      <c r="AO17" s="719"/>
      <c r="AP17" s="500"/>
      <c r="AQ17" s="500"/>
      <c r="AR17" s="500"/>
      <c r="AS17" s="500"/>
      <c r="AT17" s="500"/>
      <c r="AU17" s="553"/>
    </row>
    <row r="18" spans="1:47" x14ac:dyDescent="0.3">
      <c r="A18" s="308" t="s">
        <v>333</v>
      </c>
      <c r="B18" s="312" t="str">
        <f t="shared" si="5"/>
        <v>Nominal £</v>
      </c>
      <c r="C18" s="299"/>
      <c r="D18" s="281"/>
      <c r="E18" s="282"/>
      <c r="F18" s="672">
        <f t="shared" si="2"/>
        <v>0</v>
      </c>
      <c r="G18" s="276"/>
      <c r="H18" s="283">
        <v>0</v>
      </c>
      <c r="I18" s="276"/>
      <c r="J18" s="672">
        <f t="shared" si="3"/>
        <v>0</v>
      </c>
      <c r="K18" s="17"/>
      <c r="L18" s="307" t="str">
        <f t="shared" si="6"/>
        <v>Feeder (IP)</v>
      </c>
      <c r="M18" s="312" t="s">
        <v>225</v>
      </c>
      <c r="N18" s="284"/>
      <c r="O18" s="285"/>
      <c r="P18" s="285"/>
      <c r="Q18" s="285"/>
      <c r="R18" s="663">
        <f t="shared" si="1"/>
        <v>0</v>
      </c>
      <c r="S18" s="17"/>
      <c r="T18" s="307" t="str">
        <f t="shared" si="7"/>
        <v>Feeder (IP)</v>
      </c>
      <c r="U18" s="312" t="s">
        <v>375</v>
      </c>
      <c r="V18" s="720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6"/>
      <c r="AM18" s="307" t="str">
        <f t="shared" si="9"/>
        <v>Feeder (IP)</v>
      </c>
      <c r="AN18" s="312" t="s">
        <v>375</v>
      </c>
      <c r="AO18" s="719"/>
      <c r="AP18" s="500"/>
      <c r="AQ18" s="500"/>
      <c r="AR18" s="500"/>
      <c r="AS18" s="500"/>
      <c r="AT18" s="500"/>
      <c r="AU18" s="553"/>
    </row>
    <row r="19" spans="1:47" x14ac:dyDescent="0.3">
      <c r="A19" s="308" t="s">
        <v>334</v>
      </c>
      <c r="B19" s="312" t="str">
        <f t="shared" si="5"/>
        <v>Nominal £</v>
      </c>
      <c r="C19" s="299"/>
      <c r="D19" s="281"/>
      <c r="E19" s="282"/>
      <c r="F19" s="672">
        <f t="shared" si="2"/>
        <v>0</v>
      </c>
      <c r="G19" s="276"/>
      <c r="H19" s="283">
        <v>0</v>
      </c>
      <c r="I19" s="276"/>
      <c r="J19" s="672">
        <f t="shared" si="3"/>
        <v>0</v>
      </c>
      <c r="K19" s="17"/>
      <c r="L19" s="307" t="str">
        <f t="shared" si="6"/>
        <v>Reinforcement (IP)</v>
      </c>
      <c r="M19" s="312" t="s">
        <v>225</v>
      </c>
      <c r="N19" s="284"/>
      <c r="O19" s="285"/>
      <c r="P19" s="285"/>
      <c r="Q19" s="285"/>
      <c r="R19" s="663">
        <f t="shared" si="1"/>
        <v>0</v>
      </c>
      <c r="S19" s="17"/>
      <c r="T19" s="307" t="str">
        <f t="shared" si="7"/>
        <v>Reinforcement (IP)</v>
      </c>
      <c r="U19" s="312" t="s">
        <v>375</v>
      </c>
      <c r="V19" s="720"/>
      <c r="W19" s="556"/>
      <c r="X19" s="556"/>
      <c r="Y19" s="556"/>
      <c r="Z19" s="556"/>
      <c r="AA19" s="556"/>
      <c r="AB19" s="556"/>
      <c r="AC19" s="556"/>
      <c r="AD19" s="556"/>
      <c r="AE19" s="556"/>
      <c r="AF19" s="556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6"/>
      <c r="AM19" s="307" t="str">
        <f t="shared" si="9"/>
        <v>Reinforcement (IP)</v>
      </c>
      <c r="AN19" s="312" t="s">
        <v>375</v>
      </c>
      <c r="AO19" s="719"/>
      <c r="AP19" s="500"/>
      <c r="AQ19" s="500"/>
      <c r="AR19" s="500"/>
      <c r="AS19" s="500"/>
      <c r="AT19" s="500"/>
      <c r="AU19" s="553"/>
    </row>
    <row r="20" spans="1:47" ht="14.5" thickBot="1" x14ac:dyDescent="0.35">
      <c r="A20" s="308" t="s">
        <v>335</v>
      </c>
      <c r="B20" s="312" t="str">
        <f t="shared" si="5"/>
        <v>Nominal £</v>
      </c>
      <c r="C20" s="310"/>
      <c r="D20" s="287"/>
      <c r="E20" s="288"/>
      <c r="F20" s="678">
        <f t="shared" si="2"/>
        <v>0</v>
      </c>
      <c r="G20" s="276"/>
      <c r="H20" s="289">
        <v>0</v>
      </c>
      <c r="I20" s="276"/>
      <c r="J20" s="674">
        <f t="shared" si="3"/>
        <v>0</v>
      </c>
      <c r="K20" s="17"/>
      <c r="L20" s="307" t="str">
        <f t="shared" si="6"/>
        <v>Supply Security (IP)</v>
      </c>
      <c r="M20" s="313" t="s">
        <v>225</v>
      </c>
      <c r="N20" s="290"/>
      <c r="O20" s="291"/>
      <c r="P20" s="291"/>
      <c r="Q20" s="291"/>
      <c r="R20" s="655">
        <f t="shared" si="1"/>
        <v>0</v>
      </c>
      <c r="S20" s="17"/>
      <c r="T20" s="307" t="str">
        <f t="shared" si="7"/>
        <v>Supply Security (IP)</v>
      </c>
      <c r="U20" s="313" t="s">
        <v>375</v>
      </c>
      <c r="V20" s="720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6"/>
      <c r="AM20" s="307" t="str">
        <f t="shared" si="9"/>
        <v>Supply Security (IP)</v>
      </c>
      <c r="AN20" s="327" t="s">
        <v>375</v>
      </c>
      <c r="AO20" s="719"/>
      <c r="AP20" s="500"/>
      <c r="AQ20" s="500"/>
      <c r="AR20" s="500"/>
      <c r="AS20" s="500"/>
      <c r="AT20" s="500"/>
      <c r="AU20" s="553"/>
    </row>
    <row r="21" spans="1:47" ht="14.5" thickBot="1" x14ac:dyDescent="0.35">
      <c r="A21" s="309" t="s">
        <v>29</v>
      </c>
      <c r="B21" s="314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22"/>
      <c r="H21" s="676">
        <v>0</v>
      </c>
      <c r="I21" s="322"/>
      <c r="J21" s="676">
        <f>SUM(J9:J20)</f>
        <v>0</v>
      </c>
      <c r="K21" s="323"/>
      <c r="L21" s="309" t="s">
        <v>29</v>
      </c>
      <c r="M21" s="314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23"/>
      <c r="T21" s="309" t="s">
        <v>29</v>
      </c>
      <c r="U21" s="314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7"/>
      <c r="AM21" s="315" t="str">
        <f t="shared" si="9"/>
        <v>Total</v>
      </c>
      <c r="AN21" s="314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5"/>
      <c r="B22" s="265"/>
      <c r="C22" s="325"/>
      <c r="D22" s="325"/>
      <c r="E22" s="302"/>
      <c r="F22" s="302"/>
      <c r="G22" s="265"/>
      <c r="H22" s="302"/>
      <c r="I22" s="265"/>
      <c r="J22" s="302"/>
      <c r="K22" s="17"/>
      <c r="L22" s="17"/>
      <c r="M22" s="265"/>
      <c r="N22" s="265"/>
      <c r="O22" s="265"/>
      <c r="P22" s="265"/>
      <c r="Q22" s="265"/>
      <c r="R22" s="265"/>
      <c r="S22" s="17"/>
      <c r="T22" s="17"/>
      <c r="U22" s="265"/>
      <c r="V22" s="265"/>
      <c r="W22" s="265"/>
      <c r="X22" s="265"/>
      <c r="Y22" s="265"/>
      <c r="Z22" s="265"/>
      <c r="AA22" s="265"/>
      <c r="AB22" s="293"/>
      <c r="AC22" s="293" t="s">
        <v>364</v>
      </c>
      <c r="AD22" s="293"/>
      <c r="AE22" s="293"/>
      <c r="AF22" s="265"/>
      <c r="AG22" s="265"/>
      <c r="AH22" s="265"/>
      <c r="AI22" s="265"/>
      <c r="AJ22" s="260" t="str">
        <f>IF(AJ21=SUM(AO21:AU21),"OK","Error")</f>
        <v>OK</v>
      </c>
      <c r="AK22" s="293"/>
      <c r="AL22" s="293"/>
      <c r="AM22" s="293"/>
      <c r="AN22" s="265"/>
      <c r="AO22" s="17"/>
      <c r="AP22" s="17"/>
      <c r="AQ22" s="17"/>
      <c r="AR22" s="17"/>
      <c r="AS22" s="17"/>
      <c r="AT22" s="17"/>
      <c r="AU22" s="17"/>
    </row>
    <row r="23" spans="1:47" x14ac:dyDescent="0.3">
      <c r="A23" s="265"/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5"/>
      <c r="L24" s="212" t="s">
        <v>1136</v>
      </c>
      <c r="M24" s="296"/>
      <c r="N24" s="296"/>
      <c r="O24" s="296"/>
      <c r="P24" s="296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7"/>
      <c r="P25" s="1677"/>
      <c r="Q25" s="1678"/>
      <c r="R25" s="1679"/>
      <c r="S25" s="321"/>
      <c r="T25" s="1645" t="s">
        <v>336</v>
      </c>
      <c r="U25" s="1682" t="s">
        <v>299</v>
      </c>
      <c r="V25" s="1672" t="str">
        <f>V7</f>
        <v>Mains Length Laid (m) per pipe diameter</v>
      </c>
      <c r="W25" s="1677"/>
      <c r="X25" s="1677"/>
      <c r="Y25" s="1677"/>
      <c r="Z25" s="1677"/>
      <c r="AA25" s="1677"/>
      <c r="AB25" s="1677"/>
      <c r="AC25" s="1677"/>
      <c r="AD25" s="1677"/>
      <c r="AE25" s="1677"/>
      <c r="AF25" s="1677"/>
      <c r="AG25" s="1678"/>
      <c r="AH25" s="1678"/>
      <c r="AI25" s="1679"/>
      <c r="AJ25" s="1691" t="s">
        <v>362</v>
      </c>
      <c r="AK25" s="1680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4"/>
      <c r="M26" s="1673"/>
      <c r="N26" s="268" t="s">
        <v>325</v>
      </c>
      <c r="O26" s="269" t="s">
        <v>351</v>
      </c>
      <c r="P26" s="269" t="s">
        <v>326</v>
      </c>
      <c r="Q26" s="269" t="s">
        <v>327</v>
      </c>
      <c r="R26" s="271" t="s">
        <v>29</v>
      </c>
      <c r="S26" s="17"/>
      <c r="T26" s="1674"/>
      <c r="U26" s="1685"/>
      <c r="V26" s="268" t="str">
        <f>V8</f>
        <v>32mm</v>
      </c>
      <c r="W26" s="269" t="str">
        <f t="shared" ref="W26:AI27" si="13">W8</f>
        <v>50mm</v>
      </c>
      <c r="X26" s="269" t="str">
        <f t="shared" si="13"/>
        <v>63mm</v>
      </c>
      <c r="Y26" s="269" t="str">
        <f t="shared" si="13"/>
        <v>75mm</v>
      </c>
      <c r="Z26" s="269" t="str">
        <f t="shared" si="13"/>
        <v>90mm</v>
      </c>
      <c r="AA26" s="269" t="str">
        <f t="shared" si="13"/>
        <v>125mm</v>
      </c>
      <c r="AB26" s="269" t="str">
        <f t="shared" si="13"/>
        <v>180mm</v>
      </c>
      <c r="AC26" s="269" t="str">
        <f t="shared" si="13"/>
        <v>200mm</v>
      </c>
      <c r="AD26" s="269" t="str">
        <f t="shared" si="13"/>
        <v>250mm</v>
      </c>
      <c r="AE26" s="269" t="str">
        <f t="shared" si="13"/>
        <v>315mm</v>
      </c>
      <c r="AF26" s="269" t="str">
        <f t="shared" si="13"/>
        <v>355mm</v>
      </c>
      <c r="AG26" s="269" t="str">
        <f t="shared" si="13"/>
        <v>400mm</v>
      </c>
      <c r="AH26" s="269" t="str">
        <f t="shared" si="13"/>
        <v>450mm</v>
      </c>
      <c r="AI26" s="270" t="str">
        <f t="shared" si="13"/>
        <v>600mm</v>
      </c>
      <c r="AJ26" s="1692"/>
      <c r="AK26" s="1681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7" t="s">
        <v>352</v>
      </c>
      <c r="M27" s="311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7" t="s">
        <v>352</v>
      </c>
      <c r="U27" s="311" t="s">
        <v>375</v>
      </c>
      <c r="V27" s="717">
        <f>V9</f>
        <v>0</v>
      </c>
      <c r="W27" s="681">
        <f>W9</f>
        <v>0</v>
      </c>
      <c r="X27" s="681">
        <f t="shared" si="13"/>
        <v>0</v>
      </c>
      <c r="Y27" s="681">
        <f t="shared" si="13"/>
        <v>0</v>
      </c>
      <c r="Z27" s="681">
        <f t="shared" si="13"/>
        <v>0</v>
      </c>
      <c r="AA27" s="681">
        <f t="shared" si="13"/>
        <v>0</v>
      </c>
      <c r="AB27" s="681">
        <f t="shared" si="13"/>
        <v>0</v>
      </c>
      <c r="AC27" s="681">
        <f t="shared" si="13"/>
        <v>0</v>
      </c>
      <c r="AD27" s="681">
        <f t="shared" si="13"/>
        <v>0</v>
      </c>
      <c r="AE27" s="681">
        <f t="shared" si="13"/>
        <v>0</v>
      </c>
      <c r="AF27" s="681">
        <f t="shared" si="13"/>
        <v>0</v>
      </c>
      <c r="AG27" s="681">
        <f t="shared" si="13"/>
        <v>0</v>
      </c>
      <c r="AH27" s="681">
        <f t="shared" si="13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8" t="s">
        <v>365</v>
      </c>
      <c r="M28" s="313" t="s">
        <v>225</v>
      </c>
      <c r="N28" s="677">
        <f>(N21+N67)-N27</f>
        <v>0</v>
      </c>
      <c r="O28" s="664">
        <f t="shared" ref="O28:Q28" si="15">(O21+O67)-O27</f>
        <v>0</v>
      </c>
      <c r="P28" s="664">
        <f t="shared" si="15"/>
        <v>0</v>
      </c>
      <c r="Q28" s="664">
        <f t="shared" si="15"/>
        <v>0</v>
      </c>
      <c r="R28" s="665">
        <f>(R21+R67)-R27</f>
        <v>0</v>
      </c>
      <c r="S28" s="17"/>
      <c r="T28" s="318" t="s">
        <v>365</v>
      </c>
      <c r="U28" s="313" t="s">
        <v>375</v>
      </c>
      <c r="V28" s="664">
        <f>(V21+V67)-V27</f>
        <v>0</v>
      </c>
      <c r="W28" s="664">
        <f t="shared" ref="W28:AI28" si="16">(W21+W67)-W27</f>
        <v>0</v>
      </c>
      <c r="X28" s="664">
        <f t="shared" si="16"/>
        <v>0</v>
      </c>
      <c r="Y28" s="664">
        <f t="shared" si="16"/>
        <v>0</v>
      </c>
      <c r="Z28" s="664">
        <f t="shared" si="16"/>
        <v>0</v>
      </c>
      <c r="AA28" s="664">
        <f t="shared" si="16"/>
        <v>0</v>
      </c>
      <c r="AB28" s="664">
        <f t="shared" si="16"/>
        <v>0</v>
      </c>
      <c r="AC28" s="664">
        <f t="shared" si="16"/>
        <v>0</v>
      </c>
      <c r="AD28" s="664">
        <f t="shared" si="16"/>
        <v>0</v>
      </c>
      <c r="AE28" s="664">
        <f t="shared" si="16"/>
        <v>0</v>
      </c>
      <c r="AF28" s="664">
        <f t="shared" si="16"/>
        <v>0</v>
      </c>
      <c r="AG28" s="664">
        <f t="shared" si="16"/>
        <v>0</v>
      </c>
      <c r="AH28" s="664">
        <f t="shared" si="16"/>
        <v>0</v>
      </c>
      <c r="AI28" s="664">
        <f t="shared" si="16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8" t="s">
        <v>366</v>
      </c>
      <c r="M29" s="314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323"/>
      <c r="AK29" s="326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2"/>
      <c r="R32" s="212"/>
      <c r="S32" s="212"/>
      <c r="T32" s="212" t="s">
        <v>1137</v>
      </c>
      <c r="U32" s="296"/>
      <c r="V32" s="295"/>
      <c r="W32" s="295"/>
      <c r="X32" s="295"/>
      <c r="Y32" s="295"/>
      <c r="Z32" s="295"/>
      <c r="AA32" s="295"/>
      <c r="AB32" s="29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2"/>
      <c r="R33" s="212"/>
      <c r="S33" s="212"/>
      <c r="T33" s="1675" t="s">
        <v>377</v>
      </c>
      <c r="U33" s="1672" t="s">
        <v>299</v>
      </c>
      <c r="V33" s="1683" t="str">
        <f>V7</f>
        <v>Mains Length Laid (m) per pipe diameter</v>
      </c>
      <c r="W33" s="1683"/>
      <c r="X33" s="1683"/>
      <c r="Y33" s="1683"/>
      <c r="Z33" s="1683"/>
      <c r="AA33" s="1683"/>
      <c r="AB33" s="1683"/>
      <c r="AC33" s="1683"/>
      <c r="AD33" s="1683"/>
      <c r="AE33" s="1683"/>
      <c r="AF33" s="1683"/>
      <c r="AG33" s="1683"/>
      <c r="AH33" s="1683"/>
      <c r="AI33" s="1683"/>
      <c r="AJ33" s="1675" t="s">
        <v>362</v>
      </c>
      <c r="AK33" s="265"/>
      <c r="AL33" s="265"/>
      <c r="AM33" s="265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2"/>
      <c r="R34" s="212"/>
      <c r="S34" s="212"/>
      <c r="T34" s="1676"/>
      <c r="U34" s="1673"/>
      <c r="V34" s="297" t="str">
        <f>V8</f>
        <v>32mm</v>
      </c>
      <c r="W34" s="297" t="str">
        <f t="shared" ref="W34:AI34" si="17">W8</f>
        <v>50mm</v>
      </c>
      <c r="X34" s="297" t="str">
        <f t="shared" si="17"/>
        <v>63mm</v>
      </c>
      <c r="Y34" s="297" t="str">
        <f t="shared" si="17"/>
        <v>75mm</v>
      </c>
      <c r="Z34" s="297" t="str">
        <f t="shared" si="17"/>
        <v>90mm</v>
      </c>
      <c r="AA34" s="297" t="str">
        <f t="shared" si="17"/>
        <v>125mm</v>
      </c>
      <c r="AB34" s="297" t="str">
        <f t="shared" si="17"/>
        <v>180mm</v>
      </c>
      <c r="AC34" s="297" t="str">
        <f t="shared" si="17"/>
        <v>200mm</v>
      </c>
      <c r="AD34" s="297" t="str">
        <f t="shared" si="17"/>
        <v>250mm</v>
      </c>
      <c r="AE34" s="297" t="str">
        <f t="shared" si="17"/>
        <v>315mm</v>
      </c>
      <c r="AF34" s="297" t="str">
        <f t="shared" si="17"/>
        <v>355mm</v>
      </c>
      <c r="AG34" s="297" t="str">
        <f t="shared" si="17"/>
        <v>400mm</v>
      </c>
      <c r="AH34" s="297" t="str">
        <f t="shared" si="17"/>
        <v>450mm</v>
      </c>
      <c r="AI34" s="297" t="str">
        <f t="shared" si="17"/>
        <v>600mm</v>
      </c>
      <c r="AJ34" s="1676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2"/>
      <c r="R35" s="212"/>
      <c r="S35" s="212"/>
      <c r="T35" s="306" t="s">
        <v>367</v>
      </c>
      <c r="U35" s="311" t="s">
        <v>375</v>
      </c>
      <c r="V35" s="788"/>
      <c r="W35" s="519"/>
      <c r="X35" s="519"/>
      <c r="Y35" s="519"/>
      <c r="Z35" s="519"/>
      <c r="AA35" s="519"/>
      <c r="AB35" s="519"/>
      <c r="AC35" s="519"/>
      <c r="AD35" s="519"/>
      <c r="AE35" s="519"/>
      <c r="AF35" s="519"/>
      <c r="AG35" s="519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2"/>
      <c r="R36" s="212"/>
      <c r="S36" s="212"/>
      <c r="T36" s="307" t="s">
        <v>368</v>
      </c>
      <c r="U36" s="312" t="s">
        <v>375</v>
      </c>
      <c r="V36" s="789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2"/>
      <c r="R37" s="212"/>
      <c r="S37" s="212"/>
      <c r="T37" s="307" t="s">
        <v>369</v>
      </c>
      <c r="U37" s="312" t="s">
        <v>375</v>
      </c>
      <c r="V37" s="789"/>
      <c r="W37" s="500"/>
      <c r="X37" s="500"/>
      <c r="Y37" s="500"/>
      <c r="Z37" s="500"/>
      <c r="AA37" s="500"/>
      <c r="AB37" s="500"/>
      <c r="AC37" s="500"/>
      <c r="AD37" s="500"/>
      <c r="AE37" s="500"/>
      <c r="AF37" s="500"/>
      <c r="AG37" s="500"/>
      <c r="AH37" s="784"/>
      <c r="AI37" s="784"/>
      <c r="AJ37" s="672">
        <f t="shared" ref="AJ37:AJ39" si="18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2"/>
      <c r="R38" s="212"/>
      <c r="S38" s="212"/>
      <c r="T38" s="307" t="s">
        <v>370</v>
      </c>
      <c r="U38" s="312" t="s">
        <v>375</v>
      </c>
      <c r="V38" s="789"/>
      <c r="W38" s="500"/>
      <c r="X38" s="500"/>
      <c r="Y38" s="500"/>
      <c r="Z38" s="500"/>
      <c r="AA38" s="500"/>
      <c r="AB38" s="500"/>
      <c r="AC38" s="500"/>
      <c r="AD38" s="500"/>
      <c r="AE38" s="500"/>
      <c r="AF38" s="500"/>
      <c r="AG38" s="500"/>
      <c r="AH38" s="784"/>
      <c r="AI38" s="784"/>
      <c r="AJ38" s="672">
        <f t="shared" si="18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2"/>
      <c r="R39" s="212"/>
      <c r="S39" s="212"/>
      <c r="T39" s="307" t="s">
        <v>371</v>
      </c>
      <c r="U39" s="312" t="s">
        <v>375</v>
      </c>
      <c r="V39" s="789"/>
      <c r="W39" s="500"/>
      <c r="X39" s="500"/>
      <c r="Y39" s="500"/>
      <c r="Z39" s="500"/>
      <c r="AA39" s="500"/>
      <c r="AB39" s="500"/>
      <c r="AC39" s="500"/>
      <c r="AD39" s="500"/>
      <c r="AE39" s="500"/>
      <c r="AF39" s="500"/>
      <c r="AG39" s="500"/>
      <c r="AH39" s="784"/>
      <c r="AI39" s="784"/>
      <c r="AJ39" s="672">
        <f t="shared" si="18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2"/>
      <c r="R40" s="212"/>
      <c r="S40" s="212"/>
      <c r="T40" s="315" t="s">
        <v>372</v>
      </c>
      <c r="U40" s="313" t="s">
        <v>375</v>
      </c>
      <c r="V40" s="790"/>
      <c r="W40" s="554"/>
      <c r="X40" s="554"/>
      <c r="Y40" s="554"/>
      <c r="Z40" s="554"/>
      <c r="AA40" s="554"/>
      <c r="AB40" s="554"/>
      <c r="AC40" s="554"/>
      <c r="AD40" s="554"/>
      <c r="AE40" s="554"/>
      <c r="AF40" s="554"/>
      <c r="AG40" s="554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2"/>
      <c r="R41" s="265"/>
      <c r="S41" s="265"/>
      <c r="T41" s="17"/>
      <c r="U41" s="265"/>
      <c r="V41" s="260"/>
      <c r="W41" s="260"/>
      <c r="X41" s="260"/>
      <c r="Y41" s="260"/>
      <c r="Z41" s="260"/>
      <c r="AA41" s="260"/>
      <c r="AB41" s="293"/>
      <c r="AC41" s="293" t="s">
        <v>388</v>
      </c>
      <c r="AD41" s="260"/>
      <c r="AE41" s="260"/>
      <c r="AF41" s="260"/>
      <c r="AG41" s="260"/>
      <c r="AH41" s="260"/>
      <c r="AI41" s="260"/>
      <c r="AJ41" s="260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6" t="s">
        <v>1138</v>
      </c>
      <c r="B44" s="1687"/>
      <c r="C44" s="1687"/>
      <c r="D44" s="1687"/>
      <c r="E44" s="302"/>
      <c r="F44" s="302"/>
      <c r="G44" s="265"/>
      <c r="H44" s="265"/>
      <c r="I44" s="265"/>
      <c r="J44" s="302"/>
      <c r="K44" s="302"/>
      <c r="L44" s="302"/>
      <c r="M44" s="265"/>
      <c r="N44" s="265"/>
      <c r="O44" s="265"/>
      <c r="P44" s="265"/>
      <c r="Q44" s="265"/>
      <c r="R44" s="265"/>
      <c r="S44" s="265"/>
      <c r="T44" s="17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7" t="s">
        <v>357</v>
      </c>
      <c r="E45" s="1679" t="s">
        <v>358</v>
      </c>
      <c r="F45" s="1675" t="s">
        <v>359</v>
      </c>
      <c r="G45" s="320"/>
      <c r="H45" s="1675" t="s">
        <v>360</v>
      </c>
      <c r="I45" s="320"/>
      <c r="J45" s="1645" t="s">
        <v>361</v>
      </c>
      <c r="K45" s="335"/>
      <c r="L45" s="1645" t="s">
        <v>373</v>
      </c>
      <c r="M45" s="1672" t="s">
        <v>299</v>
      </c>
      <c r="N45" s="1672" t="s">
        <v>252</v>
      </c>
      <c r="O45" s="1677"/>
      <c r="P45" s="1677"/>
      <c r="Q45" s="1678"/>
      <c r="R45" s="1679"/>
      <c r="S45" s="335"/>
      <c r="T45" s="1645" t="s">
        <v>373</v>
      </c>
      <c r="U45" s="1672" t="s">
        <v>299</v>
      </c>
      <c r="V45" s="1672" t="str">
        <f>V7</f>
        <v>Mains Length Laid (m) per pipe diameter</v>
      </c>
      <c r="W45" s="1677"/>
      <c r="X45" s="1677"/>
      <c r="Y45" s="1677"/>
      <c r="Z45" s="1677"/>
      <c r="AA45" s="1677"/>
      <c r="AB45" s="1677"/>
      <c r="AC45" s="1677"/>
      <c r="AD45" s="1677"/>
      <c r="AE45" s="1677"/>
      <c r="AF45" s="1677"/>
      <c r="AG45" s="1678"/>
      <c r="AH45" s="1678"/>
      <c r="AI45" s="1678"/>
      <c r="AJ45" s="1675" t="s">
        <v>362</v>
      </c>
      <c r="AK45" s="1680" t="str">
        <f>AK7</f>
        <v>m of main per property passed</v>
      </c>
      <c r="AL45" s="334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7"/>
      <c r="AQ45" s="1677"/>
      <c r="AR45" s="1677"/>
      <c r="AS45" s="1677"/>
      <c r="AT45" s="1677"/>
      <c r="AU45" s="1679"/>
    </row>
    <row r="46" spans="1:47" ht="25" customHeight="1" thickBot="1" x14ac:dyDescent="0.35">
      <c r="A46" s="1674"/>
      <c r="B46" s="1673"/>
      <c r="C46" s="1688"/>
      <c r="D46" s="1689"/>
      <c r="E46" s="1690"/>
      <c r="F46" s="1676"/>
      <c r="G46" s="265"/>
      <c r="H46" s="1676"/>
      <c r="I46" s="265"/>
      <c r="J46" s="1646"/>
      <c r="K46" s="328"/>
      <c r="L46" s="1674"/>
      <c r="M46" s="1673"/>
      <c r="N46" s="268" t="s">
        <v>325</v>
      </c>
      <c r="O46" s="269" t="s">
        <v>351</v>
      </c>
      <c r="P46" s="269" t="s">
        <v>326</v>
      </c>
      <c r="Q46" s="269" t="s">
        <v>327</v>
      </c>
      <c r="R46" s="271" t="s">
        <v>29</v>
      </c>
      <c r="S46" s="328"/>
      <c r="T46" s="1674"/>
      <c r="U46" s="1673"/>
      <c r="V46" s="268" t="s">
        <v>337</v>
      </c>
      <c r="W46" s="269" t="s">
        <v>338</v>
      </c>
      <c r="X46" s="269" t="s">
        <v>339</v>
      </c>
      <c r="Y46" s="269" t="s">
        <v>340</v>
      </c>
      <c r="Z46" s="269" t="s">
        <v>341</v>
      </c>
      <c r="AA46" s="269" t="s">
        <v>342</v>
      </c>
      <c r="AB46" s="269" t="s">
        <v>343</v>
      </c>
      <c r="AC46" s="269" t="s">
        <v>344</v>
      </c>
      <c r="AD46" s="269" t="s">
        <v>345</v>
      </c>
      <c r="AE46" s="269" t="s">
        <v>346</v>
      </c>
      <c r="AF46" s="269" t="s">
        <v>347</v>
      </c>
      <c r="AG46" s="272" t="s">
        <v>348</v>
      </c>
      <c r="AH46" s="272" t="s">
        <v>349</v>
      </c>
      <c r="AI46" s="272" t="s">
        <v>350</v>
      </c>
      <c r="AJ46" s="1676"/>
      <c r="AK46" s="1681"/>
      <c r="AL46" s="328"/>
      <c r="AM46" s="1674"/>
      <c r="AN46" s="1673"/>
      <c r="AO46" s="268" t="str">
        <f>AO8</f>
        <v>Type 1</v>
      </c>
      <c r="AP46" s="269" t="str">
        <f>AP8</f>
        <v>Type 2</v>
      </c>
      <c r="AQ46" s="269" t="str">
        <f>AQ8</f>
        <v>Type 3</v>
      </c>
      <c r="AR46" s="269" t="str">
        <f t="shared" ref="AR46:AU46" si="19">AR8</f>
        <v>Type 4</v>
      </c>
      <c r="AS46" s="269" t="str">
        <f t="shared" si="19"/>
        <v>Footways</v>
      </c>
      <c r="AT46" s="269" t="str">
        <f t="shared" si="19"/>
        <v>Grass/ Unsurfaced</v>
      </c>
      <c r="AU46" s="270" t="str">
        <f t="shared" si="19"/>
        <v>Open Trench</v>
      </c>
    </row>
    <row r="47" spans="1:47" x14ac:dyDescent="0.3">
      <c r="A47" s="303" t="s">
        <v>1060</v>
      </c>
      <c r="B47" s="372" t="s">
        <v>374</v>
      </c>
      <c r="C47" s="518"/>
      <c r="D47" s="519"/>
      <c r="E47" s="520"/>
      <c r="F47" s="670">
        <f>SUM(C47:E47)</f>
        <v>0</v>
      </c>
      <c r="G47" s="276"/>
      <c r="H47" s="514"/>
      <c r="I47" s="276"/>
      <c r="J47" s="670">
        <f>F47-H47</f>
        <v>0</v>
      </c>
      <c r="K47" s="276"/>
      <c r="L47" s="329" t="str">
        <f t="shared" ref="L47:L66" si="20">IF(A47="","",A47)</f>
        <v xml:space="preserve">7.0.1 - Bangor Dual IP Main </v>
      </c>
      <c r="M47" s="311" t="s">
        <v>225</v>
      </c>
      <c r="N47" s="518"/>
      <c r="O47" s="519"/>
      <c r="P47" s="519"/>
      <c r="Q47" s="782"/>
      <c r="R47" s="670">
        <f>SUM(N47:Q47)</f>
        <v>0</v>
      </c>
      <c r="S47" s="276"/>
      <c r="T47" s="329" t="str">
        <f>IF(A47="","",A47)</f>
        <v xml:space="preserve">7.0.1 - Bangor Dual IP Main </v>
      </c>
      <c r="U47" s="311" t="s">
        <v>375</v>
      </c>
      <c r="V47" s="500"/>
      <c r="W47" s="500"/>
      <c r="X47" s="500"/>
      <c r="Y47" s="500"/>
      <c r="Z47" s="500"/>
      <c r="AA47" s="500"/>
      <c r="AB47" s="500"/>
      <c r="AC47" s="500"/>
      <c r="AD47" s="500"/>
      <c r="AE47" s="500"/>
      <c r="AF47" s="500"/>
      <c r="AG47" s="500"/>
      <c r="AH47" s="500"/>
      <c r="AI47" s="500"/>
      <c r="AJ47" s="670">
        <f>SUM(V47:AI47)</f>
        <v>0</v>
      </c>
      <c r="AK47" s="670" t="str">
        <f>IF(R47=0,"",ROUND(AJ47/R47,1))</f>
        <v/>
      </c>
      <c r="AL47" s="336"/>
      <c r="AM47" s="329" t="str">
        <f>IF(A47="","",A47)</f>
        <v xml:space="preserve">7.0.1 - Bangor Dual IP Main </v>
      </c>
      <c r="AN47" s="311" t="s">
        <v>375</v>
      </c>
      <c r="AO47" s="518"/>
      <c r="AP47" s="519"/>
      <c r="AQ47" s="519"/>
      <c r="AR47" s="519"/>
      <c r="AS47" s="519"/>
      <c r="AT47" s="519"/>
      <c r="AU47" s="520"/>
    </row>
    <row r="48" spans="1:47" x14ac:dyDescent="0.3">
      <c r="A48" s="304" t="s">
        <v>1061</v>
      </c>
      <c r="B48" s="370" t="str">
        <f>B47</f>
        <v>Nominal £</v>
      </c>
      <c r="C48" s="719"/>
      <c r="D48" s="500"/>
      <c r="E48" s="553"/>
      <c r="F48" s="672">
        <v>0</v>
      </c>
      <c r="G48" s="276"/>
      <c r="H48" s="515"/>
      <c r="I48" s="276"/>
      <c r="J48" s="672">
        <v>0</v>
      </c>
      <c r="K48" s="276"/>
      <c r="L48" s="329" t="str">
        <f t="shared" si="20"/>
        <v xml:space="preserve">7.0.2 - Torytown AGI to Fortwilliam Dual IP Main </v>
      </c>
      <c r="M48" s="312" t="s">
        <v>225</v>
      </c>
      <c r="N48" s="719"/>
      <c r="O48" s="500"/>
      <c r="P48" s="500"/>
      <c r="Q48" s="784"/>
      <c r="R48" s="672">
        <f>SUM(N48:Q48)</f>
        <v>0</v>
      </c>
      <c r="S48" s="276"/>
      <c r="T48" s="329" t="str">
        <f t="shared" ref="T48:T66" si="21">IF(A48="","",A48)</f>
        <v xml:space="preserve">7.0.2 - Torytown AGI to Fortwilliam Dual IP Main </v>
      </c>
      <c r="U48" s="312" t="s">
        <v>375</v>
      </c>
      <c r="V48" s="500"/>
      <c r="W48" s="500"/>
      <c r="X48" s="500"/>
      <c r="Y48" s="500"/>
      <c r="Z48" s="500"/>
      <c r="AA48" s="500"/>
      <c r="AB48" s="500"/>
      <c r="AC48" s="500"/>
      <c r="AD48" s="500"/>
      <c r="AE48" s="500"/>
      <c r="AF48" s="500"/>
      <c r="AG48" s="500"/>
      <c r="AH48" s="500"/>
      <c r="AI48" s="500"/>
      <c r="AJ48" s="672">
        <f>SUM(V48:AI48)</f>
        <v>0</v>
      </c>
      <c r="AK48" s="672" t="str">
        <f>IF(R48=0,"",ROUND(AJ48/R48,1))</f>
        <v/>
      </c>
      <c r="AL48" s="336"/>
      <c r="AM48" s="329" t="str">
        <f t="shared" ref="AM48:AM66" si="22">IF(A48="","",A48)</f>
        <v xml:space="preserve">7.0.2 - Torytown AGI to Fortwilliam Dual IP Main </v>
      </c>
      <c r="AN48" s="312" t="s">
        <v>375</v>
      </c>
      <c r="AO48" s="719"/>
      <c r="AP48" s="500"/>
      <c r="AQ48" s="500"/>
      <c r="AR48" s="500"/>
      <c r="AS48" s="500"/>
      <c r="AT48" s="500"/>
      <c r="AU48" s="553"/>
    </row>
    <row r="49" spans="1:47" x14ac:dyDescent="0.3">
      <c r="A49" s="304" t="s">
        <v>1062</v>
      </c>
      <c r="B49" s="370" t="str">
        <f t="shared" ref="B49:B65" si="23">B48</f>
        <v>Nominal £</v>
      </c>
      <c r="C49" s="719"/>
      <c r="D49" s="500"/>
      <c r="E49" s="553"/>
      <c r="F49" s="672">
        <v>0</v>
      </c>
      <c r="G49" s="276"/>
      <c r="H49" s="515"/>
      <c r="I49" s="276"/>
      <c r="J49" s="672">
        <v>0</v>
      </c>
      <c r="K49" s="276"/>
      <c r="L49" s="329" t="str">
        <f t="shared" si="20"/>
        <v>7.0.3.1 - Donegal Quay to Ormeau IPRS IP Main</v>
      </c>
      <c r="M49" s="312" t="s">
        <v>225</v>
      </c>
      <c r="N49" s="719"/>
      <c r="O49" s="500"/>
      <c r="P49" s="500"/>
      <c r="Q49" s="784"/>
      <c r="R49" s="672">
        <f t="shared" ref="R49:R66" si="24">SUM(N49:Q49)</f>
        <v>0</v>
      </c>
      <c r="S49" s="276"/>
      <c r="T49" s="329" t="str">
        <f t="shared" si="21"/>
        <v>7.0.3.1 - Donegal Quay to Ormeau IPRS IP Main</v>
      </c>
      <c r="U49" s="312" t="s">
        <v>375</v>
      </c>
      <c r="V49" s="500"/>
      <c r="W49" s="500"/>
      <c r="X49" s="500"/>
      <c r="Y49" s="500"/>
      <c r="Z49" s="500"/>
      <c r="AA49" s="500"/>
      <c r="AB49" s="500"/>
      <c r="AC49" s="500"/>
      <c r="AD49" s="500"/>
      <c r="AE49" s="500"/>
      <c r="AF49" s="500"/>
      <c r="AG49" s="500"/>
      <c r="AH49" s="500"/>
      <c r="AI49" s="500"/>
      <c r="AJ49" s="672">
        <f t="shared" ref="AJ49:AJ66" si="25">SUM(V49:AI49)</f>
        <v>0</v>
      </c>
      <c r="AK49" s="672" t="str">
        <f t="shared" ref="AK49:AK65" si="26">IF(R49=0,"",ROUND(AJ49/R49,1))</f>
        <v/>
      </c>
      <c r="AL49" s="336"/>
      <c r="AM49" s="329" t="str">
        <f t="shared" si="22"/>
        <v>7.0.3.1 - Donegal Quay to Ormeau IPRS IP Main</v>
      </c>
      <c r="AN49" s="312" t="s">
        <v>375</v>
      </c>
      <c r="AO49" s="719"/>
      <c r="AP49" s="500"/>
      <c r="AQ49" s="500"/>
      <c r="AR49" s="500"/>
      <c r="AS49" s="500"/>
      <c r="AT49" s="500"/>
      <c r="AU49" s="553"/>
    </row>
    <row r="50" spans="1:47" x14ac:dyDescent="0.3">
      <c r="A50" s="304" t="s">
        <v>1063</v>
      </c>
      <c r="B50" s="370" t="str">
        <f t="shared" si="23"/>
        <v>Nominal £</v>
      </c>
      <c r="C50" s="719"/>
      <c r="D50" s="500"/>
      <c r="E50" s="553"/>
      <c r="F50" s="672">
        <v>0</v>
      </c>
      <c r="G50" s="276"/>
      <c r="H50" s="515"/>
      <c r="I50" s="276"/>
      <c r="J50" s="672">
        <v>0</v>
      </c>
      <c r="K50" s="276"/>
      <c r="L50" s="329" t="str">
        <f t="shared" si="20"/>
        <v>7.0.4 - Belfast to Newtownards IP Main</v>
      </c>
      <c r="M50" s="312" t="s">
        <v>225</v>
      </c>
      <c r="N50" s="719"/>
      <c r="O50" s="500"/>
      <c r="P50" s="500"/>
      <c r="Q50" s="784"/>
      <c r="R50" s="672">
        <f t="shared" si="24"/>
        <v>0</v>
      </c>
      <c r="S50" s="276"/>
      <c r="T50" s="329" t="str">
        <f t="shared" si="21"/>
        <v>7.0.4 - Belfast to Newtownards IP Main</v>
      </c>
      <c r="U50" s="312" t="s">
        <v>375</v>
      </c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  <c r="AH50" s="500"/>
      <c r="AI50" s="500"/>
      <c r="AJ50" s="672">
        <f t="shared" si="25"/>
        <v>0</v>
      </c>
      <c r="AK50" s="672" t="str">
        <f t="shared" si="26"/>
        <v/>
      </c>
      <c r="AL50" s="336"/>
      <c r="AM50" s="329" t="str">
        <f t="shared" si="22"/>
        <v>7.0.4 - Belfast to Newtownards IP Main</v>
      </c>
      <c r="AN50" s="312" t="s">
        <v>375</v>
      </c>
      <c r="AO50" s="719"/>
      <c r="AP50" s="500"/>
      <c r="AQ50" s="500"/>
      <c r="AR50" s="500"/>
      <c r="AS50" s="500"/>
      <c r="AT50" s="500"/>
      <c r="AU50" s="553"/>
    </row>
    <row r="51" spans="1:47" x14ac:dyDescent="0.3">
      <c r="A51" s="304" t="s">
        <v>1064</v>
      </c>
      <c r="B51" s="370" t="str">
        <f t="shared" si="23"/>
        <v>Nominal £</v>
      </c>
      <c r="C51" s="719"/>
      <c r="D51" s="500"/>
      <c r="E51" s="553"/>
      <c r="F51" s="672">
        <v>0</v>
      </c>
      <c r="G51" s="276"/>
      <c r="H51" s="515"/>
      <c r="I51" s="276"/>
      <c r="J51" s="672">
        <v>0</v>
      </c>
      <c r="K51" s="276"/>
      <c r="L51" s="329" t="str">
        <f t="shared" si="20"/>
        <v xml:space="preserve">7.0.5 - Gasworks IPRS (in conjunction with 7.0.3.1) </v>
      </c>
      <c r="M51" s="312" t="s">
        <v>225</v>
      </c>
      <c r="N51" s="719"/>
      <c r="O51" s="500"/>
      <c r="P51" s="500"/>
      <c r="Q51" s="784"/>
      <c r="R51" s="672">
        <f t="shared" si="24"/>
        <v>0</v>
      </c>
      <c r="S51" s="276"/>
      <c r="T51" s="329" t="str">
        <f t="shared" si="21"/>
        <v xml:space="preserve">7.0.5 - Gasworks IPRS (in conjunction with 7.0.3.1) </v>
      </c>
      <c r="U51" s="312" t="s">
        <v>375</v>
      </c>
      <c r="V51" s="500"/>
      <c r="W51" s="500"/>
      <c r="X51" s="500"/>
      <c r="Y51" s="500"/>
      <c r="Z51" s="500"/>
      <c r="AA51" s="500"/>
      <c r="AB51" s="500"/>
      <c r="AC51" s="500"/>
      <c r="AD51" s="500"/>
      <c r="AE51" s="500"/>
      <c r="AF51" s="500"/>
      <c r="AG51" s="500"/>
      <c r="AH51" s="500"/>
      <c r="AI51" s="500"/>
      <c r="AJ51" s="672">
        <f t="shared" si="25"/>
        <v>0</v>
      </c>
      <c r="AK51" s="672" t="str">
        <f t="shared" si="26"/>
        <v/>
      </c>
      <c r="AL51" s="336"/>
      <c r="AM51" s="329" t="str">
        <f t="shared" si="22"/>
        <v xml:space="preserve">7.0.5 - Gasworks IPRS (in conjunction with 7.0.3.1) </v>
      </c>
      <c r="AN51" s="312" t="s">
        <v>375</v>
      </c>
      <c r="AO51" s="719"/>
      <c r="AP51" s="500"/>
      <c r="AQ51" s="500"/>
      <c r="AR51" s="500"/>
      <c r="AS51" s="500"/>
      <c r="AT51" s="500"/>
      <c r="AU51" s="553"/>
    </row>
    <row r="52" spans="1:47" x14ac:dyDescent="0.3">
      <c r="A52" s="304" t="s">
        <v>1065</v>
      </c>
      <c r="B52" s="370" t="str">
        <f t="shared" si="23"/>
        <v>Nominal £</v>
      </c>
      <c r="C52" s="719"/>
      <c r="D52" s="500"/>
      <c r="E52" s="553"/>
      <c r="F52" s="672">
        <v>0</v>
      </c>
      <c r="G52" s="276"/>
      <c r="H52" s="515"/>
      <c r="I52" s="276"/>
      <c r="J52" s="672">
        <v>0</v>
      </c>
      <c r="K52" s="276"/>
      <c r="L52" s="329" t="str">
        <f t="shared" si="20"/>
        <v>7.0.6 - Ravenhill IPRS</v>
      </c>
      <c r="M52" s="312" t="s">
        <v>225</v>
      </c>
      <c r="N52" s="719"/>
      <c r="O52" s="500"/>
      <c r="P52" s="500"/>
      <c r="Q52" s="784"/>
      <c r="R52" s="672">
        <f t="shared" si="24"/>
        <v>0</v>
      </c>
      <c r="S52" s="276"/>
      <c r="T52" s="329" t="str">
        <f t="shared" si="21"/>
        <v>7.0.6 - Ravenhill IPRS</v>
      </c>
      <c r="U52" s="312" t="s">
        <v>375</v>
      </c>
      <c r="V52" s="500"/>
      <c r="W52" s="500"/>
      <c r="X52" s="500"/>
      <c r="Y52" s="500"/>
      <c r="Z52" s="500"/>
      <c r="AA52" s="500"/>
      <c r="AB52" s="500"/>
      <c r="AC52" s="500"/>
      <c r="AD52" s="500"/>
      <c r="AE52" s="500"/>
      <c r="AF52" s="500"/>
      <c r="AG52" s="500"/>
      <c r="AH52" s="500"/>
      <c r="AI52" s="500"/>
      <c r="AJ52" s="672">
        <f t="shared" si="25"/>
        <v>0</v>
      </c>
      <c r="AK52" s="672" t="str">
        <f t="shared" si="26"/>
        <v/>
      </c>
      <c r="AL52" s="336"/>
      <c r="AM52" s="329" t="str">
        <f t="shared" si="22"/>
        <v>7.0.6 - Ravenhill IPRS</v>
      </c>
      <c r="AN52" s="312" t="s">
        <v>375</v>
      </c>
      <c r="AO52" s="719"/>
      <c r="AP52" s="500"/>
      <c r="AQ52" s="500"/>
      <c r="AR52" s="500"/>
      <c r="AS52" s="500"/>
      <c r="AT52" s="500"/>
      <c r="AU52" s="553"/>
    </row>
    <row r="53" spans="1:47" x14ac:dyDescent="0.3">
      <c r="A53" s="371" t="s">
        <v>409</v>
      </c>
      <c r="B53" s="370" t="str">
        <f t="shared" si="23"/>
        <v>Nominal £</v>
      </c>
      <c r="C53" s="719"/>
      <c r="D53" s="500"/>
      <c r="E53" s="553"/>
      <c r="F53" s="672">
        <v>0</v>
      </c>
      <c r="G53" s="276"/>
      <c r="H53" s="515"/>
      <c r="I53" s="276"/>
      <c r="J53" s="672">
        <v>0</v>
      </c>
      <c r="K53" s="276"/>
      <c r="L53" s="329" t="str">
        <f t="shared" si="20"/>
        <v>(Other - Please specify)</v>
      </c>
      <c r="M53" s="312" t="s">
        <v>225</v>
      </c>
      <c r="N53" s="719"/>
      <c r="O53" s="500"/>
      <c r="P53" s="500"/>
      <c r="Q53" s="784"/>
      <c r="R53" s="672">
        <f t="shared" si="24"/>
        <v>0</v>
      </c>
      <c r="S53" s="276"/>
      <c r="T53" s="329" t="str">
        <f t="shared" si="21"/>
        <v>(Other - Please specify)</v>
      </c>
      <c r="U53" s="312" t="s">
        <v>375</v>
      </c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672">
        <f t="shared" si="25"/>
        <v>0</v>
      </c>
      <c r="AK53" s="672" t="str">
        <f t="shared" si="26"/>
        <v/>
      </c>
      <c r="AL53" s="336"/>
      <c r="AM53" s="329" t="str">
        <f t="shared" si="22"/>
        <v>(Other - Please specify)</v>
      </c>
      <c r="AN53" s="312" t="s">
        <v>375</v>
      </c>
      <c r="AO53" s="719"/>
      <c r="AP53" s="500"/>
      <c r="AQ53" s="500"/>
      <c r="AR53" s="500"/>
      <c r="AS53" s="500"/>
      <c r="AT53" s="500"/>
      <c r="AU53" s="553"/>
    </row>
    <row r="54" spans="1:47" x14ac:dyDescent="0.3">
      <c r="A54" s="371" t="s">
        <v>409</v>
      </c>
      <c r="B54" s="370" t="str">
        <f t="shared" si="23"/>
        <v>Nominal £</v>
      </c>
      <c r="C54" s="719"/>
      <c r="D54" s="500"/>
      <c r="E54" s="553"/>
      <c r="F54" s="672">
        <v>0</v>
      </c>
      <c r="G54" s="276"/>
      <c r="H54" s="515"/>
      <c r="I54" s="276"/>
      <c r="J54" s="672">
        <v>0</v>
      </c>
      <c r="K54" s="276"/>
      <c r="L54" s="329" t="str">
        <f t="shared" si="20"/>
        <v>(Other - Please specify)</v>
      </c>
      <c r="M54" s="312" t="s">
        <v>225</v>
      </c>
      <c r="N54" s="719"/>
      <c r="O54" s="500"/>
      <c r="P54" s="500"/>
      <c r="Q54" s="784"/>
      <c r="R54" s="672">
        <f t="shared" si="24"/>
        <v>0</v>
      </c>
      <c r="S54" s="276"/>
      <c r="T54" s="329" t="str">
        <f t="shared" si="21"/>
        <v>(Other - Please specify)</v>
      </c>
      <c r="U54" s="312" t="s">
        <v>375</v>
      </c>
      <c r="V54" s="500"/>
      <c r="W54" s="500"/>
      <c r="X54" s="500"/>
      <c r="Y54" s="500"/>
      <c r="Z54" s="500"/>
      <c r="AA54" s="500"/>
      <c r="AB54" s="500"/>
      <c r="AC54" s="500"/>
      <c r="AD54" s="500"/>
      <c r="AE54" s="500"/>
      <c r="AF54" s="500"/>
      <c r="AG54" s="500"/>
      <c r="AH54" s="500"/>
      <c r="AI54" s="500"/>
      <c r="AJ54" s="672">
        <f t="shared" si="25"/>
        <v>0</v>
      </c>
      <c r="AK54" s="672" t="str">
        <f t="shared" si="26"/>
        <v/>
      </c>
      <c r="AL54" s="336"/>
      <c r="AM54" s="329" t="str">
        <f t="shared" si="22"/>
        <v>(Other - Please specify)</v>
      </c>
      <c r="AN54" s="312" t="s">
        <v>375</v>
      </c>
      <c r="AO54" s="719"/>
      <c r="AP54" s="500"/>
      <c r="AQ54" s="500"/>
      <c r="AR54" s="500"/>
      <c r="AS54" s="500"/>
      <c r="AT54" s="500"/>
      <c r="AU54" s="553"/>
    </row>
    <row r="55" spans="1:47" x14ac:dyDescent="0.3">
      <c r="A55" s="371" t="s">
        <v>409</v>
      </c>
      <c r="B55" s="370" t="str">
        <f t="shared" si="23"/>
        <v>Nominal £</v>
      </c>
      <c r="C55" s="719"/>
      <c r="D55" s="500"/>
      <c r="E55" s="553"/>
      <c r="F55" s="672">
        <v>0</v>
      </c>
      <c r="G55" s="276"/>
      <c r="H55" s="515"/>
      <c r="I55" s="276"/>
      <c r="J55" s="672">
        <v>0</v>
      </c>
      <c r="K55" s="276"/>
      <c r="L55" s="329" t="str">
        <f t="shared" si="20"/>
        <v>(Other - Please specify)</v>
      </c>
      <c r="M55" s="312" t="s">
        <v>225</v>
      </c>
      <c r="N55" s="719"/>
      <c r="O55" s="500"/>
      <c r="P55" s="500"/>
      <c r="Q55" s="784"/>
      <c r="R55" s="672">
        <f t="shared" si="24"/>
        <v>0</v>
      </c>
      <c r="S55" s="276"/>
      <c r="T55" s="329" t="str">
        <f t="shared" si="21"/>
        <v>(Other - Please specify)</v>
      </c>
      <c r="U55" s="312" t="s">
        <v>375</v>
      </c>
      <c r="V55" s="500"/>
      <c r="W55" s="500"/>
      <c r="X55" s="500"/>
      <c r="Y55" s="500"/>
      <c r="Z55" s="500"/>
      <c r="AA55" s="500"/>
      <c r="AB55" s="500"/>
      <c r="AC55" s="500"/>
      <c r="AD55" s="500"/>
      <c r="AE55" s="500"/>
      <c r="AF55" s="500"/>
      <c r="AG55" s="500"/>
      <c r="AH55" s="500"/>
      <c r="AI55" s="500"/>
      <c r="AJ55" s="672">
        <f t="shared" si="25"/>
        <v>0</v>
      </c>
      <c r="AK55" s="672" t="str">
        <f t="shared" si="26"/>
        <v/>
      </c>
      <c r="AL55" s="336"/>
      <c r="AM55" s="329" t="str">
        <f t="shared" si="22"/>
        <v>(Other - Please specify)</v>
      </c>
      <c r="AN55" s="312" t="s">
        <v>375</v>
      </c>
      <c r="AO55" s="719"/>
      <c r="AP55" s="500"/>
      <c r="AQ55" s="500"/>
      <c r="AR55" s="500"/>
      <c r="AS55" s="500"/>
      <c r="AT55" s="500"/>
      <c r="AU55" s="553"/>
    </row>
    <row r="56" spans="1:47" x14ac:dyDescent="0.3">
      <c r="A56" s="371" t="s">
        <v>409</v>
      </c>
      <c r="B56" s="370" t="str">
        <f t="shared" si="23"/>
        <v>Nominal £</v>
      </c>
      <c r="C56" s="719"/>
      <c r="D56" s="500"/>
      <c r="E56" s="553"/>
      <c r="F56" s="672">
        <v>0</v>
      </c>
      <c r="G56" s="276"/>
      <c r="H56" s="515"/>
      <c r="I56" s="276"/>
      <c r="J56" s="672">
        <v>0</v>
      </c>
      <c r="K56" s="276"/>
      <c r="L56" s="329" t="str">
        <f t="shared" si="20"/>
        <v>(Other - Please specify)</v>
      </c>
      <c r="M56" s="312" t="s">
        <v>225</v>
      </c>
      <c r="N56" s="719"/>
      <c r="O56" s="500"/>
      <c r="P56" s="500"/>
      <c r="Q56" s="784"/>
      <c r="R56" s="672">
        <f t="shared" si="24"/>
        <v>0</v>
      </c>
      <c r="S56" s="276"/>
      <c r="T56" s="329" t="str">
        <f t="shared" si="21"/>
        <v>(Other - Please specify)</v>
      </c>
      <c r="U56" s="312" t="s">
        <v>375</v>
      </c>
      <c r="V56" s="500"/>
      <c r="W56" s="500"/>
      <c r="X56" s="500"/>
      <c r="Y56" s="500"/>
      <c r="Z56" s="500"/>
      <c r="AA56" s="500"/>
      <c r="AB56" s="500"/>
      <c r="AC56" s="500"/>
      <c r="AD56" s="500"/>
      <c r="AE56" s="500"/>
      <c r="AF56" s="500"/>
      <c r="AG56" s="500"/>
      <c r="AH56" s="500"/>
      <c r="AI56" s="500"/>
      <c r="AJ56" s="672">
        <f t="shared" si="25"/>
        <v>0</v>
      </c>
      <c r="AK56" s="672" t="str">
        <f t="shared" si="26"/>
        <v/>
      </c>
      <c r="AL56" s="336"/>
      <c r="AM56" s="329" t="str">
        <f t="shared" si="22"/>
        <v>(Other - Please specify)</v>
      </c>
      <c r="AN56" s="312" t="s">
        <v>375</v>
      </c>
      <c r="AO56" s="719"/>
      <c r="AP56" s="500"/>
      <c r="AQ56" s="500"/>
      <c r="AR56" s="500"/>
      <c r="AS56" s="500"/>
      <c r="AT56" s="500"/>
      <c r="AU56" s="553"/>
    </row>
    <row r="57" spans="1:47" x14ac:dyDescent="0.3">
      <c r="A57" s="371" t="s">
        <v>409</v>
      </c>
      <c r="B57" s="370" t="str">
        <f t="shared" si="23"/>
        <v>Nominal £</v>
      </c>
      <c r="C57" s="719"/>
      <c r="D57" s="500"/>
      <c r="E57" s="553"/>
      <c r="F57" s="672">
        <v>0</v>
      </c>
      <c r="G57" s="276"/>
      <c r="H57" s="515"/>
      <c r="I57" s="276"/>
      <c r="J57" s="672">
        <v>0</v>
      </c>
      <c r="K57" s="276"/>
      <c r="L57" s="329" t="str">
        <f t="shared" si="20"/>
        <v>(Other - Please specify)</v>
      </c>
      <c r="M57" s="312" t="s">
        <v>225</v>
      </c>
      <c r="N57" s="719"/>
      <c r="O57" s="500"/>
      <c r="P57" s="500"/>
      <c r="Q57" s="784"/>
      <c r="R57" s="672">
        <f t="shared" si="24"/>
        <v>0</v>
      </c>
      <c r="S57" s="276"/>
      <c r="T57" s="329" t="str">
        <f t="shared" si="21"/>
        <v>(Other - Please specify)</v>
      </c>
      <c r="U57" s="312" t="s">
        <v>375</v>
      </c>
      <c r="V57" s="500"/>
      <c r="W57" s="500"/>
      <c r="X57" s="500"/>
      <c r="Y57" s="500"/>
      <c r="Z57" s="500"/>
      <c r="AA57" s="500"/>
      <c r="AB57" s="500"/>
      <c r="AC57" s="500"/>
      <c r="AD57" s="500"/>
      <c r="AE57" s="500"/>
      <c r="AF57" s="500"/>
      <c r="AG57" s="500"/>
      <c r="AH57" s="500"/>
      <c r="AI57" s="500"/>
      <c r="AJ57" s="672">
        <f t="shared" si="25"/>
        <v>0</v>
      </c>
      <c r="AK57" s="672" t="str">
        <f t="shared" si="26"/>
        <v/>
      </c>
      <c r="AL57" s="336"/>
      <c r="AM57" s="329" t="str">
        <f t="shared" si="22"/>
        <v>(Other - Please specify)</v>
      </c>
      <c r="AN57" s="312" t="s">
        <v>375</v>
      </c>
      <c r="AO57" s="719"/>
      <c r="AP57" s="500"/>
      <c r="AQ57" s="500"/>
      <c r="AR57" s="500"/>
      <c r="AS57" s="500"/>
      <c r="AT57" s="500"/>
      <c r="AU57" s="553"/>
    </row>
    <row r="58" spans="1:47" x14ac:dyDescent="0.3">
      <c r="A58" s="371" t="s">
        <v>409</v>
      </c>
      <c r="B58" s="370" t="str">
        <f t="shared" si="23"/>
        <v>Nominal £</v>
      </c>
      <c r="C58" s="719"/>
      <c r="D58" s="500"/>
      <c r="E58" s="553"/>
      <c r="F58" s="672">
        <v>0</v>
      </c>
      <c r="G58" s="276"/>
      <c r="H58" s="515"/>
      <c r="I58" s="276"/>
      <c r="J58" s="672">
        <v>0</v>
      </c>
      <c r="K58" s="276"/>
      <c r="L58" s="329" t="str">
        <f t="shared" si="20"/>
        <v>(Other - Please specify)</v>
      </c>
      <c r="M58" s="312" t="s">
        <v>225</v>
      </c>
      <c r="N58" s="719"/>
      <c r="O58" s="500"/>
      <c r="P58" s="500"/>
      <c r="Q58" s="784"/>
      <c r="R58" s="672">
        <f t="shared" si="24"/>
        <v>0</v>
      </c>
      <c r="S58" s="276"/>
      <c r="T58" s="329" t="str">
        <f t="shared" si="21"/>
        <v>(Other - Please specify)</v>
      </c>
      <c r="U58" s="312" t="s">
        <v>375</v>
      </c>
      <c r="V58" s="500"/>
      <c r="W58" s="500"/>
      <c r="X58" s="500"/>
      <c r="Y58" s="500"/>
      <c r="Z58" s="500"/>
      <c r="AA58" s="500"/>
      <c r="AB58" s="500"/>
      <c r="AC58" s="500"/>
      <c r="AD58" s="500"/>
      <c r="AE58" s="500"/>
      <c r="AF58" s="500"/>
      <c r="AG58" s="500"/>
      <c r="AH58" s="500"/>
      <c r="AI58" s="500"/>
      <c r="AJ58" s="672">
        <f t="shared" si="25"/>
        <v>0</v>
      </c>
      <c r="AK58" s="672" t="str">
        <f t="shared" si="26"/>
        <v/>
      </c>
      <c r="AL58" s="336"/>
      <c r="AM58" s="329" t="str">
        <f t="shared" si="22"/>
        <v>(Other - Please specify)</v>
      </c>
      <c r="AN58" s="327" t="s">
        <v>375</v>
      </c>
      <c r="AO58" s="719"/>
      <c r="AP58" s="500"/>
      <c r="AQ58" s="500"/>
      <c r="AR58" s="500"/>
      <c r="AS58" s="500"/>
      <c r="AT58" s="500"/>
      <c r="AU58" s="553"/>
    </row>
    <row r="59" spans="1:47" x14ac:dyDescent="0.3">
      <c r="A59" s="371" t="s">
        <v>409</v>
      </c>
      <c r="B59" s="370" t="str">
        <f t="shared" si="23"/>
        <v>Nominal £</v>
      </c>
      <c r="C59" s="719"/>
      <c r="D59" s="500"/>
      <c r="E59" s="553"/>
      <c r="F59" s="672">
        <v>0</v>
      </c>
      <c r="G59" s="276"/>
      <c r="H59" s="515"/>
      <c r="I59" s="276"/>
      <c r="J59" s="672">
        <v>0</v>
      </c>
      <c r="K59" s="276"/>
      <c r="L59" s="329" t="str">
        <f t="shared" si="20"/>
        <v>(Other - Please specify)</v>
      </c>
      <c r="M59" s="312" t="s">
        <v>225</v>
      </c>
      <c r="N59" s="719"/>
      <c r="O59" s="500"/>
      <c r="P59" s="500"/>
      <c r="Q59" s="784"/>
      <c r="R59" s="672">
        <f t="shared" si="24"/>
        <v>0</v>
      </c>
      <c r="S59" s="276"/>
      <c r="T59" s="329" t="str">
        <f t="shared" si="21"/>
        <v>(Other - Please specify)</v>
      </c>
      <c r="U59" s="312" t="s">
        <v>375</v>
      </c>
      <c r="V59" s="500"/>
      <c r="W59" s="500"/>
      <c r="X59" s="500"/>
      <c r="Y59" s="500"/>
      <c r="Z59" s="500"/>
      <c r="AA59" s="500"/>
      <c r="AB59" s="500"/>
      <c r="AC59" s="500"/>
      <c r="AD59" s="500"/>
      <c r="AE59" s="500"/>
      <c r="AF59" s="500"/>
      <c r="AG59" s="500"/>
      <c r="AH59" s="500"/>
      <c r="AI59" s="500"/>
      <c r="AJ59" s="672">
        <f t="shared" si="25"/>
        <v>0</v>
      </c>
      <c r="AK59" s="672" t="str">
        <f t="shared" si="26"/>
        <v/>
      </c>
      <c r="AL59" s="336"/>
      <c r="AM59" s="329" t="str">
        <f t="shared" si="22"/>
        <v>(Other - Please specify)</v>
      </c>
      <c r="AN59" s="312" t="s">
        <v>375</v>
      </c>
      <c r="AO59" s="719"/>
      <c r="AP59" s="500"/>
      <c r="AQ59" s="500"/>
      <c r="AR59" s="500"/>
      <c r="AS59" s="500"/>
      <c r="AT59" s="500"/>
      <c r="AU59" s="553"/>
    </row>
    <row r="60" spans="1:47" x14ac:dyDescent="0.3">
      <c r="A60" s="371" t="s">
        <v>409</v>
      </c>
      <c r="B60" s="370" t="str">
        <f t="shared" si="23"/>
        <v>Nominal £</v>
      </c>
      <c r="C60" s="719"/>
      <c r="D60" s="500"/>
      <c r="E60" s="553"/>
      <c r="F60" s="672">
        <v>0</v>
      </c>
      <c r="G60" s="276"/>
      <c r="H60" s="515"/>
      <c r="I60" s="276"/>
      <c r="J60" s="672">
        <v>0</v>
      </c>
      <c r="K60" s="276"/>
      <c r="L60" s="329" t="str">
        <f t="shared" si="20"/>
        <v>(Other - Please specify)</v>
      </c>
      <c r="M60" s="312" t="s">
        <v>225</v>
      </c>
      <c r="N60" s="719"/>
      <c r="O60" s="500"/>
      <c r="P60" s="500"/>
      <c r="Q60" s="784"/>
      <c r="R60" s="672">
        <f t="shared" si="24"/>
        <v>0</v>
      </c>
      <c r="S60" s="276"/>
      <c r="T60" s="329" t="str">
        <f t="shared" si="21"/>
        <v>(Other - Please specify)</v>
      </c>
      <c r="U60" s="312" t="s">
        <v>375</v>
      </c>
      <c r="V60" s="500"/>
      <c r="W60" s="500"/>
      <c r="X60" s="500"/>
      <c r="Y60" s="500"/>
      <c r="Z60" s="500"/>
      <c r="AA60" s="500"/>
      <c r="AB60" s="500"/>
      <c r="AC60" s="500"/>
      <c r="AD60" s="500"/>
      <c r="AE60" s="500"/>
      <c r="AF60" s="500"/>
      <c r="AG60" s="500"/>
      <c r="AH60" s="500"/>
      <c r="AI60" s="500"/>
      <c r="AJ60" s="672">
        <f t="shared" si="25"/>
        <v>0</v>
      </c>
      <c r="AK60" s="672" t="str">
        <f t="shared" si="26"/>
        <v/>
      </c>
      <c r="AL60" s="336"/>
      <c r="AM60" s="329" t="str">
        <f t="shared" si="22"/>
        <v>(Other - Please specify)</v>
      </c>
      <c r="AN60" s="327" t="s">
        <v>375</v>
      </c>
      <c r="AO60" s="719"/>
      <c r="AP60" s="500"/>
      <c r="AQ60" s="500"/>
      <c r="AR60" s="500"/>
      <c r="AS60" s="500"/>
      <c r="AT60" s="500"/>
      <c r="AU60" s="553"/>
    </row>
    <row r="61" spans="1:47" x14ac:dyDescent="0.3">
      <c r="A61" s="371" t="s">
        <v>409</v>
      </c>
      <c r="B61" s="370" t="str">
        <f t="shared" si="23"/>
        <v>Nominal £</v>
      </c>
      <c r="C61" s="719"/>
      <c r="D61" s="500"/>
      <c r="E61" s="553"/>
      <c r="F61" s="672">
        <v>0</v>
      </c>
      <c r="G61" s="276"/>
      <c r="H61" s="515"/>
      <c r="I61" s="276"/>
      <c r="J61" s="672">
        <v>0</v>
      </c>
      <c r="K61" s="276"/>
      <c r="L61" s="329" t="str">
        <f t="shared" si="20"/>
        <v>(Other - Please specify)</v>
      </c>
      <c r="M61" s="312" t="s">
        <v>225</v>
      </c>
      <c r="N61" s="719"/>
      <c r="O61" s="500"/>
      <c r="P61" s="500"/>
      <c r="Q61" s="784"/>
      <c r="R61" s="672">
        <f t="shared" si="24"/>
        <v>0</v>
      </c>
      <c r="S61" s="276"/>
      <c r="T61" s="329" t="str">
        <f t="shared" si="21"/>
        <v>(Other - Please specify)</v>
      </c>
      <c r="U61" s="312" t="s">
        <v>375</v>
      </c>
      <c r="V61" s="500"/>
      <c r="W61" s="500"/>
      <c r="X61" s="500"/>
      <c r="Y61" s="500"/>
      <c r="Z61" s="500"/>
      <c r="AA61" s="500"/>
      <c r="AB61" s="500"/>
      <c r="AC61" s="500"/>
      <c r="AD61" s="500"/>
      <c r="AE61" s="500"/>
      <c r="AF61" s="500"/>
      <c r="AG61" s="500"/>
      <c r="AH61" s="500"/>
      <c r="AI61" s="500"/>
      <c r="AJ61" s="672">
        <f t="shared" si="25"/>
        <v>0</v>
      </c>
      <c r="AK61" s="672" t="str">
        <f t="shared" si="26"/>
        <v/>
      </c>
      <c r="AL61" s="336"/>
      <c r="AM61" s="329" t="str">
        <f t="shared" si="22"/>
        <v>(Other - Please specify)</v>
      </c>
      <c r="AN61" s="312" t="s">
        <v>375</v>
      </c>
      <c r="AO61" s="719"/>
      <c r="AP61" s="500"/>
      <c r="AQ61" s="500"/>
      <c r="AR61" s="500"/>
      <c r="AS61" s="500"/>
      <c r="AT61" s="500"/>
      <c r="AU61" s="553"/>
    </row>
    <row r="62" spans="1:47" x14ac:dyDescent="0.3">
      <c r="A62" s="371" t="s">
        <v>409</v>
      </c>
      <c r="B62" s="370" t="str">
        <f t="shared" si="23"/>
        <v>Nominal £</v>
      </c>
      <c r="C62" s="719"/>
      <c r="D62" s="500"/>
      <c r="E62" s="553"/>
      <c r="F62" s="672">
        <v>0</v>
      </c>
      <c r="G62" s="276"/>
      <c r="H62" s="515"/>
      <c r="I62" s="276"/>
      <c r="J62" s="672">
        <v>0</v>
      </c>
      <c r="K62" s="276"/>
      <c r="L62" s="329" t="str">
        <f t="shared" si="20"/>
        <v>(Other - Please specify)</v>
      </c>
      <c r="M62" s="312" t="s">
        <v>225</v>
      </c>
      <c r="N62" s="720"/>
      <c r="O62" s="556"/>
      <c r="P62" s="556"/>
      <c r="Q62" s="787"/>
      <c r="R62" s="672">
        <f t="shared" si="24"/>
        <v>0</v>
      </c>
      <c r="S62" s="276"/>
      <c r="T62" s="329" t="str">
        <f t="shared" si="21"/>
        <v>(Other - Please specify)</v>
      </c>
      <c r="U62" s="312" t="s">
        <v>375</v>
      </c>
      <c r="V62" s="500"/>
      <c r="W62" s="500"/>
      <c r="X62" s="500"/>
      <c r="Y62" s="500"/>
      <c r="Z62" s="500"/>
      <c r="AA62" s="500"/>
      <c r="AB62" s="500"/>
      <c r="AC62" s="500"/>
      <c r="AD62" s="500"/>
      <c r="AE62" s="500"/>
      <c r="AF62" s="500"/>
      <c r="AG62" s="500"/>
      <c r="AH62" s="500"/>
      <c r="AI62" s="500"/>
      <c r="AJ62" s="672">
        <f t="shared" si="25"/>
        <v>0</v>
      </c>
      <c r="AK62" s="672" t="str">
        <f t="shared" si="26"/>
        <v/>
      </c>
      <c r="AL62" s="336"/>
      <c r="AM62" s="329" t="str">
        <f t="shared" si="22"/>
        <v>(Other - Please specify)</v>
      </c>
      <c r="AN62" s="327" t="s">
        <v>375</v>
      </c>
      <c r="AO62" s="719"/>
      <c r="AP62" s="500"/>
      <c r="AQ62" s="500"/>
      <c r="AR62" s="500"/>
      <c r="AS62" s="500"/>
      <c r="AT62" s="500"/>
      <c r="AU62" s="553"/>
    </row>
    <row r="63" spans="1:47" x14ac:dyDescent="0.3">
      <c r="A63" s="371" t="s">
        <v>409</v>
      </c>
      <c r="B63" s="370" t="str">
        <f t="shared" si="23"/>
        <v>Nominal £</v>
      </c>
      <c r="C63" s="719"/>
      <c r="D63" s="500"/>
      <c r="E63" s="553"/>
      <c r="F63" s="672">
        <v>0</v>
      </c>
      <c r="G63" s="276"/>
      <c r="H63" s="515"/>
      <c r="I63" s="276"/>
      <c r="J63" s="672">
        <v>0</v>
      </c>
      <c r="K63" s="276"/>
      <c r="L63" s="329" t="str">
        <f t="shared" si="20"/>
        <v>(Other - Please specify)</v>
      </c>
      <c r="M63" s="312" t="s">
        <v>225</v>
      </c>
      <c r="N63" s="720"/>
      <c r="O63" s="556"/>
      <c r="P63" s="556"/>
      <c r="Q63" s="787"/>
      <c r="R63" s="672">
        <f t="shared" si="24"/>
        <v>0</v>
      </c>
      <c r="S63" s="276"/>
      <c r="T63" s="329" t="str">
        <f t="shared" si="21"/>
        <v>(Other - Please specify)</v>
      </c>
      <c r="U63" s="312" t="s">
        <v>375</v>
      </c>
      <c r="V63" s="500"/>
      <c r="W63" s="500"/>
      <c r="X63" s="500"/>
      <c r="Y63" s="500"/>
      <c r="Z63" s="500"/>
      <c r="AA63" s="500"/>
      <c r="AB63" s="500"/>
      <c r="AC63" s="500"/>
      <c r="AD63" s="500"/>
      <c r="AE63" s="500"/>
      <c r="AF63" s="500"/>
      <c r="AG63" s="500"/>
      <c r="AH63" s="500"/>
      <c r="AI63" s="500"/>
      <c r="AJ63" s="672">
        <f t="shared" si="25"/>
        <v>0</v>
      </c>
      <c r="AK63" s="672" t="str">
        <f t="shared" si="26"/>
        <v/>
      </c>
      <c r="AL63" s="336"/>
      <c r="AM63" s="329" t="str">
        <f t="shared" si="22"/>
        <v>(Other - Please specify)</v>
      </c>
      <c r="AN63" s="312" t="s">
        <v>375</v>
      </c>
      <c r="AO63" s="719"/>
      <c r="AP63" s="500"/>
      <c r="AQ63" s="500"/>
      <c r="AR63" s="500"/>
      <c r="AS63" s="500"/>
      <c r="AT63" s="500"/>
      <c r="AU63" s="553"/>
    </row>
    <row r="64" spans="1:47" x14ac:dyDescent="0.3">
      <c r="A64" s="371" t="s">
        <v>409</v>
      </c>
      <c r="B64" s="370" t="str">
        <f t="shared" si="23"/>
        <v>Nominal £</v>
      </c>
      <c r="C64" s="719"/>
      <c r="D64" s="500"/>
      <c r="E64" s="553"/>
      <c r="F64" s="672">
        <v>0</v>
      </c>
      <c r="G64" s="276"/>
      <c r="H64" s="515"/>
      <c r="I64" s="276"/>
      <c r="J64" s="672">
        <v>0</v>
      </c>
      <c r="K64" s="276"/>
      <c r="L64" s="329" t="str">
        <f t="shared" si="20"/>
        <v>(Other - Please specify)</v>
      </c>
      <c r="M64" s="312" t="s">
        <v>225</v>
      </c>
      <c r="N64" s="720"/>
      <c r="O64" s="556"/>
      <c r="P64" s="556"/>
      <c r="Q64" s="787"/>
      <c r="R64" s="672">
        <f t="shared" si="24"/>
        <v>0</v>
      </c>
      <c r="S64" s="276"/>
      <c r="T64" s="329" t="str">
        <f t="shared" si="21"/>
        <v>(Other - Please specify)</v>
      </c>
      <c r="U64" s="312" t="s">
        <v>375</v>
      </c>
      <c r="V64" s="500"/>
      <c r="W64" s="500"/>
      <c r="X64" s="500"/>
      <c r="Y64" s="500"/>
      <c r="Z64" s="500"/>
      <c r="AA64" s="500"/>
      <c r="AB64" s="500"/>
      <c r="AC64" s="500"/>
      <c r="AD64" s="500"/>
      <c r="AE64" s="500"/>
      <c r="AF64" s="500"/>
      <c r="AG64" s="500"/>
      <c r="AH64" s="500"/>
      <c r="AI64" s="500"/>
      <c r="AJ64" s="672">
        <f t="shared" si="25"/>
        <v>0</v>
      </c>
      <c r="AK64" s="672" t="str">
        <f t="shared" si="26"/>
        <v/>
      </c>
      <c r="AL64" s="336"/>
      <c r="AM64" s="329" t="str">
        <f t="shared" si="22"/>
        <v>(Other - Please specify)</v>
      </c>
      <c r="AN64" s="327" t="s">
        <v>375</v>
      </c>
      <c r="AO64" s="719"/>
      <c r="AP64" s="500"/>
      <c r="AQ64" s="500"/>
      <c r="AR64" s="500"/>
      <c r="AS64" s="500"/>
      <c r="AT64" s="500"/>
      <c r="AU64" s="553"/>
    </row>
    <row r="65" spans="1:47" x14ac:dyDescent="0.3">
      <c r="A65" s="371" t="s">
        <v>409</v>
      </c>
      <c r="B65" s="370" t="str">
        <f t="shared" si="23"/>
        <v>Nominal £</v>
      </c>
      <c r="C65" s="719"/>
      <c r="D65" s="500"/>
      <c r="E65" s="553"/>
      <c r="F65" s="672">
        <v>0</v>
      </c>
      <c r="G65" s="276"/>
      <c r="H65" s="515"/>
      <c r="I65" s="276"/>
      <c r="J65" s="672">
        <v>0</v>
      </c>
      <c r="K65" s="276"/>
      <c r="L65" s="329" t="str">
        <f t="shared" si="20"/>
        <v>(Other - Please specify)</v>
      </c>
      <c r="M65" s="312" t="s">
        <v>225</v>
      </c>
      <c r="N65" s="720"/>
      <c r="O65" s="556"/>
      <c r="P65" s="556"/>
      <c r="Q65" s="787"/>
      <c r="R65" s="672">
        <f t="shared" si="24"/>
        <v>0</v>
      </c>
      <c r="S65" s="276"/>
      <c r="T65" s="329" t="str">
        <f t="shared" si="21"/>
        <v>(Other - Please specify)</v>
      </c>
      <c r="U65" s="312" t="s">
        <v>375</v>
      </c>
      <c r="V65" s="500"/>
      <c r="W65" s="500"/>
      <c r="X65" s="500"/>
      <c r="Y65" s="500"/>
      <c r="Z65" s="500"/>
      <c r="AA65" s="500"/>
      <c r="AB65" s="500"/>
      <c r="AC65" s="500"/>
      <c r="AD65" s="500"/>
      <c r="AE65" s="500"/>
      <c r="AF65" s="500"/>
      <c r="AG65" s="500"/>
      <c r="AH65" s="500"/>
      <c r="AI65" s="500"/>
      <c r="AJ65" s="672">
        <f t="shared" si="25"/>
        <v>0</v>
      </c>
      <c r="AK65" s="672" t="str">
        <f t="shared" si="26"/>
        <v/>
      </c>
      <c r="AL65" s="336"/>
      <c r="AM65" s="329" t="str">
        <f t="shared" si="22"/>
        <v>(Other - Please specify)</v>
      </c>
      <c r="AN65" s="312" t="s">
        <v>375</v>
      </c>
      <c r="AO65" s="719"/>
      <c r="AP65" s="500"/>
      <c r="AQ65" s="500"/>
      <c r="AR65" s="500"/>
      <c r="AS65" s="500"/>
      <c r="AT65" s="500"/>
      <c r="AU65" s="553"/>
    </row>
    <row r="66" spans="1:47" ht="14.5" thickBot="1" x14ac:dyDescent="0.35">
      <c r="A66" s="371" t="s">
        <v>409</v>
      </c>
      <c r="B66" s="370" t="str">
        <f>B65</f>
        <v>Nominal £</v>
      </c>
      <c r="C66" s="720"/>
      <c r="D66" s="556"/>
      <c r="E66" s="557"/>
      <c r="F66" s="674">
        <v>0</v>
      </c>
      <c r="G66" s="276"/>
      <c r="H66" s="721"/>
      <c r="I66" s="276"/>
      <c r="J66" s="674">
        <v>0</v>
      </c>
      <c r="K66" s="276"/>
      <c r="L66" s="329" t="str">
        <f t="shared" si="20"/>
        <v>(Other - Please specify)</v>
      </c>
      <c r="M66" s="327" t="s">
        <v>225</v>
      </c>
      <c r="N66" s="720"/>
      <c r="O66" s="556"/>
      <c r="P66" s="556"/>
      <c r="Q66" s="787"/>
      <c r="R66" s="672">
        <f t="shared" si="24"/>
        <v>0</v>
      </c>
      <c r="S66" s="276"/>
      <c r="T66" s="329" t="str">
        <f t="shared" si="21"/>
        <v>(Other - Please specify)</v>
      </c>
      <c r="U66" s="312" t="s">
        <v>375</v>
      </c>
      <c r="V66" s="500"/>
      <c r="W66" s="500"/>
      <c r="X66" s="500"/>
      <c r="Y66" s="500"/>
      <c r="Z66" s="500"/>
      <c r="AA66" s="500"/>
      <c r="AB66" s="500"/>
      <c r="AC66" s="500"/>
      <c r="AD66" s="500"/>
      <c r="AE66" s="500"/>
      <c r="AF66" s="500"/>
      <c r="AG66" s="500"/>
      <c r="AH66" s="500"/>
      <c r="AI66" s="500"/>
      <c r="AJ66" s="672">
        <f t="shared" si="25"/>
        <v>0</v>
      </c>
      <c r="AK66" s="674" t="str">
        <f>IF(R66=0,"",ROUND(AJ66/R66,1))</f>
        <v/>
      </c>
      <c r="AL66" s="336"/>
      <c r="AM66" s="329" t="str">
        <f t="shared" si="22"/>
        <v>(Other - Please specify)</v>
      </c>
      <c r="AN66" s="327" t="s">
        <v>375</v>
      </c>
      <c r="AO66" s="722"/>
      <c r="AP66" s="554"/>
      <c r="AQ66" s="554"/>
      <c r="AR66" s="554"/>
      <c r="AS66" s="554"/>
      <c r="AT66" s="554"/>
      <c r="AU66" s="555"/>
    </row>
    <row r="67" spans="1:47" ht="14.5" thickBot="1" x14ac:dyDescent="0.35">
      <c r="A67" s="292" t="s">
        <v>29</v>
      </c>
      <c r="B67" s="314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22"/>
      <c r="H67" s="676">
        <f>SUM(H47:H66)</f>
        <v>0</v>
      </c>
      <c r="I67" s="322"/>
      <c r="J67" s="676">
        <f>SUM(J47:J66)</f>
        <v>0</v>
      </c>
      <c r="K67" s="338"/>
      <c r="L67" s="330" t="s">
        <v>29</v>
      </c>
      <c r="M67" s="314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8"/>
      <c r="T67" s="330" t="s">
        <v>29</v>
      </c>
      <c r="U67" s="314" t="s">
        <v>375</v>
      </c>
      <c r="V67" s="675">
        <f>SUM(V47:V66)</f>
        <v>0</v>
      </c>
      <c r="W67" s="656">
        <f>SUM(W47:W66)</f>
        <v>0</v>
      </c>
      <c r="X67" s="656">
        <f t="shared" ref="X67:AH67" si="27">SUM(X47:X66)</f>
        <v>0</v>
      </c>
      <c r="Y67" s="656">
        <f t="shared" si="27"/>
        <v>0</v>
      </c>
      <c r="Z67" s="656">
        <f t="shared" si="27"/>
        <v>0</v>
      </c>
      <c r="AA67" s="656">
        <f t="shared" si="27"/>
        <v>0</v>
      </c>
      <c r="AB67" s="656">
        <f t="shared" si="27"/>
        <v>0</v>
      </c>
      <c r="AC67" s="656">
        <f t="shared" si="27"/>
        <v>0</v>
      </c>
      <c r="AD67" s="656">
        <f t="shared" si="27"/>
        <v>0</v>
      </c>
      <c r="AE67" s="656">
        <f t="shared" si="27"/>
        <v>0</v>
      </c>
      <c r="AF67" s="656">
        <f t="shared" si="27"/>
        <v>0</v>
      </c>
      <c r="AG67" s="656">
        <f t="shared" si="27"/>
        <v>0</v>
      </c>
      <c r="AH67" s="656">
        <f t="shared" si="27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7"/>
      <c r="AM67" s="292" t="str">
        <f t="shared" ref="AM67" si="28">A67</f>
        <v>Total</v>
      </c>
      <c r="AN67" s="314" t="s">
        <v>375</v>
      </c>
      <c r="AO67" s="675">
        <f>SUM(AO47:AO66)</f>
        <v>0</v>
      </c>
      <c r="AP67" s="656">
        <f t="shared" ref="AP67:AU67" si="29">SUM(AP47:AP66)</f>
        <v>0</v>
      </c>
      <c r="AQ67" s="656">
        <f t="shared" si="29"/>
        <v>0</v>
      </c>
      <c r="AR67" s="656">
        <f t="shared" si="29"/>
        <v>0</v>
      </c>
      <c r="AS67" s="656">
        <f t="shared" si="29"/>
        <v>0</v>
      </c>
      <c r="AT67" s="656">
        <f t="shared" si="29"/>
        <v>0</v>
      </c>
      <c r="AU67" s="657">
        <f t="shared" si="29"/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3" t="s">
        <v>364</v>
      </c>
      <c r="AD68" s="293"/>
      <c r="AE68" s="293"/>
      <c r="AF68" s="265"/>
      <c r="AG68" s="265"/>
      <c r="AH68" s="265"/>
      <c r="AI68" s="265"/>
      <c r="AJ68" s="260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2" t="s">
        <v>390</v>
      </c>
      <c r="U71" s="296"/>
      <c r="V71" s="295"/>
      <c r="W71" s="295"/>
      <c r="X71" s="295"/>
      <c r="Y71" s="295"/>
      <c r="Z71" s="295"/>
      <c r="AA71" s="295"/>
      <c r="AB71" s="29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5" t="s">
        <v>377</v>
      </c>
      <c r="U72" s="1682" t="s">
        <v>299</v>
      </c>
      <c r="V72" s="1682" t="str">
        <f>V7</f>
        <v>Mains Length Laid (m) per pipe diameter</v>
      </c>
      <c r="W72" s="1683"/>
      <c r="X72" s="1683"/>
      <c r="Y72" s="1683"/>
      <c r="Z72" s="1683"/>
      <c r="AA72" s="1683"/>
      <c r="AB72" s="1683"/>
      <c r="AC72" s="1683"/>
      <c r="AD72" s="1683"/>
      <c r="AE72" s="1683"/>
      <c r="AF72" s="1683"/>
      <c r="AG72" s="1683"/>
      <c r="AH72" s="1683"/>
      <c r="AI72" s="1684"/>
      <c r="AJ72" s="1675" t="s">
        <v>362</v>
      </c>
      <c r="AK72" s="265"/>
      <c r="AL72" s="265"/>
      <c r="AM72" s="265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6"/>
      <c r="U73" s="1685"/>
      <c r="V73" s="268" t="str">
        <f>V8</f>
        <v>32mm</v>
      </c>
      <c r="W73" s="297" t="str">
        <f t="shared" ref="W73:AI73" si="30">W8</f>
        <v>50mm</v>
      </c>
      <c r="X73" s="297" t="str">
        <f t="shared" si="30"/>
        <v>63mm</v>
      </c>
      <c r="Y73" s="297" t="str">
        <f t="shared" si="30"/>
        <v>75mm</v>
      </c>
      <c r="Z73" s="297" t="str">
        <f t="shared" si="30"/>
        <v>90mm</v>
      </c>
      <c r="AA73" s="297" t="str">
        <f t="shared" si="30"/>
        <v>125mm</v>
      </c>
      <c r="AB73" s="297" t="str">
        <f t="shared" si="30"/>
        <v>180mm</v>
      </c>
      <c r="AC73" s="297" t="str">
        <f t="shared" si="30"/>
        <v>200mm</v>
      </c>
      <c r="AD73" s="297" t="str">
        <f t="shared" si="30"/>
        <v>250mm</v>
      </c>
      <c r="AE73" s="297" t="str">
        <f t="shared" si="30"/>
        <v>315mm</v>
      </c>
      <c r="AF73" s="297" t="str">
        <f t="shared" si="30"/>
        <v>355mm</v>
      </c>
      <c r="AG73" s="297" t="str">
        <f t="shared" si="30"/>
        <v>400mm</v>
      </c>
      <c r="AH73" s="297" t="str">
        <f t="shared" si="30"/>
        <v>450mm</v>
      </c>
      <c r="AI73" s="271" t="str">
        <f t="shared" si="30"/>
        <v>600mm</v>
      </c>
      <c r="AJ73" s="1676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6" t="s">
        <v>367</v>
      </c>
      <c r="U74" s="311" t="s">
        <v>375</v>
      </c>
      <c r="V74" s="788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7" t="s">
        <v>368</v>
      </c>
      <c r="U75" s="312" t="s">
        <v>375</v>
      </c>
      <c r="V75" s="789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7" t="s">
        <v>369</v>
      </c>
      <c r="U76" s="312" t="s">
        <v>375</v>
      </c>
      <c r="V76" s="789"/>
      <c r="W76" s="500"/>
      <c r="X76" s="500"/>
      <c r="Y76" s="500"/>
      <c r="Z76" s="500"/>
      <c r="AA76" s="500"/>
      <c r="AB76" s="500"/>
      <c r="AC76" s="500"/>
      <c r="AD76" s="500"/>
      <c r="AE76" s="500"/>
      <c r="AF76" s="500"/>
      <c r="AG76" s="500"/>
      <c r="AH76" s="784"/>
      <c r="AI76" s="784"/>
      <c r="AJ76" s="672">
        <f t="shared" ref="AJ76:AJ79" si="31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7" t="s">
        <v>370</v>
      </c>
      <c r="U77" s="312" t="s">
        <v>375</v>
      </c>
      <c r="V77" s="789"/>
      <c r="W77" s="500"/>
      <c r="X77" s="500"/>
      <c r="Y77" s="500"/>
      <c r="Z77" s="500"/>
      <c r="AA77" s="500"/>
      <c r="AB77" s="500"/>
      <c r="AC77" s="500"/>
      <c r="AD77" s="500"/>
      <c r="AE77" s="500"/>
      <c r="AF77" s="500"/>
      <c r="AG77" s="500"/>
      <c r="AH77" s="784"/>
      <c r="AI77" s="784"/>
      <c r="AJ77" s="672">
        <f t="shared" si="31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7" t="s">
        <v>371</v>
      </c>
      <c r="U78" s="312" t="s">
        <v>375</v>
      </c>
      <c r="V78" s="789"/>
      <c r="W78" s="500"/>
      <c r="X78" s="500"/>
      <c r="Y78" s="500"/>
      <c r="Z78" s="500"/>
      <c r="AA78" s="500"/>
      <c r="AB78" s="500"/>
      <c r="AC78" s="500"/>
      <c r="AD78" s="500"/>
      <c r="AE78" s="500"/>
      <c r="AF78" s="500"/>
      <c r="AG78" s="500"/>
      <c r="AH78" s="784"/>
      <c r="AI78" s="784"/>
      <c r="AJ78" s="672">
        <f t="shared" si="31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5" t="s">
        <v>372</v>
      </c>
      <c r="U79" s="313" t="s">
        <v>375</v>
      </c>
      <c r="V79" s="790"/>
      <c r="W79" s="554"/>
      <c r="X79" s="554"/>
      <c r="Y79" s="554"/>
      <c r="Z79" s="554"/>
      <c r="AA79" s="554"/>
      <c r="AB79" s="554"/>
      <c r="AC79" s="554"/>
      <c r="AD79" s="554"/>
      <c r="AE79" s="554"/>
      <c r="AF79" s="554"/>
      <c r="AG79" s="554"/>
      <c r="AH79" s="786"/>
      <c r="AI79" s="786"/>
      <c r="AJ79" s="678">
        <f t="shared" si="31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5"/>
      <c r="V80" s="260"/>
      <c r="W80" s="260"/>
      <c r="X80" s="260"/>
      <c r="Y80" s="260"/>
      <c r="Z80" s="260"/>
      <c r="AA80" s="293" t="s">
        <v>389</v>
      </c>
      <c r="AC80" s="260"/>
      <c r="AD80" s="260"/>
      <c r="AE80" s="260"/>
      <c r="AF80" s="260"/>
      <c r="AG80" s="260"/>
      <c r="AH80" s="260"/>
      <c r="AI80" s="260"/>
      <c r="AJ80" s="260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1:J3"/>
    <mergeCell ref="A6:D6"/>
    <mergeCell ref="A7:A8"/>
    <mergeCell ref="B7:B8"/>
    <mergeCell ref="C7:C8"/>
    <mergeCell ref="D7:D8"/>
    <mergeCell ref="E7:E8"/>
    <mergeCell ref="F7:F8"/>
    <mergeCell ref="H7:H8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L25:L26"/>
    <mergeCell ref="M25:M26"/>
    <mergeCell ref="N25:R25"/>
    <mergeCell ref="T25:T26"/>
    <mergeCell ref="U25:U26"/>
    <mergeCell ref="AJ25:AJ26"/>
    <mergeCell ref="AK25:AK26"/>
    <mergeCell ref="T33:T34"/>
    <mergeCell ref="U33:U34"/>
    <mergeCell ref="V33:AI33"/>
    <mergeCell ref="AJ33:AJ34"/>
    <mergeCell ref="V25:AI25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</mergeCells>
  <conditionalFormatting sqref="V80:AA81">
    <cfRule type="expression" dxfId="20" priority="7">
      <formula>V80="Error"</formula>
    </cfRule>
  </conditionalFormatting>
  <conditionalFormatting sqref="V41:AJ41">
    <cfRule type="expression" dxfId="19" priority="5">
      <formula>V41="Error"</formula>
    </cfRule>
  </conditionalFormatting>
  <conditionalFormatting sqref="AB22:AE22">
    <cfRule type="expression" dxfId="18" priority="4">
      <formula>AB22="Error"</formula>
    </cfRule>
  </conditionalFormatting>
  <conditionalFormatting sqref="AC68:AE68">
    <cfRule type="expression" dxfId="17" priority="1">
      <formula>AC68="Error"</formula>
    </cfRule>
  </conditionalFormatting>
  <conditionalFormatting sqref="AC80:AJ81">
    <cfRule type="expression" dxfId="16" priority="3">
      <formula>AC80="Error"</formula>
    </cfRule>
  </conditionalFormatting>
  <conditionalFormatting sqref="AJ68">
    <cfRule type="expression" dxfId="15" priority="2">
      <formula>AJ68="Error"</formula>
    </cfRule>
  </conditionalFormatting>
  <conditionalFormatting sqref="AJ22:AM22">
    <cfRule type="expression" dxfId="14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BCB0-F5A0-4467-A489-CF14BA8C04A4}">
  <sheetPr>
    <pageSetUpPr fitToPage="1"/>
  </sheetPr>
  <dimension ref="A1:AV149"/>
  <sheetViews>
    <sheetView topLeftCell="A2" zoomScale="80" zoomScaleNormal="80" zoomScaleSheetLayoutView="100" workbookViewId="0">
      <selection activeCell="A6" sqref="A6:D6"/>
    </sheetView>
  </sheetViews>
  <sheetFormatPr defaultColWidth="0" defaultRowHeight="14" zeroHeight="1" x14ac:dyDescent="0.3"/>
  <cols>
    <col min="1" max="1" width="46.25" customWidth="1"/>
    <col min="2" max="2" width="14.33203125" customWidth="1"/>
    <col min="3" max="6" width="14.58203125" customWidth="1"/>
    <col min="7" max="7" width="2.83203125" customWidth="1"/>
    <col min="8" max="8" width="16.58203125" customWidth="1"/>
    <col min="9" max="9" width="3.5" customWidth="1"/>
    <col min="10" max="10" width="16.58203125" customWidth="1"/>
    <col min="11" max="11" width="3.58203125" customWidth="1"/>
    <col min="12" max="12" width="45.58203125" customWidth="1"/>
    <col min="13" max="13" width="16.58203125" customWidth="1"/>
    <col min="14" max="18" width="9.58203125" customWidth="1"/>
    <col min="19" max="19" width="3.33203125" customWidth="1"/>
    <col min="20" max="20" width="45.58203125" customWidth="1"/>
    <col min="21" max="35" width="9.58203125" customWidth="1"/>
    <col min="36" max="36" width="12.5" customWidth="1"/>
    <col min="37" max="37" width="14.5" customWidth="1"/>
    <col min="38" max="38" width="3.83203125" customWidth="1"/>
    <col min="39" max="39" width="31.33203125" customWidth="1"/>
    <col min="40" max="40" width="9" customWidth="1"/>
    <col min="41" max="47" width="10.58203125" customWidth="1"/>
    <col min="48" max="48" width="9" customWidth="1"/>
    <col min="49" max="16384" width="9" hidden="1"/>
  </cols>
  <sheetData>
    <row r="1" spans="1:47" s="28" customFormat="1" ht="1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261"/>
      <c r="L1" s="261"/>
    </row>
    <row r="2" spans="1:47" s="28" customFormat="1" ht="1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261"/>
      <c r="L2" s="261"/>
    </row>
    <row r="3" spans="1:47" s="29" customFormat="1" ht="15.7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262"/>
      <c r="L3" s="262"/>
    </row>
    <row r="4" spans="1:47" ht="15" customHeight="1" x14ac:dyDescent="0.4">
      <c r="A4" s="263" t="str">
        <f t="shared" ref="A4" ca="1" si="0">CONCATENATE("Worksheet: ",RIGHT(CELL("filename",$A$1),LEN(CELL("filename",$A$1))-FIND("]",CELL("filename",$A$1))))</f>
        <v>Worksheet: 4.3 Project List Summaries 2028</v>
      </c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7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17"/>
      <c r="AO4" s="265"/>
      <c r="AP4" s="265"/>
      <c r="AQ4" s="265"/>
      <c r="AR4" s="265"/>
      <c r="AS4" s="265"/>
      <c r="AT4" s="265"/>
      <c r="AU4" s="265"/>
    </row>
    <row r="5" spans="1:47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</row>
    <row r="6" spans="1:47" ht="16" thickBot="1" x14ac:dyDescent="0.4">
      <c r="A6" s="1693" t="s">
        <v>1139</v>
      </c>
      <c r="B6" s="1687"/>
      <c r="C6" s="1687"/>
      <c r="D6" s="1687"/>
      <c r="E6" s="302"/>
      <c r="F6" s="302"/>
      <c r="G6" s="265"/>
      <c r="H6" s="302"/>
      <c r="I6" s="265"/>
      <c r="J6" s="302"/>
      <c r="K6" s="17"/>
      <c r="L6" s="17"/>
      <c r="M6" s="265"/>
      <c r="N6" s="265"/>
      <c r="O6" s="265"/>
      <c r="P6" s="265"/>
      <c r="Q6" s="265"/>
      <c r="R6" s="265"/>
      <c r="S6" s="17"/>
      <c r="T6" s="17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17"/>
      <c r="AP6" s="17"/>
      <c r="AQ6" s="17"/>
      <c r="AR6" s="17"/>
      <c r="AS6" s="17"/>
      <c r="AT6" s="17"/>
      <c r="AU6" s="17"/>
    </row>
    <row r="7" spans="1:47" ht="20.149999999999999" customHeight="1" x14ac:dyDescent="0.3">
      <c r="A7" s="1645" t="s">
        <v>336</v>
      </c>
      <c r="B7" s="1672" t="s">
        <v>386</v>
      </c>
      <c r="C7" s="1672" t="s">
        <v>356</v>
      </c>
      <c r="D7" s="1677" t="s">
        <v>357</v>
      </c>
      <c r="E7" s="1679" t="s">
        <v>358</v>
      </c>
      <c r="F7" s="1675" t="s">
        <v>359</v>
      </c>
      <c r="G7" s="320"/>
      <c r="H7" s="1675" t="s">
        <v>360</v>
      </c>
      <c r="I7" s="320"/>
      <c r="J7" s="1645" t="s">
        <v>361</v>
      </c>
      <c r="K7" s="321"/>
      <c r="L7" s="1645" t="s">
        <v>336</v>
      </c>
      <c r="M7" s="1672" t="s">
        <v>299</v>
      </c>
      <c r="N7" s="1672" t="s">
        <v>252</v>
      </c>
      <c r="O7" s="1677"/>
      <c r="P7" s="1677"/>
      <c r="Q7" s="1678"/>
      <c r="R7" s="1679"/>
      <c r="S7" s="321"/>
      <c r="T7" s="1645" t="s">
        <v>336</v>
      </c>
      <c r="U7" s="1672" t="s">
        <v>299</v>
      </c>
      <c r="V7" s="1672" t="s">
        <v>376</v>
      </c>
      <c r="W7" s="1677"/>
      <c r="X7" s="1677"/>
      <c r="Y7" s="1677"/>
      <c r="Z7" s="1677"/>
      <c r="AA7" s="1677"/>
      <c r="AB7" s="1677"/>
      <c r="AC7" s="1677"/>
      <c r="AD7" s="1677"/>
      <c r="AE7" s="1677"/>
      <c r="AF7" s="1677"/>
      <c r="AG7" s="1678"/>
      <c r="AH7" s="1678"/>
      <c r="AI7" s="1678"/>
      <c r="AJ7" s="1675" t="s">
        <v>362</v>
      </c>
      <c r="AK7" s="1680" t="s">
        <v>378</v>
      </c>
      <c r="AL7" s="335"/>
      <c r="AM7" s="1645" t="s">
        <v>336</v>
      </c>
      <c r="AN7" s="1672" t="s">
        <v>299</v>
      </c>
      <c r="AO7" s="1672" t="s">
        <v>387</v>
      </c>
      <c r="AP7" s="1677"/>
      <c r="AQ7" s="1677"/>
      <c r="AR7" s="1677"/>
      <c r="AS7" s="1677"/>
      <c r="AT7" s="1677"/>
      <c r="AU7" s="1679"/>
    </row>
    <row r="8" spans="1:47" ht="25" customHeight="1" thickBot="1" x14ac:dyDescent="0.35">
      <c r="A8" s="1674"/>
      <c r="B8" s="1673"/>
      <c r="C8" s="1688"/>
      <c r="D8" s="1689"/>
      <c r="E8" s="1690"/>
      <c r="F8" s="1676"/>
      <c r="G8" s="265"/>
      <c r="H8" s="1676"/>
      <c r="I8" s="265"/>
      <c r="J8" s="1646"/>
      <c r="K8" s="17"/>
      <c r="L8" s="1674"/>
      <c r="M8" s="1673"/>
      <c r="N8" s="268" t="s">
        <v>325</v>
      </c>
      <c r="O8" s="269" t="s">
        <v>351</v>
      </c>
      <c r="P8" s="269" t="s">
        <v>326</v>
      </c>
      <c r="Q8" s="269" t="s">
        <v>327</v>
      </c>
      <c r="R8" s="271" t="s">
        <v>29</v>
      </c>
      <c r="S8" s="17"/>
      <c r="T8" s="1674"/>
      <c r="U8" s="1673"/>
      <c r="V8" s="268" t="s">
        <v>337</v>
      </c>
      <c r="W8" s="269" t="s">
        <v>338</v>
      </c>
      <c r="X8" s="269" t="s">
        <v>339</v>
      </c>
      <c r="Y8" s="269" t="s">
        <v>340</v>
      </c>
      <c r="Z8" s="269" t="s">
        <v>341</v>
      </c>
      <c r="AA8" s="269" t="s">
        <v>342</v>
      </c>
      <c r="AB8" s="269" t="s">
        <v>343</v>
      </c>
      <c r="AC8" s="269" t="s">
        <v>344</v>
      </c>
      <c r="AD8" s="269" t="s">
        <v>345</v>
      </c>
      <c r="AE8" s="269" t="s">
        <v>346</v>
      </c>
      <c r="AF8" s="269" t="s">
        <v>347</v>
      </c>
      <c r="AG8" s="272" t="s">
        <v>348</v>
      </c>
      <c r="AH8" s="272" t="s">
        <v>349</v>
      </c>
      <c r="AI8" s="272" t="s">
        <v>350</v>
      </c>
      <c r="AJ8" s="1676"/>
      <c r="AK8" s="1681"/>
      <c r="AL8" s="328"/>
      <c r="AM8" s="1674"/>
      <c r="AN8" s="1673"/>
      <c r="AO8" s="268" t="s">
        <v>379</v>
      </c>
      <c r="AP8" s="269" t="s">
        <v>380</v>
      </c>
      <c r="AQ8" s="269" t="s">
        <v>381</v>
      </c>
      <c r="AR8" s="269" t="s">
        <v>382</v>
      </c>
      <c r="AS8" s="269" t="s">
        <v>383</v>
      </c>
      <c r="AT8" s="269" t="s">
        <v>385</v>
      </c>
      <c r="AU8" s="270" t="s">
        <v>384</v>
      </c>
    </row>
    <row r="9" spans="1:47" x14ac:dyDescent="0.3">
      <c r="A9" s="306" t="s">
        <v>363</v>
      </c>
      <c r="B9" s="311" t="s">
        <v>374</v>
      </c>
      <c r="C9" s="298"/>
      <c r="D9" s="274"/>
      <c r="E9" s="275"/>
      <c r="F9" s="670">
        <f>SUM(C9:E9)</f>
        <v>0</v>
      </c>
      <c r="G9" s="276"/>
      <c r="H9" s="277">
        <v>0</v>
      </c>
      <c r="I9" s="276"/>
      <c r="J9" s="670">
        <f>F9-H9</f>
        <v>0</v>
      </c>
      <c r="K9" s="17"/>
      <c r="L9" s="306" t="str">
        <f>A9</f>
        <v>New Build</v>
      </c>
      <c r="M9" s="311" t="s">
        <v>225</v>
      </c>
      <c r="N9" s="278"/>
      <c r="O9" s="279"/>
      <c r="P9" s="279"/>
      <c r="Q9" s="279"/>
      <c r="R9" s="671">
        <f t="shared" ref="R9:R20" si="1">SUM(N9:Q9)</f>
        <v>0</v>
      </c>
      <c r="S9" s="17"/>
      <c r="T9" s="306" t="str">
        <f>A9</f>
        <v>New Build</v>
      </c>
      <c r="U9" s="311" t="s">
        <v>375</v>
      </c>
      <c r="V9" s="518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782"/>
      <c r="AH9" s="782"/>
      <c r="AI9" s="782"/>
      <c r="AJ9" s="670">
        <f>SUM(V9:AI9)</f>
        <v>0</v>
      </c>
      <c r="AK9" s="670" t="str">
        <f>IF(R9=0,"",ROUND(AJ9/R9,1))</f>
        <v/>
      </c>
      <c r="AL9" s="336"/>
      <c r="AM9" s="306" t="str">
        <f>A9</f>
        <v>New Build</v>
      </c>
      <c r="AN9" s="311" t="s">
        <v>375</v>
      </c>
      <c r="AO9" s="723"/>
      <c r="AP9" s="795"/>
      <c r="AQ9" s="795"/>
      <c r="AR9" s="795"/>
      <c r="AS9" s="795"/>
      <c r="AT9" s="795"/>
      <c r="AU9" s="796"/>
    </row>
    <row r="10" spans="1:47" x14ac:dyDescent="0.3">
      <c r="A10" s="307" t="s">
        <v>325</v>
      </c>
      <c r="B10" s="312" t="str">
        <f>B9</f>
        <v>Nominal £</v>
      </c>
      <c r="C10" s="299"/>
      <c r="D10" s="281"/>
      <c r="E10" s="282"/>
      <c r="F10" s="672">
        <f t="shared" ref="F10:F20" si="2">SUM(C10:E10)</f>
        <v>0</v>
      </c>
      <c r="G10" s="276"/>
      <c r="H10" s="283">
        <v>0</v>
      </c>
      <c r="I10" s="276"/>
      <c r="J10" s="672">
        <f t="shared" ref="J10:J20" si="3">F10-H10</f>
        <v>0</v>
      </c>
      <c r="K10" s="17"/>
      <c r="L10" s="307" t="str">
        <f>A10</f>
        <v>OO</v>
      </c>
      <c r="M10" s="312" t="s">
        <v>225</v>
      </c>
      <c r="N10" s="284"/>
      <c r="O10" s="285"/>
      <c r="P10" s="285"/>
      <c r="Q10" s="285"/>
      <c r="R10" s="663">
        <f t="shared" si="1"/>
        <v>0</v>
      </c>
      <c r="S10" s="17"/>
      <c r="T10" s="307" t="str">
        <f>A10</f>
        <v>OO</v>
      </c>
      <c r="U10" s="312" t="s">
        <v>375</v>
      </c>
      <c r="V10" s="719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784"/>
      <c r="AH10" s="784"/>
      <c r="AI10" s="784"/>
      <c r="AJ10" s="672">
        <f t="shared" ref="AJ10:AJ20" si="4">SUM(V10:AI10)</f>
        <v>0</v>
      </c>
      <c r="AK10" s="672" t="str">
        <f>IF(R10=0,"",ROUND(AJ10/R10,1))</f>
        <v/>
      </c>
      <c r="AL10" s="336"/>
      <c r="AM10" s="307" t="str">
        <f>A10</f>
        <v>OO</v>
      </c>
      <c r="AN10" s="312" t="s">
        <v>375</v>
      </c>
      <c r="AO10" s="719"/>
      <c r="AP10" s="500"/>
      <c r="AQ10" s="500"/>
      <c r="AR10" s="500"/>
      <c r="AS10" s="500"/>
      <c r="AT10" s="500"/>
      <c r="AU10" s="553"/>
    </row>
    <row r="11" spans="1:47" x14ac:dyDescent="0.3">
      <c r="A11" s="307" t="s">
        <v>326</v>
      </c>
      <c r="B11" s="312" t="str">
        <f t="shared" ref="B11:B20" si="5">B10</f>
        <v>Nominal £</v>
      </c>
      <c r="C11" s="299"/>
      <c r="D11" s="281"/>
      <c r="E11" s="282"/>
      <c r="F11" s="672">
        <f t="shared" si="2"/>
        <v>0</v>
      </c>
      <c r="G11" s="276"/>
      <c r="H11" s="283">
        <v>0</v>
      </c>
      <c r="I11" s="276"/>
      <c r="J11" s="672">
        <f t="shared" si="3"/>
        <v>0</v>
      </c>
      <c r="K11" s="17"/>
      <c r="L11" s="307" t="str">
        <f t="shared" ref="L11:L20" si="6">A11</f>
        <v>NIHE</v>
      </c>
      <c r="M11" s="312" t="s">
        <v>225</v>
      </c>
      <c r="N11" s="284"/>
      <c r="O11" s="285"/>
      <c r="P11" s="285"/>
      <c r="Q11" s="285"/>
      <c r="R11" s="663">
        <f t="shared" si="1"/>
        <v>0</v>
      </c>
      <c r="S11" s="17"/>
      <c r="T11" s="307" t="str">
        <f t="shared" ref="T11:T20" si="7">A11</f>
        <v>NIHE</v>
      </c>
      <c r="U11" s="312" t="s">
        <v>375</v>
      </c>
      <c r="V11" s="719"/>
      <c r="W11" s="500"/>
      <c r="X11" s="500"/>
      <c r="Y11" s="500"/>
      <c r="Z11" s="500"/>
      <c r="AA11" s="500"/>
      <c r="AB11" s="500"/>
      <c r="AC11" s="500"/>
      <c r="AD11" s="500"/>
      <c r="AE11" s="500"/>
      <c r="AF11" s="500"/>
      <c r="AG11" s="784"/>
      <c r="AH11" s="784"/>
      <c r="AI11" s="784"/>
      <c r="AJ11" s="672">
        <f t="shared" si="4"/>
        <v>0</v>
      </c>
      <c r="AK11" s="672" t="str">
        <f t="shared" ref="AK11:AK19" si="8">IF(R11=0,"",ROUND(AJ11/R11,1))</f>
        <v/>
      </c>
      <c r="AL11" s="336"/>
      <c r="AM11" s="307" t="str">
        <f t="shared" ref="AM11:AM21" si="9">A11</f>
        <v>NIHE</v>
      </c>
      <c r="AN11" s="312" t="s">
        <v>375</v>
      </c>
      <c r="AO11" s="719"/>
      <c r="AP11" s="500"/>
      <c r="AQ11" s="500"/>
      <c r="AR11" s="500"/>
      <c r="AS11" s="500"/>
      <c r="AT11" s="500"/>
      <c r="AU11" s="553"/>
    </row>
    <row r="12" spans="1:47" x14ac:dyDescent="0.3">
      <c r="A12" s="307" t="s">
        <v>327</v>
      </c>
      <c r="B12" s="312" t="str">
        <f t="shared" si="5"/>
        <v>Nominal £</v>
      </c>
      <c r="C12" s="299"/>
      <c r="D12" s="281"/>
      <c r="E12" s="282"/>
      <c r="F12" s="672">
        <f t="shared" si="2"/>
        <v>0</v>
      </c>
      <c r="G12" s="276"/>
      <c r="H12" s="283">
        <v>0</v>
      </c>
      <c r="I12" s="276"/>
      <c r="J12" s="672">
        <f t="shared" si="3"/>
        <v>0</v>
      </c>
      <c r="K12" s="17"/>
      <c r="L12" s="307" t="str">
        <f t="shared" si="6"/>
        <v>I&amp;C</v>
      </c>
      <c r="M12" s="312" t="s">
        <v>225</v>
      </c>
      <c r="N12" s="284"/>
      <c r="O12" s="285"/>
      <c r="P12" s="285"/>
      <c r="Q12" s="285"/>
      <c r="R12" s="663">
        <f t="shared" si="1"/>
        <v>0</v>
      </c>
      <c r="S12" s="17"/>
      <c r="T12" s="307" t="str">
        <f t="shared" si="7"/>
        <v>I&amp;C</v>
      </c>
      <c r="U12" s="312" t="s">
        <v>375</v>
      </c>
      <c r="V12" s="719"/>
      <c r="W12" s="500"/>
      <c r="X12" s="500"/>
      <c r="Y12" s="500"/>
      <c r="Z12" s="500"/>
      <c r="AA12" s="500"/>
      <c r="AB12" s="500"/>
      <c r="AC12" s="500"/>
      <c r="AD12" s="500"/>
      <c r="AE12" s="500"/>
      <c r="AF12" s="500"/>
      <c r="AG12" s="784"/>
      <c r="AH12" s="784"/>
      <c r="AI12" s="784"/>
      <c r="AJ12" s="672">
        <f t="shared" si="4"/>
        <v>0</v>
      </c>
      <c r="AK12" s="672" t="str">
        <f t="shared" si="8"/>
        <v/>
      </c>
      <c r="AL12" s="336"/>
      <c r="AM12" s="307" t="str">
        <f t="shared" si="9"/>
        <v>I&amp;C</v>
      </c>
      <c r="AN12" s="312" t="s">
        <v>375</v>
      </c>
      <c r="AO12" s="719"/>
      <c r="AP12" s="500"/>
      <c r="AQ12" s="500"/>
      <c r="AR12" s="500"/>
      <c r="AS12" s="500"/>
      <c r="AT12" s="500"/>
      <c r="AU12" s="553"/>
    </row>
    <row r="13" spans="1:47" x14ac:dyDescent="0.3">
      <c r="A13" s="307" t="s">
        <v>328</v>
      </c>
      <c r="B13" s="312" t="str">
        <f t="shared" si="5"/>
        <v>Nominal £</v>
      </c>
      <c r="C13" s="299"/>
      <c r="D13" s="500"/>
      <c r="E13" s="282"/>
      <c r="F13" s="672">
        <f t="shared" si="2"/>
        <v>0</v>
      </c>
      <c r="G13" s="276"/>
      <c r="H13" s="283">
        <v>0</v>
      </c>
      <c r="I13" s="276"/>
      <c r="J13" s="672">
        <f t="shared" si="3"/>
        <v>0</v>
      </c>
      <c r="K13" s="17"/>
      <c r="L13" s="307" t="str">
        <f t="shared" si="6"/>
        <v>Diversions (DRD)(LP/MP)</v>
      </c>
      <c r="M13" s="312" t="s">
        <v>225</v>
      </c>
      <c r="N13" s="284"/>
      <c r="O13" s="285"/>
      <c r="P13" s="285"/>
      <c r="Q13" s="285"/>
      <c r="R13" s="663">
        <f t="shared" si="1"/>
        <v>0</v>
      </c>
      <c r="S13" s="17"/>
      <c r="T13" s="307" t="str">
        <f t="shared" si="7"/>
        <v>Diversions (DRD)(LP/MP)</v>
      </c>
      <c r="U13" s="312" t="s">
        <v>375</v>
      </c>
      <c r="V13" s="719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784"/>
      <c r="AH13" s="784"/>
      <c r="AI13" s="784"/>
      <c r="AJ13" s="672">
        <f t="shared" si="4"/>
        <v>0</v>
      </c>
      <c r="AK13" s="672" t="str">
        <f t="shared" si="8"/>
        <v/>
      </c>
      <c r="AL13" s="336"/>
      <c r="AM13" s="307" t="str">
        <f t="shared" si="9"/>
        <v>Diversions (DRD)(LP/MP)</v>
      </c>
      <c r="AN13" s="312" t="s">
        <v>375</v>
      </c>
      <c r="AO13" s="719"/>
      <c r="AP13" s="500"/>
      <c r="AQ13" s="500"/>
      <c r="AR13" s="500"/>
      <c r="AS13" s="500"/>
      <c r="AT13" s="500"/>
      <c r="AU13" s="553"/>
    </row>
    <row r="14" spans="1:47" x14ac:dyDescent="0.3">
      <c r="A14" s="307" t="s">
        <v>329</v>
      </c>
      <c r="B14" s="312" t="str">
        <f t="shared" si="5"/>
        <v>Nominal £</v>
      </c>
      <c r="C14" s="299"/>
      <c r="D14" s="281"/>
      <c r="E14" s="282"/>
      <c r="F14" s="672">
        <f t="shared" si="2"/>
        <v>0</v>
      </c>
      <c r="G14" s="276"/>
      <c r="H14" s="283">
        <v>0</v>
      </c>
      <c r="I14" s="276"/>
      <c r="J14" s="672">
        <f t="shared" si="3"/>
        <v>0</v>
      </c>
      <c r="K14" s="17"/>
      <c r="L14" s="307" t="str">
        <f t="shared" si="6"/>
        <v>Feeder (LP/MP)</v>
      </c>
      <c r="M14" s="312" t="s">
        <v>225</v>
      </c>
      <c r="N14" s="284"/>
      <c r="O14" s="285"/>
      <c r="P14" s="285"/>
      <c r="Q14" s="285"/>
      <c r="R14" s="663">
        <f t="shared" si="1"/>
        <v>0</v>
      </c>
      <c r="S14" s="17"/>
      <c r="T14" s="307" t="str">
        <f t="shared" si="7"/>
        <v>Feeder (LP/MP)</v>
      </c>
      <c r="U14" s="312" t="s">
        <v>375</v>
      </c>
      <c r="V14" s="719"/>
      <c r="W14" s="500"/>
      <c r="X14" s="500"/>
      <c r="Y14" s="500"/>
      <c r="Z14" s="500"/>
      <c r="AA14" s="500"/>
      <c r="AB14" s="500"/>
      <c r="AC14" s="500"/>
      <c r="AD14" s="500"/>
      <c r="AE14" s="500"/>
      <c r="AF14" s="500"/>
      <c r="AG14" s="784"/>
      <c r="AH14" s="784"/>
      <c r="AI14" s="784"/>
      <c r="AJ14" s="672">
        <f t="shared" si="4"/>
        <v>0</v>
      </c>
      <c r="AK14" s="672" t="str">
        <f t="shared" si="8"/>
        <v/>
      </c>
      <c r="AL14" s="336"/>
      <c r="AM14" s="307" t="str">
        <f t="shared" si="9"/>
        <v>Feeder (LP/MP)</v>
      </c>
      <c r="AN14" s="312" t="s">
        <v>375</v>
      </c>
      <c r="AO14" s="719"/>
      <c r="AP14" s="500"/>
      <c r="AQ14" s="500"/>
      <c r="AR14" s="500"/>
      <c r="AS14" s="500"/>
      <c r="AT14" s="500"/>
      <c r="AU14" s="553"/>
    </row>
    <row r="15" spans="1:47" x14ac:dyDescent="0.3">
      <c r="A15" s="307" t="s">
        <v>330</v>
      </c>
      <c r="B15" s="312" t="str">
        <f t="shared" si="5"/>
        <v>Nominal £</v>
      </c>
      <c r="C15" s="299"/>
      <c r="D15" s="281"/>
      <c r="E15" s="282"/>
      <c r="F15" s="672">
        <f t="shared" si="2"/>
        <v>0</v>
      </c>
      <c r="G15" s="276"/>
      <c r="H15" s="283">
        <v>0</v>
      </c>
      <c r="I15" s="276"/>
      <c r="J15" s="672">
        <f t="shared" si="3"/>
        <v>0</v>
      </c>
      <c r="K15" s="17"/>
      <c r="L15" s="307" t="str">
        <f t="shared" si="6"/>
        <v>Reinforcement (LP/MP)</v>
      </c>
      <c r="M15" s="312" t="s">
        <v>225</v>
      </c>
      <c r="N15" s="284"/>
      <c r="O15" s="285"/>
      <c r="P15" s="285"/>
      <c r="Q15" s="285"/>
      <c r="R15" s="663">
        <f t="shared" si="1"/>
        <v>0</v>
      </c>
      <c r="S15" s="17"/>
      <c r="T15" s="307" t="str">
        <f t="shared" si="7"/>
        <v>Reinforcement (LP/MP)</v>
      </c>
      <c r="U15" s="312" t="s">
        <v>375</v>
      </c>
      <c r="V15" s="719"/>
      <c r="W15" s="500"/>
      <c r="X15" s="500"/>
      <c r="Y15" s="500"/>
      <c r="Z15" s="500"/>
      <c r="AA15" s="500"/>
      <c r="AB15" s="500"/>
      <c r="AC15" s="500"/>
      <c r="AD15" s="500"/>
      <c r="AE15" s="500"/>
      <c r="AF15" s="500"/>
      <c r="AG15" s="784"/>
      <c r="AH15" s="784"/>
      <c r="AI15" s="784"/>
      <c r="AJ15" s="672">
        <f t="shared" si="4"/>
        <v>0</v>
      </c>
      <c r="AK15" s="672" t="str">
        <f t="shared" si="8"/>
        <v/>
      </c>
      <c r="AL15" s="336"/>
      <c r="AM15" s="307" t="str">
        <f t="shared" si="9"/>
        <v>Reinforcement (LP/MP)</v>
      </c>
      <c r="AN15" s="312" t="s">
        <v>375</v>
      </c>
      <c r="AO15" s="719"/>
      <c r="AP15" s="500"/>
      <c r="AQ15" s="500"/>
      <c r="AR15" s="500"/>
      <c r="AS15" s="500"/>
      <c r="AT15" s="500"/>
      <c r="AU15" s="553"/>
    </row>
    <row r="16" spans="1:47" x14ac:dyDescent="0.3">
      <c r="A16" s="308" t="s">
        <v>331</v>
      </c>
      <c r="B16" s="312" t="str">
        <f t="shared" si="5"/>
        <v>Nominal £</v>
      </c>
      <c r="C16" s="299"/>
      <c r="D16" s="281"/>
      <c r="E16" s="282"/>
      <c r="F16" s="672">
        <f t="shared" si="2"/>
        <v>0</v>
      </c>
      <c r="G16" s="276"/>
      <c r="H16" s="283">
        <v>0</v>
      </c>
      <c r="I16" s="276"/>
      <c r="J16" s="672">
        <f t="shared" si="3"/>
        <v>0</v>
      </c>
      <c r="K16" s="17"/>
      <c r="L16" s="307" t="str">
        <f t="shared" si="6"/>
        <v>Supply Security (LP/MP)</v>
      </c>
      <c r="M16" s="312" t="s">
        <v>225</v>
      </c>
      <c r="N16" s="284"/>
      <c r="O16" s="285"/>
      <c r="P16" s="285"/>
      <c r="Q16" s="285"/>
      <c r="R16" s="663">
        <f t="shared" si="1"/>
        <v>0</v>
      </c>
      <c r="S16" s="17"/>
      <c r="T16" s="307" t="str">
        <f t="shared" si="7"/>
        <v>Supply Security (LP/MP)</v>
      </c>
      <c r="U16" s="312" t="s">
        <v>375</v>
      </c>
      <c r="V16" s="720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787"/>
      <c r="AH16" s="787"/>
      <c r="AI16" s="787"/>
      <c r="AJ16" s="672">
        <f t="shared" si="4"/>
        <v>0</v>
      </c>
      <c r="AK16" s="672" t="str">
        <f t="shared" si="8"/>
        <v/>
      </c>
      <c r="AL16" s="336"/>
      <c r="AM16" s="307" t="str">
        <f t="shared" si="9"/>
        <v>Supply Security (LP/MP)</v>
      </c>
      <c r="AN16" s="312" t="s">
        <v>375</v>
      </c>
      <c r="AO16" s="719"/>
      <c r="AP16" s="500"/>
      <c r="AQ16" s="500"/>
      <c r="AR16" s="500"/>
      <c r="AS16" s="500"/>
      <c r="AT16" s="500"/>
      <c r="AU16" s="553"/>
    </row>
    <row r="17" spans="1:47" x14ac:dyDescent="0.3">
      <c r="A17" s="307" t="s">
        <v>332</v>
      </c>
      <c r="B17" s="312" t="str">
        <f t="shared" si="5"/>
        <v>Nominal £</v>
      </c>
      <c r="C17" s="299"/>
      <c r="D17" s="281"/>
      <c r="E17" s="282"/>
      <c r="F17" s="672">
        <f t="shared" si="2"/>
        <v>0</v>
      </c>
      <c r="G17" s="276"/>
      <c r="H17" s="283">
        <v>0</v>
      </c>
      <c r="I17" s="276"/>
      <c r="J17" s="672">
        <f t="shared" si="3"/>
        <v>0</v>
      </c>
      <c r="K17" s="17"/>
      <c r="L17" s="307" t="str">
        <f t="shared" si="6"/>
        <v>Diversions (DRD)(IP)</v>
      </c>
      <c r="M17" s="312" t="s">
        <v>225</v>
      </c>
      <c r="N17" s="284"/>
      <c r="O17" s="285"/>
      <c r="P17" s="285"/>
      <c r="Q17" s="285"/>
      <c r="R17" s="663">
        <f t="shared" si="1"/>
        <v>0</v>
      </c>
      <c r="S17" s="17"/>
      <c r="T17" s="307" t="str">
        <f t="shared" si="7"/>
        <v>Diversions (DRD)(IP)</v>
      </c>
      <c r="U17" s="312" t="s">
        <v>375</v>
      </c>
      <c r="V17" s="720"/>
      <c r="W17" s="556"/>
      <c r="X17" s="556"/>
      <c r="Y17" s="556"/>
      <c r="Z17" s="556"/>
      <c r="AA17" s="556"/>
      <c r="AB17" s="556"/>
      <c r="AC17" s="556"/>
      <c r="AD17" s="556"/>
      <c r="AE17" s="556"/>
      <c r="AF17" s="556"/>
      <c r="AG17" s="787"/>
      <c r="AH17" s="787"/>
      <c r="AI17" s="787"/>
      <c r="AJ17" s="672">
        <f t="shared" si="4"/>
        <v>0</v>
      </c>
      <c r="AK17" s="672" t="str">
        <f t="shared" si="8"/>
        <v/>
      </c>
      <c r="AL17" s="336"/>
      <c r="AM17" s="307" t="str">
        <f t="shared" si="9"/>
        <v>Diversions (DRD)(IP)</v>
      </c>
      <c r="AN17" s="312" t="s">
        <v>375</v>
      </c>
      <c r="AO17" s="719"/>
      <c r="AP17" s="500"/>
      <c r="AQ17" s="500"/>
      <c r="AR17" s="500"/>
      <c r="AS17" s="500"/>
      <c r="AT17" s="500"/>
      <c r="AU17" s="553"/>
    </row>
    <row r="18" spans="1:47" x14ac:dyDescent="0.3">
      <c r="A18" s="308" t="s">
        <v>333</v>
      </c>
      <c r="B18" s="312" t="str">
        <f t="shared" si="5"/>
        <v>Nominal £</v>
      </c>
      <c r="C18" s="299"/>
      <c r="D18" s="281"/>
      <c r="E18" s="282"/>
      <c r="F18" s="672">
        <f t="shared" si="2"/>
        <v>0</v>
      </c>
      <c r="G18" s="276"/>
      <c r="H18" s="283">
        <v>0</v>
      </c>
      <c r="I18" s="276"/>
      <c r="J18" s="672">
        <f t="shared" si="3"/>
        <v>0</v>
      </c>
      <c r="K18" s="17"/>
      <c r="L18" s="307" t="str">
        <f t="shared" si="6"/>
        <v>Feeder (IP)</v>
      </c>
      <c r="M18" s="312" t="s">
        <v>225</v>
      </c>
      <c r="N18" s="284"/>
      <c r="O18" s="285"/>
      <c r="P18" s="285"/>
      <c r="Q18" s="285"/>
      <c r="R18" s="663">
        <f t="shared" si="1"/>
        <v>0</v>
      </c>
      <c r="S18" s="17"/>
      <c r="T18" s="307" t="str">
        <f t="shared" si="7"/>
        <v>Feeder (IP)</v>
      </c>
      <c r="U18" s="312" t="s">
        <v>375</v>
      </c>
      <c r="V18" s="720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787"/>
      <c r="AH18" s="787"/>
      <c r="AI18" s="787"/>
      <c r="AJ18" s="672">
        <f t="shared" si="4"/>
        <v>0</v>
      </c>
      <c r="AK18" s="672" t="str">
        <f t="shared" si="8"/>
        <v/>
      </c>
      <c r="AL18" s="336"/>
      <c r="AM18" s="307" t="str">
        <f t="shared" si="9"/>
        <v>Feeder (IP)</v>
      </c>
      <c r="AN18" s="312" t="s">
        <v>375</v>
      </c>
      <c r="AO18" s="719"/>
      <c r="AP18" s="500"/>
      <c r="AQ18" s="500"/>
      <c r="AR18" s="500"/>
      <c r="AS18" s="500"/>
      <c r="AT18" s="500"/>
      <c r="AU18" s="553"/>
    </row>
    <row r="19" spans="1:47" x14ac:dyDescent="0.3">
      <c r="A19" s="308" t="s">
        <v>334</v>
      </c>
      <c r="B19" s="312" t="str">
        <f t="shared" si="5"/>
        <v>Nominal £</v>
      </c>
      <c r="C19" s="299"/>
      <c r="D19" s="281"/>
      <c r="E19" s="282"/>
      <c r="F19" s="672">
        <f t="shared" si="2"/>
        <v>0</v>
      </c>
      <c r="G19" s="276"/>
      <c r="H19" s="283">
        <v>0</v>
      </c>
      <c r="I19" s="276"/>
      <c r="J19" s="672">
        <f t="shared" si="3"/>
        <v>0</v>
      </c>
      <c r="K19" s="17"/>
      <c r="L19" s="307" t="str">
        <f t="shared" si="6"/>
        <v>Reinforcement (IP)</v>
      </c>
      <c r="M19" s="312" t="s">
        <v>225</v>
      </c>
      <c r="N19" s="284"/>
      <c r="O19" s="285"/>
      <c r="P19" s="285"/>
      <c r="Q19" s="285"/>
      <c r="R19" s="663">
        <f t="shared" si="1"/>
        <v>0</v>
      </c>
      <c r="S19" s="17"/>
      <c r="T19" s="307" t="str">
        <f t="shared" si="7"/>
        <v>Reinforcement (IP)</v>
      </c>
      <c r="U19" s="312" t="s">
        <v>375</v>
      </c>
      <c r="V19" s="720"/>
      <c r="W19" s="556"/>
      <c r="X19" s="556"/>
      <c r="Y19" s="556"/>
      <c r="Z19" s="556"/>
      <c r="AA19" s="556"/>
      <c r="AB19" s="556"/>
      <c r="AC19" s="556"/>
      <c r="AD19" s="556"/>
      <c r="AE19" s="556"/>
      <c r="AF19" s="556"/>
      <c r="AG19" s="787"/>
      <c r="AH19" s="787"/>
      <c r="AI19" s="787"/>
      <c r="AJ19" s="672">
        <f t="shared" si="4"/>
        <v>0</v>
      </c>
      <c r="AK19" s="672" t="str">
        <f t="shared" si="8"/>
        <v/>
      </c>
      <c r="AL19" s="336"/>
      <c r="AM19" s="307" t="str">
        <f t="shared" si="9"/>
        <v>Reinforcement (IP)</v>
      </c>
      <c r="AN19" s="312" t="s">
        <v>375</v>
      </c>
      <c r="AO19" s="719"/>
      <c r="AP19" s="500"/>
      <c r="AQ19" s="500"/>
      <c r="AR19" s="500"/>
      <c r="AS19" s="500"/>
      <c r="AT19" s="500"/>
      <c r="AU19" s="553"/>
    </row>
    <row r="20" spans="1:47" ht="14.5" thickBot="1" x14ac:dyDescent="0.35">
      <c r="A20" s="308" t="s">
        <v>335</v>
      </c>
      <c r="B20" s="312" t="str">
        <f t="shared" si="5"/>
        <v>Nominal £</v>
      </c>
      <c r="C20" s="310"/>
      <c r="D20" s="287"/>
      <c r="E20" s="288"/>
      <c r="F20" s="678">
        <f t="shared" si="2"/>
        <v>0</v>
      </c>
      <c r="G20" s="276"/>
      <c r="H20" s="289">
        <v>0</v>
      </c>
      <c r="I20" s="276"/>
      <c r="J20" s="674">
        <f t="shared" si="3"/>
        <v>0</v>
      </c>
      <c r="K20" s="17"/>
      <c r="L20" s="307" t="str">
        <f t="shared" si="6"/>
        <v>Supply Security (IP)</v>
      </c>
      <c r="M20" s="313" t="s">
        <v>225</v>
      </c>
      <c r="N20" s="290"/>
      <c r="O20" s="291"/>
      <c r="P20" s="291"/>
      <c r="Q20" s="291"/>
      <c r="R20" s="655">
        <f t="shared" si="1"/>
        <v>0</v>
      </c>
      <c r="S20" s="17"/>
      <c r="T20" s="307" t="str">
        <f t="shared" si="7"/>
        <v>Supply Security (IP)</v>
      </c>
      <c r="U20" s="313" t="s">
        <v>375</v>
      </c>
      <c r="V20" s="720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787"/>
      <c r="AH20" s="787"/>
      <c r="AI20" s="787"/>
      <c r="AJ20" s="678">
        <f t="shared" si="4"/>
        <v>0</v>
      </c>
      <c r="AK20" s="674" t="str">
        <f>IF(R20=0,"",ROUND(AJ20/R20,1))</f>
        <v/>
      </c>
      <c r="AL20" s="336"/>
      <c r="AM20" s="307" t="str">
        <f t="shared" si="9"/>
        <v>Supply Security (IP)</v>
      </c>
      <c r="AN20" s="327" t="s">
        <v>375</v>
      </c>
      <c r="AO20" s="719"/>
      <c r="AP20" s="500"/>
      <c r="AQ20" s="500"/>
      <c r="AR20" s="500"/>
      <c r="AS20" s="500"/>
      <c r="AT20" s="500"/>
      <c r="AU20" s="553"/>
    </row>
    <row r="21" spans="1:47" ht="14.5" thickBot="1" x14ac:dyDescent="0.35">
      <c r="A21" s="309" t="s">
        <v>29</v>
      </c>
      <c r="B21" s="314" t="str">
        <f>B20</f>
        <v>Nominal £</v>
      </c>
      <c r="C21" s="698">
        <f>SUM(C9:C20)</f>
        <v>0</v>
      </c>
      <c r="D21" s="656">
        <f>SUM(D9:D20)</f>
        <v>0</v>
      </c>
      <c r="E21" s="657">
        <f>SUM(E9:E20)</f>
        <v>0</v>
      </c>
      <c r="F21" s="676">
        <f>SUM(F9:F20)</f>
        <v>0</v>
      </c>
      <c r="G21" s="322"/>
      <c r="H21" s="676">
        <v>0</v>
      </c>
      <c r="I21" s="322"/>
      <c r="J21" s="676">
        <f>SUM(J9:J20)</f>
        <v>0</v>
      </c>
      <c r="K21" s="323"/>
      <c r="L21" s="309" t="s">
        <v>29</v>
      </c>
      <c r="M21" s="314" t="s">
        <v>225</v>
      </c>
      <c r="N21" s="675">
        <f>SUM(N9:N20)</f>
        <v>0</v>
      </c>
      <c r="O21" s="656">
        <f>SUM(O9:O20)</f>
        <v>0</v>
      </c>
      <c r="P21" s="656">
        <f>SUM(P9:P20)</f>
        <v>0</v>
      </c>
      <c r="Q21" s="656">
        <f>SUM(Q9:Q20)</f>
        <v>0</v>
      </c>
      <c r="R21" s="657">
        <f t="shared" ref="R21" si="10">SUM(N21:Q21)</f>
        <v>0</v>
      </c>
      <c r="S21" s="323"/>
      <c r="T21" s="309" t="s">
        <v>29</v>
      </c>
      <c r="U21" s="314" t="s">
        <v>375</v>
      </c>
      <c r="V21" s="675">
        <f>SUM(V9:V20)</f>
        <v>0</v>
      </c>
      <c r="W21" s="656">
        <f t="shared" ref="W21:AJ21" si="11">SUM(W9:W20)</f>
        <v>0</v>
      </c>
      <c r="X21" s="656">
        <f t="shared" si="11"/>
        <v>0</v>
      </c>
      <c r="Y21" s="656">
        <f t="shared" si="11"/>
        <v>0</v>
      </c>
      <c r="Z21" s="656">
        <f t="shared" si="11"/>
        <v>0</v>
      </c>
      <c r="AA21" s="656">
        <f t="shared" si="11"/>
        <v>0</v>
      </c>
      <c r="AB21" s="656">
        <f t="shared" si="11"/>
        <v>0</v>
      </c>
      <c r="AC21" s="656">
        <f t="shared" si="11"/>
        <v>0</v>
      </c>
      <c r="AD21" s="656">
        <f t="shared" si="11"/>
        <v>0</v>
      </c>
      <c r="AE21" s="656">
        <f t="shared" si="11"/>
        <v>0</v>
      </c>
      <c r="AF21" s="656">
        <f t="shared" si="11"/>
        <v>0</v>
      </c>
      <c r="AG21" s="656">
        <f t="shared" si="11"/>
        <v>0</v>
      </c>
      <c r="AH21" s="656">
        <f t="shared" si="11"/>
        <v>0</v>
      </c>
      <c r="AI21" s="656">
        <f t="shared" si="11"/>
        <v>0</v>
      </c>
      <c r="AJ21" s="676">
        <f t="shared" si="11"/>
        <v>0</v>
      </c>
      <c r="AK21" s="676" t="str">
        <f>IF(R21=0,"",ROUND(AJ21/R21,1))</f>
        <v/>
      </c>
      <c r="AL21" s="337"/>
      <c r="AM21" s="315" t="str">
        <f t="shared" si="9"/>
        <v>Total</v>
      </c>
      <c r="AN21" s="314" t="s">
        <v>375</v>
      </c>
      <c r="AO21" s="675">
        <f>SUM(AO9:AO20)</f>
        <v>0</v>
      </c>
      <c r="AP21" s="656">
        <f t="shared" ref="AP21:AU21" si="12">SUM(AP9:AP20)</f>
        <v>0</v>
      </c>
      <c r="AQ21" s="656">
        <f t="shared" si="12"/>
        <v>0</v>
      </c>
      <c r="AR21" s="656">
        <f t="shared" si="12"/>
        <v>0</v>
      </c>
      <c r="AS21" s="656">
        <f t="shared" si="12"/>
        <v>0</v>
      </c>
      <c r="AT21" s="656">
        <f t="shared" si="12"/>
        <v>0</v>
      </c>
      <c r="AU21" s="657">
        <f t="shared" si="12"/>
        <v>0</v>
      </c>
    </row>
    <row r="22" spans="1:47" ht="15.5" x14ac:dyDescent="0.35">
      <c r="A22" s="265"/>
      <c r="B22" s="265"/>
      <c r="C22" s="325"/>
      <c r="D22" s="325"/>
      <c r="E22" s="302"/>
      <c r="F22" s="302"/>
      <c r="G22" s="265"/>
      <c r="H22" s="302"/>
      <c r="I22" s="265"/>
      <c r="J22" s="302"/>
      <c r="K22" s="17"/>
      <c r="L22" s="17"/>
      <c r="M22" s="265"/>
      <c r="N22" s="265"/>
      <c r="O22" s="265"/>
      <c r="P22" s="265"/>
      <c r="Q22" s="265"/>
      <c r="R22" s="265"/>
      <c r="S22" s="17"/>
      <c r="T22" s="17"/>
      <c r="U22" s="265"/>
      <c r="V22" s="265"/>
      <c r="W22" s="265"/>
      <c r="X22" s="265"/>
      <c r="Y22" s="265"/>
      <c r="Z22" s="265"/>
      <c r="AA22" s="265"/>
      <c r="AB22" s="293"/>
      <c r="AC22" s="293" t="s">
        <v>364</v>
      </c>
      <c r="AD22" s="293"/>
      <c r="AE22" s="293"/>
      <c r="AF22" s="265"/>
      <c r="AG22" s="265"/>
      <c r="AH22" s="265"/>
      <c r="AI22" s="265"/>
      <c r="AJ22" s="260" t="str">
        <f>IF(AJ21=SUM(AO21:AU21),"OK","Error")</f>
        <v>OK</v>
      </c>
      <c r="AK22" s="293"/>
      <c r="AL22" s="293"/>
      <c r="AM22" s="293"/>
      <c r="AN22" s="265"/>
      <c r="AO22" s="17"/>
      <c r="AP22" s="17"/>
      <c r="AQ22" s="17"/>
      <c r="AR22" s="17"/>
      <c r="AS22" s="17"/>
      <c r="AT22" s="17"/>
      <c r="AU22" s="17"/>
    </row>
    <row r="23" spans="1:47" x14ac:dyDescent="0.3">
      <c r="A23" s="265"/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6" thickBot="1" x14ac:dyDescent="0.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265"/>
      <c r="L24" s="212" t="s">
        <v>1140</v>
      </c>
      <c r="M24" s="296"/>
      <c r="N24" s="296"/>
      <c r="O24" s="296"/>
      <c r="P24" s="296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20.149999999999999" customHeight="1" x14ac:dyDescent="0.3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645" t="s">
        <v>336</v>
      </c>
      <c r="M25" s="1672" t="s">
        <v>299</v>
      </c>
      <c r="N25" s="1672" t="s">
        <v>252</v>
      </c>
      <c r="O25" s="1677"/>
      <c r="P25" s="1677"/>
      <c r="Q25" s="1678"/>
      <c r="R25" s="1679"/>
      <c r="S25" s="321"/>
      <c r="T25" s="1645" t="s">
        <v>336</v>
      </c>
      <c r="U25" s="1682" t="s">
        <v>299</v>
      </c>
      <c r="V25" s="1672" t="str">
        <f>V7</f>
        <v>Mains Length Laid (m) per pipe diameter</v>
      </c>
      <c r="W25" s="1677"/>
      <c r="X25" s="1677"/>
      <c r="Y25" s="1677"/>
      <c r="Z25" s="1677"/>
      <c r="AA25" s="1677"/>
      <c r="AB25" s="1677"/>
      <c r="AC25" s="1677"/>
      <c r="AD25" s="1677"/>
      <c r="AE25" s="1677"/>
      <c r="AF25" s="1677"/>
      <c r="AG25" s="1678"/>
      <c r="AH25" s="1678"/>
      <c r="AI25" s="1679"/>
      <c r="AJ25" s="1691" t="s">
        <v>362</v>
      </c>
      <c r="AK25" s="1680" t="str">
        <f>AK7</f>
        <v>m of main per property passed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20.149999999999999" customHeight="1" thickBot="1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674"/>
      <c r="M26" s="1673"/>
      <c r="N26" s="268" t="s">
        <v>325</v>
      </c>
      <c r="O26" s="269" t="s">
        <v>351</v>
      </c>
      <c r="P26" s="269" t="s">
        <v>326</v>
      </c>
      <c r="Q26" s="269" t="s">
        <v>327</v>
      </c>
      <c r="R26" s="271" t="s">
        <v>29</v>
      </c>
      <c r="S26" s="17"/>
      <c r="T26" s="1674"/>
      <c r="U26" s="1685"/>
      <c r="V26" s="268" t="str">
        <f>V8</f>
        <v>32mm</v>
      </c>
      <c r="W26" s="269" t="str">
        <f t="shared" ref="W26:AI27" si="13">W8</f>
        <v>50mm</v>
      </c>
      <c r="X26" s="269" t="str">
        <f t="shared" si="13"/>
        <v>63mm</v>
      </c>
      <c r="Y26" s="269" t="str">
        <f t="shared" si="13"/>
        <v>75mm</v>
      </c>
      <c r="Z26" s="269" t="str">
        <f t="shared" si="13"/>
        <v>90mm</v>
      </c>
      <c r="AA26" s="269" t="str">
        <f t="shared" si="13"/>
        <v>125mm</v>
      </c>
      <c r="AB26" s="269" t="str">
        <f t="shared" si="13"/>
        <v>180mm</v>
      </c>
      <c r="AC26" s="269" t="str">
        <f t="shared" si="13"/>
        <v>200mm</v>
      </c>
      <c r="AD26" s="269" t="str">
        <f t="shared" si="13"/>
        <v>250mm</v>
      </c>
      <c r="AE26" s="269" t="str">
        <f t="shared" si="13"/>
        <v>315mm</v>
      </c>
      <c r="AF26" s="269" t="str">
        <f t="shared" si="13"/>
        <v>355mm</v>
      </c>
      <c r="AG26" s="269" t="str">
        <f t="shared" si="13"/>
        <v>400mm</v>
      </c>
      <c r="AH26" s="269" t="str">
        <f t="shared" si="13"/>
        <v>450mm</v>
      </c>
      <c r="AI26" s="270" t="str">
        <f t="shared" si="13"/>
        <v>600mm</v>
      </c>
      <c r="AJ26" s="1692"/>
      <c r="AK26" s="1681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317" t="s">
        <v>352</v>
      </c>
      <c r="M27" s="311" t="s">
        <v>225</v>
      </c>
      <c r="N27" s="717">
        <f>N9</f>
        <v>0</v>
      </c>
      <c r="O27" s="681">
        <f t="shared" ref="O27:Q27" si="14">O9</f>
        <v>0</v>
      </c>
      <c r="P27" s="681">
        <f t="shared" si="14"/>
        <v>0</v>
      </c>
      <c r="Q27" s="681">
        <f t="shared" si="14"/>
        <v>0</v>
      </c>
      <c r="R27" s="682">
        <f>R9</f>
        <v>0</v>
      </c>
      <c r="S27" s="17"/>
      <c r="T27" s="317" t="s">
        <v>352</v>
      </c>
      <c r="U27" s="311" t="s">
        <v>375</v>
      </c>
      <c r="V27" s="717">
        <f>V9</f>
        <v>0</v>
      </c>
      <c r="W27" s="681">
        <f>W9</f>
        <v>0</v>
      </c>
      <c r="X27" s="681">
        <f t="shared" si="13"/>
        <v>0</v>
      </c>
      <c r="Y27" s="681">
        <f t="shared" si="13"/>
        <v>0</v>
      </c>
      <c r="Z27" s="681">
        <f t="shared" si="13"/>
        <v>0</v>
      </c>
      <c r="AA27" s="681">
        <f t="shared" si="13"/>
        <v>0</v>
      </c>
      <c r="AB27" s="681">
        <f t="shared" si="13"/>
        <v>0</v>
      </c>
      <c r="AC27" s="681">
        <f t="shared" si="13"/>
        <v>0</v>
      </c>
      <c r="AD27" s="681">
        <f t="shared" si="13"/>
        <v>0</v>
      </c>
      <c r="AE27" s="681">
        <f t="shared" si="13"/>
        <v>0</v>
      </c>
      <c r="AF27" s="681">
        <f t="shared" si="13"/>
        <v>0</v>
      </c>
      <c r="AG27" s="681">
        <f t="shared" si="13"/>
        <v>0</v>
      </c>
      <c r="AH27" s="681">
        <f t="shared" si="13"/>
        <v>0</v>
      </c>
      <c r="AI27" s="681">
        <f>AI9</f>
        <v>0</v>
      </c>
      <c r="AJ27" s="670">
        <f>SUM(V27:AI27)</f>
        <v>0</v>
      </c>
      <c r="AK27" s="670" t="str">
        <f>IF(R27=0,"",ROUND(AJ27/R27,1))</f>
        <v/>
      </c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4.5" thickBot="1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318" t="s">
        <v>365</v>
      </c>
      <c r="M28" s="313" t="s">
        <v>225</v>
      </c>
      <c r="N28" s="677">
        <f>(N21+N67)-N27</f>
        <v>0</v>
      </c>
      <c r="O28" s="664">
        <f t="shared" ref="O28:Q28" si="15">(O21+O67)-O27</f>
        <v>0</v>
      </c>
      <c r="P28" s="664">
        <f t="shared" si="15"/>
        <v>0</v>
      </c>
      <c r="Q28" s="664">
        <f t="shared" si="15"/>
        <v>0</v>
      </c>
      <c r="R28" s="665">
        <f>(R21+R67)-R27</f>
        <v>0</v>
      </c>
      <c r="S28" s="17"/>
      <c r="T28" s="318" t="s">
        <v>365</v>
      </c>
      <c r="U28" s="313" t="s">
        <v>375</v>
      </c>
      <c r="V28" s="664">
        <f>(V21+V67)-V27</f>
        <v>0</v>
      </c>
      <c r="W28" s="664">
        <f t="shared" ref="W28:AI28" si="16">(W21+W67)-W27</f>
        <v>0</v>
      </c>
      <c r="X28" s="664">
        <f t="shared" si="16"/>
        <v>0</v>
      </c>
      <c r="Y28" s="664">
        <f t="shared" si="16"/>
        <v>0</v>
      </c>
      <c r="Z28" s="664">
        <f t="shared" si="16"/>
        <v>0</v>
      </c>
      <c r="AA28" s="664">
        <f t="shared" si="16"/>
        <v>0</v>
      </c>
      <c r="AB28" s="664">
        <f t="shared" si="16"/>
        <v>0</v>
      </c>
      <c r="AC28" s="664">
        <f t="shared" si="16"/>
        <v>0</v>
      </c>
      <c r="AD28" s="664">
        <f t="shared" si="16"/>
        <v>0</v>
      </c>
      <c r="AE28" s="664">
        <f t="shared" si="16"/>
        <v>0</v>
      </c>
      <c r="AF28" s="664">
        <f t="shared" si="16"/>
        <v>0</v>
      </c>
      <c r="AG28" s="664">
        <f t="shared" si="16"/>
        <v>0</v>
      </c>
      <c r="AH28" s="664">
        <f t="shared" si="16"/>
        <v>0</v>
      </c>
      <c r="AI28" s="664">
        <f t="shared" si="16"/>
        <v>0</v>
      </c>
      <c r="AJ28" s="678">
        <f>SUM(V28:AI28)</f>
        <v>0</v>
      </c>
      <c r="AK28" s="678" t="str">
        <f>IF(R28=0,"",ROUND(AJ28/R28,1))</f>
        <v/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4.5" thickBot="1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318" t="s">
        <v>366</v>
      </c>
      <c r="M29" s="314" t="s">
        <v>225</v>
      </c>
      <c r="N29" s="675">
        <f>SUM(N27:N28)</f>
        <v>0</v>
      </c>
      <c r="O29" s="656">
        <f>SUM(O27:O28)</f>
        <v>0</v>
      </c>
      <c r="P29" s="656">
        <f>SUM(P27:P28)</f>
        <v>0</v>
      </c>
      <c r="Q29" s="656">
        <f>SUM(Q27:Q28)</f>
        <v>0</v>
      </c>
      <c r="R29" s="657">
        <f>SUM(R27:R28)</f>
        <v>0</v>
      </c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323"/>
      <c r="AK29" s="326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6" thickBot="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12"/>
      <c r="R32" s="212"/>
      <c r="S32" s="212"/>
      <c r="T32" s="212" t="s">
        <v>1141</v>
      </c>
      <c r="U32" s="296"/>
      <c r="V32" s="295"/>
      <c r="W32" s="295"/>
      <c r="X32" s="295"/>
      <c r="Y32" s="295"/>
      <c r="Z32" s="295"/>
      <c r="AA32" s="295"/>
      <c r="AB32" s="29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17"/>
      <c r="AP32" s="17"/>
      <c r="AQ32" s="17"/>
      <c r="AR32" s="17"/>
      <c r="AS32" s="17"/>
      <c r="AT32" s="17"/>
      <c r="AU32" s="17"/>
    </row>
    <row r="33" spans="1:47" ht="15" customHeight="1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212"/>
      <c r="R33" s="212"/>
      <c r="S33" s="212"/>
      <c r="T33" s="1675" t="s">
        <v>377</v>
      </c>
      <c r="U33" s="1672" t="s">
        <v>299</v>
      </c>
      <c r="V33" s="1683" t="str">
        <f>V7</f>
        <v>Mains Length Laid (m) per pipe diameter</v>
      </c>
      <c r="W33" s="1683"/>
      <c r="X33" s="1683"/>
      <c r="Y33" s="1683"/>
      <c r="Z33" s="1683"/>
      <c r="AA33" s="1683"/>
      <c r="AB33" s="1683"/>
      <c r="AC33" s="1683"/>
      <c r="AD33" s="1683"/>
      <c r="AE33" s="1683"/>
      <c r="AF33" s="1683"/>
      <c r="AG33" s="1683"/>
      <c r="AH33" s="1683"/>
      <c r="AI33" s="1683"/>
      <c r="AJ33" s="1675" t="s">
        <v>362</v>
      </c>
      <c r="AK33" s="265"/>
      <c r="AL33" s="265"/>
      <c r="AM33" s="265"/>
      <c r="AN33" s="17"/>
      <c r="AO33" s="17"/>
      <c r="AP33" s="17"/>
      <c r="AQ33" s="17"/>
      <c r="AR33" s="17"/>
      <c r="AS33" s="17"/>
      <c r="AT33" s="17"/>
      <c r="AU33" s="17"/>
    </row>
    <row r="34" spans="1:47" ht="16" thickBot="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212"/>
      <c r="R34" s="212"/>
      <c r="S34" s="212"/>
      <c r="T34" s="1676"/>
      <c r="U34" s="1673"/>
      <c r="V34" s="297" t="str">
        <f>V8</f>
        <v>32mm</v>
      </c>
      <c r="W34" s="297" t="str">
        <f t="shared" ref="W34:AI34" si="17">W8</f>
        <v>50mm</v>
      </c>
      <c r="X34" s="297" t="str">
        <f t="shared" si="17"/>
        <v>63mm</v>
      </c>
      <c r="Y34" s="297" t="str">
        <f t="shared" si="17"/>
        <v>75mm</v>
      </c>
      <c r="Z34" s="297" t="str">
        <f t="shared" si="17"/>
        <v>90mm</v>
      </c>
      <c r="AA34" s="297" t="str">
        <f t="shared" si="17"/>
        <v>125mm</v>
      </c>
      <c r="AB34" s="297" t="str">
        <f t="shared" si="17"/>
        <v>180mm</v>
      </c>
      <c r="AC34" s="297" t="str">
        <f t="shared" si="17"/>
        <v>200mm</v>
      </c>
      <c r="AD34" s="297" t="str">
        <f t="shared" si="17"/>
        <v>250mm</v>
      </c>
      <c r="AE34" s="297" t="str">
        <f t="shared" si="17"/>
        <v>315mm</v>
      </c>
      <c r="AF34" s="297" t="str">
        <f t="shared" si="17"/>
        <v>355mm</v>
      </c>
      <c r="AG34" s="297" t="str">
        <f t="shared" si="17"/>
        <v>400mm</v>
      </c>
      <c r="AH34" s="297" t="str">
        <f t="shared" si="17"/>
        <v>450mm</v>
      </c>
      <c r="AI34" s="297" t="str">
        <f t="shared" si="17"/>
        <v>600mm</v>
      </c>
      <c r="AJ34" s="1676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5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212"/>
      <c r="R35" s="212"/>
      <c r="S35" s="212"/>
      <c r="T35" s="306" t="s">
        <v>367</v>
      </c>
      <c r="U35" s="311" t="s">
        <v>375</v>
      </c>
      <c r="V35" s="788"/>
      <c r="W35" s="519"/>
      <c r="X35" s="519"/>
      <c r="Y35" s="519"/>
      <c r="Z35" s="519"/>
      <c r="AA35" s="519"/>
      <c r="AB35" s="519"/>
      <c r="AC35" s="519"/>
      <c r="AD35" s="519"/>
      <c r="AE35" s="519"/>
      <c r="AF35" s="519"/>
      <c r="AG35" s="519"/>
      <c r="AH35" s="782"/>
      <c r="AI35" s="782"/>
      <c r="AJ35" s="670">
        <f>SUM(V35:AI35)</f>
        <v>0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5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212"/>
      <c r="R36" s="212"/>
      <c r="S36" s="212"/>
      <c r="T36" s="307" t="s">
        <v>368</v>
      </c>
      <c r="U36" s="312" t="s">
        <v>375</v>
      </c>
      <c r="V36" s="789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784"/>
      <c r="AI36" s="784"/>
      <c r="AJ36" s="672">
        <f>SUM(V36:AI36)</f>
        <v>0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5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12"/>
      <c r="R37" s="212"/>
      <c r="S37" s="212"/>
      <c r="T37" s="307" t="s">
        <v>369</v>
      </c>
      <c r="U37" s="312" t="s">
        <v>375</v>
      </c>
      <c r="V37" s="789"/>
      <c r="W37" s="500"/>
      <c r="X37" s="500"/>
      <c r="Y37" s="500"/>
      <c r="Z37" s="500"/>
      <c r="AA37" s="500"/>
      <c r="AB37" s="500"/>
      <c r="AC37" s="500"/>
      <c r="AD37" s="500"/>
      <c r="AE37" s="500"/>
      <c r="AF37" s="500"/>
      <c r="AG37" s="500"/>
      <c r="AH37" s="784"/>
      <c r="AI37" s="784"/>
      <c r="AJ37" s="672">
        <f t="shared" ref="AJ37:AJ39" si="18">SUM(V37:AI37)</f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5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212"/>
      <c r="R38" s="212"/>
      <c r="S38" s="212"/>
      <c r="T38" s="307" t="s">
        <v>370</v>
      </c>
      <c r="U38" s="312" t="s">
        <v>375</v>
      </c>
      <c r="V38" s="789"/>
      <c r="W38" s="500"/>
      <c r="X38" s="500"/>
      <c r="Y38" s="500"/>
      <c r="Z38" s="500"/>
      <c r="AA38" s="500"/>
      <c r="AB38" s="500"/>
      <c r="AC38" s="500"/>
      <c r="AD38" s="500"/>
      <c r="AE38" s="500"/>
      <c r="AF38" s="500"/>
      <c r="AG38" s="500"/>
      <c r="AH38" s="784"/>
      <c r="AI38" s="784"/>
      <c r="AJ38" s="672">
        <f t="shared" si="18"/>
        <v>0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5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12"/>
      <c r="R39" s="212"/>
      <c r="S39" s="212"/>
      <c r="T39" s="307" t="s">
        <v>371</v>
      </c>
      <c r="U39" s="312" t="s">
        <v>375</v>
      </c>
      <c r="V39" s="789"/>
      <c r="W39" s="500"/>
      <c r="X39" s="500"/>
      <c r="Y39" s="500"/>
      <c r="Z39" s="500"/>
      <c r="AA39" s="500"/>
      <c r="AB39" s="500"/>
      <c r="AC39" s="500"/>
      <c r="AD39" s="500"/>
      <c r="AE39" s="500"/>
      <c r="AF39" s="500"/>
      <c r="AG39" s="500"/>
      <c r="AH39" s="784"/>
      <c r="AI39" s="784"/>
      <c r="AJ39" s="672">
        <f t="shared" si="18"/>
        <v>0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6" thickBot="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212"/>
      <c r="R40" s="212"/>
      <c r="S40" s="212"/>
      <c r="T40" s="315" t="s">
        <v>372</v>
      </c>
      <c r="U40" s="313" t="s">
        <v>375</v>
      </c>
      <c r="V40" s="790"/>
      <c r="W40" s="554"/>
      <c r="X40" s="554"/>
      <c r="Y40" s="554"/>
      <c r="Z40" s="554"/>
      <c r="AA40" s="554"/>
      <c r="AB40" s="554"/>
      <c r="AC40" s="554"/>
      <c r="AD40" s="554"/>
      <c r="AE40" s="554"/>
      <c r="AF40" s="554"/>
      <c r="AG40" s="554"/>
      <c r="AH40" s="786"/>
      <c r="AI40" s="786"/>
      <c r="AJ40" s="678">
        <f>SUM(V40:AI40)</f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5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212"/>
      <c r="R41" s="265"/>
      <c r="S41" s="265"/>
      <c r="T41" s="17"/>
      <c r="U41" s="265"/>
      <c r="V41" s="260"/>
      <c r="W41" s="260"/>
      <c r="X41" s="260"/>
      <c r="Y41" s="260"/>
      <c r="Z41" s="260"/>
      <c r="AA41" s="260"/>
      <c r="AB41" s="293"/>
      <c r="AC41" s="293" t="s">
        <v>388</v>
      </c>
      <c r="AD41" s="260"/>
      <c r="AE41" s="260"/>
      <c r="AF41" s="260"/>
      <c r="AG41" s="260"/>
      <c r="AH41" s="260"/>
      <c r="AI41" s="260"/>
      <c r="AJ41" s="260" t="str">
        <f>IF(AJ21=SUM(AJ35:AJ40),"OK","Error")</f>
        <v>OK</v>
      </c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6" thickBot="1" x14ac:dyDescent="0.4">
      <c r="A44" s="1686" t="s">
        <v>1142</v>
      </c>
      <c r="B44" s="1687"/>
      <c r="C44" s="1687"/>
      <c r="D44" s="1687"/>
      <c r="E44" s="302"/>
      <c r="F44" s="302"/>
      <c r="G44" s="265"/>
      <c r="H44" s="265"/>
      <c r="I44" s="265"/>
      <c r="J44" s="302"/>
      <c r="K44" s="302"/>
      <c r="L44" s="302"/>
      <c r="M44" s="265"/>
      <c r="N44" s="265"/>
      <c r="O44" s="265"/>
      <c r="P44" s="265"/>
      <c r="Q44" s="265"/>
      <c r="R44" s="265"/>
      <c r="S44" s="265"/>
      <c r="T44" s="17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17"/>
      <c r="AP44" s="17"/>
      <c r="AQ44" s="17"/>
      <c r="AR44" s="17"/>
      <c r="AS44" s="17"/>
      <c r="AT44" s="17"/>
      <c r="AU44" s="17"/>
    </row>
    <row r="45" spans="1:47" ht="20.149999999999999" customHeight="1" x14ac:dyDescent="0.3">
      <c r="A45" s="1645" t="s">
        <v>373</v>
      </c>
      <c r="B45" s="1672" t="s">
        <v>386</v>
      </c>
      <c r="C45" s="1672" t="s">
        <v>356</v>
      </c>
      <c r="D45" s="1677" t="s">
        <v>357</v>
      </c>
      <c r="E45" s="1679" t="s">
        <v>358</v>
      </c>
      <c r="F45" s="1675" t="s">
        <v>359</v>
      </c>
      <c r="G45" s="320"/>
      <c r="H45" s="1675" t="s">
        <v>360</v>
      </c>
      <c r="I45" s="320"/>
      <c r="J45" s="1645" t="s">
        <v>361</v>
      </c>
      <c r="K45" s="335"/>
      <c r="L45" s="1645" t="s">
        <v>373</v>
      </c>
      <c r="M45" s="1672" t="s">
        <v>299</v>
      </c>
      <c r="N45" s="1672" t="s">
        <v>252</v>
      </c>
      <c r="O45" s="1677"/>
      <c r="P45" s="1677"/>
      <c r="Q45" s="1678"/>
      <c r="R45" s="1679"/>
      <c r="S45" s="335"/>
      <c r="T45" s="1645" t="s">
        <v>373</v>
      </c>
      <c r="U45" s="1672" t="s">
        <v>299</v>
      </c>
      <c r="V45" s="1672" t="str">
        <f>V7</f>
        <v>Mains Length Laid (m) per pipe diameter</v>
      </c>
      <c r="W45" s="1677"/>
      <c r="X45" s="1677"/>
      <c r="Y45" s="1677"/>
      <c r="Z45" s="1677"/>
      <c r="AA45" s="1677"/>
      <c r="AB45" s="1677"/>
      <c r="AC45" s="1677"/>
      <c r="AD45" s="1677"/>
      <c r="AE45" s="1677"/>
      <c r="AF45" s="1677"/>
      <c r="AG45" s="1678"/>
      <c r="AH45" s="1678"/>
      <c r="AI45" s="1678"/>
      <c r="AJ45" s="1675" t="s">
        <v>362</v>
      </c>
      <c r="AK45" s="1680" t="str">
        <f>AK7</f>
        <v>m of main per property passed</v>
      </c>
      <c r="AL45" s="334"/>
      <c r="AM45" s="1645" t="s">
        <v>373</v>
      </c>
      <c r="AN45" s="1672" t="s">
        <v>299</v>
      </c>
      <c r="AO45" s="1672" t="str">
        <f>AO7</f>
        <v>Mains Length Laid (m) per reinstatement surface catergory</v>
      </c>
      <c r="AP45" s="1677"/>
      <c r="AQ45" s="1677"/>
      <c r="AR45" s="1677"/>
      <c r="AS45" s="1677"/>
      <c r="AT45" s="1677"/>
      <c r="AU45" s="1679"/>
    </row>
    <row r="46" spans="1:47" ht="25" customHeight="1" thickBot="1" x14ac:dyDescent="0.35">
      <c r="A46" s="1674"/>
      <c r="B46" s="1673"/>
      <c r="C46" s="1688"/>
      <c r="D46" s="1689"/>
      <c r="E46" s="1690"/>
      <c r="F46" s="1676"/>
      <c r="G46" s="265"/>
      <c r="H46" s="1676"/>
      <c r="I46" s="265"/>
      <c r="J46" s="1646"/>
      <c r="K46" s="328"/>
      <c r="L46" s="1674"/>
      <c r="M46" s="1673"/>
      <c r="N46" s="268" t="s">
        <v>325</v>
      </c>
      <c r="O46" s="269" t="s">
        <v>351</v>
      </c>
      <c r="P46" s="269" t="s">
        <v>326</v>
      </c>
      <c r="Q46" s="269" t="s">
        <v>327</v>
      </c>
      <c r="R46" s="271" t="s">
        <v>29</v>
      </c>
      <c r="S46" s="328"/>
      <c r="T46" s="1674"/>
      <c r="U46" s="1673"/>
      <c r="V46" s="268" t="s">
        <v>337</v>
      </c>
      <c r="W46" s="269" t="s">
        <v>338</v>
      </c>
      <c r="X46" s="269" t="s">
        <v>339</v>
      </c>
      <c r="Y46" s="269" t="s">
        <v>340</v>
      </c>
      <c r="Z46" s="269" t="s">
        <v>341</v>
      </c>
      <c r="AA46" s="269" t="s">
        <v>342</v>
      </c>
      <c r="AB46" s="269" t="s">
        <v>343</v>
      </c>
      <c r="AC46" s="269" t="s">
        <v>344</v>
      </c>
      <c r="AD46" s="269" t="s">
        <v>345</v>
      </c>
      <c r="AE46" s="269" t="s">
        <v>346</v>
      </c>
      <c r="AF46" s="269" t="s">
        <v>347</v>
      </c>
      <c r="AG46" s="272" t="s">
        <v>348</v>
      </c>
      <c r="AH46" s="272" t="s">
        <v>349</v>
      </c>
      <c r="AI46" s="272" t="s">
        <v>350</v>
      </c>
      <c r="AJ46" s="1676"/>
      <c r="AK46" s="1681"/>
      <c r="AL46" s="328"/>
      <c r="AM46" s="1674"/>
      <c r="AN46" s="1673"/>
      <c r="AO46" s="268" t="str">
        <f>AO8</f>
        <v>Type 1</v>
      </c>
      <c r="AP46" s="269" t="str">
        <f>AP8</f>
        <v>Type 2</v>
      </c>
      <c r="AQ46" s="269" t="str">
        <f>AQ8</f>
        <v>Type 3</v>
      </c>
      <c r="AR46" s="269" t="str">
        <f t="shared" ref="AR46:AU46" si="19">AR8</f>
        <v>Type 4</v>
      </c>
      <c r="AS46" s="269" t="str">
        <f t="shared" si="19"/>
        <v>Footways</v>
      </c>
      <c r="AT46" s="269" t="str">
        <f t="shared" si="19"/>
        <v>Grass/ Unsurfaced</v>
      </c>
      <c r="AU46" s="270" t="str">
        <f t="shared" si="19"/>
        <v>Open Trench</v>
      </c>
    </row>
    <row r="47" spans="1:47" x14ac:dyDescent="0.3">
      <c r="A47" s="303" t="s">
        <v>1060</v>
      </c>
      <c r="B47" s="372" t="s">
        <v>374</v>
      </c>
      <c r="C47" s="518"/>
      <c r="D47" s="519"/>
      <c r="E47" s="520"/>
      <c r="F47" s="670">
        <f>SUM(C47:E47)</f>
        <v>0</v>
      </c>
      <c r="G47" s="276"/>
      <c r="H47" s="514"/>
      <c r="I47" s="276"/>
      <c r="J47" s="670">
        <f>F47-H47</f>
        <v>0</v>
      </c>
      <c r="K47" s="276"/>
      <c r="L47" s="329" t="str">
        <f t="shared" ref="L47:L66" si="20">IF(A47="","",A47)</f>
        <v xml:space="preserve">7.0.1 - Bangor Dual IP Main </v>
      </c>
      <c r="M47" s="311" t="s">
        <v>225</v>
      </c>
      <c r="N47" s="518"/>
      <c r="O47" s="519"/>
      <c r="P47" s="519"/>
      <c r="Q47" s="782"/>
      <c r="R47" s="670">
        <f>SUM(N47:Q47)</f>
        <v>0</v>
      </c>
      <c r="S47" s="276"/>
      <c r="T47" s="329" t="str">
        <f>IF(A47="","",A47)</f>
        <v xml:space="preserve">7.0.1 - Bangor Dual IP Main </v>
      </c>
      <c r="U47" s="311" t="s">
        <v>375</v>
      </c>
      <c r="V47" s="500"/>
      <c r="W47" s="500"/>
      <c r="X47" s="500"/>
      <c r="Y47" s="500"/>
      <c r="Z47" s="500"/>
      <c r="AA47" s="500"/>
      <c r="AB47" s="500"/>
      <c r="AC47" s="500"/>
      <c r="AD47" s="500"/>
      <c r="AE47" s="500"/>
      <c r="AF47" s="500"/>
      <c r="AG47" s="500"/>
      <c r="AH47" s="500"/>
      <c r="AI47" s="500"/>
      <c r="AJ47" s="670">
        <f>SUM(V47:AI47)</f>
        <v>0</v>
      </c>
      <c r="AK47" s="670" t="str">
        <f>IF(R47=0,"",ROUND(AJ47/R47,1))</f>
        <v/>
      </c>
      <c r="AL47" s="336"/>
      <c r="AM47" s="329" t="str">
        <f>IF(A47="","",A47)</f>
        <v xml:space="preserve">7.0.1 - Bangor Dual IP Main </v>
      </c>
      <c r="AN47" s="311" t="s">
        <v>375</v>
      </c>
      <c r="AO47" s="518"/>
      <c r="AP47" s="519"/>
      <c r="AQ47" s="519"/>
      <c r="AR47" s="519"/>
      <c r="AS47" s="519"/>
      <c r="AT47" s="519"/>
      <c r="AU47" s="520"/>
    </row>
    <row r="48" spans="1:47" x14ac:dyDescent="0.3">
      <c r="A48" s="304" t="s">
        <v>1061</v>
      </c>
      <c r="B48" s="370" t="str">
        <f>B47</f>
        <v>Nominal £</v>
      </c>
      <c r="C48" s="719"/>
      <c r="D48" s="500"/>
      <c r="E48" s="553"/>
      <c r="F48" s="672">
        <v>0</v>
      </c>
      <c r="G48" s="276"/>
      <c r="H48" s="515"/>
      <c r="I48" s="276"/>
      <c r="J48" s="672">
        <v>0</v>
      </c>
      <c r="K48" s="276"/>
      <c r="L48" s="329" t="str">
        <f t="shared" si="20"/>
        <v xml:space="preserve">7.0.2 - Torytown AGI to Fortwilliam Dual IP Main </v>
      </c>
      <c r="M48" s="312" t="s">
        <v>225</v>
      </c>
      <c r="N48" s="719"/>
      <c r="O48" s="500"/>
      <c r="P48" s="500"/>
      <c r="Q48" s="784"/>
      <c r="R48" s="672">
        <f>SUM(N48:Q48)</f>
        <v>0</v>
      </c>
      <c r="S48" s="276"/>
      <c r="T48" s="329" t="str">
        <f t="shared" ref="T48:T66" si="21">IF(A48="","",A48)</f>
        <v xml:space="preserve">7.0.2 - Torytown AGI to Fortwilliam Dual IP Main </v>
      </c>
      <c r="U48" s="312" t="s">
        <v>375</v>
      </c>
      <c r="V48" s="500"/>
      <c r="W48" s="500"/>
      <c r="X48" s="500"/>
      <c r="Y48" s="500"/>
      <c r="Z48" s="500"/>
      <c r="AA48" s="500"/>
      <c r="AB48" s="500"/>
      <c r="AC48" s="500"/>
      <c r="AD48" s="500"/>
      <c r="AE48" s="500"/>
      <c r="AF48" s="500"/>
      <c r="AG48" s="500"/>
      <c r="AH48" s="500"/>
      <c r="AI48" s="500"/>
      <c r="AJ48" s="672">
        <f>SUM(V48:AI48)</f>
        <v>0</v>
      </c>
      <c r="AK48" s="672" t="str">
        <f>IF(R48=0,"",ROUND(AJ48/R48,1))</f>
        <v/>
      </c>
      <c r="AL48" s="336"/>
      <c r="AM48" s="329" t="str">
        <f t="shared" ref="AM48:AM66" si="22">IF(A48="","",A48)</f>
        <v xml:space="preserve">7.0.2 - Torytown AGI to Fortwilliam Dual IP Main </v>
      </c>
      <c r="AN48" s="312" t="s">
        <v>375</v>
      </c>
      <c r="AO48" s="719"/>
      <c r="AP48" s="500"/>
      <c r="AQ48" s="500"/>
      <c r="AR48" s="500"/>
      <c r="AS48" s="500"/>
      <c r="AT48" s="500"/>
      <c r="AU48" s="553"/>
    </row>
    <row r="49" spans="1:47" x14ac:dyDescent="0.3">
      <c r="A49" s="304" t="s">
        <v>1062</v>
      </c>
      <c r="B49" s="370" t="str">
        <f t="shared" ref="B49:B65" si="23">B48</f>
        <v>Nominal £</v>
      </c>
      <c r="C49" s="719"/>
      <c r="D49" s="500"/>
      <c r="E49" s="553"/>
      <c r="F49" s="672">
        <v>0</v>
      </c>
      <c r="G49" s="276"/>
      <c r="H49" s="515"/>
      <c r="I49" s="276"/>
      <c r="J49" s="672">
        <v>0</v>
      </c>
      <c r="K49" s="276"/>
      <c r="L49" s="329" t="str">
        <f t="shared" si="20"/>
        <v>7.0.3.1 - Donegal Quay to Ormeau IPRS IP Main</v>
      </c>
      <c r="M49" s="312" t="s">
        <v>225</v>
      </c>
      <c r="N49" s="719"/>
      <c r="O49" s="500"/>
      <c r="P49" s="500"/>
      <c r="Q49" s="784"/>
      <c r="R49" s="672">
        <f t="shared" ref="R49:R66" si="24">SUM(N49:Q49)</f>
        <v>0</v>
      </c>
      <c r="S49" s="276"/>
      <c r="T49" s="329" t="str">
        <f t="shared" si="21"/>
        <v>7.0.3.1 - Donegal Quay to Ormeau IPRS IP Main</v>
      </c>
      <c r="U49" s="312" t="s">
        <v>375</v>
      </c>
      <c r="V49" s="500"/>
      <c r="W49" s="500"/>
      <c r="X49" s="500"/>
      <c r="Y49" s="500"/>
      <c r="Z49" s="500"/>
      <c r="AA49" s="500"/>
      <c r="AB49" s="500"/>
      <c r="AC49" s="500"/>
      <c r="AD49" s="500"/>
      <c r="AE49" s="500"/>
      <c r="AF49" s="500"/>
      <c r="AG49" s="500"/>
      <c r="AH49" s="500"/>
      <c r="AI49" s="500"/>
      <c r="AJ49" s="672">
        <f t="shared" ref="AJ49:AJ66" si="25">SUM(V49:AI49)</f>
        <v>0</v>
      </c>
      <c r="AK49" s="672" t="str">
        <f t="shared" ref="AK49:AK65" si="26">IF(R49=0,"",ROUND(AJ49/R49,1))</f>
        <v/>
      </c>
      <c r="AL49" s="336"/>
      <c r="AM49" s="329" t="str">
        <f t="shared" si="22"/>
        <v>7.0.3.1 - Donegal Quay to Ormeau IPRS IP Main</v>
      </c>
      <c r="AN49" s="312" t="s">
        <v>375</v>
      </c>
      <c r="AO49" s="719"/>
      <c r="AP49" s="500"/>
      <c r="AQ49" s="500"/>
      <c r="AR49" s="500"/>
      <c r="AS49" s="500"/>
      <c r="AT49" s="500"/>
      <c r="AU49" s="553"/>
    </row>
    <row r="50" spans="1:47" x14ac:dyDescent="0.3">
      <c r="A50" s="304" t="s">
        <v>1063</v>
      </c>
      <c r="B50" s="370" t="str">
        <f t="shared" si="23"/>
        <v>Nominal £</v>
      </c>
      <c r="C50" s="719"/>
      <c r="D50" s="500"/>
      <c r="E50" s="553"/>
      <c r="F50" s="672">
        <v>0</v>
      </c>
      <c r="G50" s="276"/>
      <c r="H50" s="515"/>
      <c r="I50" s="276"/>
      <c r="J50" s="672">
        <v>0</v>
      </c>
      <c r="K50" s="276"/>
      <c r="L50" s="329" t="str">
        <f t="shared" si="20"/>
        <v>7.0.4 - Belfast to Newtownards IP Main</v>
      </c>
      <c r="M50" s="312" t="s">
        <v>225</v>
      </c>
      <c r="N50" s="719"/>
      <c r="O50" s="500"/>
      <c r="P50" s="500"/>
      <c r="Q50" s="784"/>
      <c r="R50" s="672">
        <f t="shared" si="24"/>
        <v>0</v>
      </c>
      <c r="S50" s="276"/>
      <c r="T50" s="329" t="str">
        <f t="shared" si="21"/>
        <v>7.0.4 - Belfast to Newtownards IP Main</v>
      </c>
      <c r="U50" s="312" t="s">
        <v>375</v>
      </c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  <c r="AH50" s="500"/>
      <c r="AI50" s="500"/>
      <c r="AJ50" s="672">
        <f t="shared" si="25"/>
        <v>0</v>
      </c>
      <c r="AK50" s="672" t="str">
        <f t="shared" si="26"/>
        <v/>
      </c>
      <c r="AL50" s="336"/>
      <c r="AM50" s="329" t="str">
        <f t="shared" si="22"/>
        <v>7.0.4 - Belfast to Newtownards IP Main</v>
      </c>
      <c r="AN50" s="312" t="s">
        <v>375</v>
      </c>
      <c r="AO50" s="719"/>
      <c r="AP50" s="500"/>
      <c r="AQ50" s="500"/>
      <c r="AR50" s="500"/>
      <c r="AS50" s="500"/>
      <c r="AT50" s="500"/>
      <c r="AU50" s="553"/>
    </row>
    <row r="51" spans="1:47" x14ac:dyDescent="0.3">
      <c r="A51" s="304" t="s">
        <v>1064</v>
      </c>
      <c r="B51" s="370" t="str">
        <f t="shared" si="23"/>
        <v>Nominal £</v>
      </c>
      <c r="C51" s="719"/>
      <c r="D51" s="500"/>
      <c r="E51" s="553"/>
      <c r="F51" s="672">
        <v>0</v>
      </c>
      <c r="G51" s="276"/>
      <c r="H51" s="515"/>
      <c r="I51" s="276"/>
      <c r="J51" s="672">
        <v>0</v>
      </c>
      <c r="K51" s="276"/>
      <c r="L51" s="329" t="str">
        <f t="shared" si="20"/>
        <v xml:space="preserve">7.0.5 - Gasworks IPRS (in conjunction with 7.0.3.1) </v>
      </c>
      <c r="M51" s="312" t="s">
        <v>225</v>
      </c>
      <c r="N51" s="719"/>
      <c r="O51" s="500"/>
      <c r="P51" s="500"/>
      <c r="Q51" s="784"/>
      <c r="R51" s="672">
        <f t="shared" si="24"/>
        <v>0</v>
      </c>
      <c r="S51" s="276"/>
      <c r="T51" s="329" t="str">
        <f t="shared" si="21"/>
        <v xml:space="preserve">7.0.5 - Gasworks IPRS (in conjunction with 7.0.3.1) </v>
      </c>
      <c r="U51" s="312" t="s">
        <v>375</v>
      </c>
      <c r="V51" s="500"/>
      <c r="W51" s="500"/>
      <c r="X51" s="500"/>
      <c r="Y51" s="500"/>
      <c r="Z51" s="500"/>
      <c r="AA51" s="500"/>
      <c r="AB51" s="500"/>
      <c r="AC51" s="500"/>
      <c r="AD51" s="500"/>
      <c r="AE51" s="500"/>
      <c r="AF51" s="500"/>
      <c r="AG51" s="500"/>
      <c r="AH51" s="500"/>
      <c r="AI51" s="500"/>
      <c r="AJ51" s="672">
        <f t="shared" si="25"/>
        <v>0</v>
      </c>
      <c r="AK51" s="672" t="str">
        <f t="shared" si="26"/>
        <v/>
      </c>
      <c r="AL51" s="336"/>
      <c r="AM51" s="329" t="str">
        <f t="shared" si="22"/>
        <v xml:space="preserve">7.0.5 - Gasworks IPRS (in conjunction with 7.0.3.1) </v>
      </c>
      <c r="AN51" s="312" t="s">
        <v>375</v>
      </c>
      <c r="AO51" s="719"/>
      <c r="AP51" s="500"/>
      <c r="AQ51" s="500"/>
      <c r="AR51" s="500"/>
      <c r="AS51" s="500"/>
      <c r="AT51" s="500"/>
      <c r="AU51" s="553"/>
    </row>
    <row r="52" spans="1:47" x14ac:dyDescent="0.3">
      <c r="A52" s="304" t="s">
        <v>1065</v>
      </c>
      <c r="B52" s="370" t="str">
        <f t="shared" si="23"/>
        <v>Nominal £</v>
      </c>
      <c r="C52" s="719"/>
      <c r="D52" s="500"/>
      <c r="E52" s="553"/>
      <c r="F52" s="672">
        <v>0</v>
      </c>
      <c r="G52" s="276"/>
      <c r="H52" s="515"/>
      <c r="I52" s="276"/>
      <c r="J52" s="672">
        <v>0</v>
      </c>
      <c r="K52" s="276"/>
      <c r="L52" s="329" t="str">
        <f t="shared" si="20"/>
        <v>7.0.6 - Ravenhill IPRS</v>
      </c>
      <c r="M52" s="312" t="s">
        <v>225</v>
      </c>
      <c r="N52" s="719"/>
      <c r="O52" s="500"/>
      <c r="P52" s="500"/>
      <c r="Q52" s="784"/>
      <c r="R52" s="672">
        <f t="shared" si="24"/>
        <v>0</v>
      </c>
      <c r="S52" s="276"/>
      <c r="T52" s="329" t="str">
        <f t="shared" si="21"/>
        <v>7.0.6 - Ravenhill IPRS</v>
      </c>
      <c r="U52" s="312" t="s">
        <v>375</v>
      </c>
      <c r="V52" s="500"/>
      <c r="W52" s="500"/>
      <c r="X52" s="500"/>
      <c r="Y52" s="500"/>
      <c r="Z52" s="500"/>
      <c r="AA52" s="500"/>
      <c r="AB52" s="500"/>
      <c r="AC52" s="500"/>
      <c r="AD52" s="500"/>
      <c r="AE52" s="500"/>
      <c r="AF52" s="500"/>
      <c r="AG52" s="500"/>
      <c r="AH52" s="500"/>
      <c r="AI52" s="500"/>
      <c r="AJ52" s="672">
        <f t="shared" si="25"/>
        <v>0</v>
      </c>
      <c r="AK52" s="672" t="str">
        <f t="shared" si="26"/>
        <v/>
      </c>
      <c r="AL52" s="336"/>
      <c r="AM52" s="329" t="str">
        <f t="shared" si="22"/>
        <v>7.0.6 - Ravenhill IPRS</v>
      </c>
      <c r="AN52" s="312" t="s">
        <v>375</v>
      </c>
      <c r="AO52" s="719"/>
      <c r="AP52" s="500"/>
      <c r="AQ52" s="500"/>
      <c r="AR52" s="500"/>
      <c r="AS52" s="500"/>
      <c r="AT52" s="500"/>
      <c r="AU52" s="553"/>
    </row>
    <row r="53" spans="1:47" x14ac:dyDescent="0.3">
      <c r="A53" s="371" t="s">
        <v>409</v>
      </c>
      <c r="B53" s="370" t="str">
        <f t="shared" si="23"/>
        <v>Nominal £</v>
      </c>
      <c r="C53" s="719"/>
      <c r="D53" s="500"/>
      <c r="E53" s="553"/>
      <c r="F53" s="672">
        <v>0</v>
      </c>
      <c r="G53" s="276"/>
      <c r="H53" s="515"/>
      <c r="I53" s="276"/>
      <c r="J53" s="672">
        <v>0</v>
      </c>
      <c r="K53" s="276"/>
      <c r="L53" s="329" t="str">
        <f t="shared" si="20"/>
        <v>(Other - Please specify)</v>
      </c>
      <c r="M53" s="312" t="s">
        <v>225</v>
      </c>
      <c r="N53" s="719"/>
      <c r="O53" s="500"/>
      <c r="P53" s="500"/>
      <c r="Q53" s="784"/>
      <c r="R53" s="672">
        <f t="shared" si="24"/>
        <v>0</v>
      </c>
      <c r="S53" s="276"/>
      <c r="T53" s="329" t="str">
        <f t="shared" si="21"/>
        <v>(Other - Please specify)</v>
      </c>
      <c r="U53" s="312" t="s">
        <v>375</v>
      </c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672">
        <f t="shared" si="25"/>
        <v>0</v>
      </c>
      <c r="AK53" s="672" t="str">
        <f t="shared" si="26"/>
        <v/>
      </c>
      <c r="AL53" s="336"/>
      <c r="AM53" s="329" t="str">
        <f t="shared" si="22"/>
        <v>(Other - Please specify)</v>
      </c>
      <c r="AN53" s="312" t="s">
        <v>375</v>
      </c>
      <c r="AO53" s="719"/>
      <c r="AP53" s="500"/>
      <c r="AQ53" s="500"/>
      <c r="AR53" s="500"/>
      <c r="AS53" s="500"/>
      <c r="AT53" s="500"/>
      <c r="AU53" s="553"/>
    </row>
    <row r="54" spans="1:47" x14ac:dyDescent="0.3">
      <c r="A54" s="371" t="s">
        <v>409</v>
      </c>
      <c r="B54" s="370" t="str">
        <f t="shared" si="23"/>
        <v>Nominal £</v>
      </c>
      <c r="C54" s="719"/>
      <c r="D54" s="500"/>
      <c r="E54" s="553"/>
      <c r="F54" s="672">
        <v>0</v>
      </c>
      <c r="G54" s="276"/>
      <c r="H54" s="515"/>
      <c r="I54" s="276"/>
      <c r="J54" s="672">
        <v>0</v>
      </c>
      <c r="K54" s="276"/>
      <c r="L54" s="329" t="str">
        <f t="shared" si="20"/>
        <v>(Other - Please specify)</v>
      </c>
      <c r="M54" s="312" t="s">
        <v>225</v>
      </c>
      <c r="N54" s="719"/>
      <c r="O54" s="500"/>
      <c r="P54" s="500"/>
      <c r="Q54" s="784"/>
      <c r="R54" s="672">
        <f t="shared" si="24"/>
        <v>0</v>
      </c>
      <c r="S54" s="276"/>
      <c r="T54" s="329" t="str">
        <f t="shared" si="21"/>
        <v>(Other - Please specify)</v>
      </c>
      <c r="U54" s="312" t="s">
        <v>375</v>
      </c>
      <c r="V54" s="500"/>
      <c r="W54" s="500"/>
      <c r="X54" s="500"/>
      <c r="Y54" s="500"/>
      <c r="Z54" s="500"/>
      <c r="AA54" s="500"/>
      <c r="AB54" s="500"/>
      <c r="AC54" s="500"/>
      <c r="AD54" s="500"/>
      <c r="AE54" s="500"/>
      <c r="AF54" s="500"/>
      <c r="AG54" s="500"/>
      <c r="AH54" s="500"/>
      <c r="AI54" s="500"/>
      <c r="AJ54" s="672">
        <f t="shared" si="25"/>
        <v>0</v>
      </c>
      <c r="AK54" s="672" t="str">
        <f t="shared" si="26"/>
        <v/>
      </c>
      <c r="AL54" s="336"/>
      <c r="AM54" s="329" t="str">
        <f t="shared" si="22"/>
        <v>(Other - Please specify)</v>
      </c>
      <c r="AN54" s="312" t="s">
        <v>375</v>
      </c>
      <c r="AO54" s="719"/>
      <c r="AP54" s="500"/>
      <c r="AQ54" s="500"/>
      <c r="AR54" s="500"/>
      <c r="AS54" s="500"/>
      <c r="AT54" s="500"/>
      <c r="AU54" s="553"/>
    </row>
    <row r="55" spans="1:47" x14ac:dyDescent="0.3">
      <c r="A55" s="371" t="s">
        <v>409</v>
      </c>
      <c r="B55" s="370" t="str">
        <f t="shared" si="23"/>
        <v>Nominal £</v>
      </c>
      <c r="C55" s="719"/>
      <c r="D55" s="500"/>
      <c r="E55" s="553"/>
      <c r="F55" s="672">
        <v>0</v>
      </c>
      <c r="G55" s="276"/>
      <c r="H55" s="515"/>
      <c r="I55" s="276"/>
      <c r="J55" s="672">
        <v>0</v>
      </c>
      <c r="K55" s="276"/>
      <c r="L55" s="329" t="str">
        <f t="shared" si="20"/>
        <v>(Other - Please specify)</v>
      </c>
      <c r="M55" s="312" t="s">
        <v>225</v>
      </c>
      <c r="N55" s="719"/>
      <c r="O55" s="500"/>
      <c r="P55" s="500"/>
      <c r="Q55" s="784"/>
      <c r="R55" s="672">
        <f t="shared" si="24"/>
        <v>0</v>
      </c>
      <c r="S55" s="276"/>
      <c r="T55" s="329" t="str">
        <f t="shared" si="21"/>
        <v>(Other - Please specify)</v>
      </c>
      <c r="U55" s="312" t="s">
        <v>375</v>
      </c>
      <c r="V55" s="500"/>
      <c r="W55" s="500"/>
      <c r="X55" s="500"/>
      <c r="Y55" s="500"/>
      <c r="Z55" s="500"/>
      <c r="AA55" s="500"/>
      <c r="AB55" s="500"/>
      <c r="AC55" s="500"/>
      <c r="AD55" s="500"/>
      <c r="AE55" s="500"/>
      <c r="AF55" s="500"/>
      <c r="AG55" s="500"/>
      <c r="AH55" s="500"/>
      <c r="AI55" s="500"/>
      <c r="AJ55" s="672">
        <f t="shared" si="25"/>
        <v>0</v>
      </c>
      <c r="AK55" s="672" t="str">
        <f t="shared" si="26"/>
        <v/>
      </c>
      <c r="AL55" s="336"/>
      <c r="AM55" s="329" t="str">
        <f t="shared" si="22"/>
        <v>(Other - Please specify)</v>
      </c>
      <c r="AN55" s="312" t="s">
        <v>375</v>
      </c>
      <c r="AO55" s="719"/>
      <c r="AP55" s="500"/>
      <c r="AQ55" s="500"/>
      <c r="AR55" s="500"/>
      <c r="AS55" s="500"/>
      <c r="AT55" s="500"/>
      <c r="AU55" s="553"/>
    </row>
    <row r="56" spans="1:47" x14ac:dyDescent="0.3">
      <c r="A56" s="371" t="s">
        <v>409</v>
      </c>
      <c r="B56" s="370" t="str">
        <f t="shared" si="23"/>
        <v>Nominal £</v>
      </c>
      <c r="C56" s="719"/>
      <c r="D56" s="500"/>
      <c r="E56" s="553"/>
      <c r="F56" s="672">
        <v>0</v>
      </c>
      <c r="G56" s="276"/>
      <c r="H56" s="515"/>
      <c r="I56" s="276"/>
      <c r="J56" s="672">
        <v>0</v>
      </c>
      <c r="K56" s="276"/>
      <c r="L56" s="329" t="str">
        <f t="shared" si="20"/>
        <v>(Other - Please specify)</v>
      </c>
      <c r="M56" s="312" t="s">
        <v>225</v>
      </c>
      <c r="N56" s="719"/>
      <c r="O56" s="500"/>
      <c r="P56" s="500"/>
      <c r="Q56" s="784"/>
      <c r="R56" s="672">
        <f t="shared" si="24"/>
        <v>0</v>
      </c>
      <c r="S56" s="276"/>
      <c r="T56" s="329" t="str">
        <f t="shared" si="21"/>
        <v>(Other - Please specify)</v>
      </c>
      <c r="U56" s="312" t="s">
        <v>375</v>
      </c>
      <c r="V56" s="500"/>
      <c r="W56" s="500"/>
      <c r="X56" s="500"/>
      <c r="Y56" s="500"/>
      <c r="Z56" s="500"/>
      <c r="AA56" s="500"/>
      <c r="AB56" s="500"/>
      <c r="AC56" s="500"/>
      <c r="AD56" s="500"/>
      <c r="AE56" s="500"/>
      <c r="AF56" s="500"/>
      <c r="AG56" s="500"/>
      <c r="AH56" s="500"/>
      <c r="AI56" s="500"/>
      <c r="AJ56" s="672">
        <f t="shared" si="25"/>
        <v>0</v>
      </c>
      <c r="AK56" s="672" t="str">
        <f t="shared" si="26"/>
        <v/>
      </c>
      <c r="AL56" s="336"/>
      <c r="AM56" s="329" t="str">
        <f t="shared" si="22"/>
        <v>(Other - Please specify)</v>
      </c>
      <c r="AN56" s="312" t="s">
        <v>375</v>
      </c>
      <c r="AO56" s="719"/>
      <c r="AP56" s="500"/>
      <c r="AQ56" s="500"/>
      <c r="AR56" s="500"/>
      <c r="AS56" s="500"/>
      <c r="AT56" s="500"/>
      <c r="AU56" s="553"/>
    </row>
    <row r="57" spans="1:47" x14ac:dyDescent="0.3">
      <c r="A57" s="371" t="s">
        <v>409</v>
      </c>
      <c r="B57" s="370" t="str">
        <f t="shared" si="23"/>
        <v>Nominal £</v>
      </c>
      <c r="C57" s="719"/>
      <c r="D57" s="500"/>
      <c r="E57" s="553"/>
      <c r="F57" s="672">
        <v>0</v>
      </c>
      <c r="G57" s="276"/>
      <c r="H57" s="515"/>
      <c r="I57" s="276"/>
      <c r="J57" s="672">
        <v>0</v>
      </c>
      <c r="K57" s="276"/>
      <c r="L57" s="329" t="str">
        <f t="shared" si="20"/>
        <v>(Other - Please specify)</v>
      </c>
      <c r="M57" s="312" t="s">
        <v>225</v>
      </c>
      <c r="N57" s="719"/>
      <c r="O57" s="500"/>
      <c r="P57" s="500"/>
      <c r="Q57" s="784"/>
      <c r="R57" s="672">
        <f t="shared" si="24"/>
        <v>0</v>
      </c>
      <c r="S57" s="276"/>
      <c r="T57" s="329" t="str">
        <f t="shared" si="21"/>
        <v>(Other - Please specify)</v>
      </c>
      <c r="U57" s="312" t="s">
        <v>375</v>
      </c>
      <c r="V57" s="500"/>
      <c r="W57" s="500"/>
      <c r="X57" s="500"/>
      <c r="Y57" s="500"/>
      <c r="Z57" s="500"/>
      <c r="AA57" s="500"/>
      <c r="AB57" s="500"/>
      <c r="AC57" s="500"/>
      <c r="AD57" s="500"/>
      <c r="AE57" s="500"/>
      <c r="AF57" s="500"/>
      <c r="AG57" s="500"/>
      <c r="AH57" s="500"/>
      <c r="AI57" s="500"/>
      <c r="AJ57" s="672">
        <f t="shared" si="25"/>
        <v>0</v>
      </c>
      <c r="AK57" s="672" t="str">
        <f t="shared" si="26"/>
        <v/>
      </c>
      <c r="AL57" s="336"/>
      <c r="AM57" s="329" t="str">
        <f t="shared" si="22"/>
        <v>(Other - Please specify)</v>
      </c>
      <c r="AN57" s="312" t="s">
        <v>375</v>
      </c>
      <c r="AO57" s="719"/>
      <c r="AP57" s="500"/>
      <c r="AQ57" s="500"/>
      <c r="AR57" s="500"/>
      <c r="AS57" s="500"/>
      <c r="AT57" s="500"/>
      <c r="AU57" s="553"/>
    </row>
    <row r="58" spans="1:47" x14ac:dyDescent="0.3">
      <c r="A58" s="371" t="s">
        <v>409</v>
      </c>
      <c r="B58" s="370" t="str">
        <f t="shared" si="23"/>
        <v>Nominal £</v>
      </c>
      <c r="C58" s="719"/>
      <c r="D58" s="500"/>
      <c r="E58" s="553"/>
      <c r="F58" s="672">
        <v>0</v>
      </c>
      <c r="G58" s="276"/>
      <c r="H58" s="515"/>
      <c r="I58" s="276"/>
      <c r="J58" s="672">
        <v>0</v>
      </c>
      <c r="K58" s="276"/>
      <c r="L58" s="329" t="str">
        <f t="shared" si="20"/>
        <v>(Other - Please specify)</v>
      </c>
      <c r="M58" s="312" t="s">
        <v>225</v>
      </c>
      <c r="N58" s="719"/>
      <c r="O58" s="500"/>
      <c r="P58" s="500"/>
      <c r="Q58" s="784"/>
      <c r="R58" s="672">
        <f t="shared" si="24"/>
        <v>0</v>
      </c>
      <c r="S58" s="276"/>
      <c r="T58" s="329" t="str">
        <f t="shared" si="21"/>
        <v>(Other - Please specify)</v>
      </c>
      <c r="U58" s="312" t="s">
        <v>375</v>
      </c>
      <c r="V58" s="500"/>
      <c r="W58" s="500"/>
      <c r="X58" s="500"/>
      <c r="Y58" s="500"/>
      <c r="Z58" s="500"/>
      <c r="AA58" s="500"/>
      <c r="AB58" s="500"/>
      <c r="AC58" s="500"/>
      <c r="AD58" s="500"/>
      <c r="AE58" s="500"/>
      <c r="AF58" s="500"/>
      <c r="AG58" s="500"/>
      <c r="AH58" s="500"/>
      <c r="AI58" s="500"/>
      <c r="AJ58" s="672">
        <f t="shared" si="25"/>
        <v>0</v>
      </c>
      <c r="AK58" s="672" t="str">
        <f t="shared" si="26"/>
        <v/>
      </c>
      <c r="AL58" s="336"/>
      <c r="AM58" s="329" t="str">
        <f t="shared" si="22"/>
        <v>(Other - Please specify)</v>
      </c>
      <c r="AN58" s="327" t="s">
        <v>375</v>
      </c>
      <c r="AO58" s="719"/>
      <c r="AP58" s="500"/>
      <c r="AQ58" s="500"/>
      <c r="AR58" s="500"/>
      <c r="AS58" s="500"/>
      <c r="AT58" s="500"/>
      <c r="AU58" s="553"/>
    </row>
    <row r="59" spans="1:47" x14ac:dyDescent="0.3">
      <c r="A59" s="371" t="s">
        <v>409</v>
      </c>
      <c r="B59" s="370" t="str">
        <f t="shared" si="23"/>
        <v>Nominal £</v>
      </c>
      <c r="C59" s="719"/>
      <c r="D59" s="500"/>
      <c r="E59" s="553"/>
      <c r="F59" s="672">
        <v>0</v>
      </c>
      <c r="G59" s="276"/>
      <c r="H59" s="515"/>
      <c r="I59" s="276"/>
      <c r="J59" s="672">
        <v>0</v>
      </c>
      <c r="K59" s="276"/>
      <c r="L59" s="329" t="str">
        <f t="shared" si="20"/>
        <v>(Other - Please specify)</v>
      </c>
      <c r="M59" s="312" t="s">
        <v>225</v>
      </c>
      <c r="N59" s="719"/>
      <c r="O59" s="500"/>
      <c r="P59" s="500"/>
      <c r="Q59" s="784"/>
      <c r="R59" s="672">
        <f t="shared" si="24"/>
        <v>0</v>
      </c>
      <c r="S59" s="276"/>
      <c r="T59" s="329" t="str">
        <f t="shared" si="21"/>
        <v>(Other - Please specify)</v>
      </c>
      <c r="U59" s="312" t="s">
        <v>375</v>
      </c>
      <c r="V59" s="500"/>
      <c r="W59" s="500"/>
      <c r="X59" s="500"/>
      <c r="Y59" s="500"/>
      <c r="Z59" s="500"/>
      <c r="AA59" s="500"/>
      <c r="AB59" s="500"/>
      <c r="AC59" s="500"/>
      <c r="AD59" s="500"/>
      <c r="AE59" s="500"/>
      <c r="AF59" s="500"/>
      <c r="AG59" s="500"/>
      <c r="AH59" s="500"/>
      <c r="AI59" s="500"/>
      <c r="AJ59" s="672">
        <f t="shared" si="25"/>
        <v>0</v>
      </c>
      <c r="AK59" s="672" t="str">
        <f t="shared" si="26"/>
        <v/>
      </c>
      <c r="AL59" s="336"/>
      <c r="AM59" s="329" t="str">
        <f t="shared" si="22"/>
        <v>(Other - Please specify)</v>
      </c>
      <c r="AN59" s="312" t="s">
        <v>375</v>
      </c>
      <c r="AO59" s="719"/>
      <c r="AP59" s="500"/>
      <c r="AQ59" s="500"/>
      <c r="AR59" s="500"/>
      <c r="AS59" s="500"/>
      <c r="AT59" s="500"/>
      <c r="AU59" s="553"/>
    </row>
    <row r="60" spans="1:47" x14ac:dyDescent="0.3">
      <c r="A60" s="371" t="s">
        <v>409</v>
      </c>
      <c r="B60" s="370" t="str">
        <f t="shared" si="23"/>
        <v>Nominal £</v>
      </c>
      <c r="C60" s="719"/>
      <c r="D60" s="500"/>
      <c r="E60" s="553"/>
      <c r="F60" s="672">
        <v>0</v>
      </c>
      <c r="G60" s="276"/>
      <c r="H60" s="515"/>
      <c r="I60" s="276"/>
      <c r="J60" s="672">
        <v>0</v>
      </c>
      <c r="K60" s="276"/>
      <c r="L60" s="329" t="str">
        <f t="shared" si="20"/>
        <v>(Other - Please specify)</v>
      </c>
      <c r="M60" s="312" t="s">
        <v>225</v>
      </c>
      <c r="N60" s="719"/>
      <c r="O60" s="500"/>
      <c r="P60" s="500"/>
      <c r="Q60" s="784"/>
      <c r="R60" s="672">
        <f t="shared" si="24"/>
        <v>0</v>
      </c>
      <c r="S60" s="276"/>
      <c r="T60" s="329" t="str">
        <f t="shared" si="21"/>
        <v>(Other - Please specify)</v>
      </c>
      <c r="U60" s="312" t="s">
        <v>375</v>
      </c>
      <c r="V60" s="500"/>
      <c r="W60" s="500"/>
      <c r="X60" s="500"/>
      <c r="Y60" s="500"/>
      <c r="Z60" s="500"/>
      <c r="AA60" s="500"/>
      <c r="AB60" s="500"/>
      <c r="AC60" s="500"/>
      <c r="AD60" s="500"/>
      <c r="AE60" s="500"/>
      <c r="AF60" s="500"/>
      <c r="AG60" s="500"/>
      <c r="AH60" s="500"/>
      <c r="AI60" s="500"/>
      <c r="AJ60" s="672">
        <f t="shared" si="25"/>
        <v>0</v>
      </c>
      <c r="AK60" s="672" t="str">
        <f t="shared" si="26"/>
        <v/>
      </c>
      <c r="AL60" s="336"/>
      <c r="AM60" s="329" t="str">
        <f t="shared" si="22"/>
        <v>(Other - Please specify)</v>
      </c>
      <c r="AN60" s="327" t="s">
        <v>375</v>
      </c>
      <c r="AO60" s="719"/>
      <c r="AP60" s="500"/>
      <c r="AQ60" s="500"/>
      <c r="AR60" s="500"/>
      <c r="AS60" s="500"/>
      <c r="AT60" s="500"/>
      <c r="AU60" s="553"/>
    </row>
    <row r="61" spans="1:47" x14ac:dyDescent="0.3">
      <c r="A61" s="371" t="s">
        <v>409</v>
      </c>
      <c r="B61" s="370" t="str">
        <f t="shared" si="23"/>
        <v>Nominal £</v>
      </c>
      <c r="C61" s="719"/>
      <c r="D61" s="500"/>
      <c r="E61" s="553"/>
      <c r="F61" s="672">
        <v>0</v>
      </c>
      <c r="G61" s="276"/>
      <c r="H61" s="515"/>
      <c r="I61" s="276"/>
      <c r="J61" s="672">
        <v>0</v>
      </c>
      <c r="K61" s="276"/>
      <c r="L61" s="329" t="str">
        <f t="shared" si="20"/>
        <v>(Other - Please specify)</v>
      </c>
      <c r="M61" s="312" t="s">
        <v>225</v>
      </c>
      <c r="N61" s="719"/>
      <c r="O61" s="500"/>
      <c r="P61" s="500"/>
      <c r="Q61" s="784"/>
      <c r="R61" s="672">
        <f t="shared" si="24"/>
        <v>0</v>
      </c>
      <c r="S61" s="276"/>
      <c r="T61" s="329" t="str">
        <f t="shared" si="21"/>
        <v>(Other - Please specify)</v>
      </c>
      <c r="U61" s="312" t="s">
        <v>375</v>
      </c>
      <c r="V61" s="500"/>
      <c r="W61" s="500"/>
      <c r="X61" s="500"/>
      <c r="Y61" s="500"/>
      <c r="Z61" s="500"/>
      <c r="AA61" s="500"/>
      <c r="AB61" s="500"/>
      <c r="AC61" s="500"/>
      <c r="AD61" s="500"/>
      <c r="AE61" s="500"/>
      <c r="AF61" s="500"/>
      <c r="AG61" s="500"/>
      <c r="AH61" s="500"/>
      <c r="AI61" s="500"/>
      <c r="AJ61" s="672">
        <f t="shared" si="25"/>
        <v>0</v>
      </c>
      <c r="AK61" s="672" t="str">
        <f t="shared" si="26"/>
        <v/>
      </c>
      <c r="AL61" s="336"/>
      <c r="AM61" s="329" t="str">
        <f t="shared" si="22"/>
        <v>(Other - Please specify)</v>
      </c>
      <c r="AN61" s="312" t="s">
        <v>375</v>
      </c>
      <c r="AO61" s="719"/>
      <c r="AP61" s="500"/>
      <c r="AQ61" s="500"/>
      <c r="AR61" s="500"/>
      <c r="AS61" s="500"/>
      <c r="AT61" s="500"/>
      <c r="AU61" s="553"/>
    </row>
    <row r="62" spans="1:47" x14ac:dyDescent="0.3">
      <c r="A62" s="371" t="s">
        <v>409</v>
      </c>
      <c r="B62" s="370" t="str">
        <f t="shared" si="23"/>
        <v>Nominal £</v>
      </c>
      <c r="C62" s="719"/>
      <c r="D62" s="500"/>
      <c r="E62" s="553"/>
      <c r="F62" s="672">
        <v>0</v>
      </c>
      <c r="G62" s="276"/>
      <c r="H62" s="515"/>
      <c r="I62" s="276"/>
      <c r="J62" s="672">
        <v>0</v>
      </c>
      <c r="K62" s="276"/>
      <c r="L62" s="329" t="str">
        <f t="shared" si="20"/>
        <v>(Other - Please specify)</v>
      </c>
      <c r="M62" s="312" t="s">
        <v>225</v>
      </c>
      <c r="N62" s="720"/>
      <c r="O62" s="556"/>
      <c r="P62" s="556"/>
      <c r="Q62" s="787"/>
      <c r="R62" s="672">
        <f t="shared" si="24"/>
        <v>0</v>
      </c>
      <c r="S62" s="276"/>
      <c r="T62" s="329" t="str">
        <f t="shared" si="21"/>
        <v>(Other - Please specify)</v>
      </c>
      <c r="U62" s="312" t="s">
        <v>375</v>
      </c>
      <c r="V62" s="500"/>
      <c r="W62" s="500"/>
      <c r="X62" s="500"/>
      <c r="Y62" s="500"/>
      <c r="Z62" s="500"/>
      <c r="AA62" s="500"/>
      <c r="AB62" s="500"/>
      <c r="AC62" s="500"/>
      <c r="AD62" s="500"/>
      <c r="AE62" s="500"/>
      <c r="AF62" s="500"/>
      <c r="AG62" s="500"/>
      <c r="AH62" s="500"/>
      <c r="AI62" s="500"/>
      <c r="AJ62" s="672">
        <f t="shared" si="25"/>
        <v>0</v>
      </c>
      <c r="AK62" s="672" t="str">
        <f t="shared" si="26"/>
        <v/>
      </c>
      <c r="AL62" s="336"/>
      <c r="AM62" s="329" t="str">
        <f t="shared" si="22"/>
        <v>(Other - Please specify)</v>
      </c>
      <c r="AN62" s="327" t="s">
        <v>375</v>
      </c>
      <c r="AO62" s="719"/>
      <c r="AP62" s="500"/>
      <c r="AQ62" s="500"/>
      <c r="AR62" s="500"/>
      <c r="AS62" s="500"/>
      <c r="AT62" s="500"/>
      <c r="AU62" s="553"/>
    </row>
    <row r="63" spans="1:47" x14ac:dyDescent="0.3">
      <c r="A63" s="371" t="s">
        <v>409</v>
      </c>
      <c r="B63" s="370" t="str">
        <f t="shared" si="23"/>
        <v>Nominal £</v>
      </c>
      <c r="C63" s="719"/>
      <c r="D63" s="500"/>
      <c r="E63" s="553"/>
      <c r="F63" s="672">
        <v>0</v>
      </c>
      <c r="G63" s="276"/>
      <c r="H63" s="515"/>
      <c r="I63" s="276"/>
      <c r="J63" s="672">
        <v>0</v>
      </c>
      <c r="K63" s="276"/>
      <c r="L63" s="329" t="str">
        <f t="shared" si="20"/>
        <v>(Other - Please specify)</v>
      </c>
      <c r="M63" s="312" t="s">
        <v>225</v>
      </c>
      <c r="N63" s="720"/>
      <c r="O63" s="556"/>
      <c r="P63" s="556"/>
      <c r="Q63" s="787"/>
      <c r="R63" s="672">
        <f t="shared" si="24"/>
        <v>0</v>
      </c>
      <c r="S63" s="276"/>
      <c r="T63" s="329" t="str">
        <f t="shared" si="21"/>
        <v>(Other - Please specify)</v>
      </c>
      <c r="U63" s="312" t="s">
        <v>375</v>
      </c>
      <c r="V63" s="500"/>
      <c r="W63" s="500"/>
      <c r="X63" s="500"/>
      <c r="Y63" s="500"/>
      <c r="Z63" s="500"/>
      <c r="AA63" s="500"/>
      <c r="AB63" s="500"/>
      <c r="AC63" s="500"/>
      <c r="AD63" s="500"/>
      <c r="AE63" s="500"/>
      <c r="AF63" s="500"/>
      <c r="AG63" s="500"/>
      <c r="AH63" s="500"/>
      <c r="AI63" s="500"/>
      <c r="AJ63" s="672">
        <f t="shared" si="25"/>
        <v>0</v>
      </c>
      <c r="AK63" s="672" t="str">
        <f t="shared" si="26"/>
        <v/>
      </c>
      <c r="AL63" s="336"/>
      <c r="AM63" s="329" t="str">
        <f t="shared" si="22"/>
        <v>(Other - Please specify)</v>
      </c>
      <c r="AN63" s="312" t="s">
        <v>375</v>
      </c>
      <c r="AO63" s="719"/>
      <c r="AP63" s="500"/>
      <c r="AQ63" s="500"/>
      <c r="AR63" s="500"/>
      <c r="AS63" s="500"/>
      <c r="AT63" s="500"/>
      <c r="AU63" s="553"/>
    </row>
    <row r="64" spans="1:47" x14ac:dyDescent="0.3">
      <c r="A64" s="371" t="s">
        <v>409</v>
      </c>
      <c r="B64" s="370" t="str">
        <f t="shared" si="23"/>
        <v>Nominal £</v>
      </c>
      <c r="C64" s="719"/>
      <c r="D64" s="500"/>
      <c r="E64" s="553"/>
      <c r="F64" s="672">
        <v>0</v>
      </c>
      <c r="G64" s="276"/>
      <c r="H64" s="515"/>
      <c r="I64" s="276"/>
      <c r="J64" s="672">
        <v>0</v>
      </c>
      <c r="K64" s="276"/>
      <c r="L64" s="329" t="str">
        <f t="shared" si="20"/>
        <v>(Other - Please specify)</v>
      </c>
      <c r="M64" s="312" t="s">
        <v>225</v>
      </c>
      <c r="N64" s="720"/>
      <c r="O64" s="556"/>
      <c r="P64" s="556"/>
      <c r="Q64" s="787"/>
      <c r="R64" s="672">
        <f t="shared" si="24"/>
        <v>0</v>
      </c>
      <c r="S64" s="276"/>
      <c r="T64" s="329" t="str">
        <f t="shared" si="21"/>
        <v>(Other - Please specify)</v>
      </c>
      <c r="U64" s="312" t="s">
        <v>375</v>
      </c>
      <c r="V64" s="500"/>
      <c r="W64" s="500"/>
      <c r="X64" s="500"/>
      <c r="Y64" s="500"/>
      <c r="Z64" s="500"/>
      <c r="AA64" s="500"/>
      <c r="AB64" s="500"/>
      <c r="AC64" s="500"/>
      <c r="AD64" s="500"/>
      <c r="AE64" s="500"/>
      <c r="AF64" s="500"/>
      <c r="AG64" s="500"/>
      <c r="AH64" s="500"/>
      <c r="AI64" s="500"/>
      <c r="AJ64" s="672">
        <f t="shared" si="25"/>
        <v>0</v>
      </c>
      <c r="AK64" s="672" t="str">
        <f t="shared" si="26"/>
        <v/>
      </c>
      <c r="AL64" s="336"/>
      <c r="AM64" s="329" t="str">
        <f t="shared" si="22"/>
        <v>(Other - Please specify)</v>
      </c>
      <c r="AN64" s="327" t="s">
        <v>375</v>
      </c>
      <c r="AO64" s="719"/>
      <c r="AP64" s="500"/>
      <c r="AQ64" s="500"/>
      <c r="AR64" s="500"/>
      <c r="AS64" s="500"/>
      <c r="AT64" s="500"/>
      <c r="AU64" s="553"/>
    </row>
    <row r="65" spans="1:47" x14ac:dyDescent="0.3">
      <c r="A65" s="371" t="s">
        <v>409</v>
      </c>
      <c r="B65" s="370" t="str">
        <f t="shared" si="23"/>
        <v>Nominal £</v>
      </c>
      <c r="C65" s="719"/>
      <c r="D65" s="500"/>
      <c r="E65" s="553"/>
      <c r="F65" s="672">
        <v>0</v>
      </c>
      <c r="G65" s="276"/>
      <c r="H65" s="515"/>
      <c r="I65" s="276"/>
      <c r="J65" s="672">
        <v>0</v>
      </c>
      <c r="K65" s="276"/>
      <c r="L65" s="329" t="str">
        <f t="shared" si="20"/>
        <v>(Other - Please specify)</v>
      </c>
      <c r="M65" s="312" t="s">
        <v>225</v>
      </c>
      <c r="N65" s="720"/>
      <c r="O65" s="556"/>
      <c r="P65" s="556"/>
      <c r="Q65" s="787"/>
      <c r="R65" s="672">
        <f t="shared" si="24"/>
        <v>0</v>
      </c>
      <c r="S65" s="276"/>
      <c r="T65" s="329" t="str">
        <f t="shared" si="21"/>
        <v>(Other - Please specify)</v>
      </c>
      <c r="U65" s="312" t="s">
        <v>375</v>
      </c>
      <c r="V65" s="500"/>
      <c r="W65" s="500"/>
      <c r="X65" s="500"/>
      <c r="Y65" s="500"/>
      <c r="Z65" s="500"/>
      <c r="AA65" s="500"/>
      <c r="AB65" s="500"/>
      <c r="AC65" s="500"/>
      <c r="AD65" s="500"/>
      <c r="AE65" s="500"/>
      <c r="AF65" s="500"/>
      <c r="AG65" s="500"/>
      <c r="AH65" s="500"/>
      <c r="AI65" s="500"/>
      <c r="AJ65" s="672">
        <f t="shared" si="25"/>
        <v>0</v>
      </c>
      <c r="AK65" s="672" t="str">
        <f t="shared" si="26"/>
        <v/>
      </c>
      <c r="AL65" s="336"/>
      <c r="AM65" s="329" t="str">
        <f t="shared" si="22"/>
        <v>(Other - Please specify)</v>
      </c>
      <c r="AN65" s="312" t="s">
        <v>375</v>
      </c>
      <c r="AO65" s="719"/>
      <c r="AP65" s="500"/>
      <c r="AQ65" s="500"/>
      <c r="AR65" s="500"/>
      <c r="AS65" s="500"/>
      <c r="AT65" s="500"/>
      <c r="AU65" s="553"/>
    </row>
    <row r="66" spans="1:47" ht="14.5" thickBot="1" x14ac:dyDescent="0.35">
      <c r="A66" s="371" t="s">
        <v>409</v>
      </c>
      <c r="B66" s="370" t="str">
        <f>B65</f>
        <v>Nominal £</v>
      </c>
      <c r="C66" s="720"/>
      <c r="D66" s="556"/>
      <c r="E66" s="557"/>
      <c r="F66" s="674">
        <v>0</v>
      </c>
      <c r="G66" s="276"/>
      <c r="H66" s="721"/>
      <c r="I66" s="276"/>
      <c r="J66" s="674">
        <v>0</v>
      </c>
      <c r="K66" s="276"/>
      <c r="L66" s="329" t="str">
        <f t="shared" si="20"/>
        <v>(Other - Please specify)</v>
      </c>
      <c r="M66" s="327" t="s">
        <v>225</v>
      </c>
      <c r="N66" s="720"/>
      <c r="O66" s="556"/>
      <c r="P66" s="556"/>
      <c r="Q66" s="787"/>
      <c r="R66" s="672">
        <f t="shared" si="24"/>
        <v>0</v>
      </c>
      <c r="S66" s="276"/>
      <c r="T66" s="329" t="str">
        <f t="shared" si="21"/>
        <v>(Other - Please specify)</v>
      </c>
      <c r="U66" s="312" t="s">
        <v>375</v>
      </c>
      <c r="V66" s="500"/>
      <c r="W66" s="500"/>
      <c r="X66" s="500"/>
      <c r="Y66" s="500"/>
      <c r="Z66" s="500"/>
      <c r="AA66" s="500"/>
      <c r="AB66" s="500"/>
      <c r="AC66" s="500"/>
      <c r="AD66" s="500"/>
      <c r="AE66" s="500"/>
      <c r="AF66" s="500"/>
      <c r="AG66" s="500"/>
      <c r="AH66" s="500"/>
      <c r="AI66" s="500"/>
      <c r="AJ66" s="672">
        <f t="shared" si="25"/>
        <v>0</v>
      </c>
      <c r="AK66" s="674" t="str">
        <f>IF(R66=0,"",ROUND(AJ66/R66,1))</f>
        <v/>
      </c>
      <c r="AL66" s="336"/>
      <c r="AM66" s="329" t="str">
        <f t="shared" si="22"/>
        <v>(Other - Please specify)</v>
      </c>
      <c r="AN66" s="327" t="s">
        <v>375</v>
      </c>
      <c r="AO66" s="722"/>
      <c r="AP66" s="554"/>
      <c r="AQ66" s="554"/>
      <c r="AR66" s="554"/>
      <c r="AS66" s="554"/>
      <c r="AT66" s="554"/>
      <c r="AU66" s="555"/>
    </row>
    <row r="67" spans="1:47" ht="14.5" thickBot="1" x14ac:dyDescent="0.35">
      <c r="A67" s="292" t="s">
        <v>29</v>
      </c>
      <c r="B67" s="314" t="str">
        <f>B66</f>
        <v>Nominal £</v>
      </c>
      <c r="C67" s="675">
        <f>SUM(C47:C66)</f>
        <v>0</v>
      </c>
      <c r="D67" s="656">
        <f>SUM(D47:D66)</f>
        <v>0</v>
      </c>
      <c r="E67" s="657">
        <f>SUM(E47:E66)</f>
        <v>0</v>
      </c>
      <c r="F67" s="676">
        <f>SUM(F47:F66)</f>
        <v>0</v>
      </c>
      <c r="G67" s="322"/>
      <c r="H67" s="676">
        <f>SUM(H47:H66)</f>
        <v>0</v>
      </c>
      <c r="I67" s="322"/>
      <c r="J67" s="676">
        <f>SUM(J47:J66)</f>
        <v>0</v>
      </c>
      <c r="K67" s="338"/>
      <c r="L67" s="330" t="s">
        <v>29</v>
      </c>
      <c r="M67" s="314" t="s">
        <v>225</v>
      </c>
      <c r="N67" s="675">
        <f>SUM(N47:N66)</f>
        <v>0</v>
      </c>
      <c r="O67" s="656">
        <f>SUM(O47:O66)</f>
        <v>0</v>
      </c>
      <c r="P67" s="656">
        <f>SUM(P47:P66)</f>
        <v>0</v>
      </c>
      <c r="Q67" s="758">
        <f>SUM(Q47:Q66)</f>
        <v>0</v>
      </c>
      <c r="R67" s="676">
        <f>SUM(R47:R66)</f>
        <v>0</v>
      </c>
      <c r="S67" s="338"/>
      <c r="T67" s="330" t="s">
        <v>29</v>
      </c>
      <c r="U67" s="314" t="s">
        <v>375</v>
      </c>
      <c r="V67" s="675">
        <f>SUM(V47:V66)</f>
        <v>0</v>
      </c>
      <c r="W67" s="656">
        <f>SUM(W47:W66)</f>
        <v>0</v>
      </c>
      <c r="X67" s="656">
        <f t="shared" ref="X67:AH67" si="27">SUM(X47:X66)</f>
        <v>0</v>
      </c>
      <c r="Y67" s="656">
        <f t="shared" si="27"/>
        <v>0</v>
      </c>
      <c r="Z67" s="656">
        <f t="shared" si="27"/>
        <v>0</v>
      </c>
      <c r="AA67" s="656">
        <f t="shared" si="27"/>
        <v>0</v>
      </c>
      <c r="AB67" s="656">
        <f t="shared" si="27"/>
        <v>0</v>
      </c>
      <c r="AC67" s="656">
        <f t="shared" si="27"/>
        <v>0</v>
      </c>
      <c r="AD67" s="656">
        <f t="shared" si="27"/>
        <v>0</v>
      </c>
      <c r="AE67" s="656">
        <f t="shared" si="27"/>
        <v>0</v>
      </c>
      <c r="AF67" s="656">
        <f t="shared" si="27"/>
        <v>0</v>
      </c>
      <c r="AG67" s="656">
        <f t="shared" si="27"/>
        <v>0</v>
      </c>
      <c r="AH67" s="656">
        <f t="shared" si="27"/>
        <v>0</v>
      </c>
      <c r="AI67" s="758">
        <f>SUM(AI47:AI66)</f>
        <v>0</v>
      </c>
      <c r="AJ67" s="758">
        <f>SUM(AJ47:AJ66)</f>
        <v>0</v>
      </c>
      <c r="AK67" s="676" t="str">
        <f>IF(R67=0,"",ROUND(AJ67/R67,1))</f>
        <v/>
      </c>
      <c r="AL67" s="337"/>
      <c r="AM67" s="292" t="str">
        <f t="shared" ref="AM67" si="28">A67</f>
        <v>Total</v>
      </c>
      <c r="AN67" s="314" t="s">
        <v>375</v>
      </c>
      <c r="AO67" s="675">
        <f>SUM(AO47:AO66)</f>
        <v>0</v>
      </c>
      <c r="AP67" s="656">
        <f t="shared" ref="AP67:AU67" si="29">SUM(AP47:AP66)</f>
        <v>0</v>
      </c>
      <c r="AQ67" s="656">
        <f t="shared" si="29"/>
        <v>0</v>
      </c>
      <c r="AR67" s="656">
        <f t="shared" si="29"/>
        <v>0</v>
      </c>
      <c r="AS67" s="656">
        <f t="shared" si="29"/>
        <v>0</v>
      </c>
      <c r="AT67" s="656">
        <f t="shared" si="29"/>
        <v>0</v>
      </c>
      <c r="AU67" s="657">
        <f t="shared" si="29"/>
        <v>0</v>
      </c>
    </row>
    <row r="68" spans="1:47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293" t="s">
        <v>364</v>
      </c>
      <c r="AD68" s="293"/>
      <c r="AE68" s="293"/>
      <c r="AF68" s="265"/>
      <c r="AG68" s="265"/>
      <c r="AH68" s="265"/>
      <c r="AI68" s="265"/>
      <c r="AJ68" s="260" t="str">
        <f>IF(AJ67=SUM(AO67:AU67),"OK","Error")</f>
        <v>OK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/>
    <row r="70" spans="1:47" x14ac:dyDescent="0.3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6" thickBot="1" x14ac:dyDescent="0.4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T71" s="212" t="s">
        <v>390</v>
      </c>
      <c r="U71" s="296"/>
      <c r="V71" s="295"/>
      <c r="W71" s="295"/>
      <c r="X71" s="295"/>
      <c r="Y71" s="295"/>
      <c r="Z71" s="295"/>
      <c r="AA71" s="295"/>
      <c r="AB71" s="29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17"/>
      <c r="AO71" s="17"/>
      <c r="AP71" s="17"/>
      <c r="AQ71" s="17"/>
      <c r="AR71" s="17"/>
      <c r="AS71" s="17"/>
      <c r="AT71" s="17"/>
      <c r="AU71" s="17"/>
    </row>
    <row r="72" spans="1:47" ht="20.149999999999999" customHeight="1" x14ac:dyDescent="0.3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T72" s="1675" t="s">
        <v>377</v>
      </c>
      <c r="U72" s="1682" t="s">
        <v>299</v>
      </c>
      <c r="V72" s="1682" t="str">
        <f>V7</f>
        <v>Mains Length Laid (m) per pipe diameter</v>
      </c>
      <c r="W72" s="1683"/>
      <c r="X72" s="1683"/>
      <c r="Y72" s="1683"/>
      <c r="Z72" s="1683"/>
      <c r="AA72" s="1683"/>
      <c r="AB72" s="1683"/>
      <c r="AC72" s="1683"/>
      <c r="AD72" s="1683"/>
      <c r="AE72" s="1683"/>
      <c r="AF72" s="1683"/>
      <c r="AG72" s="1683"/>
      <c r="AH72" s="1683"/>
      <c r="AI72" s="1684"/>
      <c r="AJ72" s="1675" t="s">
        <v>362</v>
      </c>
      <c r="AK72" s="265"/>
      <c r="AL72" s="265"/>
      <c r="AM72" s="265"/>
      <c r="AN72" s="17"/>
      <c r="AO72" s="17"/>
      <c r="AP72" s="17"/>
      <c r="AQ72" s="17"/>
      <c r="AR72" s="17"/>
      <c r="AS72" s="17"/>
      <c r="AT72" s="17"/>
      <c r="AU72" s="17"/>
    </row>
    <row r="73" spans="1:47" ht="20.149999999999999" customHeight="1" thickBo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T73" s="1676"/>
      <c r="U73" s="1685"/>
      <c r="V73" s="268" t="str">
        <f>V8</f>
        <v>32mm</v>
      </c>
      <c r="W73" s="297" t="str">
        <f t="shared" ref="W73:AI73" si="30">W8</f>
        <v>50mm</v>
      </c>
      <c r="X73" s="297" t="str">
        <f t="shared" si="30"/>
        <v>63mm</v>
      </c>
      <c r="Y73" s="297" t="str">
        <f t="shared" si="30"/>
        <v>75mm</v>
      </c>
      <c r="Z73" s="297" t="str">
        <f t="shared" si="30"/>
        <v>90mm</v>
      </c>
      <c r="AA73" s="297" t="str">
        <f t="shared" si="30"/>
        <v>125mm</v>
      </c>
      <c r="AB73" s="297" t="str">
        <f t="shared" si="30"/>
        <v>180mm</v>
      </c>
      <c r="AC73" s="297" t="str">
        <f t="shared" si="30"/>
        <v>200mm</v>
      </c>
      <c r="AD73" s="297" t="str">
        <f t="shared" si="30"/>
        <v>250mm</v>
      </c>
      <c r="AE73" s="297" t="str">
        <f t="shared" si="30"/>
        <v>315mm</v>
      </c>
      <c r="AF73" s="297" t="str">
        <f t="shared" si="30"/>
        <v>355mm</v>
      </c>
      <c r="AG73" s="297" t="str">
        <f t="shared" si="30"/>
        <v>400mm</v>
      </c>
      <c r="AH73" s="297" t="str">
        <f t="shared" si="30"/>
        <v>450mm</v>
      </c>
      <c r="AI73" s="271" t="str">
        <f t="shared" si="30"/>
        <v>600mm</v>
      </c>
      <c r="AJ73" s="1676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T74" s="306" t="s">
        <v>367</v>
      </c>
      <c r="U74" s="311" t="s">
        <v>375</v>
      </c>
      <c r="V74" s="788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782"/>
      <c r="AI74" s="782"/>
      <c r="AJ74" s="670">
        <f>SUM(V74:AI74)</f>
        <v>0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T75" s="307" t="s">
        <v>368</v>
      </c>
      <c r="U75" s="312" t="s">
        <v>375</v>
      </c>
      <c r="V75" s="789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784"/>
      <c r="AI75" s="784"/>
      <c r="AJ75" s="672">
        <f>SUM(V75:AI75)</f>
        <v>0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T76" s="307" t="s">
        <v>369</v>
      </c>
      <c r="U76" s="312" t="s">
        <v>375</v>
      </c>
      <c r="V76" s="789"/>
      <c r="W76" s="500"/>
      <c r="X76" s="500"/>
      <c r="Y76" s="500"/>
      <c r="Z76" s="500"/>
      <c r="AA76" s="500"/>
      <c r="AB76" s="500"/>
      <c r="AC76" s="500"/>
      <c r="AD76" s="500"/>
      <c r="AE76" s="500"/>
      <c r="AF76" s="500"/>
      <c r="AG76" s="500"/>
      <c r="AH76" s="784"/>
      <c r="AI76" s="784"/>
      <c r="AJ76" s="672">
        <f t="shared" ref="AJ76:AJ79" si="31">SUM(V76:AI76)</f>
        <v>0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T77" s="307" t="s">
        <v>370</v>
      </c>
      <c r="U77" s="312" t="s">
        <v>375</v>
      </c>
      <c r="V77" s="789"/>
      <c r="W77" s="500"/>
      <c r="X77" s="500"/>
      <c r="Y77" s="500"/>
      <c r="Z77" s="500"/>
      <c r="AA77" s="500"/>
      <c r="AB77" s="500"/>
      <c r="AC77" s="500"/>
      <c r="AD77" s="500"/>
      <c r="AE77" s="500"/>
      <c r="AF77" s="500"/>
      <c r="AG77" s="500"/>
      <c r="AH77" s="784"/>
      <c r="AI77" s="784"/>
      <c r="AJ77" s="672">
        <f t="shared" si="31"/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T78" s="307" t="s">
        <v>371</v>
      </c>
      <c r="U78" s="312" t="s">
        <v>375</v>
      </c>
      <c r="V78" s="789"/>
      <c r="W78" s="500"/>
      <c r="X78" s="500"/>
      <c r="Y78" s="500"/>
      <c r="Z78" s="500"/>
      <c r="AA78" s="500"/>
      <c r="AB78" s="500"/>
      <c r="AC78" s="500"/>
      <c r="AD78" s="500"/>
      <c r="AE78" s="500"/>
      <c r="AF78" s="500"/>
      <c r="AG78" s="500"/>
      <c r="AH78" s="784"/>
      <c r="AI78" s="784"/>
      <c r="AJ78" s="672">
        <f t="shared" si="31"/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4.5" thickBo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T79" s="315" t="s">
        <v>372</v>
      </c>
      <c r="U79" s="313" t="s">
        <v>375</v>
      </c>
      <c r="V79" s="790"/>
      <c r="W79" s="554"/>
      <c r="X79" s="554"/>
      <c r="Y79" s="554"/>
      <c r="Z79" s="554"/>
      <c r="AA79" s="554"/>
      <c r="AB79" s="554"/>
      <c r="AC79" s="554"/>
      <c r="AD79" s="554"/>
      <c r="AE79" s="554"/>
      <c r="AF79" s="554"/>
      <c r="AG79" s="554"/>
      <c r="AH79" s="786"/>
      <c r="AI79" s="786"/>
      <c r="AJ79" s="678">
        <f t="shared" si="31"/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T80" s="17"/>
      <c r="U80" s="265"/>
      <c r="V80" s="260"/>
      <c r="W80" s="260"/>
      <c r="X80" s="260"/>
      <c r="Y80" s="260"/>
      <c r="Z80" s="260"/>
      <c r="AA80" s="293" t="s">
        <v>389</v>
      </c>
      <c r="AC80" s="260"/>
      <c r="AD80" s="260"/>
      <c r="AE80" s="260"/>
      <c r="AF80" s="260"/>
      <c r="AG80" s="260"/>
      <c r="AH80" s="260"/>
      <c r="AI80" s="260"/>
      <c r="AJ80" s="260" t="str">
        <f>IF(AJ67=SUM(AJ74:AJ79),"OK","Error")</f>
        <v>OK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37"/>
      <c r="Y81" s="37"/>
      <c r="Z81" s="37"/>
      <c r="AA81" s="37"/>
    </row>
    <row r="82" spans="1:47" hidden="1" x14ac:dyDescent="0.3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idden="1" x14ac:dyDescent="0.3">
      <c r="T83" s="17"/>
    </row>
    <row r="84" spans="1:47" hidden="1" x14ac:dyDescent="0.3">
      <c r="T84" s="17"/>
    </row>
    <row r="149" spans="1:43" s="38" customFormat="1" ht="15" hidden="1" customHeight="1" x14ac:dyDescent="0.4">
      <c r="A149" s="3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7"/>
      <c r="AO149" s="37"/>
      <c r="AP149" s="37"/>
      <c r="AQ149" s="37"/>
    </row>
  </sheetData>
  <sheetProtection sheet="1" objects="1" scenarios="1"/>
  <mergeCells count="57">
    <mergeCell ref="A1:J3"/>
    <mergeCell ref="A6:D6"/>
    <mergeCell ref="A7:A8"/>
    <mergeCell ref="B7:B8"/>
    <mergeCell ref="C7:C8"/>
    <mergeCell ref="D7:D8"/>
    <mergeCell ref="E7:E8"/>
    <mergeCell ref="F7:F8"/>
    <mergeCell ref="H7:H8"/>
    <mergeCell ref="AO7:AU7"/>
    <mergeCell ref="J7:J8"/>
    <mergeCell ref="L7:L8"/>
    <mergeCell ref="M7:M8"/>
    <mergeCell ref="N7:R7"/>
    <mergeCell ref="T7:T8"/>
    <mergeCell ref="U7:U8"/>
    <mergeCell ref="V7:AI7"/>
    <mergeCell ref="AJ7:AJ8"/>
    <mergeCell ref="AK7:AK8"/>
    <mergeCell ref="AM7:AM8"/>
    <mergeCell ref="AN7:AN8"/>
    <mergeCell ref="L25:L26"/>
    <mergeCell ref="M25:M26"/>
    <mergeCell ref="N25:R25"/>
    <mergeCell ref="T25:T26"/>
    <mergeCell ref="U25:U26"/>
    <mergeCell ref="AJ25:AJ26"/>
    <mergeCell ref="AK25:AK26"/>
    <mergeCell ref="T33:T34"/>
    <mergeCell ref="U33:U34"/>
    <mergeCell ref="V33:AI33"/>
    <mergeCell ref="AJ33:AJ34"/>
    <mergeCell ref="V25:AI25"/>
    <mergeCell ref="N45:R45"/>
    <mergeCell ref="A44:D44"/>
    <mergeCell ref="A45:A46"/>
    <mergeCell ref="B45:B46"/>
    <mergeCell ref="C45:C46"/>
    <mergeCell ref="D45:D46"/>
    <mergeCell ref="E45:E46"/>
    <mergeCell ref="F45:F46"/>
    <mergeCell ref="H45:H46"/>
    <mergeCell ref="J45:J46"/>
    <mergeCell ref="L45:L46"/>
    <mergeCell ref="M45:M46"/>
    <mergeCell ref="AN45:AN46"/>
    <mergeCell ref="AO45:AU45"/>
    <mergeCell ref="T72:T73"/>
    <mergeCell ref="U72:U73"/>
    <mergeCell ref="V72:AI72"/>
    <mergeCell ref="AJ72:AJ73"/>
    <mergeCell ref="T45:T46"/>
    <mergeCell ref="U45:U46"/>
    <mergeCell ref="V45:AI45"/>
    <mergeCell ref="AJ45:AJ46"/>
    <mergeCell ref="AK45:AK46"/>
    <mergeCell ref="AM45:AM46"/>
  </mergeCells>
  <conditionalFormatting sqref="V80:AA81">
    <cfRule type="expression" dxfId="13" priority="7">
      <formula>V80="Error"</formula>
    </cfRule>
  </conditionalFormatting>
  <conditionalFormatting sqref="V41:AJ41">
    <cfRule type="expression" dxfId="12" priority="5">
      <formula>V41="Error"</formula>
    </cfRule>
  </conditionalFormatting>
  <conditionalFormatting sqref="AB22:AE22">
    <cfRule type="expression" dxfId="11" priority="4">
      <formula>AB22="Error"</formula>
    </cfRule>
  </conditionalFormatting>
  <conditionalFormatting sqref="AC68:AE68">
    <cfRule type="expression" dxfId="10" priority="1">
      <formula>AC68="Error"</formula>
    </cfRule>
  </conditionalFormatting>
  <conditionalFormatting sqref="AC80:AJ81">
    <cfRule type="expression" dxfId="9" priority="3">
      <formula>AC80="Error"</formula>
    </cfRule>
  </conditionalFormatting>
  <conditionalFormatting sqref="AJ68">
    <cfRule type="expression" dxfId="8" priority="2">
      <formula>AJ68="Error"</formula>
    </cfRule>
  </conditionalFormatting>
  <conditionalFormatting sqref="AJ22:AM22">
    <cfRule type="expression" dxfId="7" priority="6">
      <formula>AJ22="Error"</formula>
    </cfRule>
  </conditionalFormatting>
  <pageMargins left="0.7" right="0.7" top="0.75" bottom="0.75" header="0.3" footer="0.3"/>
  <pageSetup paperSize="9" scale="23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C5C86-4B5F-44C6-AAE9-550BB38D14AC}">
  <sheetPr>
    <pageSetUpPr fitToPage="1"/>
  </sheetPr>
  <dimension ref="A1:AM500"/>
  <sheetViews>
    <sheetView zoomScale="80" zoomScaleNormal="80" zoomScaleSheetLayoutView="100" workbookViewId="0">
      <selection activeCell="A6" sqref="A6"/>
    </sheetView>
  </sheetViews>
  <sheetFormatPr defaultColWidth="0" defaultRowHeight="14" x14ac:dyDescent="0.3"/>
  <cols>
    <col min="1" max="1" width="14" customWidth="1"/>
    <col min="2" max="2" width="18.58203125" customWidth="1"/>
    <col min="3" max="3" width="45.58203125" customWidth="1"/>
    <col min="4" max="4" width="25.58203125" customWidth="1"/>
    <col min="5" max="5" width="18" customWidth="1"/>
    <col min="6" max="6" width="9" customWidth="1"/>
    <col min="7" max="10" width="11.58203125" style="689" customWidth="1"/>
    <col min="11" max="12" width="11.58203125" customWidth="1"/>
    <col min="13" max="13" width="9" customWidth="1"/>
    <col min="14" max="14" width="9" hidden="1" customWidth="1"/>
    <col min="15" max="15" width="22.75" hidden="1" customWidth="1"/>
    <col min="16" max="16" width="15.5" hidden="1" customWidth="1"/>
    <col min="17" max="39" width="0" hidden="1" customWidth="1"/>
    <col min="40" max="16384" width="9" hidden="1"/>
  </cols>
  <sheetData>
    <row r="1" spans="1:22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22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22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22" ht="18" x14ac:dyDescent="0.4">
      <c r="A4" s="638" t="str">
        <f ca="1">CONCATENATE("Worksheet: ",RIGHT(CELL("filename",$A$1),LEN(CELL("filename",$A$1))-FIND("]",CELL("filename",$A$1))))</f>
        <v>Worksheet: 4.4 District Governors Detail</v>
      </c>
    </row>
    <row r="6" spans="1:22" ht="15" customHeight="1" thickBot="1" x14ac:dyDescent="0.4">
      <c r="A6" s="365" t="s">
        <v>1259</v>
      </c>
      <c r="B6" s="416"/>
      <c r="C6" s="416"/>
      <c r="D6" s="416"/>
      <c r="E6" s="416"/>
      <c r="F6" s="416"/>
      <c r="G6" s="688"/>
      <c r="H6" s="688"/>
      <c r="I6" s="688"/>
      <c r="J6" s="688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</row>
    <row r="7" spans="1:22" ht="20.149999999999999" customHeight="1" x14ac:dyDescent="0.3">
      <c r="A7" s="1698" t="s">
        <v>11</v>
      </c>
      <c r="B7" s="1700" t="s">
        <v>572</v>
      </c>
      <c r="C7" s="1700" t="s">
        <v>573</v>
      </c>
      <c r="D7" s="1700" t="s">
        <v>336</v>
      </c>
      <c r="E7" s="1700" t="s">
        <v>574</v>
      </c>
      <c r="F7" s="1668" t="s">
        <v>386</v>
      </c>
      <c r="G7" s="1668" t="s">
        <v>356</v>
      </c>
      <c r="H7" s="1668" t="s">
        <v>357</v>
      </c>
      <c r="I7" s="1668" t="s">
        <v>358</v>
      </c>
      <c r="J7" s="1696" t="s">
        <v>359</v>
      </c>
      <c r="K7" s="1668" t="s">
        <v>360</v>
      </c>
      <c r="L7" s="1694" t="s">
        <v>361</v>
      </c>
      <c r="M7" s="416"/>
      <c r="N7" s="416"/>
      <c r="O7" s="416"/>
      <c r="P7" s="416"/>
      <c r="Q7" s="416"/>
      <c r="R7" s="416"/>
      <c r="S7" s="416"/>
      <c r="T7" s="416"/>
      <c r="U7" s="416"/>
      <c r="V7" s="416"/>
    </row>
    <row r="8" spans="1:22" ht="20.149999999999999" customHeight="1" x14ac:dyDescent="0.3">
      <c r="A8" s="1699"/>
      <c r="B8" s="1701"/>
      <c r="C8" s="1701"/>
      <c r="D8" s="1701"/>
      <c r="E8" s="1701"/>
      <c r="F8" s="1669"/>
      <c r="G8" s="1669"/>
      <c r="H8" s="1669"/>
      <c r="I8" s="1669"/>
      <c r="J8" s="1697"/>
      <c r="K8" s="1669"/>
      <c r="L8" s="1695"/>
      <c r="M8" s="416"/>
      <c r="N8" s="416"/>
      <c r="O8" s="416"/>
      <c r="P8" s="416"/>
      <c r="Q8" s="416"/>
      <c r="R8" s="416"/>
      <c r="S8" s="416"/>
      <c r="T8" s="416"/>
      <c r="U8" s="416"/>
      <c r="V8" s="416"/>
    </row>
    <row r="9" spans="1:22" ht="15" customHeight="1" x14ac:dyDescent="0.3">
      <c r="A9" s="691"/>
      <c r="B9" s="690"/>
      <c r="C9" s="690"/>
      <c r="D9" s="690"/>
      <c r="E9" s="690"/>
      <c r="F9" s="431" t="s">
        <v>374</v>
      </c>
      <c r="G9" s="500"/>
      <c r="H9" s="500"/>
      <c r="I9" s="500"/>
      <c r="J9" s="662">
        <f>SUM(G9:I9)</f>
        <v>0</v>
      </c>
      <c r="K9" s="500"/>
      <c r="L9" s="663">
        <f>J9-K9</f>
        <v>0</v>
      </c>
      <c r="M9" s="416"/>
      <c r="N9" s="416"/>
      <c r="O9" s="416"/>
      <c r="P9" s="416"/>
      <c r="Q9" s="416"/>
      <c r="R9" s="416"/>
      <c r="S9" s="416"/>
      <c r="T9" s="416"/>
      <c r="U9" s="416"/>
      <c r="V9" s="416"/>
    </row>
    <row r="10" spans="1:22" ht="15" customHeight="1" x14ac:dyDescent="0.3">
      <c r="A10" s="691"/>
      <c r="B10" s="690"/>
      <c r="C10" s="690"/>
      <c r="D10" s="690"/>
      <c r="E10" s="690"/>
      <c r="F10" s="431" t="s">
        <v>374</v>
      </c>
      <c r="G10" s="500"/>
      <c r="H10" s="500"/>
      <c r="I10" s="500"/>
      <c r="J10" s="662">
        <f t="shared" ref="J10:J73" si="0">SUM(G10:I10)</f>
        <v>0</v>
      </c>
      <c r="K10" s="500"/>
      <c r="L10" s="663">
        <f t="shared" ref="L10:L73" si="1">J10-K10</f>
        <v>0</v>
      </c>
      <c r="M10" s="416"/>
      <c r="N10" s="416"/>
      <c r="O10" s="416"/>
      <c r="P10" s="416"/>
      <c r="Q10" s="416"/>
      <c r="R10" s="416"/>
      <c r="S10" s="416"/>
      <c r="T10" s="416"/>
      <c r="U10" s="416"/>
      <c r="V10" s="416"/>
    </row>
    <row r="11" spans="1:22" ht="15" customHeight="1" x14ac:dyDescent="0.3">
      <c r="A11" s="691"/>
      <c r="B11" s="690"/>
      <c r="C11" s="690"/>
      <c r="D11" s="690"/>
      <c r="E11" s="690"/>
      <c r="F11" s="431" t="s">
        <v>374</v>
      </c>
      <c r="G11" s="500"/>
      <c r="H11" s="500"/>
      <c r="I11" s="500"/>
      <c r="J11" s="662">
        <f t="shared" si="0"/>
        <v>0</v>
      </c>
      <c r="K11" s="500"/>
      <c r="L11" s="663">
        <f t="shared" si="1"/>
        <v>0</v>
      </c>
      <c r="M11" s="416"/>
      <c r="N11" s="416"/>
      <c r="O11" s="416"/>
      <c r="P11" s="416"/>
      <c r="Q11" s="416"/>
      <c r="R11" s="416"/>
      <c r="S11" s="416"/>
      <c r="T11" s="416"/>
      <c r="U11" s="416"/>
      <c r="V11" s="416"/>
    </row>
    <row r="12" spans="1:22" ht="15" customHeight="1" x14ac:dyDescent="0.3">
      <c r="A12" s="691"/>
      <c r="B12" s="690"/>
      <c r="C12" s="690"/>
      <c r="D12" s="690"/>
      <c r="E12" s="690"/>
      <c r="F12" s="431" t="s">
        <v>374</v>
      </c>
      <c r="G12" s="500"/>
      <c r="H12" s="500"/>
      <c r="I12" s="500"/>
      <c r="J12" s="662">
        <f t="shared" si="0"/>
        <v>0</v>
      </c>
      <c r="K12" s="500"/>
      <c r="L12" s="663">
        <f t="shared" si="1"/>
        <v>0</v>
      </c>
      <c r="M12" s="416"/>
      <c r="N12" s="416"/>
      <c r="O12" s="416"/>
      <c r="P12" s="416"/>
      <c r="Q12" s="416"/>
      <c r="R12" s="416"/>
      <c r="S12" s="416"/>
      <c r="T12" s="416"/>
      <c r="U12" s="416"/>
      <c r="V12" s="416"/>
    </row>
    <row r="13" spans="1:22" ht="15" customHeight="1" x14ac:dyDescent="0.3">
      <c r="A13" s="691"/>
      <c r="B13" s="690"/>
      <c r="C13" s="690"/>
      <c r="D13" s="690"/>
      <c r="E13" s="690"/>
      <c r="F13" s="431" t="s">
        <v>374</v>
      </c>
      <c r="G13" s="500"/>
      <c r="H13" s="500"/>
      <c r="I13" s="500"/>
      <c r="J13" s="662">
        <f t="shared" si="0"/>
        <v>0</v>
      </c>
      <c r="K13" s="500"/>
      <c r="L13" s="663">
        <f t="shared" si="1"/>
        <v>0</v>
      </c>
      <c r="M13" s="416"/>
      <c r="N13" s="416"/>
      <c r="O13" s="416"/>
      <c r="P13" s="416"/>
      <c r="Q13" s="416"/>
      <c r="R13" s="416"/>
      <c r="S13" s="416"/>
      <c r="T13" s="416"/>
      <c r="U13" s="416"/>
      <c r="V13" s="416"/>
    </row>
    <row r="14" spans="1:22" ht="15" customHeight="1" x14ac:dyDescent="0.3">
      <c r="A14" s="691"/>
      <c r="B14" s="690"/>
      <c r="C14" s="690"/>
      <c r="D14" s="690"/>
      <c r="E14" s="690"/>
      <c r="F14" s="431" t="s">
        <v>374</v>
      </c>
      <c r="G14" s="500"/>
      <c r="H14" s="500"/>
      <c r="I14" s="500"/>
      <c r="J14" s="662">
        <f t="shared" si="0"/>
        <v>0</v>
      </c>
      <c r="K14" s="500"/>
      <c r="L14" s="663">
        <f t="shared" si="1"/>
        <v>0</v>
      </c>
      <c r="M14" s="416"/>
      <c r="N14" s="416"/>
      <c r="O14" s="416"/>
      <c r="P14" s="416"/>
      <c r="Q14" s="416"/>
      <c r="R14" s="416"/>
      <c r="S14" s="416"/>
      <c r="T14" s="416"/>
      <c r="U14" s="416"/>
      <c r="V14" s="416"/>
    </row>
    <row r="15" spans="1:22" ht="15" customHeight="1" x14ac:dyDescent="0.3">
      <c r="A15" s="691"/>
      <c r="B15" s="690"/>
      <c r="C15" s="690"/>
      <c r="D15" s="690"/>
      <c r="E15" s="690"/>
      <c r="F15" s="431" t="s">
        <v>374</v>
      </c>
      <c r="G15" s="500"/>
      <c r="H15" s="500"/>
      <c r="I15" s="500"/>
      <c r="J15" s="662">
        <f t="shared" si="0"/>
        <v>0</v>
      </c>
      <c r="K15" s="500"/>
      <c r="L15" s="663">
        <f t="shared" si="1"/>
        <v>0</v>
      </c>
      <c r="M15" s="416"/>
      <c r="N15" s="416"/>
      <c r="O15" s="416"/>
      <c r="P15" s="416"/>
      <c r="Q15" s="416"/>
      <c r="R15" s="416"/>
      <c r="S15" s="416"/>
      <c r="T15" s="416"/>
      <c r="U15" s="416"/>
      <c r="V15" s="416"/>
    </row>
    <row r="16" spans="1:22" ht="15" customHeight="1" x14ac:dyDescent="0.3">
      <c r="A16" s="691"/>
      <c r="B16" s="690"/>
      <c r="C16" s="690"/>
      <c r="D16" s="690"/>
      <c r="E16" s="690"/>
      <c r="F16" s="431" t="s">
        <v>374</v>
      </c>
      <c r="G16" s="500"/>
      <c r="H16" s="500"/>
      <c r="I16" s="500"/>
      <c r="J16" s="662">
        <f t="shared" si="0"/>
        <v>0</v>
      </c>
      <c r="K16" s="500"/>
      <c r="L16" s="663">
        <f t="shared" si="1"/>
        <v>0</v>
      </c>
      <c r="M16" s="416"/>
      <c r="N16" s="416"/>
      <c r="O16" s="416"/>
      <c r="P16" s="416"/>
      <c r="Q16" s="416"/>
      <c r="R16" s="416"/>
      <c r="S16" s="416"/>
      <c r="T16" s="416"/>
      <c r="U16" s="416"/>
      <c r="V16" s="416"/>
    </row>
    <row r="17" spans="1:22" ht="15" customHeight="1" x14ac:dyDescent="0.3">
      <c r="A17" s="691"/>
      <c r="B17" s="690"/>
      <c r="C17" s="690"/>
      <c r="D17" s="690"/>
      <c r="E17" s="690"/>
      <c r="F17" s="431" t="s">
        <v>374</v>
      </c>
      <c r="G17" s="500"/>
      <c r="H17" s="500"/>
      <c r="I17" s="500"/>
      <c r="J17" s="662">
        <f t="shared" si="0"/>
        <v>0</v>
      </c>
      <c r="K17" s="500"/>
      <c r="L17" s="663">
        <f t="shared" si="1"/>
        <v>0</v>
      </c>
      <c r="M17" s="416"/>
      <c r="N17" s="416"/>
      <c r="O17" s="416"/>
      <c r="P17" s="416"/>
      <c r="Q17" s="416"/>
      <c r="R17" s="416"/>
      <c r="S17" s="416"/>
      <c r="T17" s="416"/>
      <c r="U17" s="416"/>
      <c r="V17" s="416"/>
    </row>
    <row r="18" spans="1:22" ht="15" customHeight="1" x14ac:dyDescent="0.3">
      <c r="A18" s="691"/>
      <c r="B18" s="690"/>
      <c r="C18" s="690"/>
      <c r="D18" s="690"/>
      <c r="E18" s="690"/>
      <c r="F18" s="431" t="s">
        <v>374</v>
      </c>
      <c r="G18" s="500"/>
      <c r="H18" s="500"/>
      <c r="I18" s="500"/>
      <c r="J18" s="662">
        <f t="shared" si="0"/>
        <v>0</v>
      </c>
      <c r="K18" s="500"/>
      <c r="L18" s="663">
        <f t="shared" si="1"/>
        <v>0</v>
      </c>
      <c r="M18" s="416"/>
      <c r="N18" s="416"/>
      <c r="O18" s="416"/>
      <c r="P18" s="416"/>
      <c r="Q18" s="416"/>
      <c r="R18" s="416"/>
      <c r="S18" s="416"/>
      <c r="T18" s="416"/>
      <c r="U18" s="416"/>
      <c r="V18" s="416"/>
    </row>
    <row r="19" spans="1:22" ht="15" customHeight="1" x14ac:dyDescent="0.3">
      <c r="A19" s="691"/>
      <c r="B19" s="690"/>
      <c r="C19" s="690"/>
      <c r="D19" s="690"/>
      <c r="E19" s="690"/>
      <c r="F19" s="431" t="s">
        <v>374</v>
      </c>
      <c r="G19" s="500"/>
      <c r="H19" s="500"/>
      <c r="I19" s="500"/>
      <c r="J19" s="662">
        <f t="shared" si="0"/>
        <v>0</v>
      </c>
      <c r="K19" s="500"/>
      <c r="L19" s="663">
        <f t="shared" si="1"/>
        <v>0</v>
      </c>
      <c r="M19" s="416"/>
      <c r="N19" s="416"/>
      <c r="O19" s="416"/>
      <c r="P19" s="416"/>
      <c r="Q19" s="416"/>
      <c r="R19" s="416"/>
      <c r="S19" s="416"/>
      <c r="T19" s="416"/>
      <c r="U19" s="416"/>
      <c r="V19" s="416"/>
    </row>
    <row r="20" spans="1:22" ht="15" customHeight="1" x14ac:dyDescent="0.3">
      <c r="A20" s="691"/>
      <c r="B20" s="690"/>
      <c r="C20" s="690"/>
      <c r="D20" s="690"/>
      <c r="E20" s="690"/>
      <c r="F20" s="431" t="s">
        <v>374</v>
      </c>
      <c r="G20" s="500"/>
      <c r="H20" s="500"/>
      <c r="I20" s="500"/>
      <c r="J20" s="662">
        <f t="shared" si="0"/>
        <v>0</v>
      </c>
      <c r="K20" s="500"/>
      <c r="L20" s="663">
        <f t="shared" si="1"/>
        <v>0</v>
      </c>
      <c r="M20" s="416"/>
      <c r="N20" s="416"/>
      <c r="O20" s="416"/>
      <c r="P20" s="416"/>
      <c r="Q20" s="416"/>
      <c r="R20" s="416"/>
      <c r="S20" s="416"/>
      <c r="T20" s="416"/>
      <c r="U20" s="416"/>
      <c r="V20" s="416"/>
    </row>
    <row r="21" spans="1:22" ht="15" customHeight="1" x14ac:dyDescent="0.3">
      <c r="A21" s="691"/>
      <c r="B21" s="690"/>
      <c r="C21" s="690"/>
      <c r="D21" s="690"/>
      <c r="E21" s="690"/>
      <c r="F21" s="431" t="s">
        <v>374</v>
      </c>
      <c r="G21" s="500"/>
      <c r="H21" s="500"/>
      <c r="I21" s="500"/>
      <c r="J21" s="662">
        <f t="shared" si="0"/>
        <v>0</v>
      </c>
      <c r="K21" s="500"/>
      <c r="L21" s="663">
        <f t="shared" si="1"/>
        <v>0</v>
      </c>
      <c r="M21" s="416"/>
      <c r="N21" s="416"/>
      <c r="O21" s="416"/>
      <c r="P21" s="416"/>
      <c r="Q21" s="416"/>
      <c r="R21" s="416"/>
      <c r="S21" s="416"/>
      <c r="T21" s="416"/>
      <c r="U21" s="416"/>
      <c r="V21" s="416"/>
    </row>
    <row r="22" spans="1:22" ht="15" customHeight="1" x14ac:dyDescent="0.3">
      <c r="A22" s="691"/>
      <c r="B22" s="690"/>
      <c r="C22" s="690"/>
      <c r="D22" s="690"/>
      <c r="E22" s="690"/>
      <c r="F22" s="431" t="s">
        <v>374</v>
      </c>
      <c r="G22" s="500"/>
      <c r="H22" s="500"/>
      <c r="I22" s="500"/>
      <c r="J22" s="662">
        <f t="shared" si="0"/>
        <v>0</v>
      </c>
      <c r="K22" s="500"/>
      <c r="L22" s="663">
        <f t="shared" si="1"/>
        <v>0</v>
      </c>
      <c r="M22" s="416"/>
      <c r="N22" s="416"/>
      <c r="O22" s="416"/>
      <c r="P22" s="416"/>
      <c r="Q22" s="416"/>
      <c r="R22" s="416"/>
      <c r="S22" s="416"/>
      <c r="T22" s="416"/>
      <c r="U22" s="416"/>
      <c r="V22" s="416"/>
    </row>
    <row r="23" spans="1:22" ht="15" customHeight="1" x14ac:dyDescent="0.3">
      <c r="A23" s="691"/>
      <c r="B23" s="690"/>
      <c r="C23" s="690"/>
      <c r="D23" s="690"/>
      <c r="E23" s="690"/>
      <c r="F23" s="431" t="s">
        <v>374</v>
      </c>
      <c r="G23" s="500"/>
      <c r="H23" s="500"/>
      <c r="I23" s="500"/>
      <c r="J23" s="662">
        <f t="shared" si="0"/>
        <v>0</v>
      </c>
      <c r="K23" s="500"/>
      <c r="L23" s="663">
        <f t="shared" si="1"/>
        <v>0</v>
      </c>
      <c r="M23" s="416"/>
      <c r="N23" s="416"/>
      <c r="O23" s="416"/>
      <c r="P23" s="416"/>
      <c r="Q23" s="416"/>
      <c r="R23" s="416"/>
      <c r="S23" s="416"/>
      <c r="T23" s="416"/>
      <c r="U23" s="416"/>
      <c r="V23" s="416"/>
    </row>
    <row r="24" spans="1:22" ht="15" customHeight="1" x14ac:dyDescent="0.3">
      <c r="A24" s="691"/>
      <c r="B24" s="690"/>
      <c r="C24" s="690"/>
      <c r="D24" s="690"/>
      <c r="E24" s="690"/>
      <c r="F24" s="431" t="s">
        <v>374</v>
      </c>
      <c r="G24" s="500"/>
      <c r="H24" s="500"/>
      <c r="I24" s="500"/>
      <c r="J24" s="662">
        <f t="shared" si="0"/>
        <v>0</v>
      </c>
      <c r="K24" s="500"/>
      <c r="L24" s="663">
        <f t="shared" si="1"/>
        <v>0</v>
      </c>
      <c r="M24" s="416"/>
      <c r="N24" s="416"/>
      <c r="O24" s="416"/>
      <c r="P24" s="416"/>
      <c r="Q24" s="416"/>
      <c r="R24" s="416"/>
      <c r="S24" s="416"/>
      <c r="T24" s="416"/>
      <c r="U24" s="416"/>
      <c r="V24" s="416"/>
    </row>
    <row r="25" spans="1:22" ht="15" customHeight="1" x14ac:dyDescent="0.3">
      <c r="A25" s="691"/>
      <c r="B25" s="690"/>
      <c r="C25" s="690"/>
      <c r="D25" s="690"/>
      <c r="E25" s="690"/>
      <c r="F25" s="431" t="s">
        <v>374</v>
      </c>
      <c r="G25" s="500"/>
      <c r="H25" s="500"/>
      <c r="I25" s="500"/>
      <c r="J25" s="662">
        <f t="shared" si="0"/>
        <v>0</v>
      </c>
      <c r="K25" s="500"/>
      <c r="L25" s="663">
        <f t="shared" si="1"/>
        <v>0</v>
      </c>
      <c r="M25" s="416"/>
      <c r="N25" s="416"/>
      <c r="O25" s="416"/>
      <c r="P25" s="416"/>
      <c r="Q25" s="416"/>
      <c r="R25" s="416"/>
      <c r="S25" s="416"/>
      <c r="T25" s="416"/>
      <c r="U25" s="416"/>
      <c r="V25" s="416"/>
    </row>
    <row r="26" spans="1:22" ht="15" customHeight="1" x14ac:dyDescent="0.3">
      <c r="A26" s="691"/>
      <c r="B26" s="690"/>
      <c r="C26" s="690"/>
      <c r="D26" s="690"/>
      <c r="E26" s="690"/>
      <c r="F26" s="431" t="s">
        <v>374</v>
      </c>
      <c r="G26" s="500"/>
      <c r="H26" s="500"/>
      <c r="I26" s="500"/>
      <c r="J26" s="662">
        <f t="shared" si="0"/>
        <v>0</v>
      </c>
      <c r="K26" s="500"/>
      <c r="L26" s="663">
        <f t="shared" si="1"/>
        <v>0</v>
      </c>
      <c r="M26" s="416"/>
      <c r="N26" s="416"/>
      <c r="O26" s="416"/>
      <c r="P26" s="416"/>
      <c r="Q26" s="416"/>
      <c r="R26" s="416"/>
      <c r="S26" s="416"/>
      <c r="T26" s="416"/>
      <c r="U26" s="416"/>
      <c r="V26" s="416"/>
    </row>
    <row r="27" spans="1:22" ht="15" customHeight="1" x14ac:dyDescent="0.3">
      <c r="A27" s="691"/>
      <c r="B27" s="690"/>
      <c r="C27" s="690"/>
      <c r="D27" s="690"/>
      <c r="E27" s="690"/>
      <c r="F27" s="431" t="s">
        <v>374</v>
      </c>
      <c r="G27" s="500"/>
      <c r="H27" s="500"/>
      <c r="I27" s="500"/>
      <c r="J27" s="662">
        <f t="shared" si="0"/>
        <v>0</v>
      </c>
      <c r="K27" s="500"/>
      <c r="L27" s="663">
        <f t="shared" si="1"/>
        <v>0</v>
      </c>
      <c r="M27" s="416"/>
      <c r="N27" s="416"/>
      <c r="O27" s="416"/>
      <c r="P27" s="416"/>
      <c r="Q27" s="416"/>
      <c r="R27" s="416"/>
      <c r="S27" s="416"/>
      <c r="T27" s="416"/>
      <c r="U27" s="416"/>
      <c r="V27" s="416"/>
    </row>
    <row r="28" spans="1:22" ht="15" customHeight="1" x14ac:dyDescent="0.3">
      <c r="A28" s="691"/>
      <c r="B28" s="690"/>
      <c r="C28" s="690"/>
      <c r="D28" s="690"/>
      <c r="E28" s="690"/>
      <c r="F28" s="431" t="s">
        <v>374</v>
      </c>
      <c r="G28" s="500"/>
      <c r="H28" s="500"/>
      <c r="I28" s="500"/>
      <c r="J28" s="662">
        <f t="shared" si="0"/>
        <v>0</v>
      </c>
      <c r="K28" s="500"/>
      <c r="L28" s="663">
        <f t="shared" si="1"/>
        <v>0</v>
      </c>
      <c r="M28" s="416"/>
      <c r="N28" s="416"/>
      <c r="O28" s="416"/>
      <c r="P28" s="416"/>
      <c r="Q28" s="416"/>
      <c r="R28" s="416"/>
      <c r="S28" s="416"/>
      <c r="T28" s="416"/>
      <c r="U28" s="416"/>
      <c r="V28" s="416"/>
    </row>
    <row r="29" spans="1:22" ht="15" customHeight="1" x14ac:dyDescent="0.3">
      <c r="A29" s="691"/>
      <c r="B29" s="690"/>
      <c r="C29" s="690"/>
      <c r="D29" s="690"/>
      <c r="E29" s="690"/>
      <c r="F29" s="431" t="s">
        <v>374</v>
      </c>
      <c r="G29" s="500"/>
      <c r="H29" s="500"/>
      <c r="I29" s="500"/>
      <c r="J29" s="662">
        <f t="shared" si="0"/>
        <v>0</v>
      </c>
      <c r="K29" s="500"/>
      <c r="L29" s="663">
        <f t="shared" si="1"/>
        <v>0</v>
      </c>
      <c r="M29" s="416"/>
      <c r="N29" s="416"/>
      <c r="O29" s="416"/>
      <c r="P29" s="416"/>
      <c r="Q29" s="416"/>
      <c r="R29" s="416"/>
      <c r="S29" s="416"/>
      <c r="T29" s="416"/>
      <c r="U29" s="416"/>
      <c r="V29" s="416"/>
    </row>
    <row r="30" spans="1:22" ht="15" customHeight="1" x14ac:dyDescent="0.3">
      <c r="A30" s="691"/>
      <c r="B30" s="690"/>
      <c r="C30" s="690"/>
      <c r="D30" s="690"/>
      <c r="E30" s="690"/>
      <c r="F30" s="431" t="s">
        <v>374</v>
      </c>
      <c r="G30" s="500"/>
      <c r="H30" s="500"/>
      <c r="I30" s="500"/>
      <c r="J30" s="662">
        <f t="shared" si="0"/>
        <v>0</v>
      </c>
      <c r="K30" s="500"/>
      <c r="L30" s="663">
        <f t="shared" si="1"/>
        <v>0</v>
      </c>
      <c r="M30" s="416"/>
      <c r="N30" s="416"/>
      <c r="O30" s="416"/>
      <c r="P30" s="416"/>
      <c r="Q30" s="416"/>
      <c r="R30" s="416"/>
      <c r="S30" s="416"/>
      <c r="T30" s="416"/>
      <c r="U30" s="416"/>
      <c r="V30" s="416"/>
    </row>
    <row r="31" spans="1:22" ht="15" customHeight="1" x14ac:dyDescent="0.3">
      <c r="A31" s="691"/>
      <c r="B31" s="690"/>
      <c r="C31" s="690"/>
      <c r="D31" s="690"/>
      <c r="E31" s="690"/>
      <c r="F31" s="431" t="s">
        <v>374</v>
      </c>
      <c r="G31" s="500"/>
      <c r="H31" s="500"/>
      <c r="I31" s="500"/>
      <c r="J31" s="662">
        <f t="shared" si="0"/>
        <v>0</v>
      </c>
      <c r="K31" s="500"/>
      <c r="L31" s="663">
        <f t="shared" si="1"/>
        <v>0</v>
      </c>
      <c r="M31" s="416"/>
      <c r="N31" s="416"/>
      <c r="O31" s="416"/>
      <c r="P31" s="416"/>
      <c r="Q31" s="416"/>
      <c r="R31" s="416"/>
      <c r="S31" s="416"/>
      <c r="T31" s="416"/>
      <c r="U31" s="416"/>
      <c r="V31" s="416"/>
    </row>
    <row r="32" spans="1:22" ht="15" customHeight="1" x14ac:dyDescent="0.3">
      <c r="A32" s="691"/>
      <c r="B32" s="690"/>
      <c r="C32" s="690"/>
      <c r="D32" s="690"/>
      <c r="E32" s="690"/>
      <c r="F32" s="431" t="s">
        <v>374</v>
      </c>
      <c r="G32" s="500"/>
      <c r="H32" s="500"/>
      <c r="I32" s="500"/>
      <c r="J32" s="662">
        <f t="shared" si="0"/>
        <v>0</v>
      </c>
      <c r="K32" s="500"/>
      <c r="L32" s="663">
        <f t="shared" si="1"/>
        <v>0</v>
      </c>
      <c r="M32" s="416"/>
      <c r="N32" s="416"/>
      <c r="O32" s="416"/>
      <c r="P32" s="416"/>
      <c r="Q32" s="416"/>
      <c r="R32" s="416"/>
      <c r="S32" s="416"/>
      <c r="T32" s="416"/>
      <c r="U32" s="416"/>
      <c r="V32" s="416"/>
    </row>
    <row r="33" spans="1:39" ht="15" customHeight="1" x14ac:dyDescent="0.3">
      <c r="A33" s="691"/>
      <c r="B33" s="690"/>
      <c r="C33" s="690"/>
      <c r="D33" s="690"/>
      <c r="E33" s="690"/>
      <c r="F33" s="431" t="s">
        <v>374</v>
      </c>
      <c r="G33" s="500"/>
      <c r="H33" s="500"/>
      <c r="I33" s="500"/>
      <c r="J33" s="662">
        <f t="shared" si="0"/>
        <v>0</v>
      </c>
      <c r="K33" s="500"/>
      <c r="L33" s="663">
        <f t="shared" si="1"/>
        <v>0</v>
      </c>
      <c r="M33" s="416"/>
      <c r="N33" s="416"/>
      <c r="O33" s="416"/>
      <c r="P33" s="416"/>
      <c r="Q33" s="416"/>
      <c r="R33" s="416"/>
      <c r="S33" s="416"/>
      <c r="T33" s="416"/>
      <c r="U33" s="416"/>
      <c r="V33" s="416"/>
    </row>
    <row r="34" spans="1:39" ht="15" customHeight="1" x14ac:dyDescent="0.3">
      <c r="A34" s="691"/>
      <c r="B34" s="690"/>
      <c r="C34" s="690"/>
      <c r="D34" s="690"/>
      <c r="E34" s="690"/>
      <c r="F34" s="431" t="s">
        <v>374</v>
      </c>
      <c r="G34" s="500"/>
      <c r="H34" s="500"/>
      <c r="I34" s="500"/>
      <c r="J34" s="662">
        <f t="shared" si="0"/>
        <v>0</v>
      </c>
      <c r="K34" s="500"/>
      <c r="L34" s="663">
        <f t="shared" si="1"/>
        <v>0</v>
      </c>
      <c r="M34" s="416"/>
      <c r="N34" s="416"/>
      <c r="O34" s="416"/>
      <c r="P34" s="416"/>
      <c r="Q34" s="416"/>
      <c r="R34" s="416"/>
      <c r="S34" s="416"/>
      <c r="T34" s="416"/>
      <c r="U34" s="416"/>
      <c r="V34" s="416"/>
    </row>
    <row r="35" spans="1:39" ht="15" customHeight="1" x14ac:dyDescent="0.3">
      <c r="A35" s="691"/>
      <c r="B35" s="690"/>
      <c r="C35" s="690"/>
      <c r="D35" s="690"/>
      <c r="E35" s="690"/>
      <c r="F35" s="431" t="s">
        <v>374</v>
      </c>
      <c r="G35" s="500"/>
      <c r="H35" s="500"/>
      <c r="I35" s="500"/>
      <c r="J35" s="662">
        <f t="shared" si="0"/>
        <v>0</v>
      </c>
      <c r="K35" s="500"/>
      <c r="L35" s="663">
        <f t="shared" si="1"/>
        <v>0</v>
      </c>
      <c r="M35" s="416"/>
      <c r="N35" s="416"/>
      <c r="O35" s="416"/>
      <c r="P35" s="416"/>
      <c r="Q35" s="416"/>
      <c r="R35" s="416"/>
      <c r="S35" s="416"/>
      <c r="T35" s="416"/>
      <c r="U35" s="416"/>
      <c r="V35" s="416"/>
    </row>
    <row r="36" spans="1:39" ht="15" customHeight="1" x14ac:dyDescent="0.3">
      <c r="A36" s="691"/>
      <c r="B36" s="690"/>
      <c r="C36" s="690"/>
      <c r="D36" s="690"/>
      <c r="E36" s="690"/>
      <c r="F36" s="431" t="s">
        <v>374</v>
      </c>
      <c r="G36" s="500"/>
      <c r="H36" s="500"/>
      <c r="I36" s="500"/>
      <c r="J36" s="662">
        <f t="shared" si="0"/>
        <v>0</v>
      </c>
      <c r="K36" s="500"/>
      <c r="L36" s="663">
        <f t="shared" si="1"/>
        <v>0</v>
      </c>
      <c r="M36" s="416"/>
      <c r="N36" s="416"/>
      <c r="O36" s="416"/>
      <c r="P36" s="416"/>
      <c r="Q36" s="416"/>
      <c r="R36" s="416"/>
      <c r="S36" s="416"/>
      <c r="T36" s="416"/>
      <c r="U36" s="416"/>
      <c r="V36" s="416"/>
    </row>
    <row r="37" spans="1:39" ht="15" customHeight="1" x14ac:dyDescent="0.3">
      <c r="A37" s="691"/>
      <c r="B37" s="690"/>
      <c r="C37" s="690"/>
      <c r="D37" s="690"/>
      <c r="E37" s="690"/>
      <c r="F37" s="431" t="s">
        <v>374</v>
      </c>
      <c r="G37" s="500"/>
      <c r="H37" s="500"/>
      <c r="I37" s="500"/>
      <c r="J37" s="662">
        <f t="shared" si="0"/>
        <v>0</v>
      </c>
      <c r="K37" s="500"/>
      <c r="L37" s="663">
        <f t="shared" si="1"/>
        <v>0</v>
      </c>
      <c r="M37" s="416"/>
      <c r="N37" s="416"/>
      <c r="O37" s="416"/>
      <c r="P37" s="416"/>
      <c r="Q37" s="416"/>
      <c r="R37" s="416"/>
      <c r="S37" s="416"/>
      <c r="T37" s="416"/>
      <c r="U37" s="416"/>
      <c r="V37" s="416"/>
    </row>
    <row r="38" spans="1:39" ht="15" customHeight="1" x14ac:dyDescent="0.3">
      <c r="A38" s="691"/>
      <c r="B38" s="690"/>
      <c r="C38" s="690"/>
      <c r="D38" s="690"/>
      <c r="E38" s="690"/>
      <c r="F38" s="431" t="s">
        <v>374</v>
      </c>
      <c r="G38" s="500"/>
      <c r="H38" s="500"/>
      <c r="I38" s="500"/>
      <c r="J38" s="662">
        <f t="shared" si="0"/>
        <v>0</v>
      </c>
      <c r="K38" s="500"/>
      <c r="L38" s="663">
        <f t="shared" si="1"/>
        <v>0</v>
      </c>
      <c r="M38" s="416"/>
      <c r="N38" s="416"/>
      <c r="O38" s="416"/>
      <c r="P38" s="416"/>
      <c r="Q38" s="416"/>
      <c r="R38" s="416"/>
      <c r="S38" s="416"/>
      <c r="T38" s="416"/>
      <c r="U38" s="416"/>
      <c r="V38" s="416"/>
    </row>
    <row r="39" spans="1:39" s="17" customFormat="1" ht="15" customHeight="1" x14ac:dyDescent="0.3">
      <c r="A39" s="691"/>
      <c r="B39" s="690"/>
      <c r="C39" s="690"/>
      <c r="D39" s="690"/>
      <c r="E39" s="690"/>
      <c r="F39" s="431" t="s">
        <v>374</v>
      </c>
      <c r="G39" s="500"/>
      <c r="H39" s="500"/>
      <c r="I39" s="500"/>
      <c r="J39" s="662">
        <f t="shared" si="0"/>
        <v>0</v>
      </c>
      <c r="K39" s="500"/>
      <c r="L39" s="663">
        <f t="shared" si="1"/>
        <v>0</v>
      </c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40"/>
      <c r="AJ39" s="40"/>
      <c r="AK39" s="40"/>
      <c r="AL39" s="40"/>
      <c r="AM39" s="40"/>
    </row>
    <row r="40" spans="1:39" ht="15" customHeight="1" x14ac:dyDescent="0.3">
      <c r="A40" s="691"/>
      <c r="B40" s="690"/>
      <c r="C40" s="690"/>
      <c r="D40" s="690"/>
      <c r="E40" s="690"/>
      <c r="F40" s="431" t="s">
        <v>374</v>
      </c>
      <c r="G40" s="500"/>
      <c r="H40" s="500"/>
      <c r="I40" s="500"/>
      <c r="J40" s="662">
        <f t="shared" si="0"/>
        <v>0</v>
      </c>
      <c r="K40" s="500"/>
      <c r="L40" s="663">
        <f t="shared" si="1"/>
        <v>0</v>
      </c>
      <c r="M40" s="416"/>
      <c r="N40" s="416"/>
      <c r="O40" s="416"/>
      <c r="P40" s="416"/>
      <c r="Q40" s="416"/>
      <c r="R40" s="416"/>
      <c r="S40" s="416"/>
      <c r="T40" s="416"/>
      <c r="U40" s="416"/>
      <c r="V40" s="416"/>
    </row>
    <row r="41" spans="1:39" ht="15" customHeight="1" x14ac:dyDescent="0.3">
      <c r="A41" s="691"/>
      <c r="B41" s="690"/>
      <c r="C41" s="690"/>
      <c r="D41" s="690"/>
      <c r="E41" s="690"/>
      <c r="F41" s="431" t="s">
        <v>374</v>
      </c>
      <c r="G41" s="500"/>
      <c r="H41" s="500"/>
      <c r="I41" s="500"/>
      <c r="J41" s="662">
        <f t="shared" si="0"/>
        <v>0</v>
      </c>
      <c r="K41" s="500"/>
      <c r="L41" s="663">
        <f t="shared" si="1"/>
        <v>0</v>
      </c>
      <c r="M41" s="416"/>
      <c r="N41" s="416"/>
      <c r="O41" s="416"/>
      <c r="P41" s="416"/>
      <c r="Q41" s="416"/>
      <c r="R41" s="416"/>
      <c r="S41" s="416"/>
      <c r="T41" s="416"/>
      <c r="U41" s="416"/>
      <c r="V41" s="416"/>
    </row>
    <row r="42" spans="1:39" ht="15" customHeight="1" x14ac:dyDescent="0.3">
      <c r="A42" s="691"/>
      <c r="B42" s="690"/>
      <c r="C42" s="690"/>
      <c r="D42" s="690"/>
      <c r="E42" s="690"/>
      <c r="F42" s="431" t="s">
        <v>374</v>
      </c>
      <c r="G42" s="500"/>
      <c r="H42" s="500"/>
      <c r="I42" s="500"/>
      <c r="J42" s="662">
        <f t="shared" si="0"/>
        <v>0</v>
      </c>
      <c r="K42" s="500"/>
      <c r="L42" s="663">
        <f t="shared" si="1"/>
        <v>0</v>
      </c>
      <c r="M42" s="416"/>
      <c r="N42" s="416"/>
      <c r="O42" s="416"/>
      <c r="P42" s="416"/>
      <c r="Q42" s="416"/>
      <c r="R42" s="416"/>
      <c r="S42" s="416"/>
      <c r="T42" s="416"/>
      <c r="U42" s="416"/>
      <c r="V42" s="416"/>
    </row>
    <row r="43" spans="1:39" ht="15" customHeight="1" x14ac:dyDescent="0.3">
      <c r="A43" s="691"/>
      <c r="B43" s="690"/>
      <c r="C43" s="690"/>
      <c r="D43" s="690"/>
      <c r="E43" s="690"/>
      <c r="F43" s="431" t="s">
        <v>374</v>
      </c>
      <c r="G43" s="500"/>
      <c r="H43" s="500"/>
      <c r="I43" s="500"/>
      <c r="J43" s="662">
        <f t="shared" si="0"/>
        <v>0</v>
      </c>
      <c r="K43" s="500"/>
      <c r="L43" s="663">
        <f t="shared" si="1"/>
        <v>0</v>
      </c>
      <c r="M43" s="416"/>
      <c r="N43" s="416"/>
      <c r="O43" s="416"/>
      <c r="P43" s="416"/>
      <c r="Q43" s="416"/>
      <c r="R43" s="416"/>
      <c r="S43" s="416"/>
      <c r="T43" s="416"/>
      <c r="U43" s="416"/>
      <c r="V43" s="416"/>
    </row>
    <row r="44" spans="1:39" ht="15" customHeight="1" x14ac:dyDescent="0.3">
      <c r="A44" s="691"/>
      <c r="B44" s="690"/>
      <c r="C44" s="690"/>
      <c r="D44" s="690"/>
      <c r="E44" s="690"/>
      <c r="F44" s="431" t="s">
        <v>374</v>
      </c>
      <c r="G44" s="500"/>
      <c r="H44" s="500"/>
      <c r="I44" s="500"/>
      <c r="J44" s="662">
        <f t="shared" si="0"/>
        <v>0</v>
      </c>
      <c r="K44" s="500"/>
      <c r="L44" s="663">
        <f t="shared" si="1"/>
        <v>0</v>
      </c>
      <c r="M44" s="416"/>
      <c r="N44" s="416"/>
      <c r="O44" s="416"/>
      <c r="P44" s="416"/>
      <c r="Q44" s="416"/>
      <c r="R44" s="416"/>
      <c r="S44" s="416"/>
      <c r="T44" s="416"/>
      <c r="U44" s="416"/>
      <c r="V44" s="416"/>
    </row>
    <row r="45" spans="1:39" ht="15" customHeight="1" x14ac:dyDescent="0.3">
      <c r="A45" s="691"/>
      <c r="B45" s="690"/>
      <c r="C45" s="690"/>
      <c r="D45" s="690"/>
      <c r="E45" s="690"/>
      <c r="F45" s="431" t="s">
        <v>374</v>
      </c>
      <c r="G45" s="500"/>
      <c r="H45" s="500"/>
      <c r="I45" s="500"/>
      <c r="J45" s="662">
        <f t="shared" si="0"/>
        <v>0</v>
      </c>
      <c r="K45" s="500"/>
      <c r="L45" s="663">
        <f t="shared" si="1"/>
        <v>0</v>
      </c>
      <c r="M45" s="416"/>
      <c r="N45" s="416"/>
      <c r="O45" s="416"/>
      <c r="P45" s="416"/>
      <c r="Q45" s="416"/>
      <c r="R45" s="416"/>
      <c r="S45" s="416"/>
      <c r="T45" s="416"/>
      <c r="U45" s="416"/>
      <c r="V45" s="416"/>
    </row>
    <row r="46" spans="1:39" ht="15" customHeight="1" x14ac:dyDescent="0.3">
      <c r="A46" s="691"/>
      <c r="B46" s="690"/>
      <c r="C46" s="690"/>
      <c r="D46" s="690"/>
      <c r="E46" s="690"/>
      <c r="F46" s="431" t="s">
        <v>374</v>
      </c>
      <c r="G46" s="500"/>
      <c r="H46" s="500"/>
      <c r="I46" s="500"/>
      <c r="J46" s="662">
        <f t="shared" si="0"/>
        <v>0</v>
      </c>
      <c r="K46" s="500"/>
      <c r="L46" s="663">
        <f t="shared" si="1"/>
        <v>0</v>
      </c>
      <c r="M46" s="416"/>
      <c r="N46" s="416"/>
      <c r="O46" s="416"/>
      <c r="P46" s="416"/>
      <c r="Q46" s="416"/>
      <c r="R46" s="416"/>
      <c r="S46" s="416"/>
      <c r="T46" s="416"/>
      <c r="U46" s="416"/>
      <c r="V46" s="416"/>
    </row>
    <row r="47" spans="1:39" ht="15" customHeight="1" x14ac:dyDescent="0.3">
      <c r="A47" s="691"/>
      <c r="B47" s="690"/>
      <c r="C47" s="690"/>
      <c r="D47" s="690"/>
      <c r="E47" s="690"/>
      <c r="F47" s="431" t="s">
        <v>374</v>
      </c>
      <c r="G47" s="500"/>
      <c r="H47" s="500"/>
      <c r="I47" s="500"/>
      <c r="J47" s="662">
        <f t="shared" si="0"/>
        <v>0</v>
      </c>
      <c r="K47" s="500"/>
      <c r="L47" s="663">
        <f t="shared" si="1"/>
        <v>0</v>
      </c>
      <c r="M47" s="416"/>
      <c r="N47" s="416"/>
      <c r="O47" s="416"/>
      <c r="P47" s="416"/>
      <c r="Q47" s="416"/>
      <c r="R47" s="416"/>
      <c r="S47" s="416"/>
      <c r="T47" s="416"/>
      <c r="U47" s="416"/>
      <c r="V47" s="416"/>
    </row>
    <row r="48" spans="1:39" ht="15" customHeight="1" x14ac:dyDescent="0.3">
      <c r="A48" s="691"/>
      <c r="B48" s="690"/>
      <c r="C48" s="690"/>
      <c r="D48" s="690"/>
      <c r="E48" s="690"/>
      <c r="F48" s="431" t="s">
        <v>374</v>
      </c>
      <c r="G48" s="500"/>
      <c r="H48" s="500"/>
      <c r="I48" s="500"/>
      <c r="J48" s="662">
        <f t="shared" si="0"/>
        <v>0</v>
      </c>
      <c r="K48" s="500"/>
      <c r="L48" s="663">
        <f t="shared" si="1"/>
        <v>0</v>
      </c>
      <c r="M48" s="416"/>
      <c r="N48" s="416"/>
      <c r="O48" s="416"/>
      <c r="P48" s="416"/>
      <c r="Q48" s="416"/>
      <c r="R48" s="416"/>
      <c r="S48" s="416"/>
      <c r="T48" s="416"/>
      <c r="U48" s="416"/>
      <c r="V48" s="416"/>
    </row>
    <row r="49" spans="1:22" ht="15" customHeight="1" x14ac:dyDescent="0.3">
      <c r="A49" s="691"/>
      <c r="B49" s="690"/>
      <c r="C49" s="690"/>
      <c r="D49" s="690"/>
      <c r="E49" s="690"/>
      <c r="F49" s="431" t="s">
        <v>374</v>
      </c>
      <c r="G49" s="500"/>
      <c r="H49" s="500"/>
      <c r="I49" s="500"/>
      <c r="J49" s="662">
        <f t="shared" si="0"/>
        <v>0</v>
      </c>
      <c r="K49" s="500"/>
      <c r="L49" s="663">
        <f t="shared" si="1"/>
        <v>0</v>
      </c>
      <c r="M49" s="416"/>
      <c r="N49" s="416"/>
      <c r="O49" s="416"/>
      <c r="P49" s="416"/>
      <c r="Q49" s="416"/>
      <c r="R49" s="416"/>
      <c r="S49" s="416"/>
      <c r="T49" s="416"/>
      <c r="U49" s="416"/>
      <c r="V49" s="416"/>
    </row>
    <row r="50" spans="1:22" ht="15" customHeight="1" x14ac:dyDescent="0.3">
      <c r="A50" s="691"/>
      <c r="B50" s="690"/>
      <c r="C50" s="690"/>
      <c r="D50" s="690"/>
      <c r="E50" s="690"/>
      <c r="F50" s="431" t="s">
        <v>374</v>
      </c>
      <c r="G50" s="500"/>
      <c r="H50" s="500"/>
      <c r="I50" s="500"/>
      <c r="J50" s="662">
        <f t="shared" si="0"/>
        <v>0</v>
      </c>
      <c r="K50" s="500"/>
      <c r="L50" s="663">
        <f t="shared" si="1"/>
        <v>0</v>
      </c>
      <c r="M50" s="416"/>
      <c r="N50" s="416"/>
      <c r="O50" s="416"/>
      <c r="P50" s="416"/>
      <c r="Q50" s="416"/>
      <c r="R50" s="416"/>
      <c r="S50" s="416"/>
      <c r="T50" s="416"/>
      <c r="U50" s="416"/>
      <c r="V50" s="416"/>
    </row>
    <row r="51" spans="1:22" ht="15" customHeight="1" x14ac:dyDescent="0.3">
      <c r="A51" s="691"/>
      <c r="B51" s="690"/>
      <c r="C51" s="690"/>
      <c r="D51" s="690"/>
      <c r="E51" s="690"/>
      <c r="F51" s="431" t="s">
        <v>374</v>
      </c>
      <c r="G51" s="500"/>
      <c r="H51" s="500"/>
      <c r="I51" s="500"/>
      <c r="J51" s="662">
        <f t="shared" si="0"/>
        <v>0</v>
      </c>
      <c r="K51" s="500"/>
      <c r="L51" s="663">
        <f t="shared" si="1"/>
        <v>0</v>
      </c>
      <c r="M51" s="416"/>
      <c r="N51" s="416"/>
      <c r="O51" s="416"/>
      <c r="P51" s="416"/>
      <c r="Q51" s="416"/>
      <c r="R51" s="416"/>
      <c r="S51" s="416"/>
      <c r="T51" s="416"/>
      <c r="U51" s="416"/>
      <c r="V51" s="416"/>
    </row>
    <row r="52" spans="1:22" ht="15" customHeight="1" x14ac:dyDescent="0.3">
      <c r="A52" s="691"/>
      <c r="B52" s="690"/>
      <c r="C52" s="690"/>
      <c r="D52" s="690"/>
      <c r="E52" s="690"/>
      <c r="F52" s="431" t="s">
        <v>374</v>
      </c>
      <c r="G52" s="500"/>
      <c r="H52" s="500"/>
      <c r="I52" s="500"/>
      <c r="J52" s="662">
        <f t="shared" si="0"/>
        <v>0</v>
      </c>
      <c r="K52" s="500"/>
      <c r="L52" s="663">
        <f t="shared" si="1"/>
        <v>0</v>
      </c>
      <c r="M52" s="416"/>
      <c r="N52" s="416"/>
      <c r="O52" s="416"/>
      <c r="P52" s="416"/>
      <c r="Q52" s="416"/>
      <c r="R52" s="416"/>
      <c r="S52" s="416"/>
      <c r="T52" s="416"/>
      <c r="U52" s="416"/>
      <c r="V52" s="416"/>
    </row>
    <row r="53" spans="1:22" ht="15" customHeight="1" x14ac:dyDescent="0.3">
      <c r="A53" s="691"/>
      <c r="B53" s="690"/>
      <c r="C53" s="690"/>
      <c r="D53" s="690"/>
      <c r="E53" s="690"/>
      <c r="F53" s="431" t="s">
        <v>374</v>
      </c>
      <c r="G53" s="500"/>
      <c r="H53" s="500"/>
      <c r="I53" s="500"/>
      <c r="J53" s="662">
        <f t="shared" si="0"/>
        <v>0</v>
      </c>
      <c r="K53" s="500"/>
      <c r="L53" s="663">
        <f t="shared" si="1"/>
        <v>0</v>
      </c>
      <c r="M53" s="416"/>
      <c r="N53" s="416"/>
      <c r="O53" s="416"/>
      <c r="P53" s="416"/>
      <c r="Q53" s="416"/>
      <c r="R53" s="416"/>
      <c r="S53" s="416"/>
      <c r="T53" s="416"/>
      <c r="U53" s="416"/>
      <c r="V53" s="416"/>
    </row>
    <row r="54" spans="1:22" ht="15" customHeight="1" x14ac:dyDescent="0.3">
      <c r="A54" s="691"/>
      <c r="B54" s="690"/>
      <c r="C54" s="690"/>
      <c r="D54" s="690"/>
      <c r="E54" s="690"/>
      <c r="F54" s="431" t="s">
        <v>374</v>
      </c>
      <c r="G54" s="500"/>
      <c r="H54" s="500"/>
      <c r="I54" s="500"/>
      <c r="J54" s="662">
        <f t="shared" si="0"/>
        <v>0</v>
      </c>
      <c r="K54" s="500"/>
      <c r="L54" s="663">
        <f t="shared" si="1"/>
        <v>0</v>
      </c>
      <c r="M54" s="416"/>
      <c r="N54" s="416"/>
      <c r="O54" s="416"/>
      <c r="P54" s="416"/>
      <c r="Q54" s="416"/>
      <c r="R54" s="416"/>
      <c r="S54" s="416"/>
      <c r="T54" s="416"/>
      <c r="U54" s="416"/>
      <c r="V54" s="416"/>
    </row>
    <row r="55" spans="1:22" ht="15" customHeight="1" x14ac:dyDescent="0.3">
      <c r="A55" s="691"/>
      <c r="B55" s="690"/>
      <c r="C55" s="690"/>
      <c r="D55" s="690"/>
      <c r="E55" s="690"/>
      <c r="F55" s="431" t="s">
        <v>374</v>
      </c>
      <c r="G55" s="500"/>
      <c r="H55" s="500"/>
      <c r="I55" s="500"/>
      <c r="J55" s="662">
        <f t="shared" si="0"/>
        <v>0</v>
      </c>
      <c r="K55" s="500"/>
      <c r="L55" s="663">
        <f t="shared" si="1"/>
        <v>0</v>
      </c>
      <c r="M55" s="416"/>
      <c r="N55" s="416"/>
      <c r="O55" s="416"/>
      <c r="P55" s="416"/>
      <c r="Q55" s="416"/>
      <c r="R55" s="416"/>
      <c r="S55" s="416"/>
      <c r="T55" s="416"/>
      <c r="U55" s="416"/>
      <c r="V55" s="416"/>
    </row>
    <row r="56" spans="1:22" ht="15" customHeight="1" x14ac:dyDescent="0.3">
      <c r="A56" s="691"/>
      <c r="B56" s="690"/>
      <c r="C56" s="690"/>
      <c r="D56" s="690"/>
      <c r="E56" s="690"/>
      <c r="F56" s="431" t="s">
        <v>374</v>
      </c>
      <c r="G56" s="500"/>
      <c r="H56" s="500"/>
      <c r="I56" s="500"/>
      <c r="J56" s="662">
        <f t="shared" si="0"/>
        <v>0</v>
      </c>
      <c r="K56" s="500"/>
      <c r="L56" s="663">
        <f t="shared" si="1"/>
        <v>0</v>
      </c>
      <c r="M56" s="416"/>
      <c r="N56" s="416"/>
      <c r="O56" s="416"/>
      <c r="P56" s="416"/>
      <c r="Q56" s="416"/>
      <c r="R56" s="416"/>
      <c r="S56" s="416"/>
      <c r="T56" s="416"/>
      <c r="U56" s="416"/>
      <c r="V56" s="416"/>
    </row>
    <row r="57" spans="1:22" ht="15" customHeight="1" x14ac:dyDescent="0.3">
      <c r="A57" s="691"/>
      <c r="B57" s="690"/>
      <c r="C57" s="690"/>
      <c r="D57" s="690"/>
      <c r="E57" s="690"/>
      <c r="F57" s="431" t="s">
        <v>374</v>
      </c>
      <c r="G57" s="500"/>
      <c r="H57" s="500"/>
      <c r="I57" s="500"/>
      <c r="J57" s="662">
        <f t="shared" si="0"/>
        <v>0</v>
      </c>
      <c r="K57" s="500"/>
      <c r="L57" s="663">
        <f t="shared" si="1"/>
        <v>0</v>
      </c>
      <c r="M57" s="416"/>
      <c r="N57" s="416"/>
      <c r="O57" s="416"/>
      <c r="P57" s="416"/>
      <c r="Q57" s="416"/>
      <c r="R57" s="416"/>
      <c r="S57" s="416"/>
      <c r="T57" s="416"/>
      <c r="U57" s="416"/>
      <c r="V57" s="416"/>
    </row>
    <row r="58" spans="1:22" ht="15" customHeight="1" x14ac:dyDescent="0.3">
      <c r="A58" s="691"/>
      <c r="B58" s="690"/>
      <c r="C58" s="690"/>
      <c r="D58" s="690"/>
      <c r="E58" s="690"/>
      <c r="F58" s="431" t="s">
        <v>374</v>
      </c>
      <c r="G58" s="500"/>
      <c r="H58" s="500"/>
      <c r="I58" s="500"/>
      <c r="J58" s="662">
        <f t="shared" si="0"/>
        <v>0</v>
      </c>
      <c r="K58" s="500"/>
      <c r="L58" s="663">
        <f t="shared" si="1"/>
        <v>0</v>
      </c>
      <c r="M58" s="416"/>
      <c r="N58" s="416"/>
      <c r="O58" s="416"/>
      <c r="P58" s="416"/>
      <c r="Q58" s="416"/>
      <c r="R58" s="416"/>
      <c r="S58" s="416"/>
      <c r="T58" s="416"/>
      <c r="U58" s="416"/>
      <c r="V58" s="416"/>
    </row>
    <row r="59" spans="1:22" ht="15" customHeight="1" x14ac:dyDescent="0.3">
      <c r="A59" s="691"/>
      <c r="B59" s="690"/>
      <c r="C59" s="690"/>
      <c r="D59" s="690"/>
      <c r="E59" s="690"/>
      <c r="F59" s="431" t="s">
        <v>374</v>
      </c>
      <c r="G59" s="500"/>
      <c r="H59" s="500"/>
      <c r="I59" s="500"/>
      <c r="J59" s="662">
        <f t="shared" si="0"/>
        <v>0</v>
      </c>
      <c r="K59" s="500"/>
      <c r="L59" s="663">
        <f t="shared" si="1"/>
        <v>0</v>
      </c>
      <c r="M59" s="416"/>
      <c r="N59" s="416"/>
      <c r="O59" s="416"/>
      <c r="P59" s="416"/>
      <c r="Q59" s="416"/>
      <c r="R59" s="416"/>
      <c r="S59" s="416"/>
      <c r="T59" s="416"/>
      <c r="U59" s="416"/>
      <c r="V59" s="416"/>
    </row>
    <row r="60" spans="1:22" ht="15" customHeight="1" x14ac:dyDescent="0.3">
      <c r="A60" s="691"/>
      <c r="B60" s="690"/>
      <c r="C60" s="690"/>
      <c r="D60" s="690"/>
      <c r="E60" s="690"/>
      <c r="F60" s="431" t="s">
        <v>374</v>
      </c>
      <c r="G60" s="500"/>
      <c r="H60" s="500"/>
      <c r="I60" s="500"/>
      <c r="J60" s="662">
        <f t="shared" si="0"/>
        <v>0</v>
      </c>
      <c r="K60" s="500"/>
      <c r="L60" s="663">
        <f t="shared" si="1"/>
        <v>0</v>
      </c>
      <c r="M60" s="416"/>
      <c r="N60" s="416"/>
      <c r="O60" s="416"/>
      <c r="P60" s="416"/>
      <c r="Q60" s="416"/>
      <c r="R60" s="416"/>
      <c r="S60" s="416"/>
      <c r="T60" s="416"/>
      <c r="U60" s="416"/>
      <c r="V60" s="416"/>
    </row>
    <row r="61" spans="1:22" ht="15" customHeight="1" x14ac:dyDescent="0.3">
      <c r="A61" s="691"/>
      <c r="B61" s="690"/>
      <c r="C61" s="690"/>
      <c r="D61" s="690"/>
      <c r="E61" s="690"/>
      <c r="F61" s="431" t="s">
        <v>374</v>
      </c>
      <c r="G61" s="500"/>
      <c r="H61" s="500"/>
      <c r="I61" s="500"/>
      <c r="J61" s="662">
        <f t="shared" si="0"/>
        <v>0</v>
      </c>
      <c r="K61" s="500"/>
      <c r="L61" s="663">
        <f t="shared" si="1"/>
        <v>0</v>
      </c>
      <c r="M61" s="416"/>
      <c r="N61" s="416"/>
      <c r="O61" s="416"/>
      <c r="P61" s="416"/>
      <c r="Q61" s="416"/>
      <c r="R61" s="416"/>
      <c r="S61" s="416"/>
      <c r="T61" s="416"/>
      <c r="U61" s="416"/>
      <c r="V61" s="416"/>
    </row>
    <row r="62" spans="1:22" ht="15" customHeight="1" x14ac:dyDescent="0.3">
      <c r="A62" s="691"/>
      <c r="B62" s="690"/>
      <c r="C62" s="690"/>
      <c r="D62" s="690"/>
      <c r="E62" s="690"/>
      <c r="F62" s="431" t="s">
        <v>374</v>
      </c>
      <c r="G62" s="500"/>
      <c r="H62" s="500"/>
      <c r="I62" s="500"/>
      <c r="J62" s="662">
        <f t="shared" si="0"/>
        <v>0</v>
      </c>
      <c r="K62" s="500"/>
      <c r="L62" s="663">
        <f t="shared" si="1"/>
        <v>0</v>
      </c>
      <c r="M62" s="416"/>
      <c r="N62" s="416"/>
      <c r="O62" s="416"/>
      <c r="P62" s="416"/>
      <c r="Q62" s="416"/>
      <c r="R62" s="416"/>
      <c r="S62" s="416"/>
      <c r="T62" s="416"/>
      <c r="U62" s="416"/>
      <c r="V62" s="416"/>
    </row>
    <row r="63" spans="1:22" ht="15" customHeight="1" x14ac:dyDescent="0.3">
      <c r="A63" s="691"/>
      <c r="B63" s="690"/>
      <c r="C63" s="690"/>
      <c r="D63" s="690"/>
      <c r="E63" s="690"/>
      <c r="F63" s="431" t="s">
        <v>374</v>
      </c>
      <c r="G63" s="500"/>
      <c r="H63" s="500"/>
      <c r="I63" s="500"/>
      <c r="J63" s="662">
        <f t="shared" si="0"/>
        <v>0</v>
      </c>
      <c r="K63" s="500"/>
      <c r="L63" s="663">
        <f t="shared" si="1"/>
        <v>0</v>
      </c>
      <c r="M63" s="416"/>
      <c r="N63" s="416"/>
      <c r="O63" s="416"/>
      <c r="P63" s="416"/>
      <c r="Q63" s="416"/>
      <c r="R63" s="416"/>
      <c r="S63" s="416"/>
      <c r="T63" s="416"/>
      <c r="U63" s="416"/>
      <c r="V63" s="416"/>
    </row>
    <row r="64" spans="1:22" ht="15" customHeight="1" x14ac:dyDescent="0.3">
      <c r="A64" s="691"/>
      <c r="B64" s="690"/>
      <c r="C64" s="690"/>
      <c r="D64" s="690"/>
      <c r="E64" s="690"/>
      <c r="F64" s="431" t="s">
        <v>374</v>
      </c>
      <c r="G64" s="500"/>
      <c r="H64" s="500"/>
      <c r="I64" s="500"/>
      <c r="J64" s="662">
        <f t="shared" si="0"/>
        <v>0</v>
      </c>
      <c r="K64" s="500"/>
      <c r="L64" s="663">
        <f t="shared" si="1"/>
        <v>0</v>
      </c>
      <c r="M64" s="416"/>
      <c r="N64" s="416"/>
      <c r="O64" s="416"/>
      <c r="P64" s="416"/>
      <c r="Q64" s="416"/>
      <c r="R64" s="416"/>
      <c r="S64" s="416"/>
      <c r="T64" s="416"/>
      <c r="U64" s="416"/>
      <c r="V64" s="416"/>
    </row>
    <row r="65" spans="1:22" ht="15" customHeight="1" x14ac:dyDescent="0.3">
      <c r="A65" s="691"/>
      <c r="B65" s="690"/>
      <c r="C65" s="690"/>
      <c r="D65" s="690"/>
      <c r="E65" s="690"/>
      <c r="F65" s="431" t="s">
        <v>374</v>
      </c>
      <c r="G65" s="500"/>
      <c r="H65" s="500"/>
      <c r="I65" s="500"/>
      <c r="J65" s="662">
        <f t="shared" si="0"/>
        <v>0</v>
      </c>
      <c r="K65" s="500"/>
      <c r="L65" s="663">
        <f t="shared" si="1"/>
        <v>0</v>
      </c>
      <c r="M65" s="416"/>
      <c r="N65" s="416"/>
      <c r="O65" s="416"/>
      <c r="P65" s="416"/>
      <c r="Q65" s="416"/>
      <c r="R65" s="416"/>
      <c r="S65" s="416"/>
      <c r="T65" s="416"/>
      <c r="U65" s="416"/>
      <c r="V65" s="416"/>
    </row>
    <row r="66" spans="1:22" ht="15" customHeight="1" x14ac:dyDescent="0.3">
      <c r="A66" s="691"/>
      <c r="B66" s="690"/>
      <c r="C66" s="690"/>
      <c r="D66" s="690"/>
      <c r="E66" s="690"/>
      <c r="F66" s="431" t="s">
        <v>374</v>
      </c>
      <c r="G66" s="500"/>
      <c r="H66" s="500"/>
      <c r="I66" s="500"/>
      <c r="J66" s="662">
        <f t="shared" si="0"/>
        <v>0</v>
      </c>
      <c r="K66" s="500"/>
      <c r="L66" s="663">
        <f t="shared" si="1"/>
        <v>0</v>
      </c>
      <c r="M66" s="416"/>
      <c r="N66" s="416"/>
      <c r="O66" s="416"/>
      <c r="P66" s="416"/>
      <c r="Q66" s="416"/>
      <c r="R66" s="416"/>
      <c r="S66" s="416"/>
      <c r="T66" s="416"/>
      <c r="U66" s="416"/>
      <c r="V66" s="416"/>
    </row>
    <row r="67" spans="1:22" ht="15" customHeight="1" x14ac:dyDescent="0.3">
      <c r="A67" s="691"/>
      <c r="B67" s="690"/>
      <c r="C67" s="690"/>
      <c r="D67" s="690"/>
      <c r="E67" s="690"/>
      <c r="F67" s="431" t="s">
        <v>374</v>
      </c>
      <c r="G67" s="500"/>
      <c r="H67" s="500"/>
      <c r="I67" s="500"/>
      <c r="J67" s="662">
        <f t="shared" si="0"/>
        <v>0</v>
      </c>
      <c r="K67" s="500"/>
      <c r="L67" s="663">
        <f t="shared" si="1"/>
        <v>0</v>
      </c>
      <c r="M67" s="416"/>
      <c r="N67" s="416"/>
      <c r="O67" s="416"/>
      <c r="P67" s="416"/>
      <c r="Q67" s="416"/>
      <c r="R67" s="416"/>
      <c r="S67" s="416"/>
      <c r="T67" s="416"/>
      <c r="U67" s="416"/>
      <c r="V67" s="416"/>
    </row>
    <row r="68" spans="1:22" ht="15" customHeight="1" x14ac:dyDescent="0.3">
      <c r="A68" s="691"/>
      <c r="B68" s="690"/>
      <c r="C68" s="690"/>
      <c r="D68" s="690"/>
      <c r="E68" s="690"/>
      <c r="F68" s="431" t="s">
        <v>374</v>
      </c>
      <c r="G68" s="500"/>
      <c r="H68" s="500"/>
      <c r="I68" s="500"/>
      <c r="J68" s="662">
        <f t="shared" si="0"/>
        <v>0</v>
      </c>
      <c r="K68" s="500"/>
      <c r="L68" s="663">
        <f t="shared" si="1"/>
        <v>0</v>
      </c>
      <c r="M68" s="416"/>
      <c r="N68" s="416"/>
      <c r="O68" s="416"/>
      <c r="P68" s="416"/>
      <c r="Q68" s="416"/>
      <c r="R68" s="416"/>
      <c r="S68" s="416"/>
      <c r="T68" s="416"/>
      <c r="U68" s="416"/>
      <c r="V68" s="416"/>
    </row>
    <row r="69" spans="1:22" ht="15" customHeight="1" x14ac:dyDescent="0.3">
      <c r="A69" s="691"/>
      <c r="B69" s="690"/>
      <c r="C69" s="690"/>
      <c r="D69" s="690"/>
      <c r="E69" s="690"/>
      <c r="F69" s="431" t="s">
        <v>374</v>
      </c>
      <c r="G69" s="500"/>
      <c r="H69" s="500"/>
      <c r="I69" s="500"/>
      <c r="J69" s="662">
        <f t="shared" si="0"/>
        <v>0</v>
      </c>
      <c r="K69" s="500"/>
      <c r="L69" s="663">
        <f t="shared" si="1"/>
        <v>0</v>
      </c>
      <c r="M69" s="416"/>
      <c r="N69" s="416"/>
      <c r="O69" s="416"/>
      <c r="P69" s="416"/>
      <c r="Q69" s="416"/>
      <c r="R69" s="416"/>
      <c r="S69" s="416"/>
      <c r="T69" s="416"/>
      <c r="U69" s="416"/>
      <c r="V69" s="416"/>
    </row>
    <row r="70" spans="1:22" ht="15" customHeight="1" x14ac:dyDescent="0.3">
      <c r="A70" s="691"/>
      <c r="B70" s="690"/>
      <c r="C70" s="690"/>
      <c r="D70" s="690"/>
      <c r="E70" s="690"/>
      <c r="F70" s="431" t="s">
        <v>374</v>
      </c>
      <c r="G70" s="500"/>
      <c r="H70" s="500"/>
      <c r="I70" s="500"/>
      <c r="J70" s="662">
        <f t="shared" si="0"/>
        <v>0</v>
      </c>
      <c r="K70" s="500"/>
      <c r="L70" s="663">
        <f t="shared" si="1"/>
        <v>0</v>
      </c>
      <c r="M70" s="416"/>
      <c r="N70" s="416"/>
      <c r="O70" s="416"/>
      <c r="P70" s="416"/>
      <c r="Q70" s="416"/>
      <c r="R70" s="416"/>
      <c r="S70" s="416"/>
      <c r="T70" s="416"/>
      <c r="U70" s="416"/>
      <c r="V70" s="416"/>
    </row>
    <row r="71" spans="1:22" ht="15" customHeight="1" x14ac:dyDescent="0.3">
      <c r="A71" s="691"/>
      <c r="B71" s="690"/>
      <c r="C71" s="690"/>
      <c r="D71" s="690"/>
      <c r="E71" s="690"/>
      <c r="F71" s="431" t="s">
        <v>374</v>
      </c>
      <c r="G71" s="500"/>
      <c r="H71" s="500"/>
      <c r="I71" s="500"/>
      <c r="J71" s="662">
        <f t="shared" si="0"/>
        <v>0</v>
      </c>
      <c r="K71" s="500"/>
      <c r="L71" s="663">
        <f t="shared" si="1"/>
        <v>0</v>
      </c>
      <c r="M71" s="416"/>
      <c r="N71" s="416"/>
      <c r="O71" s="416"/>
      <c r="P71" s="416"/>
      <c r="Q71" s="416"/>
      <c r="R71" s="416"/>
      <c r="S71" s="416"/>
      <c r="T71" s="416"/>
      <c r="U71" s="416"/>
      <c r="V71" s="416"/>
    </row>
    <row r="72" spans="1:22" ht="15" customHeight="1" x14ac:dyDescent="0.3">
      <c r="A72" s="691"/>
      <c r="B72" s="690"/>
      <c r="C72" s="690"/>
      <c r="D72" s="690"/>
      <c r="E72" s="690"/>
      <c r="F72" s="431" t="s">
        <v>374</v>
      </c>
      <c r="G72" s="500"/>
      <c r="H72" s="500"/>
      <c r="I72" s="500"/>
      <c r="J72" s="662">
        <f t="shared" si="0"/>
        <v>0</v>
      </c>
      <c r="K72" s="500"/>
      <c r="L72" s="663">
        <f t="shared" si="1"/>
        <v>0</v>
      </c>
      <c r="M72" s="416"/>
      <c r="N72" s="416"/>
      <c r="O72" s="416"/>
      <c r="P72" s="416"/>
      <c r="Q72" s="416"/>
      <c r="R72" s="416"/>
      <c r="S72" s="416"/>
      <c r="T72" s="416"/>
      <c r="U72" s="416"/>
      <c r="V72" s="416"/>
    </row>
    <row r="73" spans="1:22" ht="15" customHeight="1" x14ac:dyDescent="0.3">
      <c r="A73" s="691"/>
      <c r="B73" s="690"/>
      <c r="C73" s="690"/>
      <c r="D73" s="690"/>
      <c r="E73" s="690"/>
      <c r="F73" s="431" t="s">
        <v>374</v>
      </c>
      <c r="G73" s="500"/>
      <c r="H73" s="500"/>
      <c r="I73" s="500"/>
      <c r="J73" s="662">
        <f t="shared" si="0"/>
        <v>0</v>
      </c>
      <c r="K73" s="500"/>
      <c r="L73" s="663">
        <f t="shared" si="1"/>
        <v>0</v>
      </c>
      <c r="M73" s="416"/>
      <c r="N73" s="416"/>
      <c r="O73" s="416"/>
      <c r="P73" s="416"/>
      <c r="Q73" s="416"/>
      <c r="R73" s="416"/>
      <c r="S73" s="416"/>
      <c r="T73" s="416"/>
      <c r="U73" s="416"/>
      <c r="V73" s="416"/>
    </row>
    <row r="74" spans="1:22" ht="15" customHeight="1" x14ac:dyDescent="0.3">
      <c r="A74" s="691"/>
      <c r="B74" s="690"/>
      <c r="C74" s="690"/>
      <c r="D74" s="690"/>
      <c r="E74" s="690"/>
      <c r="F74" s="431" t="s">
        <v>374</v>
      </c>
      <c r="G74" s="500"/>
      <c r="H74" s="500"/>
      <c r="I74" s="500"/>
      <c r="J74" s="662">
        <f t="shared" ref="J74:J137" si="2">SUM(G74:I74)</f>
        <v>0</v>
      </c>
      <c r="K74" s="500"/>
      <c r="L74" s="663">
        <f t="shared" ref="L74:L137" si="3">J74-K74</f>
        <v>0</v>
      </c>
      <c r="M74" s="416"/>
      <c r="N74" s="416"/>
      <c r="O74" s="416"/>
      <c r="P74" s="416"/>
      <c r="Q74" s="416"/>
      <c r="R74" s="416"/>
      <c r="S74" s="416"/>
      <c r="T74" s="416"/>
      <c r="U74" s="416"/>
      <c r="V74" s="416"/>
    </row>
    <row r="75" spans="1:22" ht="15" customHeight="1" x14ac:dyDescent="0.3">
      <c r="A75" s="691"/>
      <c r="B75" s="690"/>
      <c r="C75" s="690"/>
      <c r="D75" s="690"/>
      <c r="E75" s="690"/>
      <c r="F75" s="431" t="s">
        <v>374</v>
      </c>
      <c r="G75" s="500"/>
      <c r="H75" s="500"/>
      <c r="I75" s="500"/>
      <c r="J75" s="662">
        <f t="shared" si="2"/>
        <v>0</v>
      </c>
      <c r="K75" s="500"/>
      <c r="L75" s="663">
        <f t="shared" si="3"/>
        <v>0</v>
      </c>
      <c r="M75" s="416"/>
      <c r="N75" s="416"/>
      <c r="O75" s="416"/>
      <c r="P75" s="416"/>
      <c r="Q75" s="416"/>
      <c r="R75" s="416"/>
      <c r="S75" s="416"/>
      <c r="T75" s="416"/>
      <c r="U75" s="416"/>
      <c r="V75" s="416"/>
    </row>
    <row r="76" spans="1:22" ht="15" customHeight="1" x14ac:dyDescent="0.3">
      <c r="A76" s="691"/>
      <c r="B76" s="690"/>
      <c r="C76" s="690"/>
      <c r="D76" s="690"/>
      <c r="E76" s="690"/>
      <c r="F76" s="431" t="s">
        <v>374</v>
      </c>
      <c r="G76" s="500"/>
      <c r="H76" s="500"/>
      <c r="I76" s="500"/>
      <c r="J76" s="662">
        <f t="shared" si="2"/>
        <v>0</v>
      </c>
      <c r="K76" s="500"/>
      <c r="L76" s="663">
        <f t="shared" si="3"/>
        <v>0</v>
      </c>
      <c r="M76" s="416"/>
      <c r="N76" s="416"/>
      <c r="O76" s="416"/>
      <c r="P76" s="416"/>
      <c r="Q76" s="416"/>
      <c r="R76" s="416"/>
      <c r="S76" s="416"/>
      <c r="T76" s="416"/>
      <c r="U76" s="416"/>
      <c r="V76" s="416"/>
    </row>
    <row r="77" spans="1:22" ht="15" customHeight="1" x14ac:dyDescent="0.3">
      <c r="A77" s="691"/>
      <c r="B77" s="690"/>
      <c r="C77" s="690"/>
      <c r="D77" s="690"/>
      <c r="E77" s="690"/>
      <c r="F77" s="431" t="s">
        <v>374</v>
      </c>
      <c r="G77" s="500"/>
      <c r="H77" s="500"/>
      <c r="I77" s="500"/>
      <c r="J77" s="662">
        <f t="shared" si="2"/>
        <v>0</v>
      </c>
      <c r="K77" s="500"/>
      <c r="L77" s="663">
        <f t="shared" si="3"/>
        <v>0</v>
      </c>
      <c r="M77" s="416"/>
      <c r="N77" s="416"/>
      <c r="O77" s="416"/>
      <c r="P77" s="416"/>
      <c r="Q77" s="416"/>
      <c r="R77" s="416"/>
      <c r="S77" s="416"/>
      <c r="T77" s="416"/>
      <c r="U77" s="416"/>
      <c r="V77" s="416"/>
    </row>
    <row r="78" spans="1:22" ht="15" customHeight="1" x14ac:dyDescent="0.3">
      <c r="A78" s="691"/>
      <c r="B78" s="690"/>
      <c r="C78" s="690"/>
      <c r="D78" s="690"/>
      <c r="E78" s="690"/>
      <c r="F78" s="431" t="s">
        <v>374</v>
      </c>
      <c r="G78" s="500"/>
      <c r="H78" s="500"/>
      <c r="I78" s="500"/>
      <c r="J78" s="662">
        <f t="shared" si="2"/>
        <v>0</v>
      </c>
      <c r="K78" s="500"/>
      <c r="L78" s="663">
        <f t="shared" si="3"/>
        <v>0</v>
      </c>
      <c r="M78" s="416"/>
      <c r="N78" s="416"/>
      <c r="O78" s="416"/>
      <c r="P78" s="416"/>
      <c r="Q78" s="416"/>
      <c r="R78" s="416"/>
      <c r="S78" s="416"/>
      <c r="T78" s="416"/>
      <c r="U78" s="416"/>
      <c r="V78" s="416"/>
    </row>
    <row r="79" spans="1:22" ht="15" customHeight="1" x14ac:dyDescent="0.3">
      <c r="A79" s="691"/>
      <c r="B79" s="690"/>
      <c r="C79" s="690"/>
      <c r="D79" s="690"/>
      <c r="E79" s="690"/>
      <c r="F79" s="431" t="s">
        <v>374</v>
      </c>
      <c r="G79" s="500"/>
      <c r="H79" s="500"/>
      <c r="I79" s="500"/>
      <c r="J79" s="662">
        <f t="shared" si="2"/>
        <v>0</v>
      </c>
      <c r="K79" s="500"/>
      <c r="L79" s="663">
        <f t="shared" si="3"/>
        <v>0</v>
      </c>
      <c r="M79" s="416"/>
      <c r="N79" s="416"/>
      <c r="O79" s="416"/>
      <c r="P79" s="416"/>
      <c r="Q79" s="416"/>
      <c r="R79" s="416"/>
      <c r="S79" s="416"/>
      <c r="T79" s="416"/>
      <c r="U79" s="416"/>
      <c r="V79" s="416"/>
    </row>
    <row r="80" spans="1:22" ht="15" customHeight="1" x14ac:dyDescent="0.3">
      <c r="A80" s="691"/>
      <c r="B80" s="690"/>
      <c r="C80" s="690"/>
      <c r="D80" s="690"/>
      <c r="E80" s="690"/>
      <c r="F80" s="431" t="s">
        <v>374</v>
      </c>
      <c r="G80" s="500"/>
      <c r="H80" s="500"/>
      <c r="I80" s="500"/>
      <c r="J80" s="662">
        <f t="shared" si="2"/>
        <v>0</v>
      </c>
      <c r="K80" s="500"/>
      <c r="L80" s="663">
        <f t="shared" si="3"/>
        <v>0</v>
      </c>
      <c r="M80" s="416"/>
      <c r="N80" s="416"/>
      <c r="O80" s="416"/>
      <c r="P80" s="416"/>
      <c r="Q80" s="416"/>
      <c r="R80" s="416"/>
      <c r="S80" s="416"/>
      <c r="T80" s="416"/>
      <c r="U80" s="416"/>
      <c r="V80" s="416"/>
    </row>
    <row r="81" spans="1:22" ht="15" customHeight="1" x14ac:dyDescent="0.3">
      <c r="A81" s="691"/>
      <c r="B81" s="690"/>
      <c r="C81" s="690"/>
      <c r="D81" s="690"/>
      <c r="E81" s="690"/>
      <c r="F81" s="431" t="s">
        <v>374</v>
      </c>
      <c r="G81" s="500"/>
      <c r="H81" s="500"/>
      <c r="I81" s="500"/>
      <c r="J81" s="662">
        <f t="shared" si="2"/>
        <v>0</v>
      </c>
      <c r="K81" s="500"/>
      <c r="L81" s="663">
        <f t="shared" si="3"/>
        <v>0</v>
      </c>
      <c r="M81" s="416"/>
      <c r="N81" s="416"/>
      <c r="O81" s="416"/>
      <c r="P81" s="416"/>
      <c r="Q81" s="416"/>
      <c r="R81" s="416"/>
      <c r="S81" s="416"/>
      <c r="T81" s="416"/>
      <c r="U81" s="416"/>
      <c r="V81" s="416"/>
    </row>
    <row r="82" spans="1:22" ht="15" customHeight="1" x14ac:dyDescent="0.3">
      <c r="A82" s="691"/>
      <c r="B82" s="690"/>
      <c r="C82" s="690"/>
      <c r="D82" s="690"/>
      <c r="E82" s="690"/>
      <c r="F82" s="431" t="s">
        <v>374</v>
      </c>
      <c r="G82" s="500"/>
      <c r="H82" s="500"/>
      <c r="I82" s="500"/>
      <c r="J82" s="662">
        <f t="shared" si="2"/>
        <v>0</v>
      </c>
      <c r="K82" s="500"/>
      <c r="L82" s="663">
        <f t="shared" si="3"/>
        <v>0</v>
      </c>
      <c r="M82" s="416"/>
      <c r="N82" s="416"/>
      <c r="O82" s="416"/>
      <c r="P82" s="416"/>
      <c r="Q82" s="416"/>
      <c r="R82" s="416"/>
      <c r="S82" s="416"/>
      <c r="T82" s="416"/>
      <c r="U82" s="416"/>
      <c r="V82" s="416"/>
    </row>
    <row r="83" spans="1:22" ht="15" customHeight="1" x14ac:dyDescent="0.3">
      <c r="A83" s="691"/>
      <c r="B83" s="690"/>
      <c r="C83" s="690"/>
      <c r="D83" s="690"/>
      <c r="E83" s="690"/>
      <c r="F83" s="431" t="s">
        <v>374</v>
      </c>
      <c r="G83" s="500"/>
      <c r="H83" s="500"/>
      <c r="I83" s="500"/>
      <c r="J83" s="662">
        <f t="shared" si="2"/>
        <v>0</v>
      </c>
      <c r="K83" s="500"/>
      <c r="L83" s="663">
        <f t="shared" si="3"/>
        <v>0</v>
      </c>
      <c r="M83" s="416"/>
      <c r="N83" s="416"/>
      <c r="O83" s="416"/>
      <c r="P83" s="416"/>
      <c r="Q83" s="416"/>
      <c r="R83" s="416"/>
      <c r="S83" s="416"/>
      <c r="T83" s="416"/>
      <c r="U83" s="416"/>
      <c r="V83" s="416"/>
    </row>
    <row r="84" spans="1:22" ht="15" customHeight="1" x14ac:dyDescent="0.3">
      <c r="A84" s="691"/>
      <c r="B84" s="690"/>
      <c r="C84" s="690"/>
      <c r="D84" s="690"/>
      <c r="E84" s="690"/>
      <c r="F84" s="431" t="s">
        <v>374</v>
      </c>
      <c r="G84" s="500"/>
      <c r="H84" s="500"/>
      <c r="I84" s="500"/>
      <c r="J84" s="662">
        <f t="shared" si="2"/>
        <v>0</v>
      </c>
      <c r="K84" s="500"/>
      <c r="L84" s="663">
        <f t="shared" si="3"/>
        <v>0</v>
      </c>
      <c r="M84" s="416"/>
      <c r="N84" s="416"/>
      <c r="O84" s="416"/>
      <c r="P84" s="416"/>
      <c r="Q84" s="416"/>
      <c r="R84" s="416"/>
      <c r="S84" s="416"/>
      <c r="T84" s="416"/>
      <c r="U84" s="416"/>
      <c r="V84" s="416"/>
    </row>
    <row r="85" spans="1:22" ht="15" customHeight="1" x14ac:dyDescent="0.3">
      <c r="A85" s="691"/>
      <c r="B85" s="690"/>
      <c r="C85" s="690"/>
      <c r="D85" s="690"/>
      <c r="E85" s="690"/>
      <c r="F85" s="431" t="s">
        <v>374</v>
      </c>
      <c r="G85" s="500"/>
      <c r="H85" s="500"/>
      <c r="I85" s="500"/>
      <c r="J85" s="662">
        <f t="shared" si="2"/>
        <v>0</v>
      </c>
      <c r="K85" s="500"/>
      <c r="L85" s="663">
        <f t="shared" si="3"/>
        <v>0</v>
      </c>
      <c r="M85" s="416"/>
      <c r="N85" s="416"/>
      <c r="O85" s="416"/>
      <c r="P85" s="416"/>
      <c r="Q85" s="416"/>
      <c r="R85" s="416"/>
      <c r="S85" s="416"/>
      <c r="T85" s="416"/>
      <c r="U85" s="416"/>
      <c r="V85" s="416"/>
    </row>
    <row r="86" spans="1:22" ht="15" customHeight="1" x14ac:dyDescent="0.3">
      <c r="A86" s="691"/>
      <c r="B86" s="690"/>
      <c r="C86" s="690"/>
      <c r="D86" s="690"/>
      <c r="E86" s="690"/>
      <c r="F86" s="431" t="s">
        <v>374</v>
      </c>
      <c r="G86" s="500"/>
      <c r="H86" s="500"/>
      <c r="I86" s="500"/>
      <c r="J86" s="662">
        <f t="shared" si="2"/>
        <v>0</v>
      </c>
      <c r="K86" s="500"/>
      <c r="L86" s="663">
        <f t="shared" si="3"/>
        <v>0</v>
      </c>
      <c r="M86" s="416"/>
      <c r="N86" s="416"/>
      <c r="O86" s="416"/>
      <c r="P86" s="416"/>
      <c r="Q86" s="416"/>
      <c r="R86" s="416"/>
      <c r="S86" s="416"/>
      <c r="T86" s="416"/>
      <c r="U86" s="416"/>
      <c r="V86" s="416"/>
    </row>
    <row r="87" spans="1:22" ht="15" customHeight="1" x14ac:dyDescent="0.3">
      <c r="A87" s="691"/>
      <c r="B87" s="690"/>
      <c r="C87" s="690"/>
      <c r="D87" s="690"/>
      <c r="E87" s="690"/>
      <c r="F87" s="431" t="s">
        <v>374</v>
      </c>
      <c r="G87" s="500"/>
      <c r="H87" s="500"/>
      <c r="I87" s="500"/>
      <c r="J87" s="662">
        <f t="shared" si="2"/>
        <v>0</v>
      </c>
      <c r="K87" s="500"/>
      <c r="L87" s="663">
        <f t="shared" si="3"/>
        <v>0</v>
      </c>
      <c r="M87" s="416"/>
      <c r="N87" s="416"/>
      <c r="O87" s="416"/>
      <c r="P87" s="416"/>
      <c r="Q87" s="416"/>
      <c r="R87" s="416"/>
      <c r="S87" s="416"/>
      <c r="T87" s="416"/>
      <c r="U87" s="416"/>
      <c r="V87" s="416"/>
    </row>
    <row r="88" spans="1:22" ht="15" customHeight="1" x14ac:dyDescent="0.3">
      <c r="A88" s="691"/>
      <c r="B88" s="690"/>
      <c r="C88" s="690"/>
      <c r="D88" s="690"/>
      <c r="E88" s="690"/>
      <c r="F88" s="431" t="s">
        <v>374</v>
      </c>
      <c r="G88" s="500"/>
      <c r="H88" s="500"/>
      <c r="I88" s="500"/>
      <c r="J88" s="662">
        <f t="shared" si="2"/>
        <v>0</v>
      </c>
      <c r="K88" s="500"/>
      <c r="L88" s="663">
        <f t="shared" si="3"/>
        <v>0</v>
      </c>
      <c r="M88" s="416"/>
      <c r="N88" s="416"/>
      <c r="O88" s="416"/>
      <c r="P88" s="416"/>
      <c r="Q88" s="416"/>
      <c r="R88" s="416"/>
      <c r="S88" s="416"/>
      <c r="T88" s="416"/>
      <c r="U88" s="416"/>
      <c r="V88" s="416"/>
    </row>
    <row r="89" spans="1:22" ht="15" customHeight="1" x14ac:dyDescent="0.3">
      <c r="A89" s="691"/>
      <c r="B89" s="690"/>
      <c r="C89" s="690"/>
      <c r="D89" s="690"/>
      <c r="E89" s="690"/>
      <c r="F89" s="431" t="s">
        <v>374</v>
      </c>
      <c r="G89" s="500"/>
      <c r="H89" s="500"/>
      <c r="I89" s="500"/>
      <c r="J89" s="662">
        <f t="shared" si="2"/>
        <v>0</v>
      </c>
      <c r="K89" s="500"/>
      <c r="L89" s="663">
        <f t="shared" si="3"/>
        <v>0</v>
      </c>
      <c r="M89" s="416"/>
      <c r="N89" s="416"/>
      <c r="O89" s="416"/>
      <c r="P89" s="416"/>
      <c r="Q89" s="416"/>
      <c r="R89" s="416"/>
      <c r="S89" s="416"/>
      <c r="T89" s="416"/>
      <c r="U89" s="416"/>
      <c r="V89" s="416"/>
    </row>
    <row r="90" spans="1:22" ht="15" customHeight="1" x14ac:dyDescent="0.3">
      <c r="A90" s="691"/>
      <c r="B90" s="690"/>
      <c r="C90" s="690"/>
      <c r="D90" s="690"/>
      <c r="E90" s="690"/>
      <c r="F90" s="431" t="s">
        <v>374</v>
      </c>
      <c r="G90" s="500"/>
      <c r="H90" s="500"/>
      <c r="I90" s="500"/>
      <c r="J90" s="662">
        <f t="shared" si="2"/>
        <v>0</v>
      </c>
      <c r="K90" s="500"/>
      <c r="L90" s="663">
        <f t="shared" si="3"/>
        <v>0</v>
      </c>
      <c r="M90" s="416"/>
      <c r="N90" s="416"/>
      <c r="O90" s="416"/>
      <c r="P90" s="416"/>
      <c r="Q90" s="416"/>
      <c r="R90" s="416"/>
      <c r="S90" s="416"/>
      <c r="T90" s="416"/>
      <c r="U90" s="416"/>
      <c r="V90" s="416"/>
    </row>
    <row r="91" spans="1:22" ht="15" customHeight="1" x14ac:dyDescent="0.3">
      <c r="A91" s="691"/>
      <c r="B91" s="690"/>
      <c r="C91" s="690"/>
      <c r="D91" s="690"/>
      <c r="E91" s="690"/>
      <c r="F91" s="431" t="s">
        <v>374</v>
      </c>
      <c r="G91" s="500"/>
      <c r="H91" s="500"/>
      <c r="I91" s="500"/>
      <c r="J91" s="662">
        <f t="shared" si="2"/>
        <v>0</v>
      </c>
      <c r="K91" s="500"/>
      <c r="L91" s="663">
        <f t="shared" si="3"/>
        <v>0</v>
      </c>
      <c r="M91" s="416"/>
      <c r="N91" s="416"/>
      <c r="O91" s="416"/>
      <c r="P91" s="416"/>
      <c r="Q91" s="416"/>
      <c r="R91" s="416"/>
      <c r="S91" s="416"/>
      <c r="T91" s="416"/>
      <c r="U91" s="416"/>
      <c r="V91" s="416"/>
    </row>
    <row r="92" spans="1:22" ht="15" customHeight="1" x14ac:dyDescent="0.3">
      <c r="A92" s="691"/>
      <c r="B92" s="690"/>
      <c r="C92" s="690"/>
      <c r="D92" s="690"/>
      <c r="E92" s="690"/>
      <c r="F92" s="431" t="s">
        <v>374</v>
      </c>
      <c r="G92" s="500"/>
      <c r="H92" s="500"/>
      <c r="I92" s="500"/>
      <c r="J92" s="662">
        <f t="shared" si="2"/>
        <v>0</v>
      </c>
      <c r="K92" s="500"/>
      <c r="L92" s="663">
        <f t="shared" si="3"/>
        <v>0</v>
      </c>
      <c r="M92" s="416"/>
      <c r="N92" s="416"/>
      <c r="O92" s="416"/>
      <c r="P92" s="416"/>
      <c r="Q92" s="416"/>
      <c r="R92" s="416"/>
      <c r="S92" s="416"/>
      <c r="T92" s="416"/>
      <c r="U92" s="416"/>
      <c r="V92" s="416"/>
    </row>
    <row r="93" spans="1:22" ht="15" customHeight="1" x14ac:dyDescent="0.3">
      <c r="A93" s="691"/>
      <c r="B93" s="690"/>
      <c r="C93" s="690"/>
      <c r="D93" s="690"/>
      <c r="E93" s="690"/>
      <c r="F93" s="431" t="s">
        <v>374</v>
      </c>
      <c r="G93" s="500"/>
      <c r="H93" s="500"/>
      <c r="I93" s="500"/>
      <c r="J93" s="662">
        <f t="shared" si="2"/>
        <v>0</v>
      </c>
      <c r="K93" s="500"/>
      <c r="L93" s="663">
        <f t="shared" si="3"/>
        <v>0</v>
      </c>
      <c r="M93" s="416"/>
      <c r="N93" s="416"/>
      <c r="O93" s="416"/>
      <c r="P93" s="416"/>
      <c r="Q93" s="416"/>
      <c r="R93" s="416"/>
      <c r="S93" s="416"/>
      <c r="T93" s="416"/>
      <c r="U93" s="416"/>
      <c r="V93" s="416"/>
    </row>
    <row r="94" spans="1:22" ht="15" customHeight="1" x14ac:dyDescent="0.3">
      <c r="A94" s="691"/>
      <c r="B94" s="690"/>
      <c r="C94" s="690"/>
      <c r="D94" s="690"/>
      <c r="E94" s="690"/>
      <c r="F94" s="431" t="s">
        <v>374</v>
      </c>
      <c r="G94" s="500"/>
      <c r="H94" s="500"/>
      <c r="I94" s="500"/>
      <c r="J94" s="662">
        <f t="shared" si="2"/>
        <v>0</v>
      </c>
      <c r="K94" s="500"/>
      <c r="L94" s="663">
        <f t="shared" si="3"/>
        <v>0</v>
      </c>
      <c r="M94" s="416"/>
      <c r="N94" s="416"/>
      <c r="O94" s="416"/>
      <c r="P94" s="416"/>
      <c r="Q94" s="416"/>
      <c r="R94" s="416"/>
      <c r="S94" s="416"/>
      <c r="T94" s="416"/>
      <c r="U94" s="416"/>
      <c r="V94" s="416"/>
    </row>
    <row r="95" spans="1:22" ht="15" customHeight="1" x14ac:dyDescent="0.3">
      <c r="A95" s="691"/>
      <c r="B95" s="690"/>
      <c r="C95" s="690"/>
      <c r="D95" s="690"/>
      <c r="E95" s="690"/>
      <c r="F95" s="431" t="s">
        <v>374</v>
      </c>
      <c r="G95" s="500"/>
      <c r="H95" s="500"/>
      <c r="I95" s="500"/>
      <c r="J95" s="662">
        <f t="shared" si="2"/>
        <v>0</v>
      </c>
      <c r="K95" s="500"/>
      <c r="L95" s="663">
        <f t="shared" si="3"/>
        <v>0</v>
      </c>
      <c r="M95" s="416"/>
      <c r="N95" s="416"/>
      <c r="O95" s="416"/>
      <c r="P95" s="416"/>
      <c r="Q95" s="416"/>
      <c r="R95" s="416"/>
      <c r="S95" s="416"/>
      <c r="T95" s="416"/>
      <c r="U95" s="416"/>
      <c r="V95" s="416"/>
    </row>
    <row r="96" spans="1:22" ht="15" customHeight="1" x14ac:dyDescent="0.3">
      <c r="A96" s="691"/>
      <c r="B96" s="690"/>
      <c r="C96" s="690"/>
      <c r="D96" s="690"/>
      <c r="E96" s="690"/>
      <c r="F96" s="431" t="s">
        <v>374</v>
      </c>
      <c r="G96" s="500"/>
      <c r="H96" s="500"/>
      <c r="I96" s="500"/>
      <c r="J96" s="662">
        <f t="shared" si="2"/>
        <v>0</v>
      </c>
      <c r="K96" s="500"/>
      <c r="L96" s="663">
        <f t="shared" si="3"/>
        <v>0</v>
      </c>
      <c r="M96" s="416"/>
      <c r="N96" s="416"/>
      <c r="O96" s="416"/>
      <c r="P96" s="416"/>
      <c r="Q96" s="416"/>
      <c r="R96" s="416"/>
      <c r="S96" s="416"/>
      <c r="T96" s="416"/>
      <c r="U96" s="416"/>
      <c r="V96" s="416"/>
    </row>
    <row r="97" spans="1:39" ht="15" customHeight="1" x14ac:dyDescent="0.3">
      <c r="A97" s="691"/>
      <c r="B97" s="690"/>
      <c r="C97" s="690"/>
      <c r="D97" s="690"/>
      <c r="E97" s="690"/>
      <c r="F97" s="431" t="s">
        <v>374</v>
      </c>
      <c r="G97" s="500"/>
      <c r="H97" s="500"/>
      <c r="I97" s="500"/>
      <c r="J97" s="662">
        <f t="shared" si="2"/>
        <v>0</v>
      </c>
      <c r="K97" s="500"/>
      <c r="L97" s="663">
        <f t="shared" si="3"/>
        <v>0</v>
      </c>
      <c r="M97" s="416"/>
      <c r="N97" s="416"/>
      <c r="O97" s="416"/>
      <c r="P97" s="416"/>
      <c r="Q97" s="416"/>
      <c r="R97" s="416"/>
      <c r="S97" s="416"/>
      <c r="T97" s="416"/>
      <c r="U97" s="416"/>
      <c r="V97" s="416"/>
    </row>
    <row r="98" spans="1:39" ht="15" customHeight="1" x14ac:dyDescent="0.3">
      <c r="A98" s="691"/>
      <c r="B98" s="690"/>
      <c r="C98" s="690"/>
      <c r="D98" s="690"/>
      <c r="E98" s="690"/>
      <c r="F98" s="431" t="s">
        <v>374</v>
      </c>
      <c r="G98" s="500"/>
      <c r="H98" s="500"/>
      <c r="I98" s="500"/>
      <c r="J98" s="662">
        <f t="shared" si="2"/>
        <v>0</v>
      </c>
      <c r="K98" s="500"/>
      <c r="L98" s="663">
        <f t="shared" si="3"/>
        <v>0</v>
      </c>
      <c r="M98" s="416"/>
      <c r="N98" s="416"/>
      <c r="O98" s="416"/>
      <c r="P98" s="416"/>
      <c r="Q98" s="416"/>
      <c r="R98" s="416"/>
      <c r="S98" s="416"/>
      <c r="T98" s="416"/>
      <c r="U98" s="416"/>
      <c r="V98" s="416"/>
    </row>
    <row r="99" spans="1:39" ht="15" customHeight="1" x14ac:dyDescent="0.3">
      <c r="A99" s="691"/>
      <c r="B99" s="690"/>
      <c r="C99" s="690"/>
      <c r="D99" s="690"/>
      <c r="E99" s="690"/>
      <c r="F99" s="431" t="s">
        <v>374</v>
      </c>
      <c r="G99" s="500"/>
      <c r="H99" s="500"/>
      <c r="I99" s="500"/>
      <c r="J99" s="662">
        <f t="shared" si="2"/>
        <v>0</v>
      </c>
      <c r="K99" s="500"/>
      <c r="L99" s="663">
        <f t="shared" si="3"/>
        <v>0</v>
      </c>
      <c r="M99" s="416"/>
      <c r="N99" s="416"/>
      <c r="O99" s="416"/>
      <c r="P99" s="416"/>
      <c r="Q99" s="416"/>
      <c r="R99" s="416"/>
      <c r="S99" s="416"/>
      <c r="T99" s="416"/>
      <c r="U99" s="416"/>
      <c r="V99" s="416"/>
    </row>
    <row r="100" spans="1:39" ht="15" customHeight="1" x14ac:dyDescent="0.3">
      <c r="A100" s="691"/>
      <c r="B100" s="690"/>
      <c r="C100" s="690"/>
      <c r="D100" s="690"/>
      <c r="E100" s="690"/>
      <c r="F100" s="431" t="s">
        <v>374</v>
      </c>
      <c r="G100" s="500"/>
      <c r="H100" s="500"/>
      <c r="I100" s="500"/>
      <c r="J100" s="662">
        <f t="shared" si="2"/>
        <v>0</v>
      </c>
      <c r="K100" s="500"/>
      <c r="L100" s="663">
        <f t="shared" si="3"/>
        <v>0</v>
      </c>
      <c r="M100" s="416"/>
      <c r="N100" s="416"/>
      <c r="O100" s="416"/>
      <c r="P100" s="416"/>
      <c r="Q100" s="416"/>
      <c r="R100" s="416"/>
      <c r="S100" s="416"/>
      <c r="T100" s="416"/>
      <c r="U100" s="416"/>
      <c r="V100" s="416"/>
    </row>
    <row r="101" spans="1:39" ht="15" customHeight="1" x14ac:dyDescent="0.3">
      <c r="A101" s="691"/>
      <c r="B101" s="690"/>
      <c r="C101" s="690"/>
      <c r="D101" s="690"/>
      <c r="E101" s="690"/>
      <c r="F101" s="431" t="s">
        <v>374</v>
      </c>
      <c r="G101" s="500"/>
      <c r="H101" s="500"/>
      <c r="I101" s="500"/>
      <c r="J101" s="662">
        <f t="shared" si="2"/>
        <v>0</v>
      </c>
      <c r="K101" s="500"/>
      <c r="L101" s="663">
        <f t="shared" si="3"/>
        <v>0</v>
      </c>
      <c r="M101" s="416"/>
      <c r="N101" s="416"/>
      <c r="O101" s="416"/>
      <c r="P101" s="416"/>
      <c r="Q101" s="416"/>
      <c r="R101" s="416"/>
      <c r="S101" s="416"/>
      <c r="T101" s="416"/>
      <c r="U101" s="416"/>
      <c r="V101" s="416"/>
    </row>
    <row r="102" spans="1:39" ht="15" customHeight="1" x14ac:dyDescent="0.3">
      <c r="A102" s="691"/>
      <c r="B102" s="690"/>
      <c r="C102" s="690"/>
      <c r="D102" s="690"/>
      <c r="E102" s="690"/>
      <c r="F102" s="431" t="s">
        <v>374</v>
      </c>
      <c r="G102" s="500"/>
      <c r="H102" s="500"/>
      <c r="I102" s="500"/>
      <c r="J102" s="662">
        <f t="shared" si="2"/>
        <v>0</v>
      </c>
      <c r="K102" s="500"/>
      <c r="L102" s="663">
        <f t="shared" si="3"/>
        <v>0</v>
      </c>
      <c r="M102" s="416"/>
      <c r="N102" s="416"/>
      <c r="O102" s="416"/>
      <c r="P102" s="416"/>
      <c r="Q102" s="416"/>
      <c r="R102" s="416"/>
      <c r="S102" s="416"/>
      <c r="T102" s="416"/>
      <c r="U102" s="416"/>
      <c r="V102" s="416"/>
    </row>
    <row r="103" spans="1:39" ht="15" customHeight="1" x14ac:dyDescent="0.3">
      <c r="A103" s="691"/>
      <c r="B103" s="690"/>
      <c r="C103" s="690"/>
      <c r="D103" s="690"/>
      <c r="E103" s="690"/>
      <c r="F103" s="431" t="s">
        <v>374</v>
      </c>
      <c r="G103" s="500"/>
      <c r="H103" s="500"/>
      <c r="I103" s="500"/>
      <c r="J103" s="662">
        <f t="shared" si="2"/>
        <v>0</v>
      </c>
      <c r="K103" s="500"/>
      <c r="L103" s="663">
        <f t="shared" si="3"/>
        <v>0</v>
      </c>
      <c r="M103" s="416"/>
      <c r="N103" s="416"/>
      <c r="O103" s="416"/>
      <c r="P103" s="416"/>
      <c r="Q103" s="416"/>
      <c r="R103" s="416"/>
      <c r="S103" s="416"/>
      <c r="T103" s="416"/>
      <c r="U103" s="416"/>
      <c r="V103" s="416"/>
    </row>
    <row r="104" spans="1:39" ht="15" customHeight="1" x14ac:dyDescent="0.3">
      <c r="A104" s="691"/>
      <c r="B104" s="690"/>
      <c r="C104" s="690"/>
      <c r="D104" s="690"/>
      <c r="E104" s="690"/>
      <c r="F104" s="431" t="s">
        <v>374</v>
      </c>
      <c r="G104" s="500"/>
      <c r="H104" s="500"/>
      <c r="I104" s="500"/>
      <c r="J104" s="662">
        <f t="shared" si="2"/>
        <v>0</v>
      </c>
      <c r="K104" s="500"/>
      <c r="L104" s="663">
        <f t="shared" si="3"/>
        <v>0</v>
      </c>
      <c r="M104" s="416"/>
      <c r="N104" s="416"/>
      <c r="O104" s="416"/>
      <c r="P104" s="416"/>
      <c r="Q104" s="416"/>
      <c r="R104" s="416"/>
      <c r="S104" s="416"/>
      <c r="T104" s="416"/>
      <c r="U104" s="416"/>
      <c r="V104" s="416"/>
    </row>
    <row r="105" spans="1:39" ht="15" customHeight="1" x14ac:dyDescent="0.3">
      <c r="A105" s="691"/>
      <c r="B105" s="690"/>
      <c r="C105" s="690"/>
      <c r="D105" s="690"/>
      <c r="E105" s="690"/>
      <c r="F105" s="431" t="s">
        <v>374</v>
      </c>
      <c r="G105" s="500"/>
      <c r="H105" s="500"/>
      <c r="I105" s="500"/>
      <c r="J105" s="662">
        <f t="shared" si="2"/>
        <v>0</v>
      </c>
      <c r="K105" s="500"/>
      <c r="L105" s="663">
        <f t="shared" si="3"/>
        <v>0</v>
      </c>
      <c r="M105" s="416"/>
      <c r="N105" s="416"/>
      <c r="O105" s="416"/>
      <c r="P105" s="416"/>
      <c r="Q105" s="416"/>
      <c r="R105" s="416"/>
      <c r="S105" s="416"/>
      <c r="T105" s="416"/>
      <c r="U105" s="416"/>
      <c r="V105" s="416"/>
    </row>
    <row r="106" spans="1:39" ht="15" customHeight="1" x14ac:dyDescent="0.3">
      <c r="A106" s="691"/>
      <c r="B106" s="690"/>
      <c r="C106" s="690"/>
      <c r="D106" s="690"/>
      <c r="E106" s="690"/>
      <c r="F106" s="431" t="s">
        <v>374</v>
      </c>
      <c r="G106" s="500"/>
      <c r="H106" s="500"/>
      <c r="I106" s="500"/>
      <c r="J106" s="662">
        <f t="shared" si="2"/>
        <v>0</v>
      </c>
      <c r="K106" s="500"/>
      <c r="L106" s="663">
        <f t="shared" si="3"/>
        <v>0</v>
      </c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</row>
    <row r="107" spans="1:39" ht="15" customHeight="1" x14ac:dyDescent="0.3">
      <c r="A107" s="691"/>
      <c r="B107" s="690"/>
      <c r="C107" s="690"/>
      <c r="D107" s="690"/>
      <c r="E107" s="690"/>
      <c r="F107" s="431" t="s">
        <v>374</v>
      </c>
      <c r="G107" s="500"/>
      <c r="H107" s="500"/>
      <c r="I107" s="500"/>
      <c r="J107" s="662">
        <f t="shared" si="2"/>
        <v>0</v>
      </c>
      <c r="K107" s="500"/>
      <c r="L107" s="663">
        <f t="shared" si="3"/>
        <v>0</v>
      </c>
      <c r="M107" s="416"/>
      <c r="N107" s="416"/>
      <c r="O107" s="416"/>
      <c r="P107" s="416"/>
      <c r="Q107" s="416"/>
      <c r="R107" s="416"/>
      <c r="S107" s="416"/>
      <c r="T107" s="416"/>
      <c r="U107" s="416"/>
      <c r="V107" s="416"/>
    </row>
    <row r="108" spans="1:39" ht="15" customHeight="1" x14ac:dyDescent="0.3">
      <c r="A108" s="691"/>
      <c r="B108" s="690"/>
      <c r="C108" s="690"/>
      <c r="D108" s="690"/>
      <c r="E108" s="690"/>
      <c r="F108" s="431" t="s">
        <v>374</v>
      </c>
      <c r="G108" s="500"/>
      <c r="H108" s="500"/>
      <c r="I108" s="500"/>
      <c r="J108" s="662">
        <f t="shared" si="2"/>
        <v>0</v>
      </c>
      <c r="K108" s="500"/>
      <c r="L108" s="663">
        <f t="shared" si="3"/>
        <v>0</v>
      </c>
      <c r="M108" s="416"/>
      <c r="N108" s="416"/>
      <c r="O108" s="416"/>
      <c r="P108" s="416"/>
      <c r="Q108" s="416"/>
      <c r="R108" s="416"/>
      <c r="S108" s="416"/>
      <c r="T108" s="416"/>
      <c r="U108" s="416"/>
      <c r="V108" s="416"/>
    </row>
    <row r="109" spans="1:39" ht="15" customHeight="1" x14ac:dyDescent="0.3">
      <c r="A109" s="691"/>
      <c r="B109" s="690"/>
      <c r="C109" s="690"/>
      <c r="D109" s="690"/>
      <c r="E109" s="690"/>
      <c r="F109" s="431" t="s">
        <v>374</v>
      </c>
      <c r="G109" s="500"/>
      <c r="H109" s="500"/>
      <c r="I109" s="500"/>
      <c r="J109" s="662">
        <f t="shared" si="2"/>
        <v>0</v>
      </c>
      <c r="K109" s="500"/>
      <c r="L109" s="663">
        <f t="shared" si="3"/>
        <v>0</v>
      </c>
      <c r="M109" s="416"/>
      <c r="N109" s="416"/>
      <c r="O109" s="416"/>
      <c r="P109" s="416"/>
      <c r="Q109" s="416"/>
      <c r="R109" s="416"/>
      <c r="S109" s="416"/>
      <c r="T109" s="416"/>
      <c r="U109" s="416"/>
      <c r="V109" s="416"/>
    </row>
    <row r="110" spans="1:39" ht="15" customHeight="1" x14ac:dyDescent="0.3">
      <c r="A110" s="691"/>
      <c r="B110" s="690"/>
      <c r="C110" s="690"/>
      <c r="D110" s="690"/>
      <c r="E110" s="690"/>
      <c r="F110" s="431" t="s">
        <v>374</v>
      </c>
      <c r="G110" s="500"/>
      <c r="H110" s="500"/>
      <c r="I110" s="500"/>
      <c r="J110" s="662">
        <f t="shared" si="2"/>
        <v>0</v>
      </c>
      <c r="K110" s="500"/>
      <c r="L110" s="663">
        <f t="shared" si="3"/>
        <v>0</v>
      </c>
      <c r="M110" s="416"/>
      <c r="N110" s="416"/>
      <c r="O110" s="416"/>
      <c r="P110" s="416"/>
      <c r="Q110" s="416"/>
      <c r="R110" s="416"/>
      <c r="S110" s="416"/>
      <c r="T110" s="416"/>
      <c r="U110" s="416"/>
      <c r="V110" s="416"/>
    </row>
    <row r="111" spans="1:39" s="17" customFormat="1" ht="15" customHeight="1" x14ac:dyDescent="0.3">
      <c r="A111" s="691"/>
      <c r="B111" s="690"/>
      <c r="C111" s="690"/>
      <c r="D111" s="690"/>
      <c r="E111" s="690"/>
      <c r="F111" s="431" t="s">
        <v>374</v>
      </c>
      <c r="G111" s="500"/>
      <c r="H111" s="500"/>
      <c r="I111" s="500"/>
      <c r="J111" s="662">
        <f t="shared" si="2"/>
        <v>0</v>
      </c>
      <c r="K111" s="500"/>
      <c r="L111" s="663">
        <f t="shared" si="3"/>
        <v>0</v>
      </c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40"/>
      <c r="AJ111" s="40"/>
      <c r="AK111" s="40"/>
      <c r="AL111" s="40"/>
      <c r="AM111" s="40"/>
    </row>
    <row r="112" spans="1:39" x14ac:dyDescent="0.3">
      <c r="A112" s="691"/>
      <c r="B112" s="690"/>
      <c r="C112" s="690"/>
      <c r="D112" s="690"/>
      <c r="E112" s="690"/>
      <c r="F112" s="431" t="s">
        <v>374</v>
      </c>
      <c r="G112" s="500"/>
      <c r="H112" s="500"/>
      <c r="I112" s="500"/>
      <c r="J112" s="662">
        <f t="shared" si="2"/>
        <v>0</v>
      </c>
      <c r="K112" s="500"/>
      <c r="L112" s="663">
        <f t="shared" si="3"/>
        <v>0</v>
      </c>
    </row>
    <row r="113" spans="1:12" x14ac:dyDescent="0.3">
      <c r="A113" s="691"/>
      <c r="B113" s="690"/>
      <c r="C113" s="690"/>
      <c r="D113" s="690"/>
      <c r="E113" s="690"/>
      <c r="F113" s="431" t="s">
        <v>374</v>
      </c>
      <c r="G113" s="500"/>
      <c r="H113" s="500"/>
      <c r="I113" s="500"/>
      <c r="J113" s="662">
        <f t="shared" si="2"/>
        <v>0</v>
      </c>
      <c r="K113" s="500"/>
      <c r="L113" s="663">
        <f t="shared" si="3"/>
        <v>0</v>
      </c>
    </row>
    <row r="114" spans="1:12" x14ac:dyDescent="0.3">
      <c r="A114" s="691"/>
      <c r="B114" s="690"/>
      <c r="C114" s="690"/>
      <c r="D114" s="690"/>
      <c r="E114" s="690"/>
      <c r="F114" s="431" t="s">
        <v>374</v>
      </c>
      <c r="G114" s="500"/>
      <c r="H114" s="500"/>
      <c r="I114" s="500"/>
      <c r="J114" s="662">
        <f t="shared" si="2"/>
        <v>0</v>
      </c>
      <c r="K114" s="500"/>
      <c r="L114" s="663">
        <f t="shared" si="3"/>
        <v>0</v>
      </c>
    </row>
    <row r="115" spans="1:12" x14ac:dyDescent="0.3">
      <c r="A115" s="691"/>
      <c r="B115" s="690"/>
      <c r="C115" s="690"/>
      <c r="D115" s="690"/>
      <c r="E115" s="690"/>
      <c r="F115" s="431" t="s">
        <v>374</v>
      </c>
      <c r="G115" s="500"/>
      <c r="H115" s="500"/>
      <c r="I115" s="500"/>
      <c r="J115" s="662">
        <f t="shared" si="2"/>
        <v>0</v>
      </c>
      <c r="K115" s="500"/>
      <c r="L115" s="663">
        <f t="shared" si="3"/>
        <v>0</v>
      </c>
    </row>
    <row r="116" spans="1:12" x14ac:dyDescent="0.3">
      <c r="A116" s="691"/>
      <c r="B116" s="690"/>
      <c r="C116" s="690"/>
      <c r="D116" s="690"/>
      <c r="E116" s="690"/>
      <c r="F116" s="431" t="s">
        <v>374</v>
      </c>
      <c r="G116" s="500"/>
      <c r="H116" s="500"/>
      <c r="I116" s="500"/>
      <c r="J116" s="662">
        <f t="shared" si="2"/>
        <v>0</v>
      </c>
      <c r="K116" s="500"/>
      <c r="L116" s="663">
        <f t="shared" si="3"/>
        <v>0</v>
      </c>
    </row>
    <row r="117" spans="1:12" x14ac:dyDescent="0.3">
      <c r="A117" s="691"/>
      <c r="B117" s="690"/>
      <c r="C117" s="690"/>
      <c r="D117" s="690"/>
      <c r="E117" s="690"/>
      <c r="F117" s="431" t="s">
        <v>374</v>
      </c>
      <c r="G117" s="500"/>
      <c r="H117" s="500"/>
      <c r="I117" s="500"/>
      <c r="J117" s="662">
        <f t="shared" si="2"/>
        <v>0</v>
      </c>
      <c r="K117" s="500"/>
      <c r="L117" s="663">
        <f t="shared" si="3"/>
        <v>0</v>
      </c>
    </row>
    <row r="118" spans="1:12" x14ac:dyDescent="0.3">
      <c r="A118" s="691"/>
      <c r="B118" s="690"/>
      <c r="C118" s="690"/>
      <c r="D118" s="690"/>
      <c r="E118" s="690"/>
      <c r="F118" s="431" t="s">
        <v>374</v>
      </c>
      <c r="G118" s="500"/>
      <c r="H118" s="500"/>
      <c r="I118" s="500"/>
      <c r="J118" s="662">
        <f t="shared" si="2"/>
        <v>0</v>
      </c>
      <c r="K118" s="500"/>
      <c r="L118" s="663">
        <f t="shared" si="3"/>
        <v>0</v>
      </c>
    </row>
    <row r="119" spans="1:12" x14ac:dyDescent="0.3">
      <c r="A119" s="691"/>
      <c r="B119" s="690"/>
      <c r="C119" s="690"/>
      <c r="D119" s="690"/>
      <c r="E119" s="690"/>
      <c r="F119" s="431" t="s">
        <v>374</v>
      </c>
      <c r="G119" s="500"/>
      <c r="H119" s="500"/>
      <c r="I119" s="500"/>
      <c r="J119" s="662">
        <f t="shared" si="2"/>
        <v>0</v>
      </c>
      <c r="K119" s="500"/>
      <c r="L119" s="663">
        <f t="shared" si="3"/>
        <v>0</v>
      </c>
    </row>
    <row r="120" spans="1:12" x14ac:dyDescent="0.3">
      <c r="A120" s="691"/>
      <c r="B120" s="690"/>
      <c r="C120" s="690"/>
      <c r="D120" s="690"/>
      <c r="E120" s="690"/>
      <c r="F120" s="431" t="s">
        <v>374</v>
      </c>
      <c r="G120" s="500"/>
      <c r="H120" s="500"/>
      <c r="I120" s="500"/>
      <c r="J120" s="662">
        <f t="shared" si="2"/>
        <v>0</v>
      </c>
      <c r="K120" s="500"/>
      <c r="L120" s="663">
        <f t="shared" si="3"/>
        <v>0</v>
      </c>
    </row>
    <row r="121" spans="1:12" x14ac:dyDescent="0.3">
      <c r="A121" s="691"/>
      <c r="B121" s="690"/>
      <c r="C121" s="690"/>
      <c r="D121" s="690"/>
      <c r="E121" s="690"/>
      <c r="F121" s="431" t="s">
        <v>374</v>
      </c>
      <c r="G121" s="500"/>
      <c r="H121" s="500"/>
      <c r="I121" s="500"/>
      <c r="J121" s="662">
        <f t="shared" si="2"/>
        <v>0</v>
      </c>
      <c r="K121" s="500"/>
      <c r="L121" s="663">
        <f t="shared" si="3"/>
        <v>0</v>
      </c>
    </row>
    <row r="122" spans="1:12" x14ac:dyDescent="0.3">
      <c r="A122" s="691"/>
      <c r="B122" s="690"/>
      <c r="C122" s="690"/>
      <c r="D122" s="690"/>
      <c r="E122" s="690"/>
      <c r="F122" s="431" t="s">
        <v>374</v>
      </c>
      <c r="G122" s="500"/>
      <c r="H122" s="500"/>
      <c r="I122" s="500"/>
      <c r="J122" s="662">
        <f t="shared" si="2"/>
        <v>0</v>
      </c>
      <c r="K122" s="500"/>
      <c r="L122" s="663">
        <f t="shared" si="3"/>
        <v>0</v>
      </c>
    </row>
    <row r="123" spans="1:12" x14ac:dyDescent="0.3">
      <c r="A123" s="691"/>
      <c r="B123" s="690"/>
      <c r="C123" s="690"/>
      <c r="D123" s="690"/>
      <c r="E123" s="690"/>
      <c r="F123" s="431" t="s">
        <v>374</v>
      </c>
      <c r="G123" s="500"/>
      <c r="H123" s="500"/>
      <c r="I123" s="500"/>
      <c r="J123" s="662">
        <f t="shared" si="2"/>
        <v>0</v>
      </c>
      <c r="K123" s="500"/>
      <c r="L123" s="663">
        <f t="shared" si="3"/>
        <v>0</v>
      </c>
    </row>
    <row r="124" spans="1:12" x14ac:dyDescent="0.3">
      <c r="A124" s="691"/>
      <c r="B124" s="690"/>
      <c r="C124" s="690"/>
      <c r="D124" s="690"/>
      <c r="E124" s="690"/>
      <c r="F124" s="431" t="s">
        <v>374</v>
      </c>
      <c r="G124" s="500"/>
      <c r="H124" s="500"/>
      <c r="I124" s="500"/>
      <c r="J124" s="662">
        <f t="shared" si="2"/>
        <v>0</v>
      </c>
      <c r="K124" s="500"/>
      <c r="L124" s="663">
        <f t="shared" si="3"/>
        <v>0</v>
      </c>
    </row>
    <row r="125" spans="1:12" x14ac:dyDescent="0.3">
      <c r="A125" s="691"/>
      <c r="B125" s="690"/>
      <c r="C125" s="690"/>
      <c r="D125" s="690"/>
      <c r="E125" s="690"/>
      <c r="F125" s="431" t="s">
        <v>374</v>
      </c>
      <c r="G125" s="500"/>
      <c r="H125" s="500"/>
      <c r="I125" s="500"/>
      <c r="J125" s="662">
        <f t="shared" si="2"/>
        <v>0</v>
      </c>
      <c r="K125" s="500"/>
      <c r="L125" s="663">
        <f t="shared" si="3"/>
        <v>0</v>
      </c>
    </row>
    <row r="126" spans="1:12" x14ac:dyDescent="0.3">
      <c r="A126" s="691"/>
      <c r="B126" s="690"/>
      <c r="C126" s="690"/>
      <c r="D126" s="690"/>
      <c r="E126" s="690"/>
      <c r="F126" s="431" t="s">
        <v>374</v>
      </c>
      <c r="G126" s="500"/>
      <c r="H126" s="500"/>
      <c r="I126" s="500"/>
      <c r="J126" s="662">
        <f t="shared" si="2"/>
        <v>0</v>
      </c>
      <c r="K126" s="500"/>
      <c r="L126" s="663">
        <f t="shared" si="3"/>
        <v>0</v>
      </c>
    </row>
    <row r="127" spans="1:12" x14ac:dyDescent="0.3">
      <c r="A127" s="691"/>
      <c r="B127" s="690"/>
      <c r="C127" s="690"/>
      <c r="D127" s="690"/>
      <c r="E127" s="690"/>
      <c r="F127" s="431" t="s">
        <v>374</v>
      </c>
      <c r="G127" s="500"/>
      <c r="H127" s="500"/>
      <c r="I127" s="500"/>
      <c r="J127" s="662">
        <f t="shared" si="2"/>
        <v>0</v>
      </c>
      <c r="K127" s="500"/>
      <c r="L127" s="663">
        <f t="shared" si="3"/>
        <v>0</v>
      </c>
    </row>
    <row r="128" spans="1:12" x14ac:dyDescent="0.3">
      <c r="A128" s="691"/>
      <c r="B128" s="690"/>
      <c r="C128" s="690"/>
      <c r="D128" s="690"/>
      <c r="E128" s="690"/>
      <c r="F128" s="431" t="s">
        <v>374</v>
      </c>
      <c r="G128" s="500"/>
      <c r="H128" s="500"/>
      <c r="I128" s="500"/>
      <c r="J128" s="662">
        <f t="shared" si="2"/>
        <v>0</v>
      </c>
      <c r="K128" s="500"/>
      <c r="L128" s="663">
        <f t="shared" si="3"/>
        <v>0</v>
      </c>
    </row>
    <row r="129" spans="1:12" x14ac:dyDescent="0.3">
      <c r="A129" s="691"/>
      <c r="B129" s="690"/>
      <c r="C129" s="690"/>
      <c r="D129" s="690"/>
      <c r="E129" s="690"/>
      <c r="F129" s="431" t="s">
        <v>374</v>
      </c>
      <c r="G129" s="500"/>
      <c r="H129" s="500"/>
      <c r="I129" s="500"/>
      <c r="J129" s="662">
        <f t="shared" si="2"/>
        <v>0</v>
      </c>
      <c r="K129" s="500"/>
      <c r="L129" s="663">
        <f t="shared" si="3"/>
        <v>0</v>
      </c>
    </row>
    <row r="130" spans="1:12" x14ac:dyDescent="0.3">
      <c r="A130" s="691"/>
      <c r="B130" s="690"/>
      <c r="C130" s="690"/>
      <c r="D130" s="690"/>
      <c r="E130" s="690"/>
      <c r="F130" s="431" t="s">
        <v>374</v>
      </c>
      <c r="G130" s="500"/>
      <c r="H130" s="500"/>
      <c r="I130" s="500"/>
      <c r="J130" s="662">
        <f t="shared" si="2"/>
        <v>0</v>
      </c>
      <c r="K130" s="500"/>
      <c r="L130" s="663">
        <f t="shared" si="3"/>
        <v>0</v>
      </c>
    </row>
    <row r="131" spans="1:12" x14ac:dyDescent="0.3">
      <c r="A131" s="691"/>
      <c r="B131" s="690"/>
      <c r="C131" s="690"/>
      <c r="D131" s="690"/>
      <c r="E131" s="690"/>
      <c r="F131" s="431" t="s">
        <v>374</v>
      </c>
      <c r="G131" s="500"/>
      <c r="H131" s="500"/>
      <c r="I131" s="500"/>
      <c r="J131" s="662">
        <f t="shared" si="2"/>
        <v>0</v>
      </c>
      <c r="K131" s="500"/>
      <c r="L131" s="663">
        <f t="shared" si="3"/>
        <v>0</v>
      </c>
    </row>
    <row r="132" spans="1:12" x14ac:dyDescent="0.3">
      <c r="A132" s="691"/>
      <c r="B132" s="690"/>
      <c r="C132" s="690"/>
      <c r="D132" s="690"/>
      <c r="E132" s="690"/>
      <c r="F132" s="431" t="s">
        <v>374</v>
      </c>
      <c r="G132" s="500"/>
      <c r="H132" s="500"/>
      <c r="I132" s="500"/>
      <c r="J132" s="662">
        <f t="shared" si="2"/>
        <v>0</v>
      </c>
      <c r="K132" s="500"/>
      <c r="L132" s="663">
        <f t="shared" si="3"/>
        <v>0</v>
      </c>
    </row>
    <row r="133" spans="1:12" x14ac:dyDescent="0.3">
      <c r="A133" s="691"/>
      <c r="B133" s="690"/>
      <c r="C133" s="690"/>
      <c r="D133" s="690"/>
      <c r="E133" s="690"/>
      <c r="F133" s="431" t="s">
        <v>374</v>
      </c>
      <c r="G133" s="500"/>
      <c r="H133" s="500"/>
      <c r="I133" s="500"/>
      <c r="J133" s="662">
        <f t="shared" si="2"/>
        <v>0</v>
      </c>
      <c r="K133" s="500"/>
      <c r="L133" s="663">
        <f t="shared" si="3"/>
        <v>0</v>
      </c>
    </row>
    <row r="134" spans="1:12" x14ac:dyDescent="0.3">
      <c r="A134" s="691"/>
      <c r="B134" s="690"/>
      <c r="C134" s="690"/>
      <c r="D134" s="690"/>
      <c r="E134" s="690"/>
      <c r="F134" s="431" t="s">
        <v>374</v>
      </c>
      <c r="G134" s="500"/>
      <c r="H134" s="500"/>
      <c r="I134" s="500"/>
      <c r="J134" s="662">
        <f t="shared" si="2"/>
        <v>0</v>
      </c>
      <c r="K134" s="500"/>
      <c r="L134" s="663">
        <f t="shared" si="3"/>
        <v>0</v>
      </c>
    </row>
    <row r="135" spans="1:12" x14ac:dyDescent="0.3">
      <c r="A135" s="691"/>
      <c r="B135" s="690"/>
      <c r="C135" s="690"/>
      <c r="D135" s="690"/>
      <c r="E135" s="690"/>
      <c r="F135" s="431" t="s">
        <v>374</v>
      </c>
      <c r="G135" s="500"/>
      <c r="H135" s="500"/>
      <c r="I135" s="500"/>
      <c r="J135" s="662">
        <f t="shared" si="2"/>
        <v>0</v>
      </c>
      <c r="K135" s="500"/>
      <c r="L135" s="663">
        <f t="shared" si="3"/>
        <v>0</v>
      </c>
    </row>
    <row r="136" spans="1:12" x14ac:dyDescent="0.3">
      <c r="A136" s="691"/>
      <c r="B136" s="690"/>
      <c r="C136" s="690"/>
      <c r="D136" s="690"/>
      <c r="E136" s="690"/>
      <c r="F136" s="431" t="s">
        <v>374</v>
      </c>
      <c r="G136" s="500"/>
      <c r="H136" s="500"/>
      <c r="I136" s="500"/>
      <c r="J136" s="662">
        <f t="shared" si="2"/>
        <v>0</v>
      </c>
      <c r="K136" s="500"/>
      <c r="L136" s="663">
        <f t="shared" si="3"/>
        <v>0</v>
      </c>
    </row>
    <row r="137" spans="1:12" x14ac:dyDescent="0.3">
      <c r="A137" s="691"/>
      <c r="B137" s="690"/>
      <c r="C137" s="690"/>
      <c r="D137" s="690"/>
      <c r="E137" s="690"/>
      <c r="F137" s="431" t="s">
        <v>374</v>
      </c>
      <c r="G137" s="500"/>
      <c r="H137" s="500"/>
      <c r="I137" s="500"/>
      <c r="J137" s="662">
        <f t="shared" si="2"/>
        <v>0</v>
      </c>
      <c r="K137" s="500"/>
      <c r="L137" s="663">
        <f t="shared" si="3"/>
        <v>0</v>
      </c>
    </row>
    <row r="138" spans="1:12" x14ac:dyDescent="0.3">
      <c r="A138" s="691"/>
      <c r="B138" s="690"/>
      <c r="C138" s="690"/>
      <c r="D138" s="690"/>
      <c r="E138" s="690"/>
      <c r="F138" s="431" t="s">
        <v>374</v>
      </c>
      <c r="G138" s="500"/>
      <c r="H138" s="500"/>
      <c r="I138" s="500"/>
      <c r="J138" s="662">
        <f t="shared" ref="J138:J201" si="4">SUM(G138:I138)</f>
        <v>0</v>
      </c>
      <c r="K138" s="500"/>
      <c r="L138" s="663">
        <f t="shared" ref="L138:L201" si="5">J138-K138</f>
        <v>0</v>
      </c>
    </row>
    <row r="139" spans="1:12" x14ac:dyDescent="0.3">
      <c r="A139" s="691"/>
      <c r="B139" s="690"/>
      <c r="C139" s="690"/>
      <c r="D139" s="690"/>
      <c r="E139" s="690"/>
      <c r="F139" s="431" t="s">
        <v>374</v>
      </c>
      <c r="G139" s="500"/>
      <c r="H139" s="500"/>
      <c r="I139" s="500"/>
      <c r="J139" s="662">
        <f t="shared" si="4"/>
        <v>0</v>
      </c>
      <c r="K139" s="500"/>
      <c r="L139" s="663">
        <f t="shared" si="5"/>
        <v>0</v>
      </c>
    </row>
    <row r="140" spans="1:12" x14ac:dyDescent="0.3">
      <c r="A140" s="691"/>
      <c r="B140" s="690"/>
      <c r="C140" s="690"/>
      <c r="D140" s="690"/>
      <c r="E140" s="690"/>
      <c r="F140" s="431" t="s">
        <v>374</v>
      </c>
      <c r="G140" s="500"/>
      <c r="H140" s="500"/>
      <c r="I140" s="500"/>
      <c r="J140" s="662">
        <f t="shared" si="4"/>
        <v>0</v>
      </c>
      <c r="K140" s="500"/>
      <c r="L140" s="663">
        <f t="shared" si="5"/>
        <v>0</v>
      </c>
    </row>
    <row r="141" spans="1:12" x14ac:dyDescent="0.3">
      <c r="A141" s="691"/>
      <c r="B141" s="690"/>
      <c r="C141" s="690"/>
      <c r="D141" s="690"/>
      <c r="E141" s="690"/>
      <c r="F141" s="431" t="s">
        <v>374</v>
      </c>
      <c r="G141" s="500"/>
      <c r="H141" s="500"/>
      <c r="I141" s="500"/>
      <c r="J141" s="662">
        <f t="shared" si="4"/>
        <v>0</v>
      </c>
      <c r="K141" s="500"/>
      <c r="L141" s="663">
        <f t="shared" si="5"/>
        <v>0</v>
      </c>
    </row>
    <row r="142" spans="1:12" x14ac:dyDescent="0.3">
      <c r="A142" s="691"/>
      <c r="B142" s="690"/>
      <c r="C142" s="690"/>
      <c r="D142" s="690"/>
      <c r="E142" s="690"/>
      <c r="F142" s="431" t="s">
        <v>374</v>
      </c>
      <c r="G142" s="500"/>
      <c r="H142" s="500"/>
      <c r="I142" s="500"/>
      <c r="J142" s="662">
        <f t="shared" si="4"/>
        <v>0</v>
      </c>
      <c r="K142" s="500"/>
      <c r="L142" s="663">
        <f t="shared" si="5"/>
        <v>0</v>
      </c>
    </row>
    <row r="143" spans="1:12" x14ac:dyDescent="0.3">
      <c r="A143" s="691"/>
      <c r="B143" s="690"/>
      <c r="C143" s="690"/>
      <c r="D143" s="690"/>
      <c r="E143" s="690"/>
      <c r="F143" s="431" t="s">
        <v>374</v>
      </c>
      <c r="G143" s="500"/>
      <c r="H143" s="500"/>
      <c r="I143" s="500"/>
      <c r="J143" s="662">
        <f t="shared" si="4"/>
        <v>0</v>
      </c>
      <c r="K143" s="500"/>
      <c r="L143" s="663">
        <f t="shared" si="5"/>
        <v>0</v>
      </c>
    </row>
    <row r="144" spans="1:12" x14ac:dyDescent="0.3">
      <c r="A144" s="691"/>
      <c r="B144" s="690"/>
      <c r="C144" s="690"/>
      <c r="D144" s="690"/>
      <c r="E144" s="690"/>
      <c r="F144" s="431" t="s">
        <v>374</v>
      </c>
      <c r="G144" s="500"/>
      <c r="H144" s="500"/>
      <c r="I144" s="500"/>
      <c r="J144" s="662">
        <f t="shared" si="4"/>
        <v>0</v>
      </c>
      <c r="K144" s="500"/>
      <c r="L144" s="663">
        <f t="shared" si="5"/>
        <v>0</v>
      </c>
    </row>
    <row r="145" spans="1:12" x14ac:dyDescent="0.3">
      <c r="A145" s="691"/>
      <c r="B145" s="690"/>
      <c r="C145" s="690"/>
      <c r="D145" s="690"/>
      <c r="E145" s="690"/>
      <c r="F145" s="431" t="s">
        <v>374</v>
      </c>
      <c r="G145" s="500"/>
      <c r="H145" s="500"/>
      <c r="I145" s="500"/>
      <c r="J145" s="662">
        <f t="shared" si="4"/>
        <v>0</v>
      </c>
      <c r="K145" s="500"/>
      <c r="L145" s="663">
        <f t="shared" si="5"/>
        <v>0</v>
      </c>
    </row>
    <row r="146" spans="1:12" x14ac:dyDescent="0.3">
      <c r="A146" s="691"/>
      <c r="B146" s="690"/>
      <c r="C146" s="690"/>
      <c r="D146" s="690"/>
      <c r="E146" s="690"/>
      <c r="F146" s="431" t="s">
        <v>374</v>
      </c>
      <c r="G146" s="500"/>
      <c r="H146" s="500"/>
      <c r="I146" s="500"/>
      <c r="J146" s="662">
        <f t="shared" si="4"/>
        <v>0</v>
      </c>
      <c r="K146" s="500"/>
      <c r="L146" s="663">
        <f t="shared" si="5"/>
        <v>0</v>
      </c>
    </row>
    <row r="147" spans="1:12" x14ac:dyDescent="0.3">
      <c r="A147" s="691"/>
      <c r="B147" s="690"/>
      <c r="C147" s="690"/>
      <c r="D147" s="690"/>
      <c r="E147" s="690"/>
      <c r="F147" s="431" t="s">
        <v>374</v>
      </c>
      <c r="G147" s="500"/>
      <c r="H147" s="500"/>
      <c r="I147" s="500"/>
      <c r="J147" s="662">
        <f t="shared" si="4"/>
        <v>0</v>
      </c>
      <c r="K147" s="500"/>
      <c r="L147" s="663">
        <f t="shared" si="5"/>
        <v>0</v>
      </c>
    </row>
    <row r="148" spans="1:12" x14ac:dyDescent="0.3">
      <c r="A148" s="691"/>
      <c r="B148" s="690"/>
      <c r="C148" s="690"/>
      <c r="D148" s="690"/>
      <c r="E148" s="690"/>
      <c r="F148" s="431" t="s">
        <v>374</v>
      </c>
      <c r="G148" s="500"/>
      <c r="H148" s="500"/>
      <c r="I148" s="500"/>
      <c r="J148" s="662">
        <f t="shared" si="4"/>
        <v>0</v>
      </c>
      <c r="K148" s="500"/>
      <c r="L148" s="663">
        <f t="shared" si="5"/>
        <v>0</v>
      </c>
    </row>
    <row r="149" spans="1:12" x14ac:dyDescent="0.3">
      <c r="A149" s="691"/>
      <c r="B149" s="690"/>
      <c r="C149" s="690"/>
      <c r="D149" s="690"/>
      <c r="E149" s="690"/>
      <c r="F149" s="431" t="s">
        <v>374</v>
      </c>
      <c r="G149" s="500"/>
      <c r="H149" s="500"/>
      <c r="I149" s="500"/>
      <c r="J149" s="662">
        <f t="shared" si="4"/>
        <v>0</v>
      </c>
      <c r="K149" s="500"/>
      <c r="L149" s="663">
        <f t="shared" si="5"/>
        <v>0</v>
      </c>
    </row>
    <row r="150" spans="1:12" x14ac:dyDescent="0.3">
      <c r="A150" s="691"/>
      <c r="B150" s="690"/>
      <c r="C150" s="690"/>
      <c r="D150" s="690"/>
      <c r="E150" s="690"/>
      <c r="F150" s="431" t="s">
        <v>374</v>
      </c>
      <c r="G150" s="500"/>
      <c r="H150" s="500"/>
      <c r="I150" s="500"/>
      <c r="J150" s="662">
        <f t="shared" si="4"/>
        <v>0</v>
      </c>
      <c r="K150" s="500"/>
      <c r="L150" s="663">
        <f t="shared" si="5"/>
        <v>0</v>
      </c>
    </row>
    <row r="151" spans="1:12" x14ac:dyDescent="0.3">
      <c r="A151" s="691"/>
      <c r="B151" s="690"/>
      <c r="C151" s="690"/>
      <c r="D151" s="690"/>
      <c r="E151" s="690"/>
      <c r="F151" s="431" t="s">
        <v>374</v>
      </c>
      <c r="G151" s="500"/>
      <c r="H151" s="500"/>
      <c r="I151" s="500"/>
      <c r="J151" s="662">
        <f t="shared" si="4"/>
        <v>0</v>
      </c>
      <c r="K151" s="500"/>
      <c r="L151" s="663">
        <f t="shared" si="5"/>
        <v>0</v>
      </c>
    </row>
    <row r="152" spans="1:12" x14ac:dyDescent="0.3">
      <c r="A152" s="691"/>
      <c r="B152" s="690"/>
      <c r="C152" s="690"/>
      <c r="D152" s="690"/>
      <c r="E152" s="690"/>
      <c r="F152" s="431" t="s">
        <v>374</v>
      </c>
      <c r="G152" s="500"/>
      <c r="H152" s="500"/>
      <c r="I152" s="500"/>
      <c r="J152" s="662">
        <f t="shared" si="4"/>
        <v>0</v>
      </c>
      <c r="K152" s="500"/>
      <c r="L152" s="663">
        <f t="shared" si="5"/>
        <v>0</v>
      </c>
    </row>
    <row r="153" spans="1:12" x14ac:dyDescent="0.3">
      <c r="A153" s="691"/>
      <c r="B153" s="690"/>
      <c r="C153" s="690"/>
      <c r="D153" s="690"/>
      <c r="E153" s="690"/>
      <c r="F153" s="431" t="s">
        <v>374</v>
      </c>
      <c r="G153" s="500"/>
      <c r="H153" s="500"/>
      <c r="I153" s="500"/>
      <c r="J153" s="662">
        <f t="shared" si="4"/>
        <v>0</v>
      </c>
      <c r="K153" s="500"/>
      <c r="L153" s="663">
        <f t="shared" si="5"/>
        <v>0</v>
      </c>
    </row>
    <row r="154" spans="1:12" x14ac:dyDescent="0.3">
      <c r="A154" s="691"/>
      <c r="B154" s="690"/>
      <c r="C154" s="690"/>
      <c r="D154" s="690"/>
      <c r="E154" s="690"/>
      <c r="F154" s="431" t="s">
        <v>374</v>
      </c>
      <c r="G154" s="500"/>
      <c r="H154" s="500"/>
      <c r="I154" s="500"/>
      <c r="J154" s="662">
        <f t="shared" si="4"/>
        <v>0</v>
      </c>
      <c r="K154" s="500"/>
      <c r="L154" s="663">
        <f t="shared" si="5"/>
        <v>0</v>
      </c>
    </row>
    <row r="155" spans="1:12" x14ac:dyDescent="0.3">
      <c r="A155" s="691"/>
      <c r="B155" s="690"/>
      <c r="C155" s="690"/>
      <c r="D155" s="690"/>
      <c r="E155" s="690"/>
      <c r="F155" s="431" t="s">
        <v>374</v>
      </c>
      <c r="G155" s="500"/>
      <c r="H155" s="500"/>
      <c r="I155" s="500"/>
      <c r="J155" s="662">
        <f t="shared" si="4"/>
        <v>0</v>
      </c>
      <c r="K155" s="500"/>
      <c r="L155" s="663">
        <f t="shared" si="5"/>
        <v>0</v>
      </c>
    </row>
    <row r="156" spans="1:12" x14ac:dyDescent="0.3">
      <c r="A156" s="691"/>
      <c r="B156" s="690"/>
      <c r="C156" s="690"/>
      <c r="D156" s="690"/>
      <c r="E156" s="690"/>
      <c r="F156" s="431" t="s">
        <v>374</v>
      </c>
      <c r="G156" s="500"/>
      <c r="H156" s="500"/>
      <c r="I156" s="500"/>
      <c r="J156" s="662">
        <f t="shared" si="4"/>
        <v>0</v>
      </c>
      <c r="K156" s="500"/>
      <c r="L156" s="663">
        <f t="shared" si="5"/>
        <v>0</v>
      </c>
    </row>
    <row r="157" spans="1:12" x14ac:dyDescent="0.3">
      <c r="A157" s="691"/>
      <c r="B157" s="690"/>
      <c r="C157" s="690"/>
      <c r="D157" s="690"/>
      <c r="E157" s="690"/>
      <c r="F157" s="431" t="s">
        <v>374</v>
      </c>
      <c r="G157" s="500"/>
      <c r="H157" s="500"/>
      <c r="I157" s="500"/>
      <c r="J157" s="662">
        <f t="shared" si="4"/>
        <v>0</v>
      </c>
      <c r="K157" s="500"/>
      <c r="L157" s="663">
        <f t="shared" si="5"/>
        <v>0</v>
      </c>
    </row>
    <row r="158" spans="1:12" x14ac:dyDescent="0.3">
      <c r="A158" s="691"/>
      <c r="B158" s="690"/>
      <c r="C158" s="690"/>
      <c r="D158" s="690"/>
      <c r="E158" s="690"/>
      <c r="F158" s="431" t="s">
        <v>374</v>
      </c>
      <c r="G158" s="500"/>
      <c r="H158" s="500"/>
      <c r="I158" s="500"/>
      <c r="J158" s="662">
        <f t="shared" si="4"/>
        <v>0</v>
      </c>
      <c r="K158" s="500"/>
      <c r="L158" s="663">
        <f t="shared" si="5"/>
        <v>0</v>
      </c>
    </row>
    <row r="159" spans="1:12" x14ac:dyDescent="0.3">
      <c r="A159" s="691"/>
      <c r="B159" s="690"/>
      <c r="C159" s="690"/>
      <c r="D159" s="690"/>
      <c r="E159" s="690"/>
      <c r="F159" s="431" t="s">
        <v>374</v>
      </c>
      <c r="G159" s="500"/>
      <c r="H159" s="500"/>
      <c r="I159" s="500"/>
      <c r="J159" s="662">
        <f t="shared" si="4"/>
        <v>0</v>
      </c>
      <c r="K159" s="500"/>
      <c r="L159" s="663">
        <f t="shared" si="5"/>
        <v>0</v>
      </c>
    </row>
    <row r="160" spans="1:12" x14ac:dyDescent="0.3">
      <c r="A160" s="691"/>
      <c r="B160" s="690"/>
      <c r="C160" s="690"/>
      <c r="D160" s="690"/>
      <c r="E160" s="690"/>
      <c r="F160" s="431" t="s">
        <v>374</v>
      </c>
      <c r="G160" s="500"/>
      <c r="H160" s="500"/>
      <c r="I160" s="500"/>
      <c r="J160" s="662">
        <f t="shared" si="4"/>
        <v>0</v>
      </c>
      <c r="K160" s="500"/>
      <c r="L160" s="663">
        <f t="shared" si="5"/>
        <v>0</v>
      </c>
    </row>
    <row r="161" spans="1:12" x14ac:dyDescent="0.3">
      <c r="A161" s="691"/>
      <c r="B161" s="690"/>
      <c r="C161" s="690"/>
      <c r="D161" s="690"/>
      <c r="E161" s="690"/>
      <c r="F161" s="431" t="s">
        <v>374</v>
      </c>
      <c r="G161" s="500"/>
      <c r="H161" s="500"/>
      <c r="I161" s="500"/>
      <c r="J161" s="662">
        <f t="shared" si="4"/>
        <v>0</v>
      </c>
      <c r="K161" s="500"/>
      <c r="L161" s="663">
        <f t="shared" si="5"/>
        <v>0</v>
      </c>
    </row>
    <row r="162" spans="1:12" x14ac:dyDescent="0.3">
      <c r="A162" s="691"/>
      <c r="B162" s="690"/>
      <c r="C162" s="690"/>
      <c r="D162" s="690"/>
      <c r="E162" s="690"/>
      <c r="F162" s="431" t="s">
        <v>374</v>
      </c>
      <c r="G162" s="500"/>
      <c r="H162" s="500"/>
      <c r="I162" s="500"/>
      <c r="J162" s="662">
        <f t="shared" si="4"/>
        <v>0</v>
      </c>
      <c r="K162" s="500"/>
      <c r="L162" s="663">
        <f t="shared" si="5"/>
        <v>0</v>
      </c>
    </row>
    <row r="163" spans="1:12" x14ac:dyDescent="0.3">
      <c r="A163" s="691"/>
      <c r="B163" s="690"/>
      <c r="C163" s="690"/>
      <c r="D163" s="690"/>
      <c r="E163" s="690"/>
      <c r="F163" s="431" t="s">
        <v>374</v>
      </c>
      <c r="G163" s="500"/>
      <c r="H163" s="500"/>
      <c r="I163" s="500"/>
      <c r="J163" s="662">
        <f t="shared" si="4"/>
        <v>0</v>
      </c>
      <c r="K163" s="500"/>
      <c r="L163" s="663">
        <f t="shared" si="5"/>
        <v>0</v>
      </c>
    </row>
    <row r="164" spans="1:12" x14ac:dyDescent="0.3">
      <c r="A164" s="691"/>
      <c r="B164" s="690"/>
      <c r="C164" s="690"/>
      <c r="D164" s="690"/>
      <c r="E164" s="690"/>
      <c r="F164" s="431" t="s">
        <v>374</v>
      </c>
      <c r="G164" s="500"/>
      <c r="H164" s="500"/>
      <c r="I164" s="500"/>
      <c r="J164" s="662">
        <f t="shared" si="4"/>
        <v>0</v>
      </c>
      <c r="K164" s="500"/>
      <c r="L164" s="663">
        <f t="shared" si="5"/>
        <v>0</v>
      </c>
    </row>
    <row r="165" spans="1:12" x14ac:dyDescent="0.3">
      <c r="A165" s="691"/>
      <c r="B165" s="690"/>
      <c r="C165" s="690"/>
      <c r="D165" s="690"/>
      <c r="E165" s="690"/>
      <c r="F165" s="431" t="s">
        <v>374</v>
      </c>
      <c r="G165" s="500"/>
      <c r="H165" s="500"/>
      <c r="I165" s="500"/>
      <c r="J165" s="662">
        <f t="shared" si="4"/>
        <v>0</v>
      </c>
      <c r="K165" s="500"/>
      <c r="L165" s="663">
        <f t="shared" si="5"/>
        <v>0</v>
      </c>
    </row>
    <row r="166" spans="1:12" x14ac:dyDescent="0.3">
      <c r="A166" s="691"/>
      <c r="B166" s="690"/>
      <c r="C166" s="690"/>
      <c r="D166" s="690"/>
      <c r="E166" s="690"/>
      <c r="F166" s="431" t="s">
        <v>374</v>
      </c>
      <c r="G166" s="500"/>
      <c r="H166" s="500"/>
      <c r="I166" s="500"/>
      <c r="J166" s="662">
        <f t="shared" si="4"/>
        <v>0</v>
      </c>
      <c r="K166" s="500"/>
      <c r="L166" s="663">
        <f t="shared" si="5"/>
        <v>0</v>
      </c>
    </row>
    <row r="167" spans="1:12" x14ac:dyDescent="0.3">
      <c r="A167" s="691"/>
      <c r="B167" s="690"/>
      <c r="C167" s="690"/>
      <c r="D167" s="690"/>
      <c r="E167" s="690"/>
      <c r="F167" s="431" t="s">
        <v>374</v>
      </c>
      <c r="G167" s="500"/>
      <c r="H167" s="500"/>
      <c r="I167" s="500"/>
      <c r="J167" s="662">
        <f t="shared" si="4"/>
        <v>0</v>
      </c>
      <c r="K167" s="500"/>
      <c r="L167" s="663">
        <f t="shared" si="5"/>
        <v>0</v>
      </c>
    </row>
    <row r="168" spans="1:12" x14ac:dyDescent="0.3">
      <c r="A168" s="691"/>
      <c r="B168" s="690"/>
      <c r="C168" s="690"/>
      <c r="D168" s="690"/>
      <c r="E168" s="690"/>
      <c r="F168" s="431" t="s">
        <v>374</v>
      </c>
      <c r="G168" s="500"/>
      <c r="H168" s="500"/>
      <c r="I168" s="500"/>
      <c r="J168" s="662">
        <f t="shared" si="4"/>
        <v>0</v>
      </c>
      <c r="K168" s="500"/>
      <c r="L168" s="663">
        <f t="shared" si="5"/>
        <v>0</v>
      </c>
    </row>
    <row r="169" spans="1:12" x14ac:dyDescent="0.3">
      <c r="A169" s="691"/>
      <c r="B169" s="690"/>
      <c r="C169" s="690"/>
      <c r="D169" s="690"/>
      <c r="E169" s="690"/>
      <c r="F169" s="431" t="s">
        <v>374</v>
      </c>
      <c r="G169" s="500"/>
      <c r="H169" s="500"/>
      <c r="I169" s="500"/>
      <c r="J169" s="662">
        <f t="shared" si="4"/>
        <v>0</v>
      </c>
      <c r="K169" s="500"/>
      <c r="L169" s="663">
        <f t="shared" si="5"/>
        <v>0</v>
      </c>
    </row>
    <row r="170" spans="1:12" x14ac:dyDescent="0.3">
      <c r="A170" s="691"/>
      <c r="B170" s="690"/>
      <c r="C170" s="690"/>
      <c r="D170" s="690"/>
      <c r="E170" s="690"/>
      <c r="F170" s="431" t="s">
        <v>374</v>
      </c>
      <c r="G170" s="500"/>
      <c r="H170" s="500"/>
      <c r="I170" s="500"/>
      <c r="J170" s="662">
        <f t="shared" si="4"/>
        <v>0</v>
      </c>
      <c r="K170" s="500"/>
      <c r="L170" s="663">
        <f t="shared" si="5"/>
        <v>0</v>
      </c>
    </row>
    <row r="171" spans="1:12" x14ac:dyDescent="0.3">
      <c r="A171" s="691"/>
      <c r="B171" s="690"/>
      <c r="C171" s="690"/>
      <c r="D171" s="690"/>
      <c r="E171" s="690"/>
      <c r="F171" s="431" t="s">
        <v>374</v>
      </c>
      <c r="G171" s="500"/>
      <c r="H171" s="500"/>
      <c r="I171" s="500"/>
      <c r="J171" s="662">
        <f t="shared" si="4"/>
        <v>0</v>
      </c>
      <c r="K171" s="500"/>
      <c r="L171" s="663">
        <f t="shared" si="5"/>
        <v>0</v>
      </c>
    </row>
    <row r="172" spans="1:12" x14ac:dyDescent="0.3">
      <c r="A172" s="691"/>
      <c r="B172" s="690"/>
      <c r="C172" s="690"/>
      <c r="D172" s="690"/>
      <c r="E172" s="690"/>
      <c r="F172" s="431" t="s">
        <v>374</v>
      </c>
      <c r="G172" s="500"/>
      <c r="H172" s="500"/>
      <c r="I172" s="500"/>
      <c r="J172" s="662">
        <f t="shared" si="4"/>
        <v>0</v>
      </c>
      <c r="K172" s="500"/>
      <c r="L172" s="663">
        <f t="shared" si="5"/>
        <v>0</v>
      </c>
    </row>
    <row r="173" spans="1:12" x14ac:dyDescent="0.3">
      <c r="A173" s="691"/>
      <c r="B173" s="690"/>
      <c r="C173" s="690"/>
      <c r="D173" s="690"/>
      <c r="E173" s="690"/>
      <c r="F173" s="431" t="s">
        <v>374</v>
      </c>
      <c r="G173" s="500"/>
      <c r="H173" s="500"/>
      <c r="I173" s="500"/>
      <c r="J173" s="662">
        <f t="shared" si="4"/>
        <v>0</v>
      </c>
      <c r="K173" s="500"/>
      <c r="L173" s="663">
        <f t="shared" si="5"/>
        <v>0</v>
      </c>
    </row>
    <row r="174" spans="1:12" x14ac:dyDescent="0.3">
      <c r="A174" s="691"/>
      <c r="B174" s="690"/>
      <c r="C174" s="690"/>
      <c r="D174" s="690"/>
      <c r="E174" s="690"/>
      <c r="F174" s="431" t="s">
        <v>374</v>
      </c>
      <c r="G174" s="500"/>
      <c r="H174" s="500"/>
      <c r="I174" s="500"/>
      <c r="J174" s="662">
        <f t="shared" si="4"/>
        <v>0</v>
      </c>
      <c r="K174" s="500"/>
      <c r="L174" s="663">
        <f t="shared" si="5"/>
        <v>0</v>
      </c>
    </row>
    <row r="175" spans="1:12" x14ac:dyDescent="0.3">
      <c r="A175" s="691"/>
      <c r="B175" s="690"/>
      <c r="C175" s="690"/>
      <c r="D175" s="690"/>
      <c r="E175" s="690"/>
      <c r="F175" s="431" t="s">
        <v>374</v>
      </c>
      <c r="G175" s="500"/>
      <c r="H175" s="500"/>
      <c r="I175" s="500"/>
      <c r="J175" s="662">
        <f t="shared" si="4"/>
        <v>0</v>
      </c>
      <c r="K175" s="500"/>
      <c r="L175" s="663">
        <f t="shared" si="5"/>
        <v>0</v>
      </c>
    </row>
    <row r="176" spans="1:12" x14ac:dyDescent="0.3">
      <c r="A176" s="691"/>
      <c r="B176" s="690"/>
      <c r="C176" s="690"/>
      <c r="D176" s="690"/>
      <c r="E176" s="690"/>
      <c r="F176" s="431" t="s">
        <v>374</v>
      </c>
      <c r="G176" s="500"/>
      <c r="H176" s="500"/>
      <c r="I176" s="500"/>
      <c r="J176" s="662">
        <f t="shared" si="4"/>
        <v>0</v>
      </c>
      <c r="K176" s="500"/>
      <c r="L176" s="663">
        <f t="shared" si="5"/>
        <v>0</v>
      </c>
    </row>
    <row r="177" spans="1:12" x14ac:dyDescent="0.3">
      <c r="A177" s="691"/>
      <c r="B177" s="690"/>
      <c r="C177" s="690"/>
      <c r="D177" s="690"/>
      <c r="E177" s="690"/>
      <c r="F177" s="431" t="s">
        <v>374</v>
      </c>
      <c r="G177" s="500"/>
      <c r="H177" s="500"/>
      <c r="I177" s="500"/>
      <c r="J177" s="662">
        <f t="shared" si="4"/>
        <v>0</v>
      </c>
      <c r="K177" s="500"/>
      <c r="L177" s="663">
        <f t="shared" si="5"/>
        <v>0</v>
      </c>
    </row>
    <row r="178" spans="1:12" x14ac:dyDescent="0.3">
      <c r="A178" s="691"/>
      <c r="B178" s="690"/>
      <c r="C178" s="690"/>
      <c r="D178" s="690"/>
      <c r="E178" s="690"/>
      <c r="F178" s="431" t="s">
        <v>374</v>
      </c>
      <c r="G178" s="500"/>
      <c r="H178" s="500"/>
      <c r="I178" s="500"/>
      <c r="J178" s="662">
        <f t="shared" si="4"/>
        <v>0</v>
      </c>
      <c r="K178" s="500"/>
      <c r="L178" s="663">
        <f t="shared" si="5"/>
        <v>0</v>
      </c>
    </row>
    <row r="179" spans="1:12" x14ac:dyDescent="0.3">
      <c r="A179" s="691"/>
      <c r="B179" s="690"/>
      <c r="C179" s="690"/>
      <c r="D179" s="690"/>
      <c r="E179" s="690"/>
      <c r="F179" s="431" t="s">
        <v>374</v>
      </c>
      <c r="G179" s="500"/>
      <c r="H179" s="500"/>
      <c r="I179" s="500"/>
      <c r="J179" s="662">
        <f t="shared" si="4"/>
        <v>0</v>
      </c>
      <c r="K179" s="500"/>
      <c r="L179" s="663">
        <f t="shared" si="5"/>
        <v>0</v>
      </c>
    </row>
    <row r="180" spans="1:12" x14ac:dyDescent="0.3">
      <c r="A180" s="691"/>
      <c r="B180" s="690"/>
      <c r="C180" s="690"/>
      <c r="D180" s="690"/>
      <c r="E180" s="690"/>
      <c r="F180" s="431" t="s">
        <v>374</v>
      </c>
      <c r="G180" s="500"/>
      <c r="H180" s="500"/>
      <c r="I180" s="500"/>
      <c r="J180" s="662">
        <f t="shared" si="4"/>
        <v>0</v>
      </c>
      <c r="K180" s="500"/>
      <c r="L180" s="663">
        <f t="shared" si="5"/>
        <v>0</v>
      </c>
    </row>
    <row r="181" spans="1:12" x14ac:dyDescent="0.3">
      <c r="A181" s="691"/>
      <c r="B181" s="690"/>
      <c r="C181" s="690"/>
      <c r="D181" s="690"/>
      <c r="E181" s="690"/>
      <c r="F181" s="431" t="s">
        <v>374</v>
      </c>
      <c r="G181" s="500"/>
      <c r="H181" s="500"/>
      <c r="I181" s="500"/>
      <c r="J181" s="662">
        <f t="shared" si="4"/>
        <v>0</v>
      </c>
      <c r="K181" s="500"/>
      <c r="L181" s="663">
        <f t="shared" si="5"/>
        <v>0</v>
      </c>
    </row>
    <row r="182" spans="1:12" x14ac:dyDescent="0.3">
      <c r="A182" s="691"/>
      <c r="B182" s="690"/>
      <c r="C182" s="690"/>
      <c r="D182" s="690"/>
      <c r="E182" s="690"/>
      <c r="F182" s="431" t="s">
        <v>374</v>
      </c>
      <c r="G182" s="500"/>
      <c r="H182" s="500"/>
      <c r="I182" s="500"/>
      <c r="J182" s="662">
        <f t="shared" si="4"/>
        <v>0</v>
      </c>
      <c r="K182" s="500"/>
      <c r="L182" s="663">
        <f t="shared" si="5"/>
        <v>0</v>
      </c>
    </row>
    <row r="183" spans="1:12" x14ac:dyDescent="0.3">
      <c r="A183" s="691"/>
      <c r="B183" s="690"/>
      <c r="C183" s="690"/>
      <c r="D183" s="690"/>
      <c r="E183" s="690"/>
      <c r="F183" s="431" t="s">
        <v>374</v>
      </c>
      <c r="G183" s="500"/>
      <c r="H183" s="500"/>
      <c r="I183" s="500"/>
      <c r="J183" s="662">
        <f t="shared" si="4"/>
        <v>0</v>
      </c>
      <c r="K183" s="500"/>
      <c r="L183" s="663">
        <f t="shared" si="5"/>
        <v>0</v>
      </c>
    </row>
    <row r="184" spans="1:12" x14ac:dyDescent="0.3">
      <c r="A184" s="691"/>
      <c r="B184" s="690"/>
      <c r="C184" s="690"/>
      <c r="D184" s="690"/>
      <c r="E184" s="690"/>
      <c r="F184" s="431" t="s">
        <v>374</v>
      </c>
      <c r="G184" s="500"/>
      <c r="H184" s="500"/>
      <c r="I184" s="500"/>
      <c r="J184" s="662">
        <f t="shared" si="4"/>
        <v>0</v>
      </c>
      <c r="K184" s="500"/>
      <c r="L184" s="663">
        <f t="shared" si="5"/>
        <v>0</v>
      </c>
    </row>
    <row r="185" spans="1:12" x14ac:dyDescent="0.3">
      <c r="A185" s="691"/>
      <c r="B185" s="690"/>
      <c r="C185" s="690"/>
      <c r="D185" s="690"/>
      <c r="E185" s="690"/>
      <c r="F185" s="431" t="s">
        <v>374</v>
      </c>
      <c r="G185" s="500"/>
      <c r="H185" s="500"/>
      <c r="I185" s="500"/>
      <c r="J185" s="662">
        <f t="shared" si="4"/>
        <v>0</v>
      </c>
      <c r="K185" s="500"/>
      <c r="L185" s="663">
        <f t="shared" si="5"/>
        <v>0</v>
      </c>
    </row>
    <row r="186" spans="1:12" x14ac:dyDescent="0.3">
      <c r="A186" s="691"/>
      <c r="B186" s="690"/>
      <c r="C186" s="690"/>
      <c r="D186" s="690"/>
      <c r="E186" s="690"/>
      <c r="F186" s="431" t="s">
        <v>374</v>
      </c>
      <c r="G186" s="500"/>
      <c r="H186" s="500"/>
      <c r="I186" s="500"/>
      <c r="J186" s="662">
        <f t="shared" si="4"/>
        <v>0</v>
      </c>
      <c r="K186" s="500"/>
      <c r="L186" s="663">
        <f t="shared" si="5"/>
        <v>0</v>
      </c>
    </row>
    <row r="187" spans="1:12" x14ac:dyDescent="0.3">
      <c r="A187" s="691"/>
      <c r="B187" s="690"/>
      <c r="C187" s="690"/>
      <c r="D187" s="690"/>
      <c r="E187" s="690"/>
      <c r="F187" s="431" t="s">
        <v>374</v>
      </c>
      <c r="G187" s="500"/>
      <c r="H187" s="500"/>
      <c r="I187" s="500"/>
      <c r="J187" s="662">
        <f t="shared" si="4"/>
        <v>0</v>
      </c>
      <c r="K187" s="500"/>
      <c r="L187" s="663">
        <f t="shared" si="5"/>
        <v>0</v>
      </c>
    </row>
    <row r="188" spans="1:12" x14ac:dyDescent="0.3">
      <c r="A188" s="691"/>
      <c r="B188" s="690"/>
      <c r="C188" s="690"/>
      <c r="D188" s="690"/>
      <c r="E188" s="690"/>
      <c r="F188" s="431" t="s">
        <v>374</v>
      </c>
      <c r="G188" s="500"/>
      <c r="H188" s="500"/>
      <c r="I188" s="500"/>
      <c r="J188" s="662">
        <f t="shared" si="4"/>
        <v>0</v>
      </c>
      <c r="K188" s="500"/>
      <c r="L188" s="663">
        <f t="shared" si="5"/>
        <v>0</v>
      </c>
    </row>
    <row r="189" spans="1:12" x14ac:dyDescent="0.3">
      <c r="A189" s="691"/>
      <c r="B189" s="690"/>
      <c r="C189" s="690"/>
      <c r="D189" s="690"/>
      <c r="E189" s="690"/>
      <c r="F189" s="431" t="s">
        <v>374</v>
      </c>
      <c r="G189" s="500"/>
      <c r="H189" s="500"/>
      <c r="I189" s="500"/>
      <c r="J189" s="662">
        <f t="shared" si="4"/>
        <v>0</v>
      </c>
      <c r="K189" s="500"/>
      <c r="L189" s="663">
        <f t="shared" si="5"/>
        <v>0</v>
      </c>
    </row>
    <row r="190" spans="1:12" x14ac:dyDescent="0.3">
      <c r="A190" s="691"/>
      <c r="B190" s="690"/>
      <c r="C190" s="690"/>
      <c r="D190" s="690"/>
      <c r="E190" s="690"/>
      <c r="F190" s="431" t="s">
        <v>374</v>
      </c>
      <c r="G190" s="500"/>
      <c r="H190" s="500"/>
      <c r="I190" s="500"/>
      <c r="J190" s="662">
        <f t="shared" si="4"/>
        <v>0</v>
      </c>
      <c r="K190" s="500"/>
      <c r="L190" s="663">
        <f t="shared" si="5"/>
        <v>0</v>
      </c>
    </row>
    <row r="191" spans="1:12" x14ac:dyDescent="0.3">
      <c r="A191" s="691"/>
      <c r="B191" s="690"/>
      <c r="C191" s="690"/>
      <c r="D191" s="690"/>
      <c r="E191" s="690"/>
      <c r="F191" s="431" t="s">
        <v>374</v>
      </c>
      <c r="G191" s="500"/>
      <c r="H191" s="500"/>
      <c r="I191" s="500"/>
      <c r="J191" s="662">
        <f t="shared" si="4"/>
        <v>0</v>
      </c>
      <c r="K191" s="500"/>
      <c r="L191" s="663">
        <f t="shared" si="5"/>
        <v>0</v>
      </c>
    </row>
    <row r="192" spans="1:12" x14ac:dyDescent="0.3">
      <c r="A192" s="691"/>
      <c r="B192" s="690"/>
      <c r="C192" s="690"/>
      <c r="D192" s="690"/>
      <c r="E192" s="690"/>
      <c r="F192" s="431" t="s">
        <v>374</v>
      </c>
      <c r="G192" s="500"/>
      <c r="H192" s="500"/>
      <c r="I192" s="500"/>
      <c r="J192" s="662">
        <f t="shared" si="4"/>
        <v>0</v>
      </c>
      <c r="K192" s="500"/>
      <c r="L192" s="663">
        <f t="shared" si="5"/>
        <v>0</v>
      </c>
    </row>
    <row r="193" spans="1:12" x14ac:dyDescent="0.3">
      <c r="A193" s="691"/>
      <c r="B193" s="690"/>
      <c r="C193" s="690"/>
      <c r="D193" s="690"/>
      <c r="E193" s="690"/>
      <c r="F193" s="431" t="s">
        <v>374</v>
      </c>
      <c r="G193" s="500"/>
      <c r="H193" s="500"/>
      <c r="I193" s="500"/>
      <c r="J193" s="662">
        <f t="shared" si="4"/>
        <v>0</v>
      </c>
      <c r="K193" s="500"/>
      <c r="L193" s="663">
        <f t="shared" si="5"/>
        <v>0</v>
      </c>
    </row>
    <row r="194" spans="1:12" x14ac:dyDescent="0.3">
      <c r="A194" s="691"/>
      <c r="B194" s="690"/>
      <c r="C194" s="690"/>
      <c r="D194" s="690"/>
      <c r="E194" s="690"/>
      <c r="F194" s="431" t="s">
        <v>374</v>
      </c>
      <c r="G194" s="500"/>
      <c r="H194" s="500"/>
      <c r="I194" s="500"/>
      <c r="J194" s="662">
        <f t="shared" si="4"/>
        <v>0</v>
      </c>
      <c r="K194" s="500"/>
      <c r="L194" s="663">
        <f t="shared" si="5"/>
        <v>0</v>
      </c>
    </row>
    <row r="195" spans="1:12" x14ac:dyDescent="0.3">
      <c r="A195" s="691"/>
      <c r="B195" s="690"/>
      <c r="C195" s="690"/>
      <c r="D195" s="690"/>
      <c r="E195" s="690"/>
      <c r="F195" s="431" t="s">
        <v>374</v>
      </c>
      <c r="G195" s="500"/>
      <c r="H195" s="500"/>
      <c r="I195" s="500"/>
      <c r="J195" s="662">
        <f t="shared" si="4"/>
        <v>0</v>
      </c>
      <c r="K195" s="500"/>
      <c r="L195" s="663">
        <f t="shared" si="5"/>
        <v>0</v>
      </c>
    </row>
    <row r="196" spans="1:12" x14ac:dyDescent="0.3">
      <c r="A196" s="691"/>
      <c r="B196" s="690"/>
      <c r="C196" s="690"/>
      <c r="D196" s="690"/>
      <c r="E196" s="690"/>
      <c r="F196" s="431" t="s">
        <v>374</v>
      </c>
      <c r="G196" s="500"/>
      <c r="H196" s="500"/>
      <c r="I196" s="500"/>
      <c r="J196" s="662">
        <f t="shared" si="4"/>
        <v>0</v>
      </c>
      <c r="K196" s="500"/>
      <c r="L196" s="663">
        <f t="shared" si="5"/>
        <v>0</v>
      </c>
    </row>
    <row r="197" spans="1:12" x14ac:dyDescent="0.3">
      <c r="A197" s="691"/>
      <c r="B197" s="690"/>
      <c r="C197" s="690"/>
      <c r="D197" s="690"/>
      <c r="E197" s="690"/>
      <c r="F197" s="431" t="s">
        <v>374</v>
      </c>
      <c r="G197" s="500"/>
      <c r="H197" s="500"/>
      <c r="I197" s="500"/>
      <c r="J197" s="662">
        <f t="shared" si="4"/>
        <v>0</v>
      </c>
      <c r="K197" s="500"/>
      <c r="L197" s="663">
        <f t="shared" si="5"/>
        <v>0</v>
      </c>
    </row>
    <row r="198" spans="1:12" x14ac:dyDescent="0.3">
      <c r="A198" s="691"/>
      <c r="B198" s="690"/>
      <c r="C198" s="690"/>
      <c r="D198" s="690"/>
      <c r="E198" s="690"/>
      <c r="F198" s="431" t="s">
        <v>374</v>
      </c>
      <c r="G198" s="500"/>
      <c r="H198" s="500"/>
      <c r="I198" s="500"/>
      <c r="J198" s="662">
        <f t="shared" si="4"/>
        <v>0</v>
      </c>
      <c r="K198" s="500"/>
      <c r="L198" s="663">
        <f t="shared" si="5"/>
        <v>0</v>
      </c>
    </row>
    <row r="199" spans="1:12" x14ac:dyDescent="0.3">
      <c r="A199" s="691"/>
      <c r="B199" s="690"/>
      <c r="C199" s="690"/>
      <c r="D199" s="690"/>
      <c r="E199" s="690"/>
      <c r="F199" s="431" t="s">
        <v>374</v>
      </c>
      <c r="G199" s="500"/>
      <c r="H199" s="500"/>
      <c r="I199" s="500"/>
      <c r="J199" s="662">
        <f t="shared" si="4"/>
        <v>0</v>
      </c>
      <c r="K199" s="500"/>
      <c r="L199" s="663">
        <f t="shared" si="5"/>
        <v>0</v>
      </c>
    </row>
    <row r="200" spans="1:12" x14ac:dyDescent="0.3">
      <c r="A200" s="691"/>
      <c r="B200" s="690"/>
      <c r="C200" s="690"/>
      <c r="D200" s="690"/>
      <c r="E200" s="690"/>
      <c r="F200" s="431" t="s">
        <v>374</v>
      </c>
      <c r="G200" s="500"/>
      <c r="H200" s="500"/>
      <c r="I200" s="500"/>
      <c r="J200" s="662">
        <f t="shared" si="4"/>
        <v>0</v>
      </c>
      <c r="K200" s="500"/>
      <c r="L200" s="663">
        <f t="shared" si="5"/>
        <v>0</v>
      </c>
    </row>
    <row r="201" spans="1:12" x14ac:dyDescent="0.3">
      <c r="A201" s="691"/>
      <c r="B201" s="690"/>
      <c r="C201" s="690"/>
      <c r="D201" s="690"/>
      <c r="E201" s="690"/>
      <c r="F201" s="431" t="s">
        <v>374</v>
      </c>
      <c r="G201" s="500"/>
      <c r="H201" s="500"/>
      <c r="I201" s="500"/>
      <c r="J201" s="662">
        <f t="shared" si="4"/>
        <v>0</v>
      </c>
      <c r="K201" s="500"/>
      <c r="L201" s="663">
        <f t="shared" si="5"/>
        <v>0</v>
      </c>
    </row>
    <row r="202" spans="1:12" x14ac:dyDescent="0.3">
      <c r="A202" s="691"/>
      <c r="B202" s="690"/>
      <c r="C202" s="690"/>
      <c r="D202" s="690"/>
      <c r="E202" s="690"/>
      <c r="F202" s="431" t="s">
        <v>374</v>
      </c>
      <c r="G202" s="500"/>
      <c r="H202" s="500"/>
      <c r="I202" s="500"/>
      <c r="J202" s="662">
        <f t="shared" ref="J202:J265" si="6">SUM(G202:I202)</f>
        <v>0</v>
      </c>
      <c r="K202" s="500"/>
      <c r="L202" s="663">
        <f t="shared" ref="L202:L265" si="7">J202-K202</f>
        <v>0</v>
      </c>
    </row>
    <row r="203" spans="1:12" x14ac:dyDescent="0.3">
      <c r="A203" s="691"/>
      <c r="B203" s="690"/>
      <c r="C203" s="690"/>
      <c r="D203" s="690"/>
      <c r="E203" s="690"/>
      <c r="F203" s="431" t="s">
        <v>374</v>
      </c>
      <c r="G203" s="500"/>
      <c r="H203" s="500"/>
      <c r="I203" s="500"/>
      <c r="J203" s="662">
        <f t="shared" si="6"/>
        <v>0</v>
      </c>
      <c r="K203" s="500"/>
      <c r="L203" s="663">
        <f t="shared" si="7"/>
        <v>0</v>
      </c>
    </row>
    <row r="204" spans="1:12" x14ac:dyDescent="0.3">
      <c r="A204" s="691"/>
      <c r="B204" s="690"/>
      <c r="C204" s="690"/>
      <c r="D204" s="690"/>
      <c r="E204" s="690"/>
      <c r="F204" s="431" t="s">
        <v>374</v>
      </c>
      <c r="G204" s="500"/>
      <c r="H204" s="500"/>
      <c r="I204" s="500"/>
      <c r="J204" s="662">
        <f t="shared" si="6"/>
        <v>0</v>
      </c>
      <c r="K204" s="500"/>
      <c r="L204" s="663">
        <f t="shared" si="7"/>
        <v>0</v>
      </c>
    </row>
    <row r="205" spans="1:12" x14ac:dyDescent="0.3">
      <c r="A205" s="691"/>
      <c r="B205" s="690"/>
      <c r="C205" s="690"/>
      <c r="D205" s="690"/>
      <c r="E205" s="690"/>
      <c r="F205" s="431" t="s">
        <v>374</v>
      </c>
      <c r="G205" s="500"/>
      <c r="H205" s="500"/>
      <c r="I205" s="500"/>
      <c r="J205" s="662">
        <f t="shared" si="6"/>
        <v>0</v>
      </c>
      <c r="K205" s="500"/>
      <c r="L205" s="663">
        <f t="shared" si="7"/>
        <v>0</v>
      </c>
    </row>
    <row r="206" spans="1:12" x14ac:dyDescent="0.3">
      <c r="A206" s="691"/>
      <c r="B206" s="690"/>
      <c r="C206" s="690"/>
      <c r="D206" s="690"/>
      <c r="E206" s="690"/>
      <c r="F206" s="431" t="s">
        <v>374</v>
      </c>
      <c r="G206" s="500"/>
      <c r="H206" s="500"/>
      <c r="I206" s="500"/>
      <c r="J206" s="662">
        <f t="shared" si="6"/>
        <v>0</v>
      </c>
      <c r="K206" s="500"/>
      <c r="L206" s="663">
        <f t="shared" si="7"/>
        <v>0</v>
      </c>
    </row>
    <row r="207" spans="1:12" x14ac:dyDescent="0.3">
      <c r="A207" s="691"/>
      <c r="B207" s="690"/>
      <c r="C207" s="690"/>
      <c r="D207" s="690"/>
      <c r="E207" s="690"/>
      <c r="F207" s="431" t="s">
        <v>374</v>
      </c>
      <c r="G207" s="500"/>
      <c r="H207" s="500"/>
      <c r="I207" s="500"/>
      <c r="J207" s="662">
        <f t="shared" si="6"/>
        <v>0</v>
      </c>
      <c r="K207" s="500"/>
      <c r="L207" s="663">
        <f t="shared" si="7"/>
        <v>0</v>
      </c>
    </row>
    <row r="208" spans="1:12" x14ac:dyDescent="0.3">
      <c r="A208" s="691"/>
      <c r="B208" s="690"/>
      <c r="C208" s="690"/>
      <c r="D208" s="690"/>
      <c r="E208" s="690"/>
      <c r="F208" s="431" t="s">
        <v>374</v>
      </c>
      <c r="G208" s="500"/>
      <c r="H208" s="500"/>
      <c r="I208" s="500"/>
      <c r="J208" s="662">
        <f t="shared" si="6"/>
        <v>0</v>
      </c>
      <c r="K208" s="500"/>
      <c r="L208" s="663">
        <f t="shared" si="7"/>
        <v>0</v>
      </c>
    </row>
    <row r="209" spans="1:12" x14ac:dyDescent="0.3">
      <c r="A209" s="691"/>
      <c r="B209" s="690"/>
      <c r="C209" s="690"/>
      <c r="D209" s="690"/>
      <c r="E209" s="690"/>
      <c r="F209" s="431" t="s">
        <v>374</v>
      </c>
      <c r="G209" s="500"/>
      <c r="H209" s="500"/>
      <c r="I209" s="500"/>
      <c r="J209" s="662">
        <f t="shared" si="6"/>
        <v>0</v>
      </c>
      <c r="K209" s="500"/>
      <c r="L209" s="663">
        <f t="shared" si="7"/>
        <v>0</v>
      </c>
    </row>
    <row r="210" spans="1:12" x14ac:dyDescent="0.3">
      <c r="A210" s="691"/>
      <c r="B210" s="690"/>
      <c r="C210" s="690"/>
      <c r="D210" s="690"/>
      <c r="E210" s="690"/>
      <c r="F210" s="431" t="s">
        <v>374</v>
      </c>
      <c r="G210" s="500"/>
      <c r="H210" s="500"/>
      <c r="I210" s="500"/>
      <c r="J210" s="662">
        <f t="shared" si="6"/>
        <v>0</v>
      </c>
      <c r="K210" s="500"/>
      <c r="L210" s="663">
        <f t="shared" si="7"/>
        <v>0</v>
      </c>
    </row>
    <row r="211" spans="1:12" x14ac:dyDescent="0.3">
      <c r="A211" s="691"/>
      <c r="B211" s="690"/>
      <c r="C211" s="690"/>
      <c r="D211" s="690"/>
      <c r="E211" s="690"/>
      <c r="F211" s="431" t="s">
        <v>374</v>
      </c>
      <c r="G211" s="500"/>
      <c r="H211" s="500"/>
      <c r="I211" s="500"/>
      <c r="J211" s="662">
        <f t="shared" si="6"/>
        <v>0</v>
      </c>
      <c r="K211" s="500"/>
      <c r="L211" s="663">
        <f t="shared" si="7"/>
        <v>0</v>
      </c>
    </row>
    <row r="212" spans="1:12" x14ac:dyDescent="0.3">
      <c r="A212" s="691"/>
      <c r="B212" s="690"/>
      <c r="C212" s="690"/>
      <c r="D212" s="690"/>
      <c r="E212" s="690"/>
      <c r="F212" s="431" t="s">
        <v>374</v>
      </c>
      <c r="G212" s="500"/>
      <c r="H212" s="500"/>
      <c r="I212" s="500"/>
      <c r="J212" s="662">
        <f t="shared" si="6"/>
        <v>0</v>
      </c>
      <c r="K212" s="500"/>
      <c r="L212" s="663">
        <f t="shared" si="7"/>
        <v>0</v>
      </c>
    </row>
    <row r="213" spans="1:12" x14ac:dyDescent="0.3">
      <c r="A213" s="691"/>
      <c r="B213" s="690"/>
      <c r="C213" s="690"/>
      <c r="D213" s="690"/>
      <c r="E213" s="690"/>
      <c r="F213" s="431" t="s">
        <v>374</v>
      </c>
      <c r="G213" s="500"/>
      <c r="H213" s="500"/>
      <c r="I213" s="500"/>
      <c r="J213" s="662">
        <f t="shared" si="6"/>
        <v>0</v>
      </c>
      <c r="K213" s="500"/>
      <c r="L213" s="663">
        <f t="shared" si="7"/>
        <v>0</v>
      </c>
    </row>
    <row r="214" spans="1:12" x14ac:dyDescent="0.3">
      <c r="A214" s="691"/>
      <c r="B214" s="690"/>
      <c r="C214" s="690"/>
      <c r="D214" s="690"/>
      <c r="E214" s="690"/>
      <c r="F214" s="431" t="s">
        <v>374</v>
      </c>
      <c r="G214" s="500"/>
      <c r="H214" s="500"/>
      <c r="I214" s="500"/>
      <c r="J214" s="662">
        <f t="shared" si="6"/>
        <v>0</v>
      </c>
      <c r="K214" s="500"/>
      <c r="L214" s="663">
        <f t="shared" si="7"/>
        <v>0</v>
      </c>
    </row>
    <row r="215" spans="1:12" x14ac:dyDescent="0.3">
      <c r="A215" s="691"/>
      <c r="B215" s="690"/>
      <c r="C215" s="690"/>
      <c r="D215" s="690"/>
      <c r="E215" s="690"/>
      <c r="F215" s="431" t="s">
        <v>374</v>
      </c>
      <c r="G215" s="500"/>
      <c r="H215" s="500"/>
      <c r="I215" s="500"/>
      <c r="J215" s="662">
        <f t="shared" si="6"/>
        <v>0</v>
      </c>
      <c r="K215" s="500"/>
      <c r="L215" s="663">
        <f t="shared" si="7"/>
        <v>0</v>
      </c>
    </row>
    <row r="216" spans="1:12" x14ac:dyDescent="0.3">
      <c r="A216" s="691"/>
      <c r="B216" s="690"/>
      <c r="C216" s="690"/>
      <c r="D216" s="690"/>
      <c r="E216" s="690"/>
      <c r="F216" s="431" t="s">
        <v>374</v>
      </c>
      <c r="G216" s="500"/>
      <c r="H216" s="500"/>
      <c r="I216" s="500"/>
      <c r="J216" s="662">
        <f t="shared" si="6"/>
        <v>0</v>
      </c>
      <c r="K216" s="500"/>
      <c r="L216" s="663">
        <f t="shared" si="7"/>
        <v>0</v>
      </c>
    </row>
    <row r="217" spans="1:12" x14ac:dyDescent="0.3">
      <c r="A217" s="691"/>
      <c r="B217" s="690"/>
      <c r="C217" s="690"/>
      <c r="D217" s="690"/>
      <c r="E217" s="690"/>
      <c r="F217" s="431" t="s">
        <v>374</v>
      </c>
      <c r="G217" s="500"/>
      <c r="H217" s="500"/>
      <c r="I217" s="500"/>
      <c r="J217" s="662">
        <f t="shared" si="6"/>
        <v>0</v>
      </c>
      <c r="K217" s="500"/>
      <c r="L217" s="663">
        <f t="shared" si="7"/>
        <v>0</v>
      </c>
    </row>
    <row r="218" spans="1:12" x14ac:dyDescent="0.3">
      <c r="A218" s="691"/>
      <c r="B218" s="690"/>
      <c r="C218" s="690"/>
      <c r="D218" s="690"/>
      <c r="E218" s="690"/>
      <c r="F218" s="431" t="s">
        <v>374</v>
      </c>
      <c r="G218" s="500"/>
      <c r="H218" s="500"/>
      <c r="I218" s="500"/>
      <c r="J218" s="662">
        <f t="shared" si="6"/>
        <v>0</v>
      </c>
      <c r="K218" s="500"/>
      <c r="L218" s="663">
        <f t="shared" si="7"/>
        <v>0</v>
      </c>
    </row>
    <row r="219" spans="1:12" x14ac:dyDescent="0.3">
      <c r="A219" s="691"/>
      <c r="B219" s="690"/>
      <c r="C219" s="690"/>
      <c r="D219" s="690"/>
      <c r="E219" s="690"/>
      <c r="F219" s="431" t="s">
        <v>374</v>
      </c>
      <c r="G219" s="500"/>
      <c r="H219" s="500"/>
      <c r="I219" s="500"/>
      <c r="J219" s="662">
        <f t="shared" si="6"/>
        <v>0</v>
      </c>
      <c r="K219" s="500"/>
      <c r="L219" s="663">
        <f t="shared" si="7"/>
        <v>0</v>
      </c>
    </row>
    <row r="220" spans="1:12" x14ac:dyDescent="0.3">
      <c r="A220" s="691"/>
      <c r="B220" s="690"/>
      <c r="C220" s="690"/>
      <c r="D220" s="690"/>
      <c r="E220" s="690"/>
      <c r="F220" s="431" t="s">
        <v>374</v>
      </c>
      <c r="G220" s="500"/>
      <c r="H220" s="500"/>
      <c r="I220" s="500"/>
      <c r="J220" s="662">
        <f t="shared" si="6"/>
        <v>0</v>
      </c>
      <c r="K220" s="500"/>
      <c r="L220" s="663">
        <f t="shared" si="7"/>
        <v>0</v>
      </c>
    </row>
    <row r="221" spans="1:12" x14ac:dyDescent="0.3">
      <c r="A221" s="691"/>
      <c r="B221" s="690"/>
      <c r="C221" s="690"/>
      <c r="D221" s="690"/>
      <c r="E221" s="690"/>
      <c r="F221" s="431" t="s">
        <v>374</v>
      </c>
      <c r="G221" s="500"/>
      <c r="H221" s="500"/>
      <c r="I221" s="500"/>
      <c r="J221" s="662">
        <f t="shared" si="6"/>
        <v>0</v>
      </c>
      <c r="K221" s="500"/>
      <c r="L221" s="663">
        <f t="shared" si="7"/>
        <v>0</v>
      </c>
    </row>
    <row r="222" spans="1:12" x14ac:dyDescent="0.3">
      <c r="A222" s="691"/>
      <c r="B222" s="690"/>
      <c r="C222" s="690"/>
      <c r="D222" s="690"/>
      <c r="E222" s="690"/>
      <c r="F222" s="431" t="s">
        <v>374</v>
      </c>
      <c r="G222" s="500"/>
      <c r="H222" s="500"/>
      <c r="I222" s="500"/>
      <c r="J222" s="662">
        <f t="shared" si="6"/>
        <v>0</v>
      </c>
      <c r="K222" s="500"/>
      <c r="L222" s="663">
        <f t="shared" si="7"/>
        <v>0</v>
      </c>
    </row>
    <row r="223" spans="1:12" x14ac:dyDescent="0.3">
      <c r="A223" s="691"/>
      <c r="B223" s="690"/>
      <c r="C223" s="690"/>
      <c r="D223" s="690"/>
      <c r="E223" s="690"/>
      <c r="F223" s="431" t="s">
        <v>374</v>
      </c>
      <c r="G223" s="500"/>
      <c r="H223" s="500"/>
      <c r="I223" s="500"/>
      <c r="J223" s="662">
        <f t="shared" si="6"/>
        <v>0</v>
      </c>
      <c r="K223" s="500"/>
      <c r="L223" s="663">
        <f t="shared" si="7"/>
        <v>0</v>
      </c>
    </row>
    <row r="224" spans="1:12" x14ac:dyDescent="0.3">
      <c r="A224" s="691"/>
      <c r="B224" s="690"/>
      <c r="C224" s="690"/>
      <c r="D224" s="690"/>
      <c r="E224" s="690"/>
      <c r="F224" s="431" t="s">
        <v>374</v>
      </c>
      <c r="G224" s="500"/>
      <c r="H224" s="500"/>
      <c r="I224" s="500"/>
      <c r="J224" s="662">
        <f t="shared" si="6"/>
        <v>0</v>
      </c>
      <c r="K224" s="500"/>
      <c r="L224" s="663">
        <f t="shared" si="7"/>
        <v>0</v>
      </c>
    </row>
    <row r="225" spans="1:12" x14ac:dyDescent="0.3">
      <c r="A225" s="691"/>
      <c r="B225" s="690"/>
      <c r="C225" s="690"/>
      <c r="D225" s="690"/>
      <c r="E225" s="690"/>
      <c r="F225" s="431" t="s">
        <v>374</v>
      </c>
      <c r="G225" s="500"/>
      <c r="H225" s="500"/>
      <c r="I225" s="500"/>
      <c r="J225" s="662">
        <f t="shared" si="6"/>
        <v>0</v>
      </c>
      <c r="K225" s="500"/>
      <c r="L225" s="663">
        <f t="shared" si="7"/>
        <v>0</v>
      </c>
    </row>
    <row r="226" spans="1:12" x14ac:dyDescent="0.3">
      <c r="A226" s="691"/>
      <c r="B226" s="690"/>
      <c r="C226" s="690"/>
      <c r="D226" s="690"/>
      <c r="E226" s="690"/>
      <c r="F226" s="431" t="s">
        <v>374</v>
      </c>
      <c r="G226" s="500"/>
      <c r="H226" s="500"/>
      <c r="I226" s="500"/>
      <c r="J226" s="662">
        <f t="shared" si="6"/>
        <v>0</v>
      </c>
      <c r="K226" s="500"/>
      <c r="L226" s="663">
        <f t="shared" si="7"/>
        <v>0</v>
      </c>
    </row>
    <row r="227" spans="1:12" x14ac:dyDescent="0.3">
      <c r="A227" s="691"/>
      <c r="B227" s="690"/>
      <c r="C227" s="690"/>
      <c r="D227" s="690"/>
      <c r="E227" s="690"/>
      <c r="F227" s="431" t="s">
        <v>374</v>
      </c>
      <c r="G227" s="500"/>
      <c r="H227" s="500"/>
      <c r="I227" s="500"/>
      <c r="J227" s="662">
        <f t="shared" si="6"/>
        <v>0</v>
      </c>
      <c r="K227" s="500"/>
      <c r="L227" s="663">
        <f t="shared" si="7"/>
        <v>0</v>
      </c>
    </row>
    <row r="228" spans="1:12" x14ac:dyDescent="0.3">
      <c r="A228" s="691"/>
      <c r="B228" s="690"/>
      <c r="C228" s="690"/>
      <c r="D228" s="690"/>
      <c r="E228" s="690"/>
      <c r="F228" s="431" t="s">
        <v>374</v>
      </c>
      <c r="G228" s="500"/>
      <c r="H228" s="500"/>
      <c r="I228" s="500"/>
      <c r="J228" s="662">
        <f t="shared" si="6"/>
        <v>0</v>
      </c>
      <c r="K228" s="500"/>
      <c r="L228" s="663">
        <f t="shared" si="7"/>
        <v>0</v>
      </c>
    </row>
    <row r="229" spans="1:12" x14ac:dyDescent="0.3">
      <c r="A229" s="691"/>
      <c r="B229" s="690"/>
      <c r="C229" s="690"/>
      <c r="D229" s="690"/>
      <c r="E229" s="690"/>
      <c r="F229" s="431" t="s">
        <v>374</v>
      </c>
      <c r="G229" s="500"/>
      <c r="H229" s="500"/>
      <c r="I229" s="500"/>
      <c r="J229" s="662">
        <f t="shared" si="6"/>
        <v>0</v>
      </c>
      <c r="K229" s="500"/>
      <c r="L229" s="663">
        <f t="shared" si="7"/>
        <v>0</v>
      </c>
    </row>
    <row r="230" spans="1:12" x14ac:dyDescent="0.3">
      <c r="A230" s="691"/>
      <c r="B230" s="690"/>
      <c r="C230" s="690"/>
      <c r="D230" s="690"/>
      <c r="E230" s="690"/>
      <c r="F230" s="431" t="s">
        <v>374</v>
      </c>
      <c r="G230" s="500"/>
      <c r="H230" s="500"/>
      <c r="I230" s="500"/>
      <c r="J230" s="662">
        <f t="shared" si="6"/>
        <v>0</v>
      </c>
      <c r="K230" s="500"/>
      <c r="L230" s="663">
        <f t="shared" si="7"/>
        <v>0</v>
      </c>
    </row>
    <row r="231" spans="1:12" x14ac:dyDescent="0.3">
      <c r="A231" s="691"/>
      <c r="B231" s="690"/>
      <c r="C231" s="690"/>
      <c r="D231" s="690"/>
      <c r="E231" s="690"/>
      <c r="F231" s="431" t="s">
        <v>374</v>
      </c>
      <c r="G231" s="500"/>
      <c r="H231" s="500"/>
      <c r="I231" s="500"/>
      <c r="J231" s="662">
        <f t="shared" si="6"/>
        <v>0</v>
      </c>
      <c r="K231" s="500"/>
      <c r="L231" s="663">
        <f t="shared" si="7"/>
        <v>0</v>
      </c>
    </row>
    <row r="232" spans="1:12" x14ac:dyDescent="0.3">
      <c r="A232" s="691"/>
      <c r="B232" s="690"/>
      <c r="C232" s="690"/>
      <c r="D232" s="690"/>
      <c r="E232" s="690"/>
      <c r="F232" s="431" t="s">
        <v>374</v>
      </c>
      <c r="G232" s="500"/>
      <c r="H232" s="500"/>
      <c r="I232" s="500"/>
      <c r="J232" s="662">
        <f t="shared" si="6"/>
        <v>0</v>
      </c>
      <c r="K232" s="500"/>
      <c r="L232" s="663">
        <f t="shared" si="7"/>
        <v>0</v>
      </c>
    </row>
    <row r="233" spans="1:12" x14ac:dyDescent="0.3">
      <c r="A233" s="691"/>
      <c r="B233" s="690"/>
      <c r="C233" s="690"/>
      <c r="D233" s="690"/>
      <c r="E233" s="690"/>
      <c r="F233" s="431" t="s">
        <v>374</v>
      </c>
      <c r="G233" s="500"/>
      <c r="H233" s="500"/>
      <c r="I233" s="500"/>
      <c r="J233" s="662">
        <f t="shared" si="6"/>
        <v>0</v>
      </c>
      <c r="K233" s="500"/>
      <c r="L233" s="663">
        <f t="shared" si="7"/>
        <v>0</v>
      </c>
    </row>
    <row r="234" spans="1:12" x14ac:dyDescent="0.3">
      <c r="A234" s="691"/>
      <c r="B234" s="690"/>
      <c r="C234" s="690"/>
      <c r="D234" s="690"/>
      <c r="E234" s="690"/>
      <c r="F234" s="431" t="s">
        <v>374</v>
      </c>
      <c r="G234" s="500"/>
      <c r="H234" s="500"/>
      <c r="I234" s="500"/>
      <c r="J234" s="662">
        <f t="shared" si="6"/>
        <v>0</v>
      </c>
      <c r="K234" s="500"/>
      <c r="L234" s="663">
        <f t="shared" si="7"/>
        <v>0</v>
      </c>
    </row>
    <row r="235" spans="1:12" x14ac:dyDescent="0.3">
      <c r="A235" s="691"/>
      <c r="B235" s="690"/>
      <c r="C235" s="690"/>
      <c r="D235" s="690"/>
      <c r="E235" s="690"/>
      <c r="F235" s="431" t="s">
        <v>374</v>
      </c>
      <c r="G235" s="500"/>
      <c r="H235" s="500"/>
      <c r="I235" s="500"/>
      <c r="J235" s="662">
        <f t="shared" si="6"/>
        <v>0</v>
      </c>
      <c r="K235" s="500"/>
      <c r="L235" s="663">
        <f t="shared" si="7"/>
        <v>0</v>
      </c>
    </row>
    <row r="236" spans="1:12" x14ac:dyDescent="0.3">
      <c r="A236" s="691"/>
      <c r="B236" s="690"/>
      <c r="C236" s="690"/>
      <c r="D236" s="690"/>
      <c r="E236" s="690"/>
      <c r="F236" s="431" t="s">
        <v>374</v>
      </c>
      <c r="G236" s="500"/>
      <c r="H236" s="500"/>
      <c r="I236" s="500"/>
      <c r="J236" s="662">
        <f t="shared" si="6"/>
        <v>0</v>
      </c>
      <c r="K236" s="500"/>
      <c r="L236" s="663">
        <f t="shared" si="7"/>
        <v>0</v>
      </c>
    </row>
    <row r="237" spans="1:12" x14ac:dyDescent="0.3">
      <c r="A237" s="691"/>
      <c r="B237" s="690"/>
      <c r="C237" s="690"/>
      <c r="D237" s="690"/>
      <c r="E237" s="690"/>
      <c r="F237" s="431" t="s">
        <v>374</v>
      </c>
      <c r="G237" s="500"/>
      <c r="H237" s="500"/>
      <c r="I237" s="500"/>
      <c r="J237" s="662">
        <f t="shared" si="6"/>
        <v>0</v>
      </c>
      <c r="K237" s="500"/>
      <c r="L237" s="663">
        <f t="shared" si="7"/>
        <v>0</v>
      </c>
    </row>
    <row r="238" spans="1:12" x14ac:dyDescent="0.3">
      <c r="A238" s="691"/>
      <c r="B238" s="690"/>
      <c r="C238" s="690"/>
      <c r="D238" s="690"/>
      <c r="E238" s="690"/>
      <c r="F238" s="431" t="s">
        <v>374</v>
      </c>
      <c r="G238" s="500"/>
      <c r="H238" s="500"/>
      <c r="I238" s="500"/>
      <c r="J238" s="662">
        <f t="shared" si="6"/>
        <v>0</v>
      </c>
      <c r="K238" s="500"/>
      <c r="L238" s="663">
        <f t="shared" si="7"/>
        <v>0</v>
      </c>
    </row>
    <row r="239" spans="1:12" x14ac:dyDescent="0.3">
      <c r="A239" s="691"/>
      <c r="B239" s="690"/>
      <c r="C239" s="690"/>
      <c r="D239" s="690"/>
      <c r="E239" s="690"/>
      <c r="F239" s="431" t="s">
        <v>374</v>
      </c>
      <c r="G239" s="500"/>
      <c r="H239" s="500"/>
      <c r="I239" s="500"/>
      <c r="J239" s="662">
        <f t="shared" si="6"/>
        <v>0</v>
      </c>
      <c r="K239" s="500"/>
      <c r="L239" s="663">
        <f t="shared" si="7"/>
        <v>0</v>
      </c>
    </row>
    <row r="240" spans="1:12" x14ac:dyDescent="0.3">
      <c r="A240" s="691"/>
      <c r="B240" s="690"/>
      <c r="C240" s="690"/>
      <c r="D240" s="690"/>
      <c r="E240" s="690"/>
      <c r="F240" s="431" t="s">
        <v>374</v>
      </c>
      <c r="G240" s="500"/>
      <c r="H240" s="500"/>
      <c r="I240" s="500"/>
      <c r="J240" s="662">
        <f t="shared" si="6"/>
        <v>0</v>
      </c>
      <c r="K240" s="500"/>
      <c r="L240" s="663">
        <f t="shared" si="7"/>
        <v>0</v>
      </c>
    </row>
    <row r="241" spans="1:12" x14ac:dyDescent="0.3">
      <c r="A241" s="691"/>
      <c r="B241" s="690"/>
      <c r="C241" s="690"/>
      <c r="D241" s="690"/>
      <c r="E241" s="690"/>
      <c r="F241" s="431" t="s">
        <v>374</v>
      </c>
      <c r="G241" s="500"/>
      <c r="H241" s="500"/>
      <c r="I241" s="500"/>
      <c r="J241" s="662">
        <f t="shared" si="6"/>
        <v>0</v>
      </c>
      <c r="K241" s="500"/>
      <c r="L241" s="663">
        <f t="shared" si="7"/>
        <v>0</v>
      </c>
    </row>
    <row r="242" spans="1:12" x14ac:dyDescent="0.3">
      <c r="A242" s="691"/>
      <c r="B242" s="690"/>
      <c r="C242" s="690"/>
      <c r="D242" s="690"/>
      <c r="E242" s="690"/>
      <c r="F242" s="431" t="s">
        <v>374</v>
      </c>
      <c r="G242" s="500"/>
      <c r="H242" s="500"/>
      <c r="I242" s="500"/>
      <c r="J242" s="662">
        <f t="shared" si="6"/>
        <v>0</v>
      </c>
      <c r="K242" s="500"/>
      <c r="L242" s="663">
        <f t="shared" si="7"/>
        <v>0</v>
      </c>
    </row>
    <row r="243" spans="1:12" x14ac:dyDescent="0.3">
      <c r="A243" s="691"/>
      <c r="B243" s="690"/>
      <c r="C243" s="690"/>
      <c r="D243" s="690"/>
      <c r="E243" s="690"/>
      <c r="F243" s="431" t="s">
        <v>374</v>
      </c>
      <c r="G243" s="500"/>
      <c r="H243" s="500"/>
      <c r="I243" s="500"/>
      <c r="J243" s="662">
        <f t="shared" si="6"/>
        <v>0</v>
      </c>
      <c r="K243" s="500"/>
      <c r="L243" s="663">
        <f t="shared" si="7"/>
        <v>0</v>
      </c>
    </row>
    <row r="244" spans="1:12" x14ac:dyDescent="0.3">
      <c r="A244" s="691"/>
      <c r="B244" s="690"/>
      <c r="C244" s="690"/>
      <c r="D244" s="690"/>
      <c r="E244" s="690"/>
      <c r="F244" s="431" t="s">
        <v>374</v>
      </c>
      <c r="G244" s="500"/>
      <c r="H244" s="500"/>
      <c r="I244" s="500"/>
      <c r="J244" s="662">
        <f t="shared" si="6"/>
        <v>0</v>
      </c>
      <c r="K244" s="500"/>
      <c r="L244" s="663">
        <f t="shared" si="7"/>
        <v>0</v>
      </c>
    </row>
    <row r="245" spans="1:12" x14ac:dyDescent="0.3">
      <c r="A245" s="691"/>
      <c r="B245" s="690"/>
      <c r="C245" s="690"/>
      <c r="D245" s="690"/>
      <c r="E245" s="690"/>
      <c r="F245" s="431" t="s">
        <v>374</v>
      </c>
      <c r="G245" s="500"/>
      <c r="H245" s="500"/>
      <c r="I245" s="500"/>
      <c r="J245" s="662">
        <f t="shared" si="6"/>
        <v>0</v>
      </c>
      <c r="K245" s="500"/>
      <c r="L245" s="663">
        <f t="shared" si="7"/>
        <v>0</v>
      </c>
    </row>
    <row r="246" spans="1:12" x14ac:dyDescent="0.3">
      <c r="A246" s="691"/>
      <c r="B246" s="690"/>
      <c r="C246" s="690"/>
      <c r="D246" s="690"/>
      <c r="E246" s="690"/>
      <c r="F246" s="431" t="s">
        <v>374</v>
      </c>
      <c r="G246" s="500"/>
      <c r="H246" s="500"/>
      <c r="I246" s="500"/>
      <c r="J246" s="662">
        <f t="shared" si="6"/>
        <v>0</v>
      </c>
      <c r="K246" s="500"/>
      <c r="L246" s="663">
        <f t="shared" si="7"/>
        <v>0</v>
      </c>
    </row>
    <row r="247" spans="1:12" x14ac:dyDescent="0.3">
      <c r="A247" s="691"/>
      <c r="B247" s="690"/>
      <c r="C247" s="690"/>
      <c r="D247" s="690"/>
      <c r="E247" s="690"/>
      <c r="F247" s="431" t="s">
        <v>374</v>
      </c>
      <c r="G247" s="500"/>
      <c r="H247" s="500"/>
      <c r="I247" s="500"/>
      <c r="J247" s="662">
        <f t="shared" si="6"/>
        <v>0</v>
      </c>
      <c r="K247" s="500"/>
      <c r="L247" s="663">
        <f t="shared" si="7"/>
        <v>0</v>
      </c>
    </row>
    <row r="248" spans="1:12" x14ac:dyDescent="0.3">
      <c r="A248" s="691"/>
      <c r="B248" s="690"/>
      <c r="C248" s="690"/>
      <c r="D248" s="690"/>
      <c r="E248" s="690"/>
      <c r="F248" s="431" t="s">
        <v>374</v>
      </c>
      <c r="G248" s="500"/>
      <c r="H248" s="500"/>
      <c r="I248" s="500"/>
      <c r="J248" s="662">
        <f t="shared" si="6"/>
        <v>0</v>
      </c>
      <c r="K248" s="500"/>
      <c r="L248" s="663">
        <f t="shared" si="7"/>
        <v>0</v>
      </c>
    </row>
    <row r="249" spans="1:12" x14ac:dyDescent="0.3">
      <c r="A249" s="691"/>
      <c r="B249" s="690"/>
      <c r="C249" s="690"/>
      <c r="D249" s="690"/>
      <c r="E249" s="690"/>
      <c r="F249" s="431" t="s">
        <v>374</v>
      </c>
      <c r="G249" s="500"/>
      <c r="H249" s="500"/>
      <c r="I249" s="500"/>
      <c r="J249" s="662">
        <f t="shared" si="6"/>
        <v>0</v>
      </c>
      <c r="K249" s="500"/>
      <c r="L249" s="663">
        <f t="shared" si="7"/>
        <v>0</v>
      </c>
    </row>
    <row r="250" spans="1:12" x14ac:dyDescent="0.3">
      <c r="A250" s="691"/>
      <c r="B250" s="690"/>
      <c r="C250" s="690"/>
      <c r="D250" s="690"/>
      <c r="E250" s="690"/>
      <c r="F250" s="431" t="s">
        <v>374</v>
      </c>
      <c r="G250" s="500"/>
      <c r="H250" s="500"/>
      <c r="I250" s="500"/>
      <c r="J250" s="662">
        <f t="shared" si="6"/>
        <v>0</v>
      </c>
      <c r="K250" s="500"/>
      <c r="L250" s="663">
        <f t="shared" si="7"/>
        <v>0</v>
      </c>
    </row>
    <row r="251" spans="1:12" x14ac:dyDescent="0.3">
      <c r="A251" s="691"/>
      <c r="B251" s="690"/>
      <c r="C251" s="690"/>
      <c r="D251" s="690"/>
      <c r="E251" s="690"/>
      <c r="F251" s="431" t="s">
        <v>374</v>
      </c>
      <c r="G251" s="500"/>
      <c r="H251" s="500"/>
      <c r="I251" s="500"/>
      <c r="J251" s="662">
        <f t="shared" si="6"/>
        <v>0</v>
      </c>
      <c r="K251" s="500"/>
      <c r="L251" s="663">
        <f t="shared" si="7"/>
        <v>0</v>
      </c>
    </row>
    <row r="252" spans="1:12" x14ac:dyDescent="0.3">
      <c r="A252" s="691"/>
      <c r="B252" s="690"/>
      <c r="C252" s="690"/>
      <c r="D252" s="690"/>
      <c r="E252" s="690"/>
      <c r="F252" s="431" t="s">
        <v>374</v>
      </c>
      <c r="G252" s="500"/>
      <c r="H252" s="500"/>
      <c r="I252" s="500"/>
      <c r="J252" s="662">
        <f t="shared" si="6"/>
        <v>0</v>
      </c>
      <c r="K252" s="500"/>
      <c r="L252" s="663">
        <f t="shared" si="7"/>
        <v>0</v>
      </c>
    </row>
    <row r="253" spans="1:12" x14ac:dyDescent="0.3">
      <c r="A253" s="691"/>
      <c r="B253" s="690"/>
      <c r="C253" s="690"/>
      <c r="D253" s="690"/>
      <c r="E253" s="690"/>
      <c r="F253" s="431" t="s">
        <v>374</v>
      </c>
      <c r="G253" s="500"/>
      <c r="H253" s="500"/>
      <c r="I253" s="500"/>
      <c r="J253" s="662">
        <f t="shared" si="6"/>
        <v>0</v>
      </c>
      <c r="K253" s="500"/>
      <c r="L253" s="663">
        <f t="shared" si="7"/>
        <v>0</v>
      </c>
    </row>
    <row r="254" spans="1:12" x14ac:dyDescent="0.3">
      <c r="A254" s="691"/>
      <c r="B254" s="690"/>
      <c r="C254" s="690"/>
      <c r="D254" s="690"/>
      <c r="E254" s="690"/>
      <c r="F254" s="431" t="s">
        <v>374</v>
      </c>
      <c r="G254" s="500"/>
      <c r="H254" s="500"/>
      <c r="I254" s="500"/>
      <c r="J254" s="662">
        <f t="shared" si="6"/>
        <v>0</v>
      </c>
      <c r="K254" s="500"/>
      <c r="L254" s="663">
        <f t="shared" si="7"/>
        <v>0</v>
      </c>
    </row>
    <row r="255" spans="1:12" x14ac:dyDescent="0.3">
      <c r="A255" s="691"/>
      <c r="B255" s="690"/>
      <c r="C255" s="690"/>
      <c r="D255" s="690"/>
      <c r="E255" s="690"/>
      <c r="F255" s="431" t="s">
        <v>374</v>
      </c>
      <c r="G255" s="500"/>
      <c r="H255" s="500"/>
      <c r="I255" s="500"/>
      <c r="J255" s="662">
        <f t="shared" si="6"/>
        <v>0</v>
      </c>
      <c r="K255" s="500"/>
      <c r="L255" s="663">
        <f t="shared" si="7"/>
        <v>0</v>
      </c>
    </row>
    <row r="256" spans="1:12" x14ac:dyDescent="0.3">
      <c r="A256" s="691"/>
      <c r="B256" s="690"/>
      <c r="C256" s="690"/>
      <c r="D256" s="690"/>
      <c r="E256" s="690"/>
      <c r="F256" s="431" t="s">
        <v>374</v>
      </c>
      <c r="G256" s="500"/>
      <c r="H256" s="500"/>
      <c r="I256" s="500"/>
      <c r="J256" s="662">
        <f t="shared" si="6"/>
        <v>0</v>
      </c>
      <c r="K256" s="500"/>
      <c r="L256" s="663">
        <f t="shared" si="7"/>
        <v>0</v>
      </c>
    </row>
    <row r="257" spans="1:12" x14ac:dyDescent="0.3">
      <c r="A257" s="691"/>
      <c r="B257" s="690"/>
      <c r="C257" s="690"/>
      <c r="D257" s="690"/>
      <c r="E257" s="690"/>
      <c r="F257" s="431" t="s">
        <v>374</v>
      </c>
      <c r="G257" s="500"/>
      <c r="H257" s="500"/>
      <c r="I257" s="500"/>
      <c r="J257" s="662">
        <f t="shared" si="6"/>
        <v>0</v>
      </c>
      <c r="K257" s="500"/>
      <c r="L257" s="663">
        <f t="shared" si="7"/>
        <v>0</v>
      </c>
    </row>
    <row r="258" spans="1:12" x14ac:dyDescent="0.3">
      <c r="A258" s="691"/>
      <c r="B258" s="690"/>
      <c r="C258" s="690"/>
      <c r="D258" s="690"/>
      <c r="E258" s="690"/>
      <c r="F258" s="431" t="s">
        <v>374</v>
      </c>
      <c r="G258" s="500"/>
      <c r="H258" s="500"/>
      <c r="I258" s="500"/>
      <c r="J258" s="662">
        <f t="shared" si="6"/>
        <v>0</v>
      </c>
      <c r="K258" s="500"/>
      <c r="L258" s="663">
        <f t="shared" si="7"/>
        <v>0</v>
      </c>
    </row>
    <row r="259" spans="1:12" x14ac:dyDescent="0.3">
      <c r="A259" s="691"/>
      <c r="B259" s="690"/>
      <c r="C259" s="690"/>
      <c r="D259" s="690"/>
      <c r="E259" s="690"/>
      <c r="F259" s="431" t="s">
        <v>374</v>
      </c>
      <c r="G259" s="500"/>
      <c r="H259" s="500"/>
      <c r="I259" s="500"/>
      <c r="J259" s="662">
        <f t="shared" si="6"/>
        <v>0</v>
      </c>
      <c r="K259" s="500"/>
      <c r="L259" s="663">
        <f t="shared" si="7"/>
        <v>0</v>
      </c>
    </row>
    <row r="260" spans="1:12" x14ac:dyDescent="0.3">
      <c r="A260" s="691"/>
      <c r="B260" s="690"/>
      <c r="C260" s="690"/>
      <c r="D260" s="690"/>
      <c r="E260" s="690"/>
      <c r="F260" s="431" t="s">
        <v>374</v>
      </c>
      <c r="G260" s="500"/>
      <c r="H260" s="500"/>
      <c r="I260" s="500"/>
      <c r="J260" s="662">
        <f t="shared" si="6"/>
        <v>0</v>
      </c>
      <c r="K260" s="500"/>
      <c r="L260" s="663">
        <f t="shared" si="7"/>
        <v>0</v>
      </c>
    </row>
    <row r="261" spans="1:12" x14ac:dyDescent="0.3">
      <c r="A261" s="691"/>
      <c r="B261" s="690"/>
      <c r="C261" s="690"/>
      <c r="D261" s="690"/>
      <c r="E261" s="690"/>
      <c r="F261" s="431" t="s">
        <v>374</v>
      </c>
      <c r="G261" s="500"/>
      <c r="H261" s="500"/>
      <c r="I261" s="500"/>
      <c r="J261" s="662">
        <f t="shared" si="6"/>
        <v>0</v>
      </c>
      <c r="K261" s="500"/>
      <c r="L261" s="663">
        <f t="shared" si="7"/>
        <v>0</v>
      </c>
    </row>
    <row r="262" spans="1:12" x14ac:dyDescent="0.3">
      <c r="A262" s="691"/>
      <c r="B262" s="690"/>
      <c r="C262" s="690"/>
      <c r="D262" s="690"/>
      <c r="E262" s="690"/>
      <c r="F262" s="431" t="s">
        <v>374</v>
      </c>
      <c r="G262" s="500"/>
      <c r="H262" s="500"/>
      <c r="I262" s="500"/>
      <c r="J262" s="662">
        <f t="shared" si="6"/>
        <v>0</v>
      </c>
      <c r="K262" s="500"/>
      <c r="L262" s="663">
        <f t="shared" si="7"/>
        <v>0</v>
      </c>
    </row>
    <row r="263" spans="1:12" x14ac:dyDescent="0.3">
      <c r="A263" s="691"/>
      <c r="B263" s="690"/>
      <c r="C263" s="690"/>
      <c r="D263" s="690"/>
      <c r="E263" s="690"/>
      <c r="F263" s="431" t="s">
        <v>374</v>
      </c>
      <c r="G263" s="500"/>
      <c r="H263" s="500"/>
      <c r="I263" s="500"/>
      <c r="J263" s="662">
        <f t="shared" si="6"/>
        <v>0</v>
      </c>
      <c r="K263" s="500"/>
      <c r="L263" s="663">
        <f t="shared" si="7"/>
        <v>0</v>
      </c>
    </row>
    <row r="264" spans="1:12" x14ac:dyDescent="0.3">
      <c r="A264" s="691"/>
      <c r="B264" s="690"/>
      <c r="C264" s="690"/>
      <c r="D264" s="690"/>
      <c r="E264" s="690"/>
      <c r="F264" s="431" t="s">
        <v>374</v>
      </c>
      <c r="G264" s="500"/>
      <c r="H264" s="500"/>
      <c r="I264" s="500"/>
      <c r="J264" s="662">
        <f t="shared" si="6"/>
        <v>0</v>
      </c>
      <c r="K264" s="500"/>
      <c r="L264" s="663">
        <f t="shared" si="7"/>
        <v>0</v>
      </c>
    </row>
    <row r="265" spans="1:12" x14ac:dyDescent="0.3">
      <c r="A265" s="691"/>
      <c r="B265" s="690"/>
      <c r="C265" s="690"/>
      <c r="D265" s="690"/>
      <c r="E265" s="690"/>
      <c r="F265" s="431" t="s">
        <v>374</v>
      </c>
      <c r="G265" s="500"/>
      <c r="H265" s="500"/>
      <c r="I265" s="500"/>
      <c r="J265" s="662">
        <f t="shared" si="6"/>
        <v>0</v>
      </c>
      <c r="K265" s="500"/>
      <c r="L265" s="663">
        <f t="shared" si="7"/>
        <v>0</v>
      </c>
    </row>
    <row r="266" spans="1:12" x14ac:dyDescent="0.3">
      <c r="A266" s="691"/>
      <c r="B266" s="690"/>
      <c r="C266" s="690"/>
      <c r="D266" s="690"/>
      <c r="E266" s="690"/>
      <c r="F266" s="431" t="s">
        <v>374</v>
      </c>
      <c r="G266" s="500"/>
      <c r="H266" s="500"/>
      <c r="I266" s="500"/>
      <c r="J266" s="662">
        <f t="shared" ref="J266:J329" si="8">SUM(G266:I266)</f>
        <v>0</v>
      </c>
      <c r="K266" s="500"/>
      <c r="L266" s="663">
        <f t="shared" ref="L266:L329" si="9">J266-K266</f>
        <v>0</v>
      </c>
    </row>
    <row r="267" spans="1:12" x14ac:dyDescent="0.3">
      <c r="A267" s="691"/>
      <c r="B267" s="690"/>
      <c r="C267" s="690"/>
      <c r="D267" s="690"/>
      <c r="E267" s="690"/>
      <c r="F267" s="431" t="s">
        <v>374</v>
      </c>
      <c r="G267" s="500"/>
      <c r="H267" s="500"/>
      <c r="I267" s="500"/>
      <c r="J267" s="662">
        <f t="shared" si="8"/>
        <v>0</v>
      </c>
      <c r="K267" s="500"/>
      <c r="L267" s="663">
        <f t="shared" si="9"/>
        <v>0</v>
      </c>
    </row>
    <row r="268" spans="1:12" x14ac:dyDescent="0.3">
      <c r="A268" s="691"/>
      <c r="B268" s="690"/>
      <c r="C268" s="690"/>
      <c r="D268" s="690"/>
      <c r="E268" s="690"/>
      <c r="F268" s="431" t="s">
        <v>374</v>
      </c>
      <c r="G268" s="500"/>
      <c r="H268" s="500"/>
      <c r="I268" s="500"/>
      <c r="J268" s="662">
        <f t="shared" si="8"/>
        <v>0</v>
      </c>
      <c r="K268" s="500"/>
      <c r="L268" s="663">
        <f t="shared" si="9"/>
        <v>0</v>
      </c>
    </row>
    <row r="269" spans="1:12" x14ac:dyDescent="0.3">
      <c r="A269" s="691"/>
      <c r="B269" s="690"/>
      <c r="C269" s="690"/>
      <c r="D269" s="690"/>
      <c r="E269" s="690"/>
      <c r="F269" s="431" t="s">
        <v>374</v>
      </c>
      <c r="G269" s="500"/>
      <c r="H269" s="500"/>
      <c r="I269" s="500"/>
      <c r="J269" s="662">
        <f t="shared" si="8"/>
        <v>0</v>
      </c>
      <c r="K269" s="500"/>
      <c r="L269" s="663">
        <f t="shared" si="9"/>
        <v>0</v>
      </c>
    </row>
    <row r="270" spans="1:12" x14ac:dyDescent="0.3">
      <c r="A270" s="691"/>
      <c r="B270" s="690"/>
      <c r="C270" s="690"/>
      <c r="D270" s="690"/>
      <c r="E270" s="690"/>
      <c r="F270" s="431" t="s">
        <v>374</v>
      </c>
      <c r="G270" s="500"/>
      <c r="H270" s="500"/>
      <c r="I270" s="500"/>
      <c r="J270" s="662">
        <f t="shared" si="8"/>
        <v>0</v>
      </c>
      <c r="K270" s="500"/>
      <c r="L270" s="663">
        <f t="shared" si="9"/>
        <v>0</v>
      </c>
    </row>
    <row r="271" spans="1:12" x14ac:dyDescent="0.3">
      <c r="A271" s="691"/>
      <c r="B271" s="690"/>
      <c r="C271" s="690"/>
      <c r="D271" s="690"/>
      <c r="E271" s="690"/>
      <c r="F271" s="431" t="s">
        <v>374</v>
      </c>
      <c r="G271" s="500"/>
      <c r="H271" s="500"/>
      <c r="I271" s="500"/>
      <c r="J271" s="662">
        <f t="shared" si="8"/>
        <v>0</v>
      </c>
      <c r="K271" s="500"/>
      <c r="L271" s="663">
        <f t="shared" si="9"/>
        <v>0</v>
      </c>
    </row>
    <row r="272" spans="1:12" x14ac:dyDescent="0.3">
      <c r="A272" s="691"/>
      <c r="B272" s="690"/>
      <c r="C272" s="690"/>
      <c r="D272" s="690"/>
      <c r="E272" s="690"/>
      <c r="F272" s="431" t="s">
        <v>374</v>
      </c>
      <c r="G272" s="500"/>
      <c r="H272" s="500"/>
      <c r="I272" s="500"/>
      <c r="J272" s="662">
        <f t="shared" si="8"/>
        <v>0</v>
      </c>
      <c r="K272" s="500"/>
      <c r="L272" s="663">
        <f t="shared" si="9"/>
        <v>0</v>
      </c>
    </row>
    <row r="273" spans="1:12" x14ac:dyDescent="0.3">
      <c r="A273" s="691"/>
      <c r="B273" s="690"/>
      <c r="C273" s="690"/>
      <c r="D273" s="690"/>
      <c r="E273" s="690"/>
      <c r="F273" s="431" t="s">
        <v>374</v>
      </c>
      <c r="G273" s="500"/>
      <c r="H273" s="500"/>
      <c r="I273" s="500"/>
      <c r="J273" s="662">
        <f t="shared" si="8"/>
        <v>0</v>
      </c>
      <c r="K273" s="500"/>
      <c r="L273" s="663">
        <f t="shared" si="9"/>
        <v>0</v>
      </c>
    </row>
    <row r="274" spans="1:12" x14ac:dyDescent="0.3">
      <c r="A274" s="691"/>
      <c r="B274" s="690"/>
      <c r="C274" s="690"/>
      <c r="D274" s="690"/>
      <c r="E274" s="690"/>
      <c r="F274" s="431" t="s">
        <v>374</v>
      </c>
      <c r="G274" s="500"/>
      <c r="H274" s="500"/>
      <c r="I274" s="500"/>
      <c r="J274" s="662">
        <f t="shared" si="8"/>
        <v>0</v>
      </c>
      <c r="K274" s="500"/>
      <c r="L274" s="663">
        <f t="shared" si="9"/>
        <v>0</v>
      </c>
    </row>
    <row r="275" spans="1:12" x14ac:dyDescent="0.3">
      <c r="A275" s="691"/>
      <c r="B275" s="690"/>
      <c r="C275" s="690"/>
      <c r="D275" s="690"/>
      <c r="E275" s="690"/>
      <c r="F275" s="431" t="s">
        <v>374</v>
      </c>
      <c r="G275" s="500"/>
      <c r="H275" s="500"/>
      <c r="I275" s="500"/>
      <c r="J275" s="662">
        <f t="shared" si="8"/>
        <v>0</v>
      </c>
      <c r="K275" s="500"/>
      <c r="L275" s="663">
        <f t="shared" si="9"/>
        <v>0</v>
      </c>
    </row>
    <row r="276" spans="1:12" x14ac:dyDescent="0.3">
      <c r="A276" s="691"/>
      <c r="B276" s="690"/>
      <c r="C276" s="690"/>
      <c r="D276" s="690"/>
      <c r="E276" s="690"/>
      <c r="F276" s="431" t="s">
        <v>374</v>
      </c>
      <c r="G276" s="500"/>
      <c r="H276" s="500"/>
      <c r="I276" s="500"/>
      <c r="J276" s="662">
        <f t="shared" si="8"/>
        <v>0</v>
      </c>
      <c r="K276" s="500"/>
      <c r="L276" s="663">
        <f t="shared" si="9"/>
        <v>0</v>
      </c>
    </row>
    <row r="277" spans="1:12" x14ac:dyDescent="0.3">
      <c r="A277" s="691"/>
      <c r="B277" s="690"/>
      <c r="C277" s="690"/>
      <c r="D277" s="690"/>
      <c r="E277" s="690"/>
      <c r="F277" s="431" t="s">
        <v>374</v>
      </c>
      <c r="G277" s="500"/>
      <c r="H277" s="500"/>
      <c r="I277" s="500"/>
      <c r="J277" s="662">
        <f t="shared" si="8"/>
        <v>0</v>
      </c>
      <c r="K277" s="500"/>
      <c r="L277" s="663">
        <f t="shared" si="9"/>
        <v>0</v>
      </c>
    </row>
    <row r="278" spans="1:12" x14ac:dyDescent="0.3">
      <c r="A278" s="691"/>
      <c r="B278" s="690"/>
      <c r="C278" s="690"/>
      <c r="D278" s="690"/>
      <c r="E278" s="690"/>
      <c r="F278" s="431" t="s">
        <v>374</v>
      </c>
      <c r="G278" s="500"/>
      <c r="H278" s="500"/>
      <c r="I278" s="500"/>
      <c r="J278" s="662">
        <f t="shared" si="8"/>
        <v>0</v>
      </c>
      <c r="K278" s="500"/>
      <c r="L278" s="663">
        <f t="shared" si="9"/>
        <v>0</v>
      </c>
    </row>
    <row r="279" spans="1:12" x14ac:dyDescent="0.3">
      <c r="A279" s="691"/>
      <c r="B279" s="690"/>
      <c r="C279" s="690"/>
      <c r="D279" s="690"/>
      <c r="E279" s="690"/>
      <c r="F279" s="431" t="s">
        <v>374</v>
      </c>
      <c r="G279" s="500"/>
      <c r="H279" s="500"/>
      <c r="I279" s="500"/>
      <c r="J279" s="662">
        <f t="shared" si="8"/>
        <v>0</v>
      </c>
      <c r="K279" s="500"/>
      <c r="L279" s="663">
        <f t="shared" si="9"/>
        <v>0</v>
      </c>
    </row>
    <row r="280" spans="1:12" x14ac:dyDescent="0.3">
      <c r="A280" s="691"/>
      <c r="B280" s="690"/>
      <c r="C280" s="690"/>
      <c r="D280" s="690"/>
      <c r="E280" s="690"/>
      <c r="F280" s="431" t="s">
        <v>374</v>
      </c>
      <c r="G280" s="500"/>
      <c r="H280" s="500"/>
      <c r="I280" s="500"/>
      <c r="J280" s="662">
        <f t="shared" si="8"/>
        <v>0</v>
      </c>
      <c r="K280" s="500"/>
      <c r="L280" s="663">
        <f t="shared" si="9"/>
        <v>0</v>
      </c>
    </row>
    <row r="281" spans="1:12" x14ac:dyDescent="0.3">
      <c r="A281" s="691"/>
      <c r="B281" s="690"/>
      <c r="C281" s="690"/>
      <c r="D281" s="690"/>
      <c r="E281" s="690"/>
      <c r="F281" s="431" t="s">
        <v>374</v>
      </c>
      <c r="G281" s="500"/>
      <c r="H281" s="500"/>
      <c r="I281" s="500"/>
      <c r="J281" s="662">
        <f t="shared" si="8"/>
        <v>0</v>
      </c>
      <c r="K281" s="500"/>
      <c r="L281" s="663">
        <f t="shared" si="9"/>
        <v>0</v>
      </c>
    </row>
    <row r="282" spans="1:12" x14ac:dyDescent="0.3">
      <c r="A282" s="691"/>
      <c r="B282" s="690"/>
      <c r="C282" s="690"/>
      <c r="D282" s="690"/>
      <c r="E282" s="690"/>
      <c r="F282" s="431" t="s">
        <v>374</v>
      </c>
      <c r="G282" s="500"/>
      <c r="H282" s="500"/>
      <c r="I282" s="500"/>
      <c r="J282" s="662">
        <f t="shared" si="8"/>
        <v>0</v>
      </c>
      <c r="K282" s="500"/>
      <c r="L282" s="663">
        <f t="shared" si="9"/>
        <v>0</v>
      </c>
    </row>
    <row r="283" spans="1:12" x14ac:dyDescent="0.3">
      <c r="A283" s="691"/>
      <c r="B283" s="690"/>
      <c r="C283" s="690"/>
      <c r="D283" s="690"/>
      <c r="E283" s="690"/>
      <c r="F283" s="431" t="s">
        <v>374</v>
      </c>
      <c r="G283" s="500"/>
      <c r="H283" s="500"/>
      <c r="I283" s="500"/>
      <c r="J283" s="662">
        <f t="shared" si="8"/>
        <v>0</v>
      </c>
      <c r="K283" s="500"/>
      <c r="L283" s="663">
        <f t="shared" si="9"/>
        <v>0</v>
      </c>
    </row>
    <row r="284" spans="1:12" x14ac:dyDescent="0.3">
      <c r="A284" s="691"/>
      <c r="B284" s="690"/>
      <c r="C284" s="690"/>
      <c r="D284" s="690"/>
      <c r="E284" s="690"/>
      <c r="F284" s="431" t="s">
        <v>374</v>
      </c>
      <c r="G284" s="500"/>
      <c r="H284" s="500"/>
      <c r="I284" s="500"/>
      <c r="J284" s="662">
        <f t="shared" si="8"/>
        <v>0</v>
      </c>
      <c r="K284" s="500"/>
      <c r="L284" s="663">
        <f t="shared" si="9"/>
        <v>0</v>
      </c>
    </row>
    <row r="285" spans="1:12" x14ac:dyDescent="0.3">
      <c r="A285" s="691"/>
      <c r="B285" s="690"/>
      <c r="C285" s="690"/>
      <c r="D285" s="690"/>
      <c r="E285" s="690"/>
      <c r="F285" s="431" t="s">
        <v>374</v>
      </c>
      <c r="G285" s="500"/>
      <c r="H285" s="500"/>
      <c r="I285" s="500"/>
      <c r="J285" s="662">
        <f t="shared" si="8"/>
        <v>0</v>
      </c>
      <c r="K285" s="500"/>
      <c r="L285" s="663">
        <f t="shared" si="9"/>
        <v>0</v>
      </c>
    </row>
    <row r="286" spans="1:12" x14ac:dyDescent="0.3">
      <c r="A286" s="691"/>
      <c r="B286" s="690"/>
      <c r="C286" s="690"/>
      <c r="D286" s="690"/>
      <c r="E286" s="690"/>
      <c r="F286" s="431" t="s">
        <v>374</v>
      </c>
      <c r="G286" s="500"/>
      <c r="H286" s="500"/>
      <c r="I286" s="500"/>
      <c r="J286" s="662">
        <f t="shared" si="8"/>
        <v>0</v>
      </c>
      <c r="K286" s="500"/>
      <c r="L286" s="663">
        <f t="shared" si="9"/>
        <v>0</v>
      </c>
    </row>
    <row r="287" spans="1:12" x14ac:dyDescent="0.3">
      <c r="A287" s="691"/>
      <c r="B287" s="690"/>
      <c r="C287" s="690"/>
      <c r="D287" s="690"/>
      <c r="E287" s="690"/>
      <c r="F287" s="431" t="s">
        <v>374</v>
      </c>
      <c r="G287" s="500"/>
      <c r="H287" s="500"/>
      <c r="I287" s="500"/>
      <c r="J287" s="662">
        <f t="shared" si="8"/>
        <v>0</v>
      </c>
      <c r="K287" s="500"/>
      <c r="L287" s="663">
        <f t="shared" si="9"/>
        <v>0</v>
      </c>
    </row>
    <row r="288" spans="1:12" x14ac:dyDescent="0.3">
      <c r="A288" s="691"/>
      <c r="B288" s="690"/>
      <c r="C288" s="690"/>
      <c r="D288" s="690"/>
      <c r="E288" s="690"/>
      <c r="F288" s="431" t="s">
        <v>374</v>
      </c>
      <c r="G288" s="500"/>
      <c r="H288" s="500"/>
      <c r="I288" s="500"/>
      <c r="J288" s="662">
        <f t="shared" si="8"/>
        <v>0</v>
      </c>
      <c r="K288" s="500"/>
      <c r="L288" s="663">
        <f t="shared" si="9"/>
        <v>0</v>
      </c>
    </row>
    <row r="289" spans="1:12" x14ac:dyDescent="0.3">
      <c r="A289" s="691"/>
      <c r="B289" s="690"/>
      <c r="C289" s="690"/>
      <c r="D289" s="690"/>
      <c r="E289" s="690"/>
      <c r="F289" s="431" t="s">
        <v>374</v>
      </c>
      <c r="G289" s="500"/>
      <c r="H289" s="500"/>
      <c r="I289" s="500"/>
      <c r="J289" s="662">
        <f t="shared" si="8"/>
        <v>0</v>
      </c>
      <c r="K289" s="500"/>
      <c r="L289" s="663">
        <f t="shared" si="9"/>
        <v>0</v>
      </c>
    </row>
    <row r="290" spans="1:12" x14ac:dyDescent="0.3">
      <c r="A290" s="691"/>
      <c r="B290" s="690"/>
      <c r="C290" s="690"/>
      <c r="D290" s="690"/>
      <c r="E290" s="690"/>
      <c r="F290" s="431" t="s">
        <v>374</v>
      </c>
      <c r="G290" s="500"/>
      <c r="H290" s="500"/>
      <c r="I290" s="500"/>
      <c r="J290" s="662">
        <f t="shared" si="8"/>
        <v>0</v>
      </c>
      <c r="K290" s="500"/>
      <c r="L290" s="663">
        <f t="shared" si="9"/>
        <v>0</v>
      </c>
    </row>
    <row r="291" spans="1:12" x14ac:dyDescent="0.3">
      <c r="A291" s="691"/>
      <c r="B291" s="690"/>
      <c r="C291" s="690"/>
      <c r="D291" s="690"/>
      <c r="E291" s="690"/>
      <c r="F291" s="431" t="s">
        <v>374</v>
      </c>
      <c r="G291" s="500"/>
      <c r="H291" s="500"/>
      <c r="I291" s="500"/>
      <c r="J291" s="662">
        <f t="shared" si="8"/>
        <v>0</v>
      </c>
      <c r="K291" s="500"/>
      <c r="L291" s="663">
        <f t="shared" si="9"/>
        <v>0</v>
      </c>
    </row>
    <row r="292" spans="1:12" x14ac:dyDescent="0.3">
      <c r="A292" s="691"/>
      <c r="B292" s="690"/>
      <c r="C292" s="690"/>
      <c r="D292" s="690"/>
      <c r="E292" s="690"/>
      <c r="F292" s="431" t="s">
        <v>374</v>
      </c>
      <c r="G292" s="500"/>
      <c r="H292" s="500"/>
      <c r="I292" s="500"/>
      <c r="J292" s="662">
        <f t="shared" si="8"/>
        <v>0</v>
      </c>
      <c r="K292" s="500"/>
      <c r="L292" s="663">
        <f t="shared" si="9"/>
        <v>0</v>
      </c>
    </row>
    <row r="293" spans="1:12" x14ac:dyDescent="0.3">
      <c r="A293" s="691"/>
      <c r="B293" s="690"/>
      <c r="C293" s="690"/>
      <c r="D293" s="690"/>
      <c r="E293" s="690"/>
      <c r="F293" s="431" t="s">
        <v>374</v>
      </c>
      <c r="G293" s="500"/>
      <c r="H293" s="500"/>
      <c r="I293" s="500"/>
      <c r="J293" s="662">
        <f t="shared" si="8"/>
        <v>0</v>
      </c>
      <c r="K293" s="500"/>
      <c r="L293" s="663">
        <f t="shared" si="9"/>
        <v>0</v>
      </c>
    </row>
    <row r="294" spans="1:12" x14ac:dyDescent="0.3">
      <c r="A294" s="691"/>
      <c r="B294" s="690"/>
      <c r="C294" s="690"/>
      <c r="D294" s="690"/>
      <c r="E294" s="690"/>
      <c r="F294" s="431" t="s">
        <v>374</v>
      </c>
      <c r="G294" s="500"/>
      <c r="H294" s="500"/>
      <c r="I294" s="500"/>
      <c r="J294" s="662">
        <f t="shared" si="8"/>
        <v>0</v>
      </c>
      <c r="K294" s="500"/>
      <c r="L294" s="663">
        <f t="shared" si="9"/>
        <v>0</v>
      </c>
    </row>
    <row r="295" spans="1:12" x14ac:dyDescent="0.3">
      <c r="A295" s="691"/>
      <c r="B295" s="690"/>
      <c r="C295" s="690"/>
      <c r="D295" s="690"/>
      <c r="E295" s="690"/>
      <c r="F295" s="431" t="s">
        <v>374</v>
      </c>
      <c r="G295" s="500"/>
      <c r="H295" s="500"/>
      <c r="I295" s="500"/>
      <c r="J295" s="662">
        <f t="shared" si="8"/>
        <v>0</v>
      </c>
      <c r="K295" s="500"/>
      <c r="L295" s="663">
        <f t="shared" si="9"/>
        <v>0</v>
      </c>
    </row>
    <row r="296" spans="1:12" x14ac:dyDescent="0.3">
      <c r="A296" s="691"/>
      <c r="B296" s="690"/>
      <c r="C296" s="690"/>
      <c r="D296" s="690"/>
      <c r="E296" s="690"/>
      <c r="F296" s="431" t="s">
        <v>374</v>
      </c>
      <c r="G296" s="500"/>
      <c r="H296" s="500"/>
      <c r="I296" s="500"/>
      <c r="J296" s="662">
        <f t="shared" si="8"/>
        <v>0</v>
      </c>
      <c r="K296" s="500"/>
      <c r="L296" s="663">
        <f t="shared" si="9"/>
        <v>0</v>
      </c>
    </row>
    <row r="297" spans="1:12" x14ac:dyDescent="0.3">
      <c r="A297" s="691"/>
      <c r="B297" s="690"/>
      <c r="C297" s="690"/>
      <c r="D297" s="690"/>
      <c r="E297" s="690"/>
      <c r="F297" s="431" t="s">
        <v>374</v>
      </c>
      <c r="G297" s="500"/>
      <c r="H297" s="500"/>
      <c r="I297" s="500"/>
      <c r="J297" s="662">
        <f t="shared" si="8"/>
        <v>0</v>
      </c>
      <c r="K297" s="500"/>
      <c r="L297" s="663">
        <f t="shared" si="9"/>
        <v>0</v>
      </c>
    </row>
    <row r="298" spans="1:12" x14ac:dyDescent="0.3">
      <c r="A298" s="691"/>
      <c r="B298" s="690"/>
      <c r="C298" s="690"/>
      <c r="D298" s="690"/>
      <c r="E298" s="690"/>
      <c r="F298" s="431" t="s">
        <v>374</v>
      </c>
      <c r="G298" s="500"/>
      <c r="H298" s="500"/>
      <c r="I298" s="500"/>
      <c r="J298" s="662">
        <f t="shared" si="8"/>
        <v>0</v>
      </c>
      <c r="K298" s="500"/>
      <c r="L298" s="663">
        <f t="shared" si="9"/>
        <v>0</v>
      </c>
    </row>
    <row r="299" spans="1:12" x14ac:dyDescent="0.3">
      <c r="A299" s="691"/>
      <c r="B299" s="690"/>
      <c r="C299" s="690"/>
      <c r="D299" s="690"/>
      <c r="E299" s="690"/>
      <c r="F299" s="431" t="s">
        <v>374</v>
      </c>
      <c r="G299" s="500"/>
      <c r="H299" s="500"/>
      <c r="I299" s="500"/>
      <c r="J299" s="662">
        <f t="shared" si="8"/>
        <v>0</v>
      </c>
      <c r="K299" s="500"/>
      <c r="L299" s="663">
        <f t="shared" si="9"/>
        <v>0</v>
      </c>
    </row>
    <row r="300" spans="1:12" x14ac:dyDescent="0.3">
      <c r="A300" s="691"/>
      <c r="B300" s="690"/>
      <c r="C300" s="690"/>
      <c r="D300" s="690"/>
      <c r="E300" s="690"/>
      <c r="F300" s="431" t="s">
        <v>374</v>
      </c>
      <c r="G300" s="500"/>
      <c r="H300" s="500"/>
      <c r="I300" s="500"/>
      <c r="J300" s="662">
        <f t="shared" si="8"/>
        <v>0</v>
      </c>
      <c r="K300" s="500"/>
      <c r="L300" s="663">
        <f t="shared" si="9"/>
        <v>0</v>
      </c>
    </row>
    <row r="301" spans="1:12" x14ac:dyDescent="0.3">
      <c r="A301" s="691"/>
      <c r="B301" s="690"/>
      <c r="C301" s="690"/>
      <c r="D301" s="690"/>
      <c r="E301" s="690"/>
      <c r="F301" s="431" t="s">
        <v>374</v>
      </c>
      <c r="G301" s="500"/>
      <c r="H301" s="500"/>
      <c r="I301" s="500"/>
      <c r="J301" s="662">
        <f t="shared" si="8"/>
        <v>0</v>
      </c>
      <c r="K301" s="500"/>
      <c r="L301" s="663">
        <f t="shared" si="9"/>
        <v>0</v>
      </c>
    </row>
    <row r="302" spans="1:12" x14ac:dyDescent="0.3">
      <c r="A302" s="691"/>
      <c r="B302" s="690"/>
      <c r="C302" s="690"/>
      <c r="D302" s="690"/>
      <c r="E302" s="690"/>
      <c r="F302" s="431" t="s">
        <v>374</v>
      </c>
      <c r="G302" s="500"/>
      <c r="H302" s="500"/>
      <c r="I302" s="500"/>
      <c r="J302" s="662">
        <f t="shared" si="8"/>
        <v>0</v>
      </c>
      <c r="K302" s="500"/>
      <c r="L302" s="663">
        <f t="shared" si="9"/>
        <v>0</v>
      </c>
    </row>
    <row r="303" spans="1:12" x14ac:dyDescent="0.3">
      <c r="A303" s="691"/>
      <c r="B303" s="690"/>
      <c r="C303" s="690"/>
      <c r="D303" s="690"/>
      <c r="E303" s="690"/>
      <c r="F303" s="431" t="s">
        <v>374</v>
      </c>
      <c r="G303" s="500"/>
      <c r="H303" s="500"/>
      <c r="I303" s="500"/>
      <c r="J303" s="662">
        <f t="shared" si="8"/>
        <v>0</v>
      </c>
      <c r="K303" s="500"/>
      <c r="L303" s="663">
        <f t="shared" si="9"/>
        <v>0</v>
      </c>
    </row>
    <row r="304" spans="1:12" x14ac:dyDescent="0.3">
      <c r="A304" s="691"/>
      <c r="B304" s="690"/>
      <c r="C304" s="690"/>
      <c r="D304" s="690"/>
      <c r="E304" s="690"/>
      <c r="F304" s="431" t="s">
        <v>374</v>
      </c>
      <c r="G304" s="500"/>
      <c r="H304" s="500"/>
      <c r="I304" s="500"/>
      <c r="J304" s="662">
        <f t="shared" si="8"/>
        <v>0</v>
      </c>
      <c r="K304" s="500"/>
      <c r="L304" s="663">
        <f t="shared" si="9"/>
        <v>0</v>
      </c>
    </row>
    <row r="305" spans="1:12" x14ac:dyDescent="0.3">
      <c r="A305" s="691"/>
      <c r="B305" s="690"/>
      <c r="C305" s="690"/>
      <c r="D305" s="690"/>
      <c r="E305" s="690"/>
      <c r="F305" s="431" t="s">
        <v>374</v>
      </c>
      <c r="G305" s="500"/>
      <c r="H305" s="500"/>
      <c r="I305" s="500"/>
      <c r="J305" s="662">
        <f t="shared" si="8"/>
        <v>0</v>
      </c>
      <c r="K305" s="500"/>
      <c r="L305" s="663">
        <f t="shared" si="9"/>
        <v>0</v>
      </c>
    </row>
    <row r="306" spans="1:12" x14ac:dyDescent="0.3">
      <c r="A306" s="691"/>
      <c r="B306" s="690"/>
      <c r="C306" s="690"/>
      <c r="D306" s="690"/>
      <c r="E306" s="690"/>
      <c r="F306" s="431" t="s">
        <v>374</v>
      </c>
      <c r="G306" s="500"/>
      <c r="H306" s="500"/>
      <c r="I306" s="500"/>
      <c r="J306" s="662">
        <f t="shared" si="8"/>
        <v>0</v>
      </c>
      <c r="K306" s="500"/>
      <c r="L306" s="663">
        <f t="shared" si="9"/>
        <v>0</v>
      </c>
    </row>
    <row r="307" spans="1:12" x14ac:dyDescent="0.3">
      <c r="A307" s="691"/>
      <c r="B307" s="690"/>
      <c r="C307" s="690"/>
      <c r="D307" s="690"/>
      <c r="E307" s="690"/>
      <c r="F307" s="431" t="s">
        <v>374</v>
      </c>
      <c r="G307" s="500"/>
      <c r="H307" s="500"/>
      <c r="I307" s="500"/>
      <c r="J307" s="662">
        <f t="shared" si="8"/>
        <v>0</v>
      </c>
      <c r="K307" s="500"/>
      <c r="L307" s="663">
        <f t="shared" si="9"/>
        <v>0</v>
      </c>
    </row>
    <row r="308" spans="1:12" x14ac:dyDescent="0.3">
      <c r="A308" s="691"/>
      <c r="B308" s="690"/>
      <c r="C308" s="690"/>
      <c r="D308" s="690"/>
      <c r="E308" s="690"/>
      <c r="F308" s="431" t="s">
        <v>374</v>
      </c>
      <c r="G308" s="500"/>
      <c r="H308" s="500"/>
      <c r="I308" s="500"/>
      <c r="J308" s="662">
        <f t="shared" si="8"/>
        <v>0</v>
      </c>
      <c r="K308" s="500"/>
      <c r="L308" s="663">
        <f t="shared" si="9"/>
        <v>0</v>
      </c>
    </row>
    <row r="309" spans="1:12" x14ac:dyDescent="0.3">
      <c r="A309" s="691"/>
      <c r="B309" s="690"/>
      <c r="C309" s="690"/>
      <c r="D309" s="690"/>
      <c r="E309" s="690"/>
      <c r="F309" s="431" t="s">
        <v>374</v>
      </c>
      <c r="G309" s="500"/>
      <c r="H309" s="500"/>
      <c r="I309" s="500"/>
      <c r="J309" s="662">
        <f t="shared" si="8"/>
        <v>0</v>
      </c>
      <c r="K309" s="500"/>
      <c r="L309" s="663">
        <f t="shared" si="9"/>
        <v>0</v>
      </c>
    </row>
    <row r="310" spans="1:12" x14ac:dyDescent="0.3">
      <c r="A310" s="691"/>
      <c r="B310" s="690"/>
      <c r="C310" s="690"/>
      <c r="D310" s="690"/>
      <c r="E310" s="690"/>
      <c r="F310" s="431" t="s">
        <v>374</v>
      </c>
      <c r="G310" s="500"/>
      <c r="H310" s="500"/>
      <c r="I310" s="500"/>
      <c r="J310" s="662">
        <f t="shared" si="8"/>
        <v>0</v>
      </c>
      <c r="K310" s="500"/>
      <c r="L310" s="663">
        <f t="shared" si="9"/>
        <v>0</v>
      </c>
    </row>
    <row r="311" spans="1:12" x14ac:dyDescent="0.3">
      <c r="A311" s="691"/>
      <c r="B311" s="690"/>
      <c r="C311" s="690"/>
      <c r="D311" s="690"/>
      <c r="E311" s="690"/>
      <c r="F311" s="431" t="s">
        <v>374</v>
      </c>
      <c r="G311" s="500"/>
      <c r="H311" s="500"/>
      <c r="I311" s="500"/>
      <c r="J311" s="662">
        <f t="shared" si="8"/>
        <v>0</v>
      </c>
      <c r="K311" s="500"/>
      <c r="L311" s="663">
        <f t="shared" si="9"/>
        <v>0</v>
      </c>
    </row>
    <row r="312" spans="1:12" x14ac:dyDescent="0.3">
      <c r="A312" s="691"/>
      <c r="B312" s="690"/>
      <c r="C312" s="690"/>
      <c r="D312" s="690"/>
      <c r="E312" s="690"/>
      <c r="F312" s="431" t="s">
        <v>374</v>
      </c>
      <c r="G312" s="500"/>
      <c r="H312" s="500"/>
      <c r="I312" s="500"/>
      <c r="J312" s="662">
        <f t="shared" si="8"/>
        <v>0</v>
      </c>
      <c r="K312" s="500"/>
      <c r="L312" s="663">
        <f t="shared" si="9"/>
        <v>0</v>
      </c>
    </row>
    <row r="313" spans="1:12" x14ac:dyDescent="0.3">
      <c r="A313" s="691"/>
      <c r="B313" s="690"/>
      <c r="C313" s="690"/>
      <c r="D313" s="690"/>
      <c r="E313" s="690"/>
      <c r="F313" s="431" t="s">
        <v>374</v>
      </c>
      <c r="G313" s="500"/>
      <c r="H313" s="500"/>
      <c r="I313" s="500"/>
      <c r="J313" s="662">
        <f t="shared" si="8"/>
        <v>0</v>
      </c>
      <c r="K313" s="500"/>
      <c r="L313" s="663">
        <f t="shared" si="9"/>
        <v>0</v>
      </c>
    </row>
    <row r="314" spans="1:12" x14ac:dyDescent="0.3">
      <c r="A314" s="691"/>
      <c r="B314" s="690"/>
      <c r="C314" s="690"/>
      <c r="D314" s="690"/>
      <c r="E314" s="690"/>
      <c r="F314" s="431" t="s">
        <v>374</v>
      </c>
      <c r="G314" s="500"/>
      <c r="H314" s="500"/>
      <c r="I314" s="500"/>
      <c r="J314" s="662">
        <f t="shared" si="8"/>
        <v>0</v>
      </c>
      <c r="K314" s="500"/>
      <c r="L314" s="663">
        <f t="shared" si="9"/>
        <v>0</v>
      </c>
    </row>
    <row r="315" spans="1:12" x14ac:dyDescent="0.3">
      <c r="A315" s="691"/>
      <c r="B315" s="690"/>
      <c r="C315" s="690"/>
      <c r="D315" s="690"/>
      <c r="E315" s="690"/>
      <c r="F315" s="431" t="s">
        <v>374</v>
      </c>
      <c r="G315" s="500"/>
      <c r="H315" s="500"/>
      <c r="I315" s="500"/>
      <c r="J315" s="662">
        <f t="shared" si="8"/>
        <v>0</v>
      </c>
      <c r="K315" s="500"/>
      <c r="L315" s="663">
        <f t="shared" si="9"/>
        <v>0</v>
      </c>
    </row>
    <row r="316" spans="1:12" x14ac:dyDescent="0.3">
      <c r="A316" s="691"/>
      <c r="B316" s="690"/>
      <c r="C316" s="690"/>
      <c r="D316" s="690"/>
      <c r="E316" s="690"/>
      <c r="F316" s="431" t="s">
        <v>374</v>
      </c>
      <c r="G316" s="500"/>
      <c r="H316" s="500"/>
      <c r="I316" s="500"/>
      <c r="J316" s="662">
        <f t="shared" si="8"/>
        <v>0</v>
      </c>
      <c r="K316" s="500"/>
      <c r="L316" s="663">
        <f t="shared" si="9"/>
        <v>0</v>
      </c>
    </row>
    <row r="317" spans="1:12" x14ac:dyDescent="0.3">
      <c r="A317" s="691"/>
      <c r="B317" s="690"/>
      <c r="C317" s="690"/>
      <c r="D317" s="690"/>
      <c r="E317" s="690"/>
      <c r="F317" s="431" t="s">
        <v>374</v>
      </c>
      <c r="G317" s="500"/>
      <c r="H317" s="500"/>
      <c r="I317" s="500"/>
      <c r="J317" s="662">
        <f t="shared" si="8"/>
        <v>0</v>
      </c>
      <c r="K317" s="500"/>
      <c r="L317" s="663">
        <f t="shared" si="9"/>
        <v>0</v>
      </c>
    </row>
    <row r="318" spans="1:12" x14ac:dyDescent="0.3">
      <c r="A318" s="691"/>
      <c r="B318" s="690"/>
      <c r="C318" s="690"/>
      <c r="D318" s="690"/>
      <c r="E318" s="690"/>
      <c r="F318" s="431" t="s">
        <v>374</v>
      </c>
      <c r="G318" s="500"/>
      <c r="H318" s="500"/>
      <c r="I318" s="500"/>
      <c r="J318" s="662">
        <f t="shared" si="8"/>
        <v>0</v>
      </c>
      <c r="K318" s="500"/>
      <c r="L318" s="663">
        <f t="shared" si="9"/>
        <v>0</v>
      </c>
    </row>
    <row r="319" spans="1:12" x14ac:dyDescent="0.3">
      <c r="A319" s="691"/>
      <c r="B319" s="690"/>
      <c r="C319" s="690"/>
      <c r="D319" s="690"/>
      <c r="E319" s="690"/>
      <c r="F319" s="431" t="s">
        <v>374</v>
      </c>
      <c r="G319" s="500"/>
      <c r="H319" s="500"/>
      <c r="I319" s="500"/>
      <c r="J319" s="662">
        <f t="shared" si="8"/>
        <v>0</v>
      </c>
      <c r="K319" s="500"/>
      <c r="L319" s="663">
        <f t="shared" si="9"/>
        <v>0</v>
      </c>
    </row>
    <row r="320" spans="1:12" x14ac:dyDescent="0.3">
      <c r="A320" s="691"/>
      <c r="B320" s="690"/>
      <c r="C320" s="690"/>
      <c r="D320" s="690"/>
      <c r="E320" s="690"/>
      <c r="F320" s="431" t="s">
        <v>374</v>
      </c>
      <c r="G320" s="500"/>
      <c r="H320" s="500"/>
      <c r="I320" s="500"/>
      <c r="J320" s="662">
        <f t="shared" si="8"/>
        <v>0</v>
      </c>
      <c r="K320" s="500"/>
      <c r="L320" s="663">
        <f t="shared" si="9"/>
        <v>0</v>
      </c>
    </row>
    <row r="321" spans="1:12" x14ac:dyDescent="0.3">
      <c r="A321" s="691"/>
      <c r="B321" s="690"/>
      <c r="C321" s="690"/>
      <c r="D321" s="690"/>
      <c r="E321" s="690"/>
      <c r="F321" s="431" t="s">
        <v>374</v>
      </c>
      <c r="G321" s="500"/>
      <c r="H321" s="500"/>
      <c r="I321" s="500"/>
      <c r="J321" s="662">
        <f t="shared" si="8"/>
        <v>0</v>
      </c>
      <c r="K321" s="500"/>
      <c r="L321" s="663">
        <f t="shared" si="9"/>
        <v>0</v>
      </c>
    </row>
    <row r="322" spans="1:12" x14ac:dyDescent="0.3">
      <c r="A322" s="691"/>
      <c r="B322" s="690"/>
      <c r="C322" s="690"/>
      <c r="D322" s="690"/>
      <c r="E322" s="690"/>
      <c r="F322" s="431" t="s">
        <v>374</v>
      </c>
      <c r="G322" s="500"/>
      <c r="H322" s="500"/>
      <c r="I322" s="500"/>
      <c r="J322" s="662">
        <f t="shared" si="8"/>
        <v>0</v>
      </c>
      <c r="K322" s="500"/>
      <c r="L322" s="663">
        <f t="shared" si="9"/>
        <v>0</v>
      </c>
    </row>
    <row r="323" spans="1:12" x14ac:dyDescent="0.3">
      <c r="A323" s="691"/>
      <c r="B323" s="690"/>
      <c r="C323" s="690"/>
      <c r="D323" s="690"/>
      <c r="E323" s="690"/>
      <c r="F323" s="431" t="s">
        <v>374</v>
      </c>
      <c r="G323" s="500"/>
      <c r="H323" s="500"/>
      <c r="I323" s="500"/>
      <c r="J323" s="662">
        <f t="shared" si="8"/>
        <v>0</v>
      </c>
      <c r="K323" s="500"/>
      <c r="L323" s="663">
        <f t="shared" si="9"/>
        <v>0</v>
      </c>
    </row>
    <row r="324" spans="1:12" x14ac:dyDescent="0.3">
      <c r="A324" s="691"/>
      <c r="B324" s="690"/>
      <c r="C324" s="690"/>
      <c r="D324" s="690"/>
      <c r="E324" s="690"/>
      <c r="F324" s="431" t="s">
        <v>374</v>
      </c>
      <c r="G324" s="500"/>
      <c r="H324" s="500"/>
      <c r="I324" s="500"/>
      <c r="J324" s="662">
        <f t="shared" si="8"/>
        <v>0</v>
      </c>
      <c r="K324" s="500"/>
      <c r="L324" s="663">
        <f t="shared" si="9"/>
        <v>0</v>
      </c>
    </row>
    <row r="325" spans="1:12" x14ac:dyDescent="0.3">
      <c r="A325" s="691"/>
      <c r="B325" s="690"/>
      <c r="C325" s="690"/>
      <c r="D325" s="690"/>
      <c r="E325" s="690"/>
      <c r="F325" s="431" t="s">
        <v>374</v>
      </c>
      <c r="G325" s="500"/>
      <c r="H325" s="500"/>
      <c r="I325" s="500"/>
      <c r="J325" s="662">
        <f t="shared" si="8"/>
        <v>0</v>
      </c>
      <c r="K325" s="500"/>
      <c r="L325" s="663">
        <f t="shared" si="9"/>
        <v>0</v>
      </c>
    </row>
    <row r="326" spans="1:12" x14ac:dyDescent="0.3">
      <c r="A326" s="691"/>
      <c r="B326" s="690"/>
      <c r="C326" s="690"/>
      <c r="D326" s="690"/>
      <c r="E326" s="690"/>
      <c r="F326" s="431" t="s">
        <v>374</v>
      </c>
      <c r="G326" s="500"/>
      <c r="H326" s="500"/>
      <c r="I326" s="500"/>
      <c r="J326" s="662">
        <f t="shared" si="8"/>
        <v>0</v>
      </c>
      <c r="K326" s="500"/>
      <c r="L326" s="663">
        <f t="shared" si="9"/>
        <v>0</v>
      </c>
    </row>
    <row r="327" spans="1:12" x14ac:dyDescent="0.3">
      <c r="A327" s="691"/>
      <c r="B327" s="690"/>
      <c r="C327" s="690"/>
      <c r="D327" s="690"/>
      <c r="E327" s="690"/>
      <c r="F327" s="431" t="s">
        <v>374</v>
      </c>
      <c r="G327" s="500"/>
      <c r="H327" s="500"/>
      <c r="I327" s="500"/>
      <c r="J327" s="662">
        <f t="shared" si="8"/>
        <v>0</v>
      </c>
      <c r="K327" s="500"/>
      <c r="L327" s="663">
        <f t="shared" si="9"/>
        <v>0</v>
      </c>
    </row>
    <row r="328" spans="1:12" x14ac:dyDescent="0.3">
      <c r="A328" s="691"/>
      <c r="B328" s="690"/>
      <c r="C328" s="690"/>
      <c r="D328" s="690"/>
      <c r="E328" s="690"/>
      <c r="F328" s="431" t="s">
        <v>374</v>
      </c>
      <c r="G328" s="500"/>
      <c r="H328" s="500"/>
      <c r="I328" s="500"/>
      <c r="J328" s="662">
        <f t="shared" si="8"/>
        <v>0</v>
      </c>
      <c r="K328" s="500"/>
      <c r="L328" s="663">
        <f t="shared" si="9"/>
        <v>0</v>
      </c>
    </row>
    <row r="329" spans="1:12" x14ac:dyDescent="0.3">
      <c r="A329" s="691"/>
      <c r="B329" s="690"/>
      <c r="C329" s="690"/>
      <c r="D329" s="690"/>
      <c r="E329" s="690"/>
      <c r="F329" s="431" t="s">
        <v>374</v>
      </c>
      <c r="G329" s="500"/>
      <c r="H329" s="500"/>
      <c r="I329" s="500"/>
      <c r="J329" s="662">
        <f t="shared" si="8"/>
        <v>0</v>
      </c>
      <c r="K329" s="500"/>
      <c r="L329" s="663">
        <f t="shared" si="9"/>
        <v>0</v>
      </c>
    </row>
    <row r="330" spans="1:12" x14ac:dyDescent="0.3">
      <c r="A330" s="691"/>
      <c r="B330" s="690"/>
      <c r="C330" s="690"/>
      <c r="D330" s="690"/>
      <c r="E330" s="690"/>
      <c r="F330" s="431" t="s">
        <v>374</v>
      </c>
      <c r="G330" s="500"/>
      <c r="H330" s="500"/>
      <c r="I330" s="500"/>
      <c r="J330" s="662">
        <f t="shared" ref="J330:J393" si="10">SUM(G330:I330)</f>
        <v>0</v>
      </c>
      <c r="K330" s="500"/>
      <c r="L330" s="663">
        <f t="shared" ref="L330:L393" si="11">J330-K330</f>
        <v>0</v>
      </c>
    </row>
    <row r="331" spans="1:12" x14ac:dyDescent="0.3">
      <c r="A331" s="691"/>
      <c r="B331" s="690"/>
      <c r="C331" s="690"/>
      <c r="D331" s="690"/>
      <c r="E331" s="690"/>
      <c r="F331" s="431" t="s">
        <v>374</v>
      </c>
      <c r="G331" s="500"/>
      <c r="H331" s="500"/>
      <c r="I331" s="500"/>
      <c r="J331" s="662">
        <f t="shared" si="10"/>
        <v>0</v>
      </c>
      <c r="K331" s="500"/>
      <c r="L331" s="663">
        <f t="shared" si="11"/>
        <v>0</v>
      </c>
    </row>
    <row r="332" spans="1:12" x14ac:dyDescent="0.3">
      <c r="A332" s="691"/>
      <c r="B332" s="690"/>
      <c r="C332" s="690"/>
      <c r="D332" s="690"/>
      <c r="E332" s="690"/>
      <c r="F332" s="431" t="s">
        <v>374</v>
      </c>
      <c r="G332" s="500"/>
      <c r="H332" s="500"/>
      <c r="I332" s="500"/>
      <c r="J332" s="662">
        <f t="shared" si="10"/>
        <v>0</v>
      </c>
      <c r="K332" s="500"/>
      <c r="L332" s="663">
        <f t="shared" si="11"/>
        <v>0</v>
      </c>
    </row>
    <row r="333" spans="1:12" x14ac:dyDescent="0.3">
      <c r="A333" s="691"/>
      <c r="B333" s="690"/>
      <c r="C333" s="690"/>
      <c r="D333" s="690"/>
      <c r="E333" s="690"/>
      <c r="F333" s="431" t="s">
        <v>374</v>
      </c>
      <c r="G333" s="500"/>
      <c r="H333" s="500"/>
      <c r="I333" s="500"/>
      <c r="J333" s="662">
        <f t="shared" si="10"/>
        <v>0</v>
      </c>
      <c r="K333" s="500"/>
      <c r="L333" s="663">
        <f t="shared" si="11"/>
        <v>0</v>
      </c>
    </row>
    <row r="334" spans="1:12" x14ac:dyDescent="0.3">
      <c r="A334" s="691"/>
      <c r="B334" s="690"/>
      <c r="C334" s="690"/>
      <c r="D334" s="690"/>
      <c r="E334" s="690"/>
      <c r="F334" s="431" t="s">
        <v>374</v>
      </c>
      <c r="G334" s="500"/>
      <c r="H334" s="500"/>
      <c r="I334" s="500"/>
      <c r="J334" s="662">
        <f t="shared" si="10"/>
        <v>0</v>
      </c>
      <c r="K334" s="500"/>
      <c r="L334" s="663">
        <f t="shared" si="11"/>
        <v>0</v>
      </c>
    </row>
    <row r="335" spans="1:12" x14ac:dyDescent="0.3">
      <c r="A335" s="691"/>
      <c r="B335" s="690"/>
      <c r="C335" s="690"/>
      <c r="D335" s="690"/>
      <c r="E335" s="690"/>
      <c r="F335" s="431" t="s">
        <v>374</v>
      </c>
      <c r="G335" s="500"/>
      <c r="H335" s="500"/>
      <c r="I335" s="500"/>
      <c r="J335" s="662">
        <f t="shared" si="10"/>
        <v>0</v>
      </c>
      <c r="K335" s="500"/>
      <c r="L335" s="663">
        <f t="shared" si="11"/>
        <v>0</v>
      </c>
    </row>
    <row r="336" spans="1:12" x14ac:dyDescent="0.3">
      <c r="A336" s="691"/>
      <c r="B336" s="690"/>
      <c r="C336" s="690"/>
      <c r="D336" s="690"/>
      <c r="E336" s="690"/>
      <c r="F336" s="431" t="s">
        <v>374</v>
      </c>
      <c r="G336" s="500"/>
      <c r="H336" s="500"/>
      <c r="I336" s="500"/>
      <c r="J336" s="662">
        <f t="shared" si="10"/>
        <v>0</v>
      </c>
      <c r="K336" s="500"/>
      <c r="L336" s="663">
        <f t="shared" si="11"/>
        <v>0</v>
      </c>
    </row>
    <row r="337" spans="1:12" x14ac:dyDescent="0.3">
      <c r="A337" s="691"/>
      <c r="B337" s="690"/>
      <c r="C337" s="690"/>
      <c r="D337" s="690"/>
      <c r="E337" s="690"/>
      <c r="F337" s="431" t="s">
        <v>374</v>
      </c>
      <c r="G337" s="500"/>
      <c r="H337" s="500"/>
      <c r="I337" s="500"/>
      <c r="J337" s="662">
        <f t="shared" si="10"/>
        <v>0</v>
      </c>
      <c r="K337" s="500"/>
      <c r="L337" s="663">
        <f t="shared" si="11"/>
        <v>0</v>
      </c>
    </row>
    <row r="338" spans="1:12" x14ac:dyDescent="0.3">
      <c r="A338" s="691"/>
      <c r="B338" s="690"/>
      <c r="C338" s="690"/>
      <c r="D338" s="690"/>
      <c r="E338" s="690"/>
      <c r="F338" s="431" t="s">
        <v>374</v>
      </c>
      <c r="G338" s="500"/>
      <c r="H338" s="500"/>
      <c r="I338" s="500"/>
      <c r="J338" s="662">
        <f t="shared" si="10"/>
        <v>0</v>
      </c>
      <c r="K338" s="500"/>
      <c r="L338" s="663">
        <f t="shared" si="11"/>
        <v>0</v>
      </c>
    </row>
    <row r="339" spans="1:12" x14ac:dyDescent="0.3">
      <c r="A339" s="691"/>
      <c r="B339" s="690"/>
      <c r="C339" s="690"/>
      <c r="D339" s="690"/>
      <c r="E339" s="690"/>
      <c r="F339" s="431" t="s">
        <v>374</v>
      </c>
      <c r="G339" s="500"/>
      <c r="H339" s="500"/>
      <c r="I339" s="500"/>
      <c r="J339" s="662">
        <f t="shared" si="10"/>
        <v>0</v>
      </c>
      <c r="K339" s="500"/>
      <c r="L339" s="663">
        <f t="shared" si="11"/>
        <v>0</v>
      </c>
    </row>
    <row r="340" spans="1:12" x14ac:dyDescent="0.3">
      <c r="A340" s="691"/>
      <c r="B340" s="690"/>
      <c r="C340" s="690"/>
      <c r="D340" s="690"/>
      <c r="E340" s="690"/>
      <c r="F340" s="431" t="s">
        <v>374</v>
      </c>
      <c r="G340" s="500"/>
      <c r="H340" s="500"/>
      <c r="I340" s="500"/>
      <c r="J340" s="662">
        <f t="shared" si="10"/>
        <v>0</v>
      </c>
      <c r="K340" s="500"/>
      <c r="L340" s="663">
        <f t="shared" si="11"/>
        <v>0</v>
      </c>
    </row>
    <row r="341" spans="1:12" x14ac:dyDescent="0.3">
      <c r="A341" s="691"/>
      <c r="B341" s="690"/>
      <c r="C341" s="690"/>
      <c r="D341" s="690"/>
      <c r="E341" s="690"/>
      <c r="F341" s="431" t="s">
        <v>374</v>
      </c>
      <c r="G341" s="500"/>
      <c r="H341" s="500"/>
      <c r="I341" s="500"/>
      <c r="J341" s="662">
        <f t="shared" si="10"/>
        <v>0</v>
      </c>
      <c r="K341" s="500"/>
      <c r="L341" s="663">
        <f t="shared" si="11"/>
        <v>0</v>
      </c>
    </row>
    <row r="342" spans="1:12" x14ac:dyDescent="0.3">
      <c r="A342" s="691"/>
      <c r="B342" s="690"/>
      <c r="C342" s="690"/>
      <c r="D342" s="690"/>
      <c r="E342" s="690"/>
      <c r="F342" s="431" t="s">
        <v>374</v>
      </c>
      <c r="G342" s="500"/>
      <c r="H342" s="500"/>
      <c r="I342" s="500"/>
      <c r="J342" s="662">
        <f t="shared" si="10"/>
        <v>0</v>
      </c>
      <c r="K342" s="500"/>
      <c r="L342" s="663">
        <f t="shared" si="11"/>
        <v>0</v>
      </c>
    </row>
    <row r="343" spans="1:12" x14ac:dyDescent="0.3">
      <c r="A343" s="691"/>
      <c r="B343" s="690"/>
      <c r="C343" s="690"/>
      <c r="D343" s="690"/>
      <c r="E343" s="690"/>
      <c r="F343" s="431" t="s">
        <v>374</v>
      </c>
      <c r="G343" s="500"/>
      <c r="H343" s="500"/>
      <c r="I343" s="500"/>
      <c r="J343" s="662">
        <f t="shared" si="10"/>
        <v>0</v>
      </c>
      <c r="K343" s="500"/>
      <c r="L343" s="663">
        <f t="shared" si="11"/>
        <v>0</v>
      </c>
    </row>
    <row r="344" spans="1:12" x14ac:dyDescent="0.3">
      <c r="A344" s="691"/>
      <c r="B344" s="690"/>
      <c r="C344" s="690"/>
      <c r="D344" s="690"/>
      <c r="E344" s="690"/>
      <c r="F344" s="431" t="s">
        <v>374</v>
      </c>
      <c r="G344" s="500"/>
      <c r="H344" s="500"/>
      <c r="I344" s="500"/>
      <c r="J344" s="662">
        <f t="shared" si="10"/>
        <v>0</v>
      </c>
      <c r="K344" s="500"/>
      <c r="L344" s="663">
        <f t="shared" si="11"/>
        <v>0</v>
      </c>
    </row>
    <row r="345" spans="1:12" x14ac:dyDescent="0.3">
      <c r="A345" s="691"/>
      <c r="B345" s="690"/>
      <c r="C345" s="690"/>
      <c r="D345" s="690"/>
      <c r="E345" s="690"/>
      <c r="F345" s="431" t="s">
        <v>374</v>
      </c>
      <c r="G345" s="500"/>
      <c r="H345" s="500"/>
      <c r="I345" s="500"/>
      <c r="J345" s="662">
        <f t="shared" si="10"/>
        <v>0</v>
      </c>
      <c r="K345" s="500"/>
      <c r="L345" s="663">
        <f t="shared" si="11"/>
        <v>0</v>
      </c>
    </row>
    <row r="346" spans="1:12" x14ac:dyDescent="0.3">
      <c r="A346" s="691"/>
      <c r="B346" s="690"/>
      <c r="C346" s="690"/>
      <c r="D346" s="690"/>
      <c r="E346" s="690"/>
      <c r="F346" s="431" t="s">
        <v>374</v>
      </c>
      <c r="G346" s="500"/>
      <c r="H346" s="500"/>
      <c r="I346" s="500"/>
      <c r="J346" s="662">
        <f t="shared" si="10"/>
        <v>0</v>
      </c>
      <c r="K346" s="500"/>
      <c r="L346" s="663">
        <f t="shared" si="11"/>
        <v>0</v>
      </c>
    </row>
    <row r="347" spans="1:12" x14ac:dyDescent="0.3">
      <c r="A347" s="691"/>
      <c r="B347" s="690"/>
      <c r="C347" s="690"/>
      <c r="D347" s="690"/>
      <c r="E347" s="690"/>
      <c r="F347" s="431" t="s">
        <v>374</v>
      </c>
      <c r="G347" s="500"/>
      <c r="H347" s="500"/>
      <c r="I347" s="500"/>
      <c r="J347" s="662">
        <f t="shared" si="10"/>
        <v>0</v>
      </c>
      <c r="K347" s="500"/>
      <c r="L347" s="663">
        <f t="shared" si="11"/>
        <v>0</v>
      </c>
    </row>
    <row r="348" spans="1:12" x14ac:dyDescent="0.3">
      <c r="A348" s="691"/>
      <c r="B348" s="690"/>
      <c r="C348" s="690"/>
      <c r="D348" s="690"/>
      <c r="E348" s="690"/>
      <c r="F348" s="431" t="s">
        <v>374</v>
      </c>
      <c r="G348" s="500"/>
      <c r="H348" s="500"/>
      <c r="I348" s="500"/>
      <c r="J348" s="662">
        <f t="shared" si="10"/>
        <v>0</v>
      </c>
      <c r="K348" s="500"/>
      <c r="L348" s="663">
        <f t="shared" si="11"/>
        <v>0</v>
      </c>
    </row>
    <row r="349" spans="1:12" x14ac:dyDescent="0.3">
      <c r="A349" s="691"/>
      <c r="B349" s="690"/>
      <c r="C349" s="690"/>
      <c r="D349" s="690"/>
      <c r="E349" s="690"/>
      <c r="F349" s="431" t="s">
        <v>374</v>
      </c>
      <c r="G349" s="500"/>
      <c r="H349" s="500"/>
      <c r="I349" s="500"/>
      <c r="J349" s="662">
        <f t="shared" si="10"/>
        <v>0</v>
      </c>
      <c r="K349" s="500"/>
      <c r="L349" s="663">
        <f t="shared" si="11"/>
        <v>0</v>
      </c>
    </row>
    <row r="350" spans="1:12" x14ac:dyDescent="0.3">
      <c r="A350" s="691"/>
      <c r="B350" s="690"/>
      <c r="C350" s="690"/>
      <c r="D350" s="690"/>
      <c r="E350" s="690"/>
      <c r="F350" s="431" t="s">
        <v>374</v>
      </c>
      <c r="G350" s="500"/>
      <c r="H350" s="500"/>
      <c r="I350" s="500"/>
      <c r="J350" s="662">
        <f t="shared" si="10"/>
        <v>0</v>
      </c>
      <c r="K350" s="500"/>
      <c r="L350" s="663">
        <f t="shared" si="11"/>
        <v>0</v>
      </c>
    </row>
    <row r="351" spans="1:12" x14ac:dyDescent="0.3">
      <c r="A351" s="691"/>
      <c r="B351" s="690"/>
      <c r="C351" s="690"/>
      <c r="D351" s="690"/>
      <c r="E351" s="690"/>
      <c r="F351" s="431" t="s">
        <v>374</v>
      </c>
      <c r="G351" s="500"/>
      <c r="H351" s="500"/>
      <c r="I351" s="500"/>
      <c r="J351" s="662">
        <f t="shared" si="10"/>
        <v>0</v>
      </c>
      <c r="K351" s="500"/>
      <c r="L351" s="663">
        <f t="shared" si="11"/>
        <v>0</v>
      </c>
    </row>
    <row r="352" spans="1:12" x14ac:dyDescent="0.3">
      <c r="A352" s="691"/>
      <c r="B352" s="690"/>
      <c r="C352" s="690"/>
      <c r="D352" s="690"/>
      <c r="E352" s="690"/>
      <c r="F352" s="431" t="s">
        <v>374</v>
      </c>
      <c r="G352" s="500"/>
      <c r="H352" s="500"/>
      <c r="I352" s="500"/>
      <c r="J352" s="662">
        <f t="shared" si="10"/>
        <v>0</v>
      </c>
      <c r="K352" s="500"/>
      <c r="L352" s="663">
        <f t="shared" si="11"/>
        <v>0</v>
      </c>
    </row>
    <row r="353" spans="1:12" x14ac:dyDescent="0.3">
      <c r="A353" s="691"/>
      <c r="B353" s="690"/>
      <c r="C353" s="690"/>
      <c r="D353" s="690"/>
      <c r="E353" s="690"/>
      <c r="F353" s="431" t="s">
        <v>374</v>
      </c>
      <c r="G353" s="500"/>
      <c r="H353" s="500"/>
      <c r="I353" s="500"/>
      <c r="J353" s="662">
        <f t="shared" si="10"/>
        <v>0</v>
      </c>
      <c r="K353" s="500"/>
      <c r="L353" s="663">
        <f t="shared" si="11"/>
        <v>0</v>
      </c>
    </row>
    <row r="354" spans="1:12" x14ac:dyDescent="0.3">
      <c r="A354" s="691"/>
      <c r="B354" s="690"/>
      <c r="C354" s="690"/>
      <c r="D354" s="690"/>
      <c r="E354" s="690"/>
      <c r="F354" s="431" t="s">
        <v>374</v>
      </c>
      <c r="G354" s="500"/>
      <c r="H354" s="500"/>
      <c r="I354" s="500"/>
      <c r="J354" s="662">
        <f t="shared" si="10"/>
        <v>0</v>
      </c>
      <c r="K354" s="500"/>
      <c r="L354" s="663">
        <f t="shared" si="11"/>
        <v>0</v>
      </c>
    </row>
    <row r="355" spans="1:12" x14ac:dyDescent="0.3">
      <c r="A355" s="691"/>
      <c r="B355" s="690"/>
      <c r="C355" s="690"/>
      <c r="D355" s="690"/>
      <c r="E355" s="690"/>
      <c r="F355" s="431" t="s">
        <v>374</v>
      </c>
      <c r="G355" s="500"/>
      <c r="H355" s="500"/>
      <c r="I355" s="500"/>
      <c r="J355" s="662">
        <f t="shared" si="10"/>
        <v>0</v>
      </c>
      <c r="K355" s="500"/>
      <c r="L355" s="663">
        <f t="shared" si="11"/>
        <v>0</v>
      </c>
    </row>
    <row r="356" spans="1:12" x14ac:dyDescent="0.3">
      <c r="A356" s="691"/>
      <c r="B356" s="690"/>
      <c r="C356" s="690"/>
      <c r="D356" s="690"/>
      <c r="E356" s="690"/>
      <c r="F356" s="431" t="s">
        <v>374</v>
      </c>
      <c r="G356" s="500"/>
      <c r="H356" s="500"/>
      <c r="I356" s="500"/>
      <c r="J356" s="662">
        <f t="shared" si="10"/>
        <v>0</v>
      </c>
      <c r="K356" s="500"/>
      <c r="L356" s="663">
        <f t="shared" si="11"/>
        <v>0</v>
      </c>
    </row>
    <row r="357" spans="1:12" x14ac:dyDescent="0.3">
      <c r="A357" s="691"/>
      <c r="B357" s="690"/>
      <c r="C357" s="690"/>
      <c r="D357" s="690"/>
      <c r="E357" s="690"/>
      <c r="F357" s="431" t="s">
        <v>374</v>
      </c>
      <c r="G357" s="500"/>
      <c r="H357" s="500"/>
      <c r="I357" s="500"/>
      <c r="J357" s="662">
        <f t="shared" si="10"/>
        <v>0</v>
      </c>
      <c r="K357" s="500"/>
      <c r="L357" s="663">
        <f t="shared" si="11"/>
        <v>0</v>
      </c>
    </row>
    <row r="358" spans="1:12" x14ac:dyDescent="0.3">
      <c r="A358" s="691"/>
      <c r="B358" s="690"/>
      <c r="C358" s="690"/>
      <c r="D358" s="690"/>
      <c r="E358" s="690"/>
      <c r="F358" s="431" t="s">
        <v>374</v>
      </c>
      <c r="G358" s="500"/>
      <c r="H358" s="500"/>
      <c r="I358" s="500"/>
      <c r="J358" s="662">
        <f t="shared" si="10"/>
        <v>0</v>
      </c>
      <c r="K358" s="500"/>
      <c r="L358" s="663">
        <f t="shared" si="11"/>
        <v>0</v>
      </c>
    </row>
    <row r="359" spans="1:12" x14ac:dyDescent="0.3">
      <c r="A359" s="691"/>
      <c r="B359" s="690"/>
      <c r="C359" s="690"/>
      <c r="D359" s="690"/>
      <c r="E359" s="690"/>
      <c r="F359" s="431" t="s">
        <v>374</v>
      </c>
      <c r="G359" s="500"/>
      <c r="H359" s="500"/>
      <c r="I359" s="500"/>
      <c r="J359" s="662">
        <f t="shared" si="10"/>
        <v>0</v>
      </c>
      <c r="K359" s="500"/>
      <c r="L359" s="663">
        <f t="shared" si="11"/>
        <v>0</v>
      </c>
    </row>
    <row r="360" spans="1:12" x14ac:dyDescent="0.3">
      <c r="A360" s="691"/>
      <c r="B360" s="690"/>
      <c r="C360" s="690"/>
      <c r="D360" s="690"/>
      <c r="E360" s="690"/>
      <c r="F360" s="431" t="s">
        <v>374</v>
      </c>
      <c r="G360" s="500"/>
      <c r="H360" s="500"/>
      <c r="I360" s="500"/>
      <c r="J360" s="662">
        <f t="shared" si="10"/>
        <v>0</v>
      </c>
      <c r="K360" s="500"/>
      <c r="L360" s="663">
        <f t="shared" si="11"/>
        <v>0</v>
      </c>
    </row>
    <row r="361" spans="1:12" x14ac:dyDescent="0.3">
      <c r="A361" s="691"/>
      <c r="B361" s="690"/>
      <c r="C361" s="690"/>
      <c r="D361" s="690"/>
      <c r="E361" s="690"/>
      <c r="F361" s="431" t="s">
        <v>374</v>
      </c>
      <c r="G361" s="500"/>
      <c r="H361" s="500"/>
      <c r="I361" s="500"/>
      <c r="J361" s="662">
        <f t="shared" si="10"/>
        <v>0</v>
      </c>
      <c r="K361" s="500"/>
      <c r="L361" s="663">
        <f t="shared" si="11"/>
        <v>0</v>
      </c>
    </row>
    <row r="362" spans="1:12" x14ac:dyDescent="0.3">
      <c r="A362" s="691"/>
      <c r="B362" s="690"/>
      <c r="C362" s="690"/>
      <c r="D362" s="690"/>
      <c r="E362" s="690"/>
      <c r="F362" s="431" t="s">
        <v>374</v>
      </c>
      <c r="G362" s="500"/>
      <c r="H362" s="500"/>
      <c r="I362" s="500"/>
      <c r="J362" s="662">
        <f t="shared" si="10"/>
        <v>0</v>
      </c>
      <c r="K362" s="500"/>
      <c r="L362" s="663">
        <f t="shared" si="11"/>
        <v>0</v>
      </c>
    </row>
    <row r="363" spans="1:12" x14ac:dyDescent="0.3">
      <c r="A363" s="691"/>
      <c r="B363" s="690"/>
      <c r="C363" s="690"/>
      <c r="D363" s="690"/>
      <c r="E363" s="690"/>
      <c r="F363" s="431" t="s">
        <v>374</v>
      </c>
      <c r="G363" s="500"/>
      <c r="H363" s="500"/>
      <c r="I363" s="500"/>
      <c r="J363" s="662">
        <f t="shared" si="10"/>
        <v>0</v>
      </c>
      <c r="K363" s="500"/>
      <c r="L363" s="663">
        <f t="shared" si="11"/>
        <v>0</v>
      </c>
    </row>
    <row r="364" spans="1:12" x14ac:dyDescent="0.3">
      <c r="A364" s="691"/>
      <c r="B364" s="690"/>
      <c r="C364" s="690"/>
      <c r="D364" s="690"/>
      <c r="E364" s="690"/>
      <c r="F364" s="431" t="s">
        <v>374</v>
      </c>
      <c r="G364" s="500"/>
      <c r="H364" s="500"/>
      <c r="I364" s="500"/>
      <c r="J364" s="662">
        <f t="shared" si="10"/>
        <v>0</v>
      </c>
      <c r="K364" s="500"/>
      <c r="L364" s="663">
        <f t="shared" si="11"/>
        <v>0</v>
      </c>
    </row>
    <row r="365" spans="1:12" x14ac:dyDescent="0.3">
      <c r="A365" s="691"/>
      <c r="B365" s="690"/>
      <c r="C365" s="690"/>
      <c r="D365" s="690"/>
      <c r="E365" s="690"/>
      <c r="F365" s="431" t="s">
        <v>374</v>
      </c>
      <c r="G365" s="500"/>
      <c r="H365" s="500"/>
      <c r="I365" s="500"/>
      <c r="J365" s="662">
        <f t="shared" si="10"/>
        <v>0</v>
      </c>
      <c r="K365" s="500"/>
      <c r="L365" s="663">
        <f t="shared" si="11"/>
        <v>0</v>
      </c>
    </row>
    <row r="366" spans="1:12" x14ac:dyDescent="0.3">
      <c r="A366" s="691"/>
      <c r="B366" s="690"/>
      <c r="C366" s="690"/>
      <c r="D366" s="690"/>
      <c r="E366" s="690"/>
      <c r="F366" s="431" t="s">
        <v>374</v>
      </c>
      <c r="G366" s="500"/>
      <c r="H366" s="500"/>
      <c r="I366" s="500"/>
      <c r="J366" s="662">
        <f t="shared" si="10"/>
        <v>0</v>
      </c>
      <c r="K366" s="500"/>
      <c r="L366" s="663">
        <f t="shared" si="11"/>
        <v>0</v>
      </c>
    </row>
    <row r="367" spans="1:12" x14ac:dyDescent="0.3">
      <c r="A367" s="691"/>
      <c r="B367" s="690"/>
      <c r="C367" s="690"/>
      <c r="D367" s="690"/>
      <c r="E367" s="690"/>
      <c r="F367" s="431" t="s">
        <v>374</v>
      </c>
      <c r="G367" s="500"/>
      <c r="H367" s="500"/>
      <c r="I367" s="500"/>
      <c r="J367" s="662">
        <f t="shared" si="10"/>
        <v>0</v>
      </c>
      <c r="K367" s="500"/>
      <c r="L367" s="663">
        <f t="shared" si="11"/>
        <v>0</v>
      </c>
    </row>
    <row r="368" spans="1:12" x14ac:dyDescent="0.3">
      <c r="A368" s="691"/>
      <c r="B368" s="690"/>
      <c r="C368" s="690"/>
      <c r="D368" s="690"/>
      <c r="E368" s="690"/>
      <c r="F368" s="431" t="s">
        <v>374</v>
      </c>
      <c r="G368" s="500"/>
      <c r="H368" s="500"/>
      <c r="I368" s="500"/>
      <c r="J368" s="662">
        <f t="shared" si="10"/>
        <v>0</v>
      </c>
      <c r="K368" s="500"/>
      <c r="L368" s="663">
        <f t="shared" si="11"/>
        <v>0</v>
      </c>
    </row>
    <row r="369" spans="1:12" x14ac:dyDescent="0.3">
      <c r="A369" s="691"/>
      <c r="B369" s="690"/>
      <c r="C369" s="690"/>
      <c r="D369" s="690"/>
      <c r="E369" s="690"/>
      <c r="F369" s="431" t="s">
        <v>374</v>
      </c>
      <c r="G369" s="500"/>
      <c r="H369" s="500"/>
      <c r="I369" s="500"/>
      <c r="J369" s="662">
        <f t="shared" si="10"/>
        <v>0</v>
      </c>
      <c r="K369" s="500"/>
      <c r="L369" s="663">
        <f t="shared" si="11"/>
        <v>0</v>
      </c>
    </row>
    <row r="370" spans="1:12" x14ac:dyDescent="0.3">
      <c r="A370" s="691"/>
      <c r="B370" s="690"/>
      <c r="C370" s="690"/>
      <c r="D370" s="690"/>
      <c r="E370" s="690"/>
      <c r="F370" s="431" t="s">
        <v>374</v>
      </c>
      <c r="G370" s="500"/>
      <c r="H370" s="500"/>
      <c r="I370" s="500"/>
      <c r="J370" s="662">
        <f t="shared" si="10"/>
        <v>0</v>
      </c>
      <c r="K370" s="500"/>
      <c r="L370" s="663">
        <f t="shared" si="11"/>
        <v>0</v>
      </c>
    </row>
    <row r="371" spans="1:12" x14ac:dyDescent="0.3">
      <c r="A371" s="691"/>
      <c r="B371" s="690"/>
      <c r="C371" s="690"/>
      <c r="D371" s="690"/>
      <c r="E371" s="690"/>
      <c r="F371" s="431" t="s">
        <v>374</v>
      </c>
      <c r="G371" s="500"/>
      <c r="H371" s="500"/>
      <c r="I371" s="500"/>
      <c r="J371" s="662">
        <f t="shared" si="10"/>
        <v>0</v>
      </c>
      <c r="K371" s="500"/>
      <c r="L371" s="663">
        <f t="shared" si="11"/>
        <v>0</v>
      </c>
    </row>
    <row r="372" spans="1:12" x14ac:dyDescent="0.3">
      <c r="A372" s="691"/>
      <c r="B372" s="690"/>
      <c r="C372" s="690"/>
      <c r="D372" s="690"/>
      <c r="E372" s="690"/>
      <c r="F372" s="431" t="s">
        <v>374</v>
      </c>
      <c r="G372" s="500"/>
      <c r="H372" s="500"/>
      <c r="I372" s="500"/>
      <c r="J372" s="662">
        <f t="shared" si="10"/>
        <v>0</v>
      </c>
      <c r="K372" s="500"/>
      <c r="L372" s="663">
        <f t="shared" si="11"/>
        <v>0</v>
      </c>
    </row>
    <row r="373" spans="1:12" x14ac:dyDescent="0.3">
      <c r="A373" s="691"/>
      <c r="B373" s="690"/>
      <c r="C373" s="690"/>
      <c r="D373" s="690"/>
      <c r="E373" s="690"/>
      <c r="F373" s="431" t="s">
        <v>374</v>
      </c>
      <c r="G373" s="500"/>
      <c r="H373" s="500"/>
      <c r="I373" s="500"/>
      <c r="J373" s="662">
        <f t="shared" si="10"/>
        <v>0</v>
      </c>
      <c r="K373" s="500"/>
      <c r="L373" s="663">
        <f t="shared" si="11"/>
        <v>0</v>
      </c>
    </row>
    <row r="374" spans="1:12" x14ac:dyDescent="0.3">
      <c r="A374" s="691"/>
      <c r="B374" s="690"/>
      <c r="C374" s="690"/>
      <c r="D374" s="690"/>
      <c r="E374" s="690"/>
      <c r="F374" s="431" t="s">
        <v>374</v>
      </c>
      <c r="G374" s="500"/>
      <c r="H374" s="500"/>
      <c r="I374" s="500"/>
      <c r="J374" s="662">
        <f t="shared" si="10"/>
        <v>0</v>
      </c>
      <c r="K374" s="500"/>
      <c r="L374" s="663">
        <f t="shared" si="11"/>
        <v>0</v>
      </c>
    </row>
    <row r="375" spans="1:12" x14ac:dyDescent="0.3">
      <c r="A375" s="691"/>
      <c r="B375" s="690"/>
      <c r="C375" s="690"/>
      <c r="D375" s="690"/>
      <c r="E375" s="690"/>
      <c r="F375" s="431" t="s">
        <v>374</v>
      </c>
      <c r="G375" s="500"/>
      <c r="H375" s="500"/>
      <c r="I375" s="500"/>
      <c r="J375" s="662">
        <f t="shared" si="10"/>
        <v>0</v>
      </c>
      <c r="K375" s="500"/>
      <c r="L375" s="663">
        <f t="shared" si="11"/>
        <v>0</v>
      </c>
    </row>
    <row r="376" spans="1:12" x14ac:dyDescent="0.3">
      <c r="A376" s="691"/>
      <c r="B376" s="690"/>
      <c r="C376" s="690"/>
      <c r="D376" s="690"/>
      <c r="E376" s="690"/>
      <c r="F376" s="431" t="s">
        <v>374</v>
      </c>
      <c r="G376" s="500"/>
      <c r="H376" s="500"/>
      <c r="I376" s="500"/>
      <c r="J376" s="662">
        <f t="shared" si="10"/>
        <v>0</v>
      </c>
      <c r="K376" s="500"/>
      <c r="L376" s="663">
        <f t="shared" si="11"/>
        <v>0</v>
      </c>
    </row>
    <row r="377" spans="1:12" x14ac:dyDescent="0.3">
      <c r="A377" s="691"/>
      <c r="B377" s="690"/>
      <c r="C377" s="690"/>
      <c r="D377" s="690"/>
      <c r="E377" s="690"/>
      <c r="F377" s="431" t="s">
        <v>374</v>
      </c>
      <c r="G377" s="500"/>
      <c r="H377" s="500"/>
      <c r="I377" s="500"/>
      <c r="J377" s="662">
        <f t="shared" si="10"/>
        <v>0</v>
      </c>
      <c r="K377" s="500"/>
      <c r="L377" s="663">
        <f t="shared" si="11"/>
        <v>0</v>
      </c>
    </row>
    <row r="378" spans="1:12" x14ac:dyDescent="0.3">
      <c r="A378" s="691"/>
      <c r="B378" s="690"/>
      <c r="C378" s="690"/>
      <c r="D378" s="690"/>
      <c r="E378" s="690"/>
      <c r="F378" s="431" t="s">
        <v>374</v>
      </c>
      <c r="G378" s="500"/>
      <c r="H378" s="500"/>
      <c r="I378" s="500"/>
      <c r="J378" s="662">
        <f t="shared" si="10"/>
        <v>0</v>
      </c>
      <c r="K378" s="500"/>
      <c r="L378" s="663">
        <f t="shared" si="11"/>
        <v>0</v>
      </c>
    </row>
    <row r="379" spans="1:12" x14ac:dyDescent="0.3">
      <c r="A379" s="691"/>
      <c r="B379" s="690"/>
      <c r="C379" s="690"/>
      <c r="D379" s="690"/>
      <c r="E379" s="690"/>
      <c r="F379" s="431" t="s">
        <v>374</v>
      </c>
      <c r="G379" s="500"/>
      <c r="H379" s="500"/>
      <c r="I379" s="500"/>
      <c r="J379" s="662">
        <f t="shared" si="10"/>
        <v>0</v>
      </c>
      <c r="K379" s="500"/>
      <c r="L379" s="663">
        <f t="shared" si="11"/>
        <v>0</v>
      </c>
    </row>
    <row r="380" spans="1:12" x14ac:dyDescent="0.3">
      <c r="A380" s="691"/>
      <c r="B380" s="690"/>
      <c r="C380" s="690"/>
      <c r="D380" s="690"/>
      <c r="E380" s="690"/>
      <c r="F380" s="431" t="s">
        <v>374</v>
      </c>
      <c r="G380" s="500"/>
      <c r="H380" s="500"/>
      <c r="I380" s="500"/>
      <c r="J380" s="662">
        <f t="shared" si="10"/>
        <v>0</v>
      </c>
      <c r="K380" s="500"/>
      <c r="L380" s="663">
        <f t="shared" si="11"/>
        <v>0</v>
      </c>
    </row>
    <row r="381" spans="1:12" x14ac:dyDescent="0.3">
      <c r="A381" s="691"/>
      <c r="B381" s="690"/>
      <c r="C381" s="690"/>
      <c r="D381" s="690"/>
      <c r="E381" s="690"/>
      <c r="F381" s="431" t="s">
        <v>374</v>
      </c>
      <c r="G381" s="500"/>
      <c r="H381" s="500"/>
      <c r="I381" s="500"/>
      <c r="J381" s="662">
        <f t="shared" si="10"/>
        <v>0</v>
      </c>
      <c r="K381" s="500"/>
      <c r="L381" s="663">
        <f t="shared" si="11"/>
        <v>0</v>
      </c>
    </row>
    <row r="382" spans="1:12" x14ac:dyDescent="0.3">
      <c r="A382" s="691"/>
      <c r="B382" s="690"/>
      <c r="C382" s="690"/>
      <c r="D382" s="690"/>
      <c r="E382" s="690"/>
      <c r="F382" s="431" t="s">
        <v>374</v>
      </c>
      <c r="G382" s="500"/>
      <c r="H382" s="500"/>
      <c r="I382" s="500"/>
      <c r="J382" s="662">
        <f t="shared" si="10"/>
        <v>0</v>
      </c>
      <c r="K382" s="500"/>
      <c r="L382" s="663">
        <f t="shared" si="11"/>
        <v>0</v>
      </c>
    </row>
    <row r="383" spans="1:12" x14ac:dyDescent="0.3">
      <c r="A383" s="691"/>
      <c r="B383" s="690"/>
      <c r="C383" s="690"/>
      <c r="D383" s="690"/>
      <c r="E383" s="690"/>
      <c r="F383" s="431" t="s">
        <v>374</v>
      </c>
      <c r="G383" s="500"/>
      <c r="H383" s="500"/>
      <c r="I383" s="500"/>
      <c r="J383" s="662">
        <f t="shared" si="10"/>
        <v>0</v>
      </c>
      <c r="K383" s="500"/>
      <c r="L383" s="663">
        <f t="shared" si="11"/>
        <v>0</v>
      </c>
    </row>
    <row r="384" spans="1:12" x14ac:dyDescent="0.3">
      <c r="A384" s="691"/>
      <c r="B384" s="690"/>
      <c r="C384" s="690"/>
      <c r="D384" s="690"/>
      <c r="E384" s="690"/>
      <c r="F384" s="431" t="s">
        <v>374</v>
      </c>
      <c r="G384" s="500"/>
      <c r="H384" s="500"/>
      <c r="I384" s="500"/>
      <c r="J384" s="662">
        <f t="shared" si="10"/>
        <v>0</v>
      </c>
      <c r="K384" s="500"/>
      <c r="L384" s="663">
        <f t="shared" si="11"/>
        <v>0</v>
      </c>
    </row>
    <row r="385" spans="1:12" x14ac:dyDescent="0.3">
      <c r="A385" s="691"/>
      <c r="B385" s="690"/>
      <c r="C385" s="690"/>
      <c r="D385" s="690"/>
      <c r="E385" s="690"/>
      <c r="F385" s="431" t="s">
        <v>374</v>
      </c>
      <c r="G385" s="500"/>
      <c r="H385" s="500"/>
      <c r="I385" s="500"/>
      <c r="J385" s="662">
        <f t="shared" si="10"/>
        <v>0</v>
      </c>
      <c r="K385" s="500"/>
      <c r="L385" s="663">
        <f t="shared" si="11"/>
        <v>0</v>
      </c>
    </row>
    <row r="386" spans="1:12" x14ac:dyDescent="0.3">
      <c r="A386" s="691"/>
      <c r="B386" s="690"/>
      <c r="C386" s="690"/>
      <c r="D386" s="690"/>
      <c r="E386" s="690"/>
      <c r="F386" s="431" t="s">
        <v>374</v>
      </c>
      <c r="G386" s="500"/>
      <c r="H386" s="500"/>
      <c r="I386" s="500"/>
      <c r="J386" s="662">
        <f t="shared" si="10"/>
        <v>0</v>
      </c>
      <c r="K386" s="500"/>
      <c r="L386" s="663">
        <f t="shared" si="11"/>
        <v>0</v>
      </c>
    </row>
    <row r="387" spans="1:12" x14ac:dyDescent="0.3">
      <c r="A387" s="691"/>
      <c r="B387" s="690"/>
      <c r="C387" s="690"/>
      <c r="D387" s="690"/>
      <c r="E387" s="690"/>
      <c r="F387" s="431" t="s">
        <v>374</v>
      </c>
      <c r="G387" s="500"/>
      <c r="H387" s="500"/>
      <c r="I387" s="500"/>
      <c r="J387" s="662">
        <f t="shared" si="10"/>
        <v>0</v>
      </c>
      <c r="K387" s="500"/>
      <c r="L387" s="663">
        <f t="shared" si="11"/>
        <v>0</v>
      </c>
    </row>
    <row r="388" spans="1:12" x14ac:dyDescent="0.3">
      <c r="A388" s="691"/>
      <c r="B388" s="690"/>
      <c r="C388" s="690"/>
      <c r="D388" s="690"/>
      <c r="E388" s="690"/>
      <c r="F388" s="431" t="s">
        <v>374</v>
      </c>
      <c r="G388" s="500"/>
      <c r="H388" s="500"/>
      <c r="I388" s="500"/>
      <c r="J388" s="662">
        <f t="shared" si="10"/>
        <v>0</v>
      </c>
      <c r="K388" s="500"/>
      <c r="L388" s="663">
        <f t="shared" si="11"/>
        <v>0</v>
      </c>
    </row>
    <row r="389" spans="1:12" x14ac:dyDescent="0.3">
      <c r="A389" s="691"/>
      <c r="B389" s="690"/>
      <c r="C389" s="690"/>
      <c r="D389" s="690"/>
      <c r="E389" s="690"/>
      <c r="F389" s="431" t="s">
        <v>374</v>
      </c>
      <c r="G389" s="500"/>
      <c r="H389" s="500"/>
      <c r="I389" s="500"/>
      <c r="J389" s="662">
        <f t="shared" si="10"/>
        <v>0</v>
      </c>
      <c r="K389" s="500"/>
      <c r="L389" s="663">
        <f t="shared" si="11"/>
        <v>0</v>
      </c>
    </row>
    <row r="390" spans="1:12" x14ac:dyDescent="0.3">
      <c r="A390" s="691"/>
      <c r="B390" s="690"/>
      <c r="C390" s="690"/>
      <c r="D390" s="690"/>
      <c r="E390" s="690"/>
      <c r="F390" s="431" t="s">
        <v>374</v>
      </c>
      <c r="G390" s="500"/>
      <c r="H390" s="500"/>
      <c r="I390" s="500"/>
      <c r="J390" s="662">
        <f t="shared" si="10"/>
        <v>0</v>
      </c>
      <c r="K390" s="500"/>
      <c r="L390" s="663">
        <f t="shared" si="11"/>
        <v>0</v>
      </c>
    </row>
    <row r="391" spans="1:12" x14ac:dyDescent="0.3">
      <c r="A391" s="691"/>
      <c r="B391" s="690"/>
      <c r="C391" s="690"/>
      <c r="D391" s="690"/>
      <c r="E391" s="690"/>
      <c r="F391" s="431" t="s">
        <v>374</v>
      </c>
      <c r="G391" s="500"/>
      <c r="H391" s="500"/>
      <c r="I391" s="500"/>
      <c r="J391" s="662">
        <f t="shared" si="10"/>
        <v>0</v>
      </c>
      <c r="K391" s="500"/>
      <c r="L391" s="663">
        <f t="shared" si="11"/>
        <v>0</v>
      </c>
    </row>
    <row r="392" spans="1:12" x14ac:dyDescent="0.3">
      <c r="A392" s="691"/>
      <c r="B392" s="690"/>
      <c r="C392" s="690"/>
      <c r="D392" s="690"/>
      <c r="E392" s="690"/>
      <c r="F392" s="431" t="s">
        <v>374</v>
      </c>
      <c r="G392" s="500"/>
      <c r="H392" s="500"/>
      <c r="I392" s="500"/>
      <c r="J392" s="662">
        <f t="shared" si="10"/>
        <v>0</v>
      </c>
      <c r="K392" s="500"/>
      <c r="L392" s="663">
        <f t="shared" si="11"/>
        <v>0</v>
      </c>
    </row>
    <row r="393" spans="1:12" x14ac:dyDescent="0.3">
      <c r="A393" s="691"/>
      <c r="B393" s="690"/>
      <c r="C393" s="690"/>
      <c r="D393" s="690"/>
      <c r="E393" s="690"/>
      <c r="F393" s="431" t="s">
        <v>374</v>
      </c>
      <c r="G393" s="500"/>
      <c r="H393" s="500"/>
      <c r="I393" s="500"/>
      <c r="J393" s="662">
        <f t="shared" si="10"/>
        <v>0</v>
      </c>
      <c r="K393" s="500"/>
      <c r="L393" s="663">
        <f t="shared" si="11"/>
        <v>0</v>
      </c>
    </row>
    <row r="394" spans="1:12" x14ac:dyDescent="0.3">
      <c r="A394" s="691"/>
      <c r="B394" s="690"/>
      <c r="C394" s="690"/>
      <c r="D394" s="690"/>
      <c r="E394" s="690"/>
      <c r="F394" s="431" t="s">
        <v>374</v>
      </c>
      <c r="G394" s="500"/>
      <c r="H394" s="500"/>
      <c r="I394" s="500"/>
      <c r="J394" s="662">
        <f t="shared" ref="J394:J457" si="12">SUM(G394:I394)</f>
        <v>0</v>
      </c>
      <c r="K394" s="500"/>
      <c r="L394" s="663">
        <f t="shared" ref="L394:L457" si="13">J394-K394</f>
        <v>0</v>
      </c>
    </row>
    <row r="395" spans="1:12" x14ac:dyDescent="0.3">
      <c r="A395" s="691"/>
      <c r="B395" s="690"/>
      <c r="C395" s="690"/>
      <c r="D395" s="690"/>
      <c r="E395" s="690"/>
      <c r="F395" s="431" t="s">
        <v>374</v>
      </c>
      <c r="G395" s="500"/>
      <c r="H395" s="500"/>
      <c r="I395" s="500"/>
      <c r="J395" s="662">
        <f t="shared" si="12"/>
        <v>0</v>
      </c>
      <c r="K395" s="500"/>
      <c r="L395" s="663">
        <f t="shared" si="13"/>
        <v>0</v>
      </c>
    </row>
    <row r="396" spans="1:12" x14ac:dyDescent="0.3">
      <c r="A396" s="691"/>
      <c r="B396" s="690"/>
      <c r="C396" s="690"/>
      <c r="D396" s="690"/>
      <c r="E396" s="690"/>
      <c r="F396" s="431" t="s">
        <v>374</v>
      </c>
      <c r="G396" s="500"/>
      <c r="H396" s="500"/>
      <c r="I396" s="500"/>
      <c r="J396" s="662">
        <f t="shared" si="12"/>
        <v>0</v>
      </c>
      <c r="K396" s="500"/>
      <c r="L396" s="663">
        <f t="shared" si="13"/>
        <v>0</v>
      </c>
    </row>
    <row r="397" spans="1:12" x14ac:dyDescent="0.3">
      <c r="A397" s="691"/>
      <c r="B397" s="690"/>
      <c r="C397" s="690"/>
      <c r="D397" s="690"/>
      <c r="E397" s="690"/>
      <c r="F397" s="431" t="s">
        <v>374</v>
      </c>
      <c r="G397" s="500"/>
      <c r="H397" s="500"/>
      <c r="I397" s="500"/>
      <c r="J397" s="662">
        <f t="shared" si="12"/>
        <v>0</v>
      </c>
      <c r="K397" s="500"/>
      <c r="L397" s="663">
        <f t="shared" si="13"/>
        <v>0</v>
      </c>
    </row>
    <row r="398" spans="1:12" x14ac:dyDescent="0.3">
      <c r="A398" s="691"/>
      <c r="B398" s="690"/>
      <c r="C398" s="690"/>
      <c r="D398" s="690"/>
      <c r="E398" s="690"/>
      <c r="F398" s="431" t="s">
        <v>374</v>
      </c>
      <c r="G398" s="500"/>
      <c r="H398" s="500"/>
      <c r="I398" s="500"/>
      <c r="J398" s="662">
        <f t="shared" si="12"/>
        <v>0</v>
      </c>
      <c r="K398" s="500"/>
      <c r="L398" s="663">
        <f t="shared" si="13"/>
        <v>0</v>
      </c>
    </row>
    <row r="399" spans="1:12" x14ac:dyDescent="0.3">
      <c r="A399" s="691"/>
      <c r="B399" s="690"/>
      <c r="C399" s="690"/>
      <c r="D399" s="690"/>
      <c r="E399" s="690"/>
      <c r="F399" s="431" t="s">
        <v>374</v>
      </c>
      <c r="G399" s="500"/>
      <c r="H399" s="500"/>
      <c r="I399" s="500"/>
      <c r="J399" s="662">
        <f t="shared" si="12"/>
        <v>0</v>
      </c>
      <c r="K399" s="500"/>
      <c r="L399" s="663">
        <f t="shared" si="13"/>
        <v>0</v>
      </c>
    </row>
    <row r="400" spans="1:12" x14ac:dyDescent="0.3">
      <c r="A400" s="691"/>
      <c r="B400" s="690"/>
      <c r="C400" s="690"/>
      <c r="D400" s="690"/>
      <c r="E400" s="690"/>
      <c r="F400" s="431" t="s">
        <v>374</v>
      </c>
      <c r="G400" s="500"/>
      <c r="H400" s="500"/>
      <c r="I400" s="500"/>
      <c r="J400" s="662">
        <f t="shared" si="12"/>
        <v>0</v>
      </c>
      <c r="K400" s="500"/>
      <c r="L400" s="663">
        <f t="shared" si="13"/>
        <v>0</v>
      </c>
    </row>
    <row r="401" spans="1:12" x14ac:dyDescent="0.3">
      <c r="A401" s="691"/>
      <c r="B401" s="690"/>
      <c r="C401" s="690"/>
      <c r="D401" s="690"/>
      <c r="E401" s="690"/>
      <c r="F401" s="431" t="s">
        <v>374</v>
      </c>
      <c r="G401" s="500"/>
      <c r="H401" s="500"/>
      <c r="I401" s="500"/>
      <c r="J401" s="662">
        <f t="shared" si="12"/>
        <v>0</v>
      </c>
      <c r="K401" s="500"/>
      <c r="L401" s="663">
        <f t="shared" si="13"/>
        <v>0</v>
      </c>
    </row>
    <row r="402" spans="1:12" x14ac:dyDescent="0.3">
      <c r="A402" s="691"/>
      <c r="B402" s="690"/>
      <c r="C402" s="690"/>
      <c r="D402" s="690"/>
      <c r="E402" s="690"/>
      <c r="F402" s="431" t="s">
        <v>374</v>
      </c>
      <c r="G402" s="500"/>
      <c r="H402" s="500"/>
      <c r="I402" s="500"/>
      <c r="J402" s="662">
        <f t="shared" si="12"/>
        <v>0</v>
      </c>
      <c r="K402" s="500"/>
      <c r="L402" s="663">
        <f t="shared" si="13"/>
        <v>0</v>
      </c>
    </row>
    <row r="403" spans="1:12" x14ac:dyDescent="0.3">
      <c r="A403" s="691"/>
      <c r="B403" s="690"/>
      <c r="C403" s="690"/>
      <c r="D403" s="690"/>
      <c r="E403" s="690"/>
      <c r="F403" s="431" t="s">
        <v>374</v>
      </c>
      <c r="G403" s="500"/>
      <c r="H403" s="500"/>
      <c r="I403" s="500"/>
      <c r="J403" s="662">
        <f t="shared" si="12"/>
        <v>0</v>
      </c>
      <c r="K403" s="500"/>
      <c r="L403" s="663">
        <f t="shared" si="13"/>
        <v>0</v>
      </c>
    </row>
    <row r="404" spans="1:12" x14ac:dyDescent="0.3">
      <c r="A404" s="691"/>
      <c r="B404" s="690"/>
      <c r="C404" s="690"/>
      <c r="D404" s="690"/>
      <c r="E404" s="690"/>
      <c r="F404" s="431" t="s">
        <v>374</v>
      </c>
      <c r="G404" s="500"/>
      <c r="H404" s="500"/>
      <c r="I404" s="500"/>
      <c r="J404" s="662">
        <f t="shared" si="12"/>
        <v>0</v>
      </c>
      <c r="K404" s="500"/>
      <c r="L404" s="663">
        <f t="shared" si="13"/>
        <v>0</v>
      </c>
    </row>
    <row r="405" spans="1:12" x14ac:dyDescent="0.3">
      <c r="A405" s="691"/>
      <c r="B405" s="690"/>
      <c r="C405" s="690"/>
      <c r="D405" s="690"/>
      <c r="E405" s="690"/>
      <c r="F405" s="431" t="s">
        <v>374</v>
      </c>
      <c r="G405" s="500"/>
      <c r="H405" s="500"/>
      <c r="I405" s="500"/>
      <c r="J405" s="662">
        <f t="shared" si="12"/>
        <v>0</v>
      </c>
      <c r="K405" s="500"/>
      <c r="L405" s="663">
        <f t="shared" si="13"/>
        <v>0</v>
      </c>
    </row>
    <row r="406" spans="1:12" x14ac:dyDescent="0.3">
      <c r="A406" s="691"/>
      <c r="B406" s="690"/>
      <c r="C406" s="690"/>
      <c r="D406" s="690"/>
      <c r="E406" s="690"/>
      <c r="F406" s="431" t="s">
        <v>374</v>
      </c>
      <c r="G406" s="500"/>
      <c r="H406" s="500"/>
      <c r="I406" s="500"/>
      <c r="J406" s="662">
        <f t="shared" si="12"/>
        <v>0</v>
      </c>
      <c r="K406" s="500"/>
      <c r="L406" s="663">
        <f t="shared" si="13"/>
        <v>0</v>
      </c>
    </row>
    <row r="407" spans="1:12" x14ac:dyDescent="0.3">
      <c r="A407" s="691"/>
      <c r="B407" s="690"/>
      <c r="C407" s="690"/>
      <c r="D407" s="690"/>
      <c r="E407" s="690"/>
      <c r="F407" s="431" t="s">
        <v>374</v>
      </c>
      <c r="G407" s="500"/>
      <c r="H407" s="500"/>
      <c r="I407" s="500"/>
      <c r="J407" s="662">
        <f t="shared" si="12"/>
        <v>0</v>
      </c>
      <c r="K407" s="500"/>
      <c r="L407" s="663">
        <f t="shared" si="13"/>
        <v>0</v>
      </c>
    </row>
    <row r="408" spans="1:12" x14ac:dyDescent="0.3">
      <c r="A408" s="691"/>
      <c r="B408" s="690"/>
      <c r="C408" s="690"/>
      <c r="D408" s="690"/>
      <c r="E408" s="690"/>
      <c r="F408" s="431" t="s">
        <v>374</v>
      </c>
      <c r="G408" s="500"/>
      <c r="H408" s="500"/>
      <c r="I408" s="500"/>
      <c r="J408" s="662">
        <f t="shared" si="12"/>
        <v>0</v>
      </c>
      <c r="K408" s="500"/>
      <c r="L408" s="663">
        <f t="shared" si="13"/>
        <v>0</v>
      </c>
    </row>
    <row r="409" spans="1:12" x14ac:dyDescent="0.3">
      <c r="A409" s="691"/>
      <c r="B409" s="690"/>
      <c r="C409" s="690"/>
      <c r="D409" s="690"/>
      <c r="E409" s="690"/>
      <c r="F409" s="431" t="s">
        <v>374</v>
      </c>
      <c r="G409" s="500"/>
      <c r="H409" s="500"/>
      <c r="I409" s="500"/>
      <c r="J409" s="662">
        <f t="shared" si="12"/>
        <v>0</v>
      </c>
      <c r="K409" s="500"/>
      <c r="L409" s="663">
        <f t="shared" si="13"/>
        <v>0</v>
      </c>
    </row>
    <row r="410" spans="1:12" x14ac:dyDescent="0.3">
      <c r="A410" s="691"/>
      <c r="B410" s="690"/>
      <c r="C410" s="690"/>
      <c r="D410" s="690"/>
      <c r="E410" s="690"/>
      <c r="F410" s="431" t="s">
        <v>374</v>
      </c>
      <c r="G410" s="500"/>
      <c r="H410" s="500"/>
      <c r="I410" s="500"/>
      <c r="J410" s="662">
        <f t="shared" si="12"/>
        <v>0</v>
      </c>
      <c r="K410" s="500"/>
      <c r="L410" s="663">
        <f t="shared" si="13"/>
        <v>0</v>
      </c>
    </row>
    <row r="411" spans="1:12" x14ac:dyDescent="0.3">
      <c r="A411" s="691"/>
      <c r="B411" s="690"/>
      <c r="C411" s="690"/>
      <c r="D411" s="690"/>
      <c r="E411" s="690"/>
      <c r="F411" s="431" t="s">
        <v>374</v>
      </c>
      <c r="G411" s="500"/>
      <c r="H411" s="500"/>
      <c r="I411" s="500"/>
      <c r="J411" s="662">
        <f t="shared" si="12"/>
        <v>0</v>
      </c>
      <c r="K411" s="500"/>
      <c r="L411" s="663">
        <f t="shared" si="13"/>
        <v>0</v>
      </c>
    </row>
    <row r="412" spans="1:12" x14ac:dyDescent="0.3">
      <c r="A412" s="691"/>
      <c r="B412" s="690"/>
      <c r="C412" s="690"/>
      <c r="D412" s="690"/>
      <c r="E412" s="690"/>
      <c r="F412" s="431" t="s">
        <v>374</v>
      </c>
      <c r="G412" s="500"/>
      <c r="H412" s="500"/>
      <c r="I412" s="500"/>
      <c r="J412" s="662">
        <f t="shared" si="12"/>
        <v>0</v>
      </c>
      <c r="K412" s="500"/>
      <c r="L412" s="663">
        <f t="shared" si="13"/>
        <v>0</v>
      </c>
    </row>
    <row r="413" spans="1:12" x14ac:dyDescent="0.3">
      <c r="A413" s="691"/>
      <c r="B413" s="690"/>
      <c r="C413" s="690"/>
      <c r="D413" s="690"/>
      <c r="E413" s="690"/>
      <c r="F413" s="431" t="s">
        <v>374</v>
      </c>
      <c r="G413" s="500"/>
      <c r="H413" s="500"/>
      <c r="I413" s="500"/>
      <c r="J413" s="662">
        <f t="shared" si="12"/>
        <v>0</v>
      </c>
      <c r="K413" s="500"/>
      <c r="L413" s="663">
        <f t="shared" si="13"/>
        <v>0</v>
      </c>
    </row>
    <row r="414" spans="1:12" x14ac:dyDescent="0.3">
      <c r="A414" s="691"/>
      <c r="B414" s="690"/>
      <c r="C414" s="690"/>
      <c r="D414" s="690"/>
      <c r="E414" s="690"/>
      <c r="F414" s="431" t="s">
        <v>374</v>
      </c>
      <c r="G414" s="500"/>
      <c r="H414" s="500"/>
      <c r="I414" s="500"/>
      <c r="J414" s="662">
        <f t="shared" si="12"/>
        <v>0</v>
      </c>
      <c r="K414" s="500"/>
      <c r="L414" s="663">
        <f t="shared" si="13"/>
        <v>0</v>
      </c>
    </row>
    <row r="415" spans="1:12" x14ac:dyDescent="0.3">
      <c r="A415" s="691"/>
      <c r="B415" s="690"/>
      <c r="C415" s="690"/>
      <c r="D415" s="690"/>
      <c r="E415" s="690"/>
      <c r="F415" s="431" t="s">
        <v>374</v>
      </c>
      <c r="G415" s="500"/>
      <c r="H415" s="500"/>
      <c r="I415" s="500"/>
      <c r="J415" s="662">
        <f t="shared" si="12"/>
        <v>0</v>
      </c>
      <c r="K415" s="500"/>
      <c r="L415" s="663">
        <f t="shared" si="13"/>
        <v>0</v>
      </c>
    </row>
    <row r="416" spans="1:12" x14ac:dyDescent="0.3">
      <c r="A416" s="691"/>
      <c r="B416" s="690"/>
      <c r="C416" s="690"/>
      <c r="D416" s="690"/>
      <c r="E416" s="690"/>
      <c r="F416" s="431" t="s">
        <v>374</v>
      </c>
      <c r="G416" s="500"/>
      <c r="H416" s="500"/>
      <c r="I416" s="500"/>
      <c r="J416" s="662">
        <f t="shared" si="12"/>
        <v>0</v>
      </c>
      <c r="K416" s="500"/>
      <c r="L416" s="663">
        <f t="shared" si="13"/>
        <v>0</v>
      </c>
    </row>
    <row r="417" spans="1:12" x14ac:dyDescent="0.3">
      <c r="A417" s="691"/>
      <c r="B417" s="690"/>
      <c r="C417" s="690"/>
      <c r="D417" s="690"/>
      <c r="E417" s="690"/>
      <c r="F417" s="431" t="s">
        <v>374</v>
      </c>
      <c r="G417" s="500"/>
      <c r="H417" s="500"/>
      <c r="I417" s="500"/>
      <c r="J417" s="662">
        <f t="shared" si="12"/>
        <v>0</v>
      </c>
      <c r="K417" s="500"/>
      <c r="L417" s="663">
        <f t="shared" si="13"/>
        <v>0</v>
      </c>
    </row>
    <row r="418" spans="1:12" x14ac:dyDescent="0.3">
      <c r="A418" s="691"/>
      <c r="B418" s="690"/>
      <c r="C418" s="690"/>
      <c r="D418" s="690"/>
      <c r="E418" s="690"/>
      <c r="F418" s="431" t="s">
        <v>374</v>
      </c>
      <c r="G418" s="500"/>
      <c r="H418" s="500"/>
      <c r="I418" s="500"/>
      <c r="J418" s="662">
        <f t="shared" si="12"/>
        <v>0</v>
      </c>
      <c r="K418" s="500"/>
      <c r="L418" s="663">
        <f t="shared" si="13"/>
        <v>0</v>
      </c>
    </row>
    <row r="419" spans="1:12" x14ac:dyDescent="0.3">
      <c r="A419" s="691"/>
      <c r="B419" s="690"/>
      <c r="C419" s="690"/>
      <c r="D419" s="690"/>
      <c r="E419" s="690"/>
      <c r="F419" s="431" t="s">
        <v>374</v>
      </c>
      <c r="G419" s="500"/>
      <c r="H419" s="500"/>
      <c r="I419" s="500"/>
      <c r="J419" s="662">
        <f t="shared" si="12"/>
        <v>0</v>
      </c>
      <c r="K419" s="500"/>
      <c r="L419" s="663">
        <f t="shared" si="13"/>
        <v>0</v>
      </c>
    </row>
    <row r="420" spans="1:12" x14ac:dyDescent="0.3">
      <c r="A420" s="691"/>
      <c r="B420" s="690"/>
      <c r="C420" s="690"/>
      <c r="D420" s="690"/>
      <c r="E420" s="690"/>
      <c r="F420" s="431" t="s">
        <v>374</v>
      </c>
      <c r="G420" s="500"/>
      <c r="H420" s="500"/>
      <c r="I420" s="500"/>
      <c r="J420" s="662">
        <f t="shared" si="12"/>
        <v>0</v>
      </c>
      <c r="K420" s="500"/>
      <c r="L420" s="663">
        <f t="shared" si="13"/>
        <v>0</v>
      </c>
    </row>
    <row r="421" spans="1:12" x14ac:dyDescent="0.3">
      <c r="A421" s="691"/>
      <c r="B421" s="690"/>
      <c r="C421" s="690"/>
      <c r="D421" s="690"/>
      <c r="E421" s="690"/>
      <c r="F421" s="431" t="s">
        <v>374</v>
      </c>
      <c r="G421" s="500"/>
      <c r="H421" s="500"/>
      <c r="I421" s="500"/>
      <c r="J421" s="662">
        <f t="shared" si="12"/>
        <v>0</v>
      </c>
      <c r="K421" s="500"/>
      <c r="L421" s="663">
        <f t="shared" si="13"/>
        <v>0</v>
      </c>
    </row>
    <row r="422" spans="1:12" x14ac:dyDescent="0.3">
      <c r="A422" s="691"/>
      <c r="B422" s="690"/>
      <c r="C422" s="690"/>
      <c r="D422" s="690"/>
      <c r="E422" s="690"/>
      <c r="F422" s="431" t="s">
        <v>374</v>
      </c>
      <c r="G422" s="500"/>
      <c r="H422" s="500"/>
      <c r="I422" s="500"/>
      <c r="J422" s="662">
        <f t="shared" si="12"/>
        <v>0</v>
      </c>
      <c r="K422" s="500"/>
      <c r="L422" s="663">
        <f t="shared" si="13"/>
        <v>0</v>
      </c>
    </row>
    <row r="423" spans="1:12" x14ac:dyDescent="0.3">
      <c r="A423" s="691"/>
      <c r="B423" s="690"/>
      <c r="C423" s="690"/>
      <c r="D423" s="690"/>
      <c r="E423" s="690"/>
      <c r="F423" s="431" t="s">
        <v>374</v>
      </c>
      <c r="G423" s="500"/>
      <c r="H423" s="500"/>
      <c r="I423" s="500"/>
      <c r="J423" s="662">
        <f t="shared" si="12"/>
        <v>0</v>
      </c>
      <c r="K423" s="500"/>
      <c r="L423" s="663">
        <f t="shared" si="13"/>
        <v>0</v>
      </c>
    </row>
    <row r="424" spans="1:12" x14ac:dyDescent="0.3">
      <c r="A424" s="691"/>
      <c r="B424" s="690"/>
      <c r="C424" s="690"/>
      <c r="D424" s="690"/>
      <c r="E424" s="690"/>
      <c r="F424" s="431" t="s">
        <v>374</v>
      </c>
      <c r="G424" s="500"/>
      <c r="H424" s="500"/>
      <c r="I424" s="500"/>
      <c r="J424" s="662">
        <f t="shared" si="12"/>
        <v>0</v>
      </c>
      <c r="K424" s="500"/>
      <c r="L424" s="663">
        <f t="shared" si="13"/>
        <v>0</v>
      </c>
    </row>
    <row r="425" spans="1:12" x14ac:dyDescent="0.3">
      <c r="A425" s="691"/>
      <c r="B425" s="690"/>
      <c r="C425" s="690"/>
      <c r="D425" s="690"/>
      <c r="E425" s="690"/>
      <c r="F425" s="431" t="s">
        <v>374</v>
      </c>
      <c r="G425" s="500"/>
      <c r="H425" s="500"/>
      <c r="I425" s="500"/>
      <c r="J425" s="662">
        <f t="shared" si="12"/>
        <v>0</v>
      </c>
      <c r="K425" s="500"/>
      <c r="L425" s="663">
        <f t="shared" si="13"/>
        <v>0</v>
      </c>
    </row>
    <row r="426" spans="1:12" x14ac:dyDescent="0.3">
      <c r="A426" s="691"/>
      <c r="B426" s="690"/>
      <c r="C426" s="690"/>
      <c r="D426" s="690"/>
      <c r="E426" s="690"/>
      <c r="F426" s="431" t="s">
        <v>374</v>
      </c>
      <c r="G426" s="500"/>
      <c r="H426" s="500"/>
      <c r="I426" s="500"/>
      <c r="J426" s="662">
        <f t="shared" si="12"/>
        <v>0</v>
      </c>
      <c r="K426" s="500"/>
      <c r="L426" s="663">
        <f t="shared" si="13"/>
        <v>0</v>
      </c>
    </row>
    <row r="427" spans="1:12" x14ac:dyDescent="0.3">
      <c r="A427" s="691"/>
      <c r="B427" s="690"/>
      <c r="C427" s="690"/>
      <c r="D427" s="690"/>
      <c r="E427" s="690"/>
      <c r="F427" s="431" t="s">
        <v>374</v>
      </c>
      <c r="G427" s="500"/>
      <c r="H427" s="500"/>
      <c r="I427" s="500"/>
      <c r="J427" s="662">
        <f t="shared" si="12"/>
        <v>0</v>
      </c>
      <c r="K427" s="500"/>
      <c r="L427" s="663">
        <f t="shared" si="13"/>
        <v>0</v>
      </c>
    </row>
    <row r="428" spans="1:12" x14ac:dyDescent="0.3">
      <c r="A428" s="691"/>
      <c r="B428" s="690"/>
      <c r="C428" s="690"/>
      <c r="D428" s="690"/>
      <c r="E428" s="690"/>
      <c r="F428" s="431" t="s">
        <v>374</v>
      </c>
      <c r="G428" s="500"/>
      <c r="H428" s="500"/>
      <c r="I428" s="500"/>
      <c r="J428" s="662">
        <f t="shared" si="12"/>
        <v>0</v>
      </c>
      <c r="K428" s="500"/>
      <c r="L428" s="663">
        <f t="shared" si="13"/>
        <v>0</v>
      </c>
    </row>
    <row r="429" spans="1:12" x14ac:dyDescent="0.3">
      <c r="A429" s="691"/>
      <c r="B429" s="690"/>
      <c r="C429" s="690"/>
      <c r="D429" s="690"/>
      <c r="E429" s="690"/>
      <c r="F429" s="431" t="s">
        <v>374</v>
      </c>
      <c r="G429" s="500"/>
      <c r="H429" s="500"/>
      <c r="I429" s="500"/>
      <c r="J429" s="662">
        <f t="shared" si="12"/>
        <v>0</v>
      </c>
      <c r="K429" s="500"/>
      <c r="L429" s="663">
        <f t="shared" si="13"/>
        <v>0</v>
      </c>
    </row>
    <row r="430" spans="1:12" x14ac:dyDescent="0.3">
      <c r="A430" s="691"/>
      <c r="B430" s="690"/>
      <c r="C430" s="690"/>
      <c r="D430" s="690"/>
      <c r="E430" s="690"/>
      <c r="F430" s="431" t="s">
        <v>374</v>
      </c>
      <c r="G430" s="500"/>
      <c r="H430" s="500"/>
      <c r="I430" s="500"/>
      <c r="J430" s="662">
        <f t="shared" si="12"/>
        <v>0</v>
      </c>
      <c r="K430" s="500"/>
      <c r="L430" s="663">
        <f t="shared" si="13"/>
        <v>0</v>
      </c>
    </row>
    <row r="431" spans="1:12" x14ac:dyDescent="0.3">
      <c r="A431" s="691"/>
      <c r="B431" s="690"/>
      <c r="C431" s="690"/>
      <c r="D431" s="690"/>
      <c r="E431" s="690"/>
      <c r="F431" s="431" t="s">
        <v>374</v>
      </c>
      <c r="G431" s="500"/>
      <c r="H431" s="500"/>
      <c r="I431" s="500"/>
      <c r="J431" s="662">
        <f t="shared" si="12"/>
        <v>0</v>
      </c>
      <c r="K431" s="500"/>
      <c r="L431" s="663">
        <f t="shared" si="13"/>
        <v>0</v>
      </c>
    </row>
    <row r="432" spans="1:12" x14ac:dyDescent="0.3">
      <c r="A432" s="691"/>
      <c r="B432" s="690"/>
      <c r="C432" s="690"/>
      <c r="D432" s="690"/>
      <c r="E432" s="690"/>
      <c r="F432" s="431" t="s">
        <v>374</v>
      </c>
      <c r="G432" s="500"/>
      <c r="H432" s="500"/>
      <c r="I432" s="500"/>
      <c r="J432" s="662">
        <f t="shared" si="12"/>
        <v>0</v>
      </c>
      <c r="K432" s="500"/>
      <c r="L432" s="663">
        <f t="shared" si="13"/>
        <v>0</v>
      </c>
    </row>
    <row r="433" spans="1:12" x14ac:dyDescent="0.3">
      <c r="A433" s="691"/>
      <c r="B433" s="690"/>
      <c r="C433" s="690"/>
      <c r="D433" s="690"/>
      <c r="E433" s="690"/>
      <c r="F433" s="431" t="s">
        <v>374</v>
      </c>
      <c r="G433" s="500"/>
      <c r="H433" s="500"/>
      <c r="I433" s="500"/>
      <c r="J433" s="662">
        <f t="shared" si="12"/>
        <v>0</v>
      </c>
      <c r="K433" s="500"/>
      <c r="L433" s="663">
        <f t="shared" si="13"/>
        <v>0</v>
      </c>
    </row>
    <row r="434" spans="1:12" x14ac:dyDescent="0.3">
      <c r="A434" s="691"/>
      <c r="B434" s="690"/>
      <c r="C434" s="690"/>
      <c r="D434" s="690"/>
      <c r="E434" s="690"/>
      <c r="F434" s="431" t="s">
        <v>374</v>
      </c>
      <c r="G434" s="500"/>
      <c r="H434" s="500"/>
      <c r="I434" s="500"/>
      <c r="J434" s="662">
        <f t="shared" si="12"/>
        <v>0</v>
      </c>
      <c r="K434" s="500"/>
      <c r="L434" s="663">
        <f t="shared" si="13"/>
        <v>0</v>
      </c>
    </row>
    <row r="435" spans="1:12" x14ac:dyDescent="0.3">
      <c r="A435" s="691"/>
      <c r="B435" s="690"/>
      <c r="C435" s="690"/>
      <c r="D435" s="690"/>
      <c r="E435" s="690"/>
      <c r="F435" s="431" t="s">
        <v>374</v>
      </c>
      <c r="G435" s="500"/>
      <c r="H435" s="500"/>
      <c r="I435" s="500"/>
      <c r="J435" s="662">
        <f t="shared" si="12"/>
        <v>0</v>
      </c>
      <c r="K435" s="500"/>
      <c r="L435" s="663">
        <f t="shared" si="13"/>
        <v>0</v>
      </c>
    </row>
    <row r="436" spans="1:12" x14ac:dyDescent="0.3">
      <c r="A436" s="691"/>
      <c r="B436" s="690"/>
      <c r="C436" s="690"/>
      <c r="D436" s="690"/>
      <c r="E436" s="690"/>
      <c r="F436" s="431" t="s">
        <v>374</v>
      </c>
      <c r="G436" s="500"/>
      <c r="H436" s="500"/>
      <c r="I436" s="500"/>
      <c r="J436" s="662">
        <f t="shared" si="12"/>
        <v>0</v>
      </c>
      <c r="K436" s="500"/>
      <c r="L436" s="663">
        <f t="shared" si="13"/>
        <v>0</v>
      </c>
    </row>
    <row r="437" spans="1:12" x14ac:dyDescent="0.3">
      <c r="A437" s="691"/>
      <c r="B437" s="690"/>
      <c r="C437" s="690"/>
      <c r="D437" s="690"/>
      <c r="E437" s="690"/>
      <c r="F437" s="431" t="s">
        <v>374</v>
      </c>
      <c r="G437" s="500"/>
      <c r="H437" s="500"/>
      <c r="I437" s="500"/>
      <c r="J437" s="662">
        <f t="shared" si="12"/>
        <v>0</v>
      </c>
      <c r="K437" s="500"/>
      <c r="L437" s="663">
        <f t="shared" si="13"/>
        <v>0</v>
      </c>
    </row>
    <row r="438" spans="1:12" x14ac:dyDescent="0.3">
      <c r="A438" s="691"/>
      <c r="B438" s="690"/>
      <c r="C438" s="690"/>
      <c r="D438" s="690"/>
      <c r="E438" s="690"/>
      <c r="F438" s="431" t="s">
        <v>374</v>
      </c>
      <c r="G438" s="500"/>
      <c r="H438" s="500"/>
      <c r="I438" s="500"/>
      <c r="J438" s="662">
        <f t="shared" si="12"/>
        <v>0</v>
      </c>
      <c r="K438" s="500"/>
      <c r="L438" s="663">
        <f t="shared" si="13"/>
        <v>0</v>
      </c>
    </row>
    <row r="439" spans="1:12" x14ac:dyDescent="0.3">
      <c r="A439" s="691"/>
      <c r="B439" s="690"/>
      <c r="C439" s="690"/>
      <c r="D439" s="690"/>
      <c r="E439" s="690"/>
      <c r="F439" s="431" t="s">
        <v>374</v>
      </c>
      <c r="G439" s="500"/>
      <c r="H439" s="500"/>
      <c r="I439" s="500"/>
      <c r="J439" s="662">
        <f t="shared" si="12"/>
        <v>0</v>
      </c>
      <c r="K439" s="500"/>
      <c r="L439" s="663">
        <f t="shared" si="13"/>
        <v>0</v>
      </c>
    </row>
    <row r="440" spans="1:12" x14ac:dyDescent="0.3">
      <c r="A440" s="691"/>
      <c r="B440" s="690"/>
      <c r="C440" s="690"/>
      <c r="D440" s="690"/>
      <c r="E440" s="690"/>
      <c r="F440" s="431" t="s">
        <v>374</v>
      </c>
      <c r="G440" s="500"/>
      <c r="H440" s="500"/>
      <c r="I440" s="500"/>
      <c r="J440" s="662">
        <f t="shared" si="12"/>
        <v>0</v>
      </c>
      <c r="K440" s="500"/>
      <c r="L440" s="663">
        <f t="shared" si="13"/>
        <v>0</v>
      </c>
    </row>
    <row r="441" spans="1:12" x14ac:dyDescent="0.3">
      <c r="A441" s="691"/>
      <c r="B441" s="690"/>
      <c r="C441" s="690"/>
      <c r="D441" s="690"/>
      <c r="E441" s="690"/>
      <c r="F441" s="431" t="s">
        <v>374</v>
      </c>
      <c r="G441" s="500"/>
      <c r="H441" s="500"/>
      <c r="I441" s="500"/>
      <c r="J441" s="662">
        <f t="shared" si="12"/>
        <v>0</v>
      </c>
      <c r="K441" s="500"/>
      <c r="L441" s="663">
        <f t="shared" si="13"/>
        <v>0</v>
      </c>
    </row>
    <row r="442" spans="1:12" x14ac:dyDescent="0.3">
      <c r="A442" s="691"/>
      <c r="B442" s="690"/>
      <c r="C442" s="690"/>
      <c r="D442" s="690"/>
      <c r="E442" s="690"/>
      <c r="F442" s="431" t="s">
        <v>374</v>
      </c>
      <c r="G442" s="500"/>
      <c r="H442" s="500"/>
      <c r="I442" s="500"/>
      <c r="J442" s="662">
        <f t="shared" si="12"/>
        <v>0</v>
      </c>
      <c r="K442" s="500"/>
      <c r="L442" s="663">
        <f t="shared" si="13"/>
        <v>0</v>
      </c>
    </row>
    <row r="443" spans="1:12" x14ac:dyDescent="0.3">
      <c r="A443" s="691"/>
      <c r="B443" s="690"/>
      <c r="C443" s="690"/>
      <c r="D443" s="690"/>
      <c r="E443" s="690"/>
      <c r="F443" s="431" t="s">
        <v>374</v>
      </c>
      <c r="G443" s="500"/>
      <c r="H443" s="500"/>
      <c r="I443" s="500"/>
      <c r="J443" s="662">
        <f t="shared" si="12"/>
        <v>0</v>
      </c>
      <c r="K443" s="500"/>
      <c r="L443" s="663">
        <f t="shared" si="13"/>
        <v>0</v>
      </c>
    </row>
    <row r="444" spans="1:12" x14ac:dyDescent="0.3">
      <c r="A444" s="691"/>
      <c r="B444" s="690"/>
      <c r="C444" s="690"/>
      <c r="D444" s="690"/>
      <c r="E444" s="690"/>
      <c r="F444" s="431" t="s">
        <v>374</v>
      </c>
      <c r="G444" s="500"/>
      <c r="H444" s="500"/>
      <c r="I444" s="500"/>
      <c r="J444" s="662">
        <f t="shared" si="12"/>
        <v>0</v>
      </c>
      <c r="K444" s="500"/>
      <c r="L444" s="663">
        <f t="shared" si="13"/>
        <v>0</v>
      </c>
    </row>
    <row r="445" spans="1:12" x14ac:dyDescent="0.3">
      <c r="A445" s="691"/>
      <c r="B445" s="690"/>
      <c r="C445" s="690"/>
      <c r="D445" s="690"/>
      <c r="E445" s="690"/>
      <c r="F445" s="431" t="s">
        <v>374</v>
      </c>
      <c r="G445" s="500"/>
      <c r="H445" s="500"/>
      <c r="I445" s="500"/>
      <c r="J445" s="662">
        <f t="shared" si="12"/>
        <v>0</v>
      </c>
      <c r="K445" s="500"/>
      <c r="L445" s="663">
        <f t="shared" si="13"/>
        <v>0</v>
      </c>
    </row>
    <row r="446" spans="1:12" x14ac:dyDescent="0.3">
      <c r="A446" s="691"/>
      <c r="B446" s="690"/>
      <c r="C446" s="690"/>
      <c r="D446" s="690"/>
      <c r="E446" s="690"/>
      <c r="F446" s="431" t="s">
        <v>374</v>
      </c>
      <c r="G446" s="500"/>
      <c r="H446" s="500"/>
      <c r="I446" s="500"/>
      <c r="J446" s="662">
        <f t="shared" si="12"/>
        <v>0</v>
      </c>
      <c r="K446" s="500"/>
      <c r="L446" s="663">
        <f t="shared" si="13"/>
        <v>0</v>
      </c>
    </row>
    <row r="447" spans="1:12" x14ac:dyDescent="0.3">
      <c r="A447" s="691"/>
      <c r="B447" s="690"/>
      <c r="C447" s="690"/>
      <c r="D447" s="690"/>
      <c r="E447" s="690"/>
      <c r="F447" s="431" t="s">
        <v>374</v>
      </c>
      <c r="G447" s="500"/>
      <c r="H447" s="500"/>
      <c r="I447" s="500"/>
      <c r="J447" s="662">
        <f t="shared" si="12"/>
        <v>0</v>
      </c>
      <c r="K447" s="500"/>
      <c r="L447" s="663">
        <f t="shared" si="13"/>
        <v>0</v>
      </c>
    </row>
    <row r="448" spans="1:12" x14ac:dyDescent="0.3">
      <c r="A448" s="691"/>
      <c r="B448" s="690"/>
      <c r="C448" s="690"/>
      <c r="D448" s="690"/>
      <c r="E448" s="690"/>
      <c r="F448" s="431" t="s">
        <v>374</v>
      </c>
      <c r="G448" s="500"/>
      <c r="H448" s="500"/>
      <c r="I448" s="500"/>
      <c r="J448" s="662">
        <f t="shared" si="12"/>
        <v>0</v>
      </c>
      <c r="K448" s="500"/>
      <c r="L448" s="663">
        <f t="shared" si="13"/>
        <v>0</v>
      </c>
    </row>
    <row r="449" spans="1:12" x14ac:dyDescent="0.3">
      <c r="A449" s="691"/>
      <c r="B449" s="690"/>
      <c r="C449" s="690"/>
      <c r="D449" s="690"/>
      <c r="E449" s="690"/>
      <c r="F449" s="431" t="s">
        <v>374</v>
      </c>
      <c r="G449" s="500"/>
      <c r="H449" s="500"/>
      <c r="I449" s="500"/>
      <c r="J449" s="662">
        <f t="shared" si="12"/>
        <v>0</v>
      </c>
      <c r="K449" s="500"/>
      <c r="L449" s="663">
        <f t="shared" si="13"/>
        <v>0</v>
      </c>
    </row>
    <row r="450" spans="1:12" x14ac:dyDescent="0.3">
      <c r="A450" s="691"/>
      <c r="B450" s="690"/>
      <c r="C450" s="690"/>
      <c r="D450" s="690"/>
      <c r="E450" s="690"/>
      <c r="F450" s="431" t="s">
        <v>374</v>
      </c>
      <c r="G450" s="500"/>
      <c r="H450" s="500"/>
      <c r="I450" s="500"/>
      <c r="J450" s="662">
        <f t="shared" si="12"/>
        <v>0</v>
      </c>
      <c r="K450" s="500"/>
      <c r="L450" s="663">
        <f t="shared" si="13"/>
        <v>0</v>
      </c>
    </row>
    <row r="451" spans="1:12" x14ac:dyDescent="0.3">
      <c r="A451" s="691"/>
      <c r="B451" s="690"/>
      <c r="C451" s="690"/>
      <c r="D451" s="690"/>
      <c r="E451" s="690"/>
      <c r="F451" s="431" t="s">
        <v>374</v>
      </c>
      <c r="G451" s="500"/>
      <c r="H451" s="500"/>
      <c r="I451" s="500"/>
      <c r="J451" s="662">
        <f t="shared" si="12"/>
        <v>0</v>
      </c>
      <c r="K451" s="500"/>
      <c r="L451" s="663">
        <f t="shared" si="13"/>
        <v>0</v>
      </c>
    </row>
    <row r="452" spans="1:12" x14ac:dyDescent="0.3">
      <c r="A452" s="691"/>
      <c r="B452" s="690"/>
      <c r="C452" s="690"/>
      <c r="D452" s="690"/>
      <c r="E452" s="690"/>
      <c r="F452" s="431" t="s">
        <v>374</v>
      </c>
      <c r="G452" s="500"/>
      <c r="H452" s="500"/>
      <c r="I452" s="500"/>
      <c r="J452" s="662">
        <f t="shared" si="12"/>
        <v>0</v>
      </c>
      <c r="K452" s="500"/>
      <c r="L452" s="663">
        <f t="shared" si="13"/>
        <v>0</v>
      </c>
    </row>
    <row r="453" spans="1:12" x14ac:dyDescent="0.3">
      <c r="A453" s="691"/>
      <c r="B453" s="690"/>
      <c r="C453" s="690"/>
      <c r="D453" s="690"/>
      <c r="E453" s="690"/>
      <c r="F453" s="431" t="s">
        <v>374</v>
      </c>
      <c r="G453" s="500"/>
      <c r="H453" s="500"/>
      <c r="I453" s="500"/>
      <c r="J453" s="662">
        <f t="shared" si="12"/>
        <v>0</v>
      </c>
      <c r="K453" s="500"/>
      <c r="L453" s="663">
        <f t="shared" si="13"/>
        <v>0</v>
      </c>
    </row>
    <row r="454" spans="1:12" x14ac:dyDescent="0.3">
      <c r="A454" s="691"/>
      <c r="B454" s="690"/>
      <c r="C454" s="690"/>
      <c r="D454" s="690"/>
      <c r="E454" s="690"/>
      <c r="F454" s="431" t="s">
        <v>374</v>
      </c>
      <c r="G454" s="500"/>
      <c r="H454" s="500"/>
      <c r="I454" s="500"/>
      <c r="J454" s="662">
        <f t="shared" si="12"/>
        <v>0</v>
      </c>
      <c r="K454" s="500"/>
      <c r="L454" s="663">
        <f t="shared" si="13"/>
        <v>0</v>
      </c>
    </row>
    <row r="455" spans="1:12" x14ac:dyDescent="0.3">
      <c r="A455" s="691"/>
      <c r="B455" s="690"/>
      <c r="C455" s="690"/>
      <c r="D455" s="690"/>
      <c r="E455" s="690"/>
      <c r="F455" s="431" t="s">
        <v>374</v>
      </c>
      <c r="G455" s="500"/>
      <c r="H455" s="500"/>
      <c r="I455" s="500"/>
      <c r="J455" s="662">
        <f t="shared" si="12"/>
        <v>0</v>
      </c>
      <c r="K455" s="500"/>
      <c r="L455" s="663">
        <f t="shared" si="13"/>
        <v>0</v>
      </c>
    </row>
    <row r="456" spans="1:12" x14ac:dyDescent="0.3">
      <c r="A456" s="691"/>
      <c r="B456" s="690"/>
      <c r="C456" s="690"/>
      <c r="D456" s="690"/>
      <c r="E456" s="690"/>
      <c r="F456" s="431" t="s">
        <v>374</v>
      </c>
      <c r="G456" s="500"/>
      <c r="H456" s="500"/>
      <c r="I456" s="500"/>
      <c r="J456" s="662">
        <f t="shared" si="12"/>
        <v>0</v>
      </c>
      <c r="K456" s="500"/>
      <c r="L456" s="663">
        <f t="shared" si="13"/>
        <v>0</v>
      </c>
    </row>
    <row r="457" spans="1:12" x14ac:dyDescent="0.3">
      <c r="A457" s="691"/>
      <c r="B457" s="690"/>
      <c r="C457" s="690"/>
      <c r="D457" s="690"/>
      <c r="E457" s="690"/>
      <c r="F457" s="431" t="s">
        <v>374</v>
      </c>
      <c r="G457" s="500"/>
      <c r="H457" s="500"/>
      <c r="I457" s="500"/>
      <c r="J457" s="662">
        <f t="shared" si="12"/>
        <v>0</v>
      </c>
      <c r="K457" s="500"/>
      <c r="L457" s="663">
        <f t="shared" si="13"/>
        <v>0</v>
      </c>
    </row>
    <row r="458" spans="1:12" x14ac:dyDescent="0.3">
      <c r="A458" s="691"/>
      <c r="B458" s="690"/>
      <c r="C458" s="690"/>
      <c r="D458" s="690"/>
      <c r="E458" s="690"/>
      <c r="F458" s="431" t="s">
        <v>374</v>
      </c>
      <c r="G458" s="500"/>
      <c r="H458" s="500"/>
      <c r="I458" s="500"/>
      <c r="J458" s="662">
        <f t="shared" ref="J458:J500" si="14">SUM(G458:I458)</f>
        <v>0</v>
      </c>
      <c r="K458" s="500"/>
      <c r="L458" s="663">
        <f t="shared" ref="L458:L500" si="15">J458-K458</f>
        <v>0</v>
      </c>
    </row>
    <row r="459" spans="1:12" x14ac:dyDescent="0.3">
      <c r="A459" s="691"/>
      <c r="B459" s="690"/>
      <c r="C459" s="690"/>
      <c r="D459" s="690"/>
      <c r="E459" s="690"/>
      <c r="F459" s="431" t="s">
        <v>374</v>
      </c>
      <c r="G459" s="500"/>
      <c r="H459" s="500"/>
      <c r="I459" s="500"/>
      <c r="J459" s="662">
        <f t="shared" si="14"/>
        <v>0</v>
      </c>
      <c r="K459" s="500"/>
      <c r="L459" s="663">
        <f t="shared" si="15"/>
        <v>0</v>
      </c>
    </row>
    <row r="460" spans="1:12" x14ac:dyDescent="0.3">
      <c r="A460" s="691"/>
      <c r="B460" s="690"/>
      <c r="C460" s="690"/>
      <c r="D460" s="690"/>
      <c r="E460" s="690"/>
      <c r="F460" s="431" t="s">
        <v>374</v>
      </c>
      <c r="G460" s="500"/>
      <c r="H460" s="500"/>
      <c r="I460" s="500"/>
      <c r="J460" s="662">
        <f t="shared" si="14"/>
        <v>0</v>
      </c>
      <c r="K460" s="500"/>
      <c r="L460" s="663">
        <f t="shared" si="15"/>
        <v>0</v>
      </c>
    </row>
    <row r="461" spans="1:12" x14ac:dyDescent="0.3">
      <c r="A461" s="691"/>
      <c r="B461" s="690"/>
      <c r="C461" s="690"/>
      <c r="D461" s="690"/>
      <c r="E461" s="690"/>
      <c r="F461" s="431" t="s">
        <v>374</v>
      </c>
      <c r="G461" s="500"/>
      <c r="H461" s="500"/>
      <c r="I461" s="500"/>
      <c r="J461" s="662">
        <f t="shared" si="14"/>
        <v>0</v>
      </c>
      <c r="K461" s="500"/>
      <c r="L461" s="663">
        <f t="shared" si="15"/>
        <v>0</v>
      </c>
    </row>
    <row r="462" spans="1:12" x14ac:dyDescent="0.3">
      <c r="A462" s="691"/>
      <c r="B462" s="690"/>
      <c r="C462" s="690"/>
      <c r="D462" s="690"/>
      <c r="E462" s="690"/>
      <c r="F462" s="431" t="s">
        <v>374</v>
      </c>
      <c r="G462" s="500"/>
      <c r="H462" s="500"/>
      <c r="I462" s="500"/>
      <c r="J462" s="662">
        <f t="shared" si="14"/>
        <v>0</v>
      </c>
      <c r="K462" s="500"/>
      <c r="L462" s="663">
        <f t="shared" si="15"/>
        <v>0</v>
      </c>
    </row>
    <row r="463" spans="1:12" x14ac:dyDescent="0.3">
      <c r="A463" s="691"/>
      <c r="B463" s="690"/>
      <c r="C463" s="690"/>
      <c r="D463" s="690"/>
      <c r="E463" s="690"/>
      <c r="F463" s="431" t="s">
        <v>374</v>
      </c>
      <c r="G463" s="500"/>
      <c r="H463" s="500"/>
      <c r="I463" s="500"/>
      <c r="J463" s="662">
        <f t="shared" si="14"/>
        <v>0</v>
      </c>
      <c r="K463" s="500"/>
      <c r="L463" s="663">
        <f t="shared" si="15"/>
        <v>0</v>
      </c>
    </row>
    <row r="464" spans="1:12" x14ac:dyDescent="0.3">
      <c r="A464" s="691"/>
      <c r="B464" s="690"/>
      <c r="C464" s="690"/>
      <c r="D464" s="690"/>
      <c r="E464" s="690"/>
      <c r="F464" s="431" t="s">
        <v>374</v>
      </c>
      <c r="G464" s="500"/>
      <c r="H464" s="500"/>
      <c r="I464" s="500"/>
      <c r="J464" s="662">
        <f t="shared" si="14"/>
        <v>0</v>
      </c>
      <c r="K464" s="500"/>
      <c r="L464" s="663">
        <f t="shared" si="15"/>
        <v>0</v>
      </c>
    </row>
    <row r="465" spans="1:12" x14ac:dyDescent="0.3">
      <c r="A465" s="691"/>
      <c r="B465" s="690"/>
      <c r="C465" s="690"/>
      <c r="D465" s="690"/>
      <c r="E465" s="690"/>
      <c r="F465" s="431" t="s">
        <v>374</v>
      </c>
      <c r="G465" s="500"/>
      <c r="H465" s="500"/>
      <c r="I465" s="500"/>
      <c r="J465" s="662">
        <f t="shared" si="14"/>
        <v>0</v>
      </c>
      <c r="K465" s="500"/>
      <c r="L465" s="663">
        <f t="shared" si="15"/>
        <v>0</v>
      </c>
    </row>
    <row r="466" spans="1:12" x14ac:dyDescent="0.3">
      <c r="A466" s="691"/>
      <c r="B466" s="690"/>
      <c r="C466" s="690"/>
      <c r="D466" s="690"/>
      <c r="E466" s="690"/>
      <c r="F466" s="431" t="s">
        <v>374</v>
      </c>
      <c r="G466" s="500"/>
      <c r="H466" s="500"/>
      <c r="I466" s="500"/>
      <c r="J466" s="662">
        <f t="shared" si="14"/>
        <v>0</v>
      </c>
      <c r="K466" s="500"/>
      <c r="L466" s="663">
        <f t="shared" si="15"/>
        <v>0</v>
      </c>
    </row>
    <row r="467" spans="1:12" x14ac:dyDescent="0.3">
      <c r="A467" s="691"/>
      <c r="B467" s="690"/>
      <c r="C467" s="690"/>
      <c r="D467" s="690"/>
      <c r="E467" s="690"/>
      <c r="F467" s="431" t="s">
        <v>374</v>
      </c>
      <c r="G467" s="500"/>
      <c r="H467" s="500"/>
      <c r="I467" s="500"/>
      <c r="J467" s="662">
        <f t="shared" si="14"/>
        <v>0</v>
      </c>
      <c r="K467" s="500"/>
      <c r="L467" s="663">
        <f t="shared" si="15"/>
        <v>0</v>
      </c>
    </row>
    <row r="468" spans="1:12" x14ac:dyDescent="0.3">
      <c r="A468" s="691"/>
      <c r="B468" s="690"/>
      <c r="C468" s="690"/>
      <c r="D468" s="690"/>
      <c r="E468" s="690"/>
      <c r="F468" s="431" t="s">
        <v>374</v>
      </c>
      <c r="G468" s="500"/>
      <c r="H468" s="500"/>
      <c r="I468" s="500"/>
      <c r="J468" s="662">
        <f t="shared" si="14"/>
        <v>0</v>
      </c>
      <c r="K468" s="500"/>
      <c r="L468" s="663">
        <f t="shared" si="15"/>
        <v>0</v>
      </c>
    </row>
    <row r="469" spans="1:12" x14ac:dyDescent="0.3">
      <c r="A469" s="691"/>
      <c r="B469" s="690"/>
      <c r="C469" s="690"/>
      <c r="D469" s="690"/>
      <c r="E469" s="690"/>
      <c r="F469" s="431" t="s">
        <v>374</v>
      </c>
      <c r="G469" s="500"/>
      <c r="H469" s="500"/>
      <c r="I469" s="500"/>
      <c r="J469" s="662">
        <f t="shared" si="14"/>
        <v>0</v>
      </c>
      <c r="K469" s="500"/>
      <c r="L469" s="663">
        <f t="shared" si="15"/>
        <v>0</v>
      </c>
    </row>
    <row r="470" spans="1:12" x14ac:dyDescent="0.3">
      <c r="A470" s="691"/>
      <c r="B470" s="690"/>
      <c r="C470" s="690"/>
      <c r="D470" s="690"/>
      <c r="E470" s="690"/>
      <c r="F470" s="431" t="s">
        <v>374</v>
      </c>
      <c r="G470" s="500"/>
      <c r="H470" s="500"/>
      <c r="I470" s="500"/>
      <c r="J470" s="662">
        <f t="shared" si="14"/>
        <v>0</v>
      </c>
      <c r="K470" s="500"/>
      <c r="L470" s="663">
        <f t="shared" si="15"/>
        <v>0</v>
      </c>
    </row>
    <row r="471" spans="1:12" x14ac:dyDescent="0.3">
      <c r="A471" s="691"/>
      <c r="B471" s="690"/>
      <c r="C471" s="690"/>
      <c r="D471" s="690"/>
      <c r="E471" s="690"/>
      <c r="F471" s="431" t="s">
        <v>374</v>
      </c>
      <c r="G471" s="500"/>
      <c r="H471" s="500"/>
      <c r="I471" s="500"/>
      <c r="J471" s="662">
        <f t="shared" si="14"/>
        <v>0</v>
      </c>
      <c r="K471" s="500"/>
      <c r="L471" s="663">
        <f t="shared" si="15"/>
        <v>0</v>
      </c>
    </row>
    <row r="472" spans="1:12" x14ac:dyDescent="0.3">
      <c r="A472" s="691"/>
      <c r="B472" s="690"/>
      <c r="C472" s="690"/>
      <c r="D472" s="690"/>
      <c r="E472" s="690"/>
      <c r="F472" s="431" t="s">
        <v>374</v>
      </c>
      <c r="G472" s="500"/>
      <c r="H472" s="500"/>
      <c r="I472" s="500"/>
      <c r="J472" s="662">
        <f t="shared" si="14"/>
        <v>0</v>
      </c>
      <c r="K472" s="500"/>
      <c r="L472" s="663">
        <f t="shared" si="15"/>
        <v>0</v>
      </c>
    </row>
    <row r="473" spans="1:12" x14ac:dyDescent="0.3">
      <c r="A473" s="691"/>
      <c r="B473" s="690"/>
      <c r="C473" s="690"/>
      <c r="D473" s="690"/>
      <c r="E473" s="690"/>
      <c r="F473" s="431" t="s">
        <v>374</v>
      </c>
      <c r="G473" s="500"/>
      <c r="H473" s="500"/>
      <c r="I473" s="500"/>
      <c r="J473" s="662">
        <f t="shared" si="14"/>
        <v>0</v>
      </c>
      <c r="K473" s="500"/>
      <c r="L473" s="663">
        <f t="shared" si="15"/>
        <v>0</v>
      </c>
    </row>
    <row r="474" spans="1:12" x14ac:dyDescent="0.3">
      <c r="A474" s="691"/>
      <c r="B474" s="690"/>
      <c r="C474" s="690"/>
      <c r="D474" s="690"/>
      <c r="E474" s="690"/>
      <c r="F474" s="431" t="s">
        <v>374</v>
      </c>
      <c r="G474" s="500"/>
      <c r="H474" s="500"/>
      <c r="I474" s="500"/>
      <c r="J474" s="662">
        <f t="shared" si="14"/>
        <v>0</v>
      </c>
      <c r="K474" s="500"/>
      <c r="L474" s="663">
        <f t="shared" si="15"/>
        <v>0</v>
      </c>
    </row>
    <row r="475" spans="1:12" x14ac:dyDescent="0.3">
      <c r="A475" s="691"/>
      <c r="B475" s="690"/>
      <c r="C475" s="690"/>
      <c r="D475" s="690"/>
      <c r="E475" s="690"/>
      <c r="F475" s="431" t="s">
        <v>374</v>
      </c>
      <c r="G475" s="500"/>
      <c r="H475" s="500"/>
      <c r="I475" s="500"/>
      <c r="J475" s="662">
        <f t="shared" si="14"/>
        <v>0</v>
      </c>
      <c r="K475" s="500"/>
      <c r="L475" s="663">
        <f t="shared" si="15"/>
        <v>0</v>
      </c>
    </row>
    <row r="476" spans="1:12" x14ac:dyDescent="0.3">
      <c r="A476" s="691"/>
      <c r="B476" s="690"/>
      <c r="C476" s="690"/>
      <c r="D476" s="690"/>
      <c r="E476" s="690"/>
      <c r="F476" s="431" t="s">
        <v>374</v>
      </c>
      <c r="G476" s="500"/>
      <c r="H476" s="500"/>
      <c r="I476" s="500"/>
      <c r="J476" s="662">
        <f t="shared" si="14"/>
        <v>0</v>
      </c>
      <c r="K476" s="500"/>
      <c r="L476" s="663">
        <f t="shared" si="15"/>
        <v>0</v>
      </c>
    </row>
    <row r="477" spans="1:12" x14ac:dyDescent="0.3">
      <c r="A477" s="691"/>
      <c r="B477" s="690"/>
      <c r="C477" s="690"/>
      <c r="D477" s="690"/>
      <c r="E477" s="690"/>
      <c r="F477" s="431" t="s">
        <v>374</v>
      </c>
      <c r="G477" s="500"/>
      <c r="H477" s="500"/>
      <c r="I477" s="500"/>
      <c r="J477" s="662">
        <f t="shared" si="14"/>
        <v>0</v>
      </c>
      <c r="K477" s="500"/>
      <c r="L477" s="663">
        <f t="shared" si="15"/>
        <v>0</v>
      </c>
    </row>
    <row r="478" spans="1:12" x14ac:dyDescent="0.3">
      <c r="A478" s="691"/>
      <c r="B478" s="690"/>
      <c r="C478" s="690"/>
      <c r="D478" s="690"/>
      <c r="E478" s="690"/>
      <c r="F478" s="431" t="s">
        <v>374</v>
      </c>
      <c r="G478" s="500"/>
      <c r="H478" s="500"/>
      <c r="I478" s="500"/>
      <c r="J478" s="662">
        <f t="shared" si="14"/>
        <v>0</v>
      </c>
      <c r="K478" s="500"/>
      <c r="L478" s="663">
        <f t="shared" si="15"/>
        <v>0</v>
      </c>
    </row>
    <row r="479" spans="1:12" x14ac:dyDescent="0.3">
      <c r="A479" s="691"/>
      <c r="B479" s="690"/>
      <c r="C479" s="690"/>
      <c r="D479" s="690"/>
      <c r="E479" s="690"/>
      <c r="F479" s="431" t="s">
        <v>374</v>
      </c>
      <c r="G479" s="500"/>
      <c r="H479" s="500"/>
      <c r="I479" s="500"/>
      <c r="J479" s="662">
        <f t="shared" si="14"/>
        <v>0</v>
      </c>
      <c r="K479" s="500"/>
      <c r="L479" s="663">
        <f t="shared" si="15"/>
        <v>0</v>
      </c>
    </row>
    <row r="480" spans="1:12" x14ac:dyDescent="0.3">
      <c r="A480" s="691"/>
      <c r="B480" s="690"/>
      <c r="C480" s="690"/>
      <c r="D480" s="690"/>
      <c r="E480" s="690"/>
      <c r="F480" s="431" t="s">
        <v>374</v>
      </c>
      <c r="G480" s="500"/>
      <c r="H480" s="500"/>
      <c r="I480" s="500"/>
      <c r="J480" s="662">
        <f t="shared" si="14"/>
        <v>0</v>
      </c>
      <c r="K480" s="500"/>
      <c r="L480" s="663">
        <f t="shared" si="15"/>
        <v>0</v>
      </c>
    </row>
    <row r="481" spans="1:12" x14ac:dyDescent="0.3">
      <c r="A481" s="691"/>
      <c r="B481" s="690"/>
      <c r="C481" s="690"/>
      <c r="D481" s="690"/>
      <c r="E481" s="690"/>
      <c r="F481" s="431" t="s">
        <v>374</v>
      </c>
      <c r="G481" s="500"/>
      <c r="H481" s="500"/>
      <c r="I481" s="500"/>
      <c r="J481" s="662">
        <f t="shared" si="14"/>
        <v>0</v>
      </c>
      <c r="K481" s="500"/>
      <c r="L481" s="663">
        <f t="shared" si="15"/>
        <v>0</v>
      </c>
    </row>
    <row r="482" spans="1:12" x14ac:dyDescent="0.3">
      <c r="A482" s="691"/>
      <c r="B482" s="690"/>
      <c r="C482" s="690"/>
      <c r="D482" s="690"/>
      <c r="E482" s="690"/>
      <c r="F482" s="431" t="s">
        <v>374</v>
      </c>
      <c r="G482" s="500"/>
      <c r="H482" s="500"/>
      <c r="I482" s="500"/>
      <c r="J482" s="662">
        <f t="shared" si="14"/>
        <v>0</v>
      </c>
      <c r="K482" s="500"/>
      <c r="L482" s="663">
        <f t="shared" si="15"/>
        <v>0</v>
      </c>
    </row>
    <row r="483" spans="1:12" x14ac:dyDescent="0.3">
      <c r="A483" s="691"/>
      <c r="B483" s="690"/>
      <c r="C483" s="690"/>
      <c r="D483" s="690"/>
      <c r="E483" s="690"/>
      <c r="F483" s="431" t="s">
        <v>374</v>
      </c>
      <c r="G483" s="500"/>
      <c r="H483" s="500"/>
      <c r="I483" s="500"/>
      <c r="J483" s="662">
        <f t="shared" si="14"/>
        <v>0</v>
      </c>
      <c r="K483" s="500"/>
      <c r="L483" s="663">
        <f t="shared" si="15"/>
        <v>0</v>
      </c>
    </row>
    <row r="484" spans="1:12" x14ac:dyDescent="0.3">
      <c r="A484" s="691"/>
      <c r="B484" s="690"/>
      <c r="C484" s="690"/>
      <c r="D484" s="690"/>
      <c r="E484" s="690"/>
      <c r="F484" s="431" t="s">
        <v>374</v>
      </c>
      <c r="G484" s="500"/>
      <c r="H484" s="500"/>
      <c r="I484" s="500"/>
      <c r="J484" s="662">
        <f t="shared" si="14"/>
        <v>0</v>
      </c>
      <c r="K484" s="500"/>
      <c r="L484" s="663">
        <f t="shared" si="15"/>
        <v>0</v>
      </c>
    </row>
    <row r="485" spans="1:12" x14ac:dyDescent="0.3">
      <c r="A485" s="691"/>
      <c r="B485" s="690"/>
      <c r="C485" s="690"/>
      <c r="D485" s="690"/>
      <c r="E485" s="690"/>
      <c r="F485" s="431" t="s">
        <v>374</v>
      </c>
      <c r="G485" s="500"/>
      <c r="H485" s="500"/>
      <c r="I485" s="500"/>
      <c r="J485" s="662">
        <f t="shared" si="14"/>
        <v>0</v>
      </c>
      <c r="K485" s="500"/>
      <c r="L485" s="663">
        <f t="shared" si="15"/>
        <v>0</v>
      </c>
    </row>
    <row r="486" spans="1:12" x14ac:dyDescent="0.3">
      <c r="A486" s="691"/>
      <c r="B486" s="690"/>
      <c r="C486" s="690"/>
      <c r="D486" s="690"/>
      <c r="E486" s="690"/>
      <c r="F486" s="431" t="s">
        <v>374</v>
      </c>
      <c r="G486" s="500"/>
      <c r="H486" s="500"/>
      <c r="I486" s="500"/>
      <c r="J486" s="662">
        <f t="shared" si="14"/>
        <v>0</v>
      </c>
      <c r="K486" s="500"/>
      <c r="L486" s="663">
        <f t="shared" si="15"/>
        <v>0</v>
      </c>
    </row>
    <row r="487" spans="1:12" x14ac:dyDescent="0.3">
      <c r="A487" s="691"/>
      <c r="B487" s="690"/>
      <c r="C487" s="690"/>
      <c r="D487" s="690"/>
      <c r="E487" s="690"/>
      <c r="F487" s="431" t="s">
        <v>374</v>
      </c>
      <c r="G487" s="500"/>
      <c r="H487" s="500"/>
      <c r="I487" s="500"/>
      <c r="J487" s="662">
        <f t="shared" si="14"/>
        <v>0</v>
      </c>
      <c r="K487" s="500"/>
      <c r="L487" s="663">
        <f t="shared" si="15"/>
        <v>0</v>
      </c>
    </row>
    <row r="488" spans="1:12" x14ac:dyDescent="0.3">
      <c r="A488" s="691"/>
      <c r="B488" s="690"/>
      <c r="C488" s="690"/>
      <c r="D488" s="690"/>
      <c r="E488" s="690"/>
      <c r="F488" s="431" t="s">
        <v>374</v>
      </c>
      <c r="G488" s="500"/>
      <c r="H488" s="500"/>
      <c r="I488" s="500"/>
      <c r="J488" s="662">
        <f t="shared" si="14"/>
        <v>0</v>
      </c>
      <c r="K488" s="500"/>
      <c r="L488" s="663">
        <f t="shared" si="15"/>
        <v>0</v>
      </c>
    </row>
    <row r="489" spans="1:12" x14ac:dyDescent="0.3">
      <c r="A489" s="691"/>
      <c r="B489" s="690"/>
      <c r="C489" s="690"/>
      <c r="D489" s="690"/>
      <c r="E489" s="690"/>
      <c r="F489" s="431" t="s">
        <v>374</v>
      </c>
      <c r="G489" s="500"/>
      <c r="H489" s="500"/>
      <c r="I489" s="500"/>
      <c r="J489" s="662">
        <f t="shared" si="14"/>
        <v>0</v>
      </c>
      <c r="K489" s="500"/>
      <c r="L489" s="663">
        <f t="shared" si="15"/>
        <v>0</v>
      </c>
    </row>
    <row r="490" spans="1:12" x14ac:dyDescent="0.3">
      <c r="A490" s="691"/>
      <c r="B490" s="690"/>
      <c r="C490" s="690"/>
      <c r="D490" s="690"/>
      <c r="E490" s="690"/>
      <c r="F490" s="431" t="s">
        <v>374</v>
      </c>
      <c r="G490" s="500"/>
      <c r="H490" s="500"/>
      <c r="I490" s="500"/>
      <c r="J490" s="662">
        <f t="shared" si="14"/>
        <v>0</v>
      </c>
      <c r="K490" s="500"/>
      <c r="L490" s="663">
        <f t="shared" si="15"/>
        <v>0</v>
      </c>
    </row>
    <row r="491" spans="1:12" x14ac:dyDescent="0.3">
      <c r="A491" s="691"/>
      <c r="B491" s="690"/>
      <c r="C491" s="690"/>
      <c r="D491" s="690"/>
      <c r="E491" s="690"/>
      <c r="F491" s="431" t="s">
        <v>374</v>
      </c>
      <c r="G491" s="500"/>
      <c r="H491" s="500"/>
      <c r="I491" s="500"/>
      <c r="J491" s="662">
        <f t="shared" si="14"/>
        <v>0</v>
      </c>
      <c r="K491" s="500"/>
      <c r="L491" s="663">
        <f t="shared" si="15"/>
        <v>0</v>
      </c>
    </row>
    <row r="492" spans="1:12" x14ac:dyDescent="0.3">
      <c r="A492" s="691"/>
      <c r="B492" s="690"/>
      <c r="C492" s="690"/>
      <c r="D492" s="690"/>
      <c r="E492" s="690"/>
      <c r="F492" s="431" t="s">
        <v>374</v>
      </c>
      <c r="G492" s="500"/>
      <c r="H492" s="500"/>
      <c r="I492" s="500"/>
      <c r="J492" s="662">
        <f t="shared" si="14"/>
        <v>0</v>
      </c>
      <c r="K492" s="500"/>
      <c r="L492" s="663">
        <f t="shared" si="15"/>
        <v>0</v>
      </c>
    </row>
    <row r="493" spans="1:12" x14ac:dyDescent="0.3">
      <c r="A493" s="691"/>
      <c r="B493" s="690"/>
      <c r="C493" s="690"/>
      <c r="D493" s="690"/>
      <c r="E493" s="690"/>
      <c r="F493" s="431" t="s">
        <v>374</v>
      </c>
      <c r="G493" s="500"/>
      <c r="H493" s="500"/>
      <c r="I493" s="500"/>
      <c r="J493" s="662">
        <f t="shared" si="14"/>
        <v>0</v>
      </c>
      <c r="K493" s="500"/>
      <c r="L493" s="663">
        <f t="shared" si="15"/>
        <v>0</v>
      </c>
    </row>
    <row r="494" spans="1:12" x14ac:dyDescent="0.3">
      <c r="A494" s="691"/>
      <c r="B494" s="690"/>
      <c r="C494" s="690"/>
      <c r="D494" s="690"/>
      <c r="E494" s="690"/>
      <c r="F494" s="431" t="s">
        <v>374</v>
      </c>
      <c r="G494" s="500"/>
      <c r="H494" s="500"/>
      <c r="I494" s="500"/>
      <c r="J494" s="662">
        <f t="shared" si="14"/>
        <v>0</v>
      </c>
      <c r="K494" s="500"/>
      <c r="L494" s="663">
        <f t="shared" si="15"/>
        <v>0</v>
      </c>
    </row>
    <row r="495" spans="1:12" x14ac:dyDescent="0.3">
      <c r="A495" s="691"/>
      <c r="B495" s="690"/>
      <c r="C495" s="690"/>
      <c r="D495" s="690"/>
      <c r="E495" s="690"/>
      <c r="F495" s="431" t="s">
        <v>374</v>
      </c>
      <c r="G495" s="500"/>
      <c r="H495" s="500"/>
      <c r="I495" s="500"/>
      <c r="J495" s="662">
        <f t="shared" si="14"/>
        <v>0</v>
      </c>
      <c r="K495" s="500"/>
      <c r="L495" s="663">
        <f t="shared" si="15"/>
        <v>0</v>
      </c>
    </row>
    <row r="496" spans="1:12" x14ac:dyDescent="0.3">
      <c r="A496" s="691"/>
      <c r="B496" s="690"/>
      <c r="C496" s="690"/>
      <c r="D496" s="690"/>
      <c r="E496" s="690"/>
      <c r="F496" s="431" t="s">
        <v>374</v>
      </c>
      <c r="G496" s="500"/>
      <c r="H496" s="500"/>
      <c r="I496" s="500"/>
      <c r="J496" s="662">
        <f t="shared" si="14"/>
        <v>0</v>
      </c>
      <c r="K496" s="500"/>
      <c r="L496" s="663">
        <f t="shared" si="15"/>
        <v>0</v>
      </c>
    </row>
    <row r="497" spans="1:12" x14ac:dyDescent="0.3">
      <c r="A497" s="691"/>
      <c r="B497" s="690"/>
      <c r="C497" s="690"/>
      <c r="D497" s="690"/>
      <c r="E497" s="690"/>
      <c r="F497" s="431" t="s">
        <v>374</v>
      </c>
      <c r="G497" s="500"/>
      <c r="H497" s="500"/>
      <c r="I497" s="500"/>
      <c r="J497" s="662">
        <f t="shared" si="14"/>
        <v>0</v>
      </c>
      <c r="K497" s="500"/>
      <c r="L497" s="663">
        <f t="shared" si="15"/>
        <v>0</v>
      </c>
    </row>
    <row r="498" spans="1:12" x14ac:dyDescent="0.3">
      <c r="A498" s="691"/>
      <c r="B498" s="690"/>
      <c r="C498" s="690"/>
      <c r="D498" s="690"/>
      <c r="E498" s="690"/>
      <c r="F498" s="431" t="s">
        <v>374</v>
      </c>
      <c r="G498" s="500"/>
      <c r="H498" s="500"/>
      <c r="I498" s="500"/>
      <c r="J498" s="662">
        <f t="shared" si="14"/>
        <v>0</v>
      </c>
      <c r="K498" s="500"/>
      <c r="L498" s="663">
        <f t="shared" si="15"/>
        <v>0</v>
      </c>
    </row>
    <row r="499" spans="1:12" x14ac:dyDescent="0.3">
      <c r="A499" s="691"/>
      <c r="B499" s="690"/>
      <c r="C499" s="690"/>
      <c r="D499" s="690"/>
      <c r="E499" s="690"/>
      <c r="F499" s="431" t="s">
        <v>374</v>
      </c>
      <c r="G499" s="500"/>
      <c r="H499" s="500"/>
      <c r="I499" s="500"/>
      <c r="J499" s="662">
        <f t="shared" si="14"/>
        <v>0</v>
      </c>
      <c r="K499" s="500"/>
      <c r="L499" s="663">
        <f t="shared" si="15"/>
        <v>0</v>
      </c>
    </row>
    <row r="500" spans="1:12" ht="14.5" thickBot="1" x14ac:dyDescent="0.35">
      <c r="A500" s="692"/>
      <c r="B500" s="693"/>
      <c r="C500" s="693"/>
      <c r="D500" s="693"/>
      <c r="E500" s="693"/>
      <c r="F500" s="456" t="s">
        <v>374</v>
      </c>
      <c r="G500" s="554"/>
      <c r="H500" s="554"/>
      <c r="I500" s="554"/>
      <c r="J500" s="664">
        <f t="shared" si="14"/>
        <v>0</v>
      </c>
      <c r="K500" s="554"/>
      <c r="L500" s="665">
        <f t="shared" si="15"/>
        <v>0</v>
      </c>
    </row>
  </sheetData>
  <sheetProtection sheet="1" objects="1" scenarios="1"/>
  <mergeCells count="13">
    <mergeCell ref="K7:K8"/>
    <mergeCell ref="L7:L8"/>
    <mergeCell ref="A1:J3"/>
    <mergeCell ref="F7:F8"/>
    <mergeCell ref="G7:G8"/>
    <mergeCell ref="H7:H8"/>
    <mergeCell ref="I7:I8"/>
    <mergeCell ref="J7:J8"/>
    <mergeCell ref="A7:A8"/>
    <mergeCell ref="B7:B8"/>
    <mergeCell ref="C7:C8"/>
    <mergeCell ref="D7:D8"/>
    <mergeCell ref="E7:E8"/>
  </mergeCells>
  <dataValidations count="3">
    <dataValidation type="list" allowBlank="1" showInputMessage="1" showErrorMessage="1" sqref="D9:D500" xr:uid="{0A8921ED-88CD-48B5-8E6C-862FAD8AA059}">
      <formula1>"New (Growth),Replacement (End of Life),Replacement (Growth)"</formula1>
    </dataValidation>
    <dataValidation type="list" allowBlank="1" showInputMessage="1" showErrorMessage="1" sqref="A9:A500" xr:uid="{680741A6-20CE-4A19-83DF-C506CCC10E13}">
      <formula1>"2023,2024,2025,2026,2027,2028"</formula1>
    </dataValidation>
    <dataValidation type="list" allowBlank="1" showInputMessage="1" showErrorMessage="1" sqref="E9:E500" xr:uid="{12374863-D8A9-4BE0-8D43-A35A12F6D7E2}">
      <formula1>"In-Ground Module,IP Governor,MP Governor"</formula1>
    </dataValidation>
  </dataValidations>
  <pageMargins left="0.7" right="0.7" top="0.75" bottom="0.75" header="0.3" footer="0.3"/>
  <pageSetup paperSize="9" scale="23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FD22F-6B9E-4B36-AF76-AF4BB07EB653}">
  <sheetPr>
    <pageSetUpPr fitToPage="1"/>
  </sheetPr>
  <dimension ref="A1:AS113"/>
  <sheetViews>
    <sheetView zoomScale="80" zoomScaleNormal="80" zoomScaleSheetLayoutView="100" workbookViewId="0">
      <selection activeCell="A6" sqref="A6:H6"/>
    </sheetView>
  </sheetViews>
  <sheetFormatPr defaultColWidth="0" defaultRowHeight="14" zeroHeight="1" x14ac:dyDescent="0.3"/>
  <cols>
    <col min="1" max="2" width="24.75" customWidth="1"/>
    <col min="3" max="9" width="11.58203125" customWidth="1"/>
    <col min="10" max="11" width="9" customWidth="1"/>
    <col min="12" max="12" width="9" hidden="1" customWidth="1"/>
    <col min="13" max="45" width="0" hidden="1" customWidth="1"/>
    <col min="46" max="16384" width="9" hidden="1"/>
  </cols>
  <sheetData>
    <row r="1" spans="1:11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11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11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</row>
    <row r="4" spans="1:11" ht="18" x14ac:dyDescent="0.4">
      <c r="A4" s="638" t="str">
        <f ca="1">CONCATENATE("Worksheet: ",RIGHT(CELL("filename",$A$1),LEN(CELL("filename",$A$1))-FIND("]",CELL("filename",$A$1))))</f>
        <v>Worksheet: 4.5 District Governors Summary</v>
      </c>
    </row>
    <row r="5" spans="1:11" x14ac:dyDescent="0.3"/>
    <row r="6" spans="1:11" ht="16" thickBot="1" x14ac:dyDescent="0.4">
      <c r="A6" s="1687" t="s">
        <v>1260</v>
      </c>
      <c r="B6" s="1687"/>
      <c r="C6" s="1687"/>
      <c r="D6" s="1687"/>
      <c r="E6" s="1687"/>
      <c r="F6" s="1687"/>
      <c r="G6" s="1687"/>
      <c r="H6" s="1687"/>
      <c r="I6" s="42"/>
    </row>
    <row r="7" spans="1:11" ht="14.5" thickBot="1" x14ac:dyDescent="0.35">
      <c r="A7" s="1704" t="s">
        <v>561</v>
      </c>
      <c r="B7" s="1704" t="s">
        <v>560</v>
      </c>
      <c r="C7" s="1615" t="s">
        <v>299</v>
      </c>
      <c r="D7" s="1702" t="s">
        <v>565</v>
      </c>
      <c r="E7" s="1702"/>
      <c r="F7" s="1702"/>
      <c r="G7" s="1702"/>
      <c r="H7" s="1702"/>
      <c r="I7" s="1703"/>
    </row>
    <row r="8" spans="1:11" ht="14.5" thickBot="1" x14ac:dyDescent="0.35">
      <c r="A8" s="1705"/>
      <c r="B8" s="1705"/>
      <c r="C8" s="1614"/>
      <c r="D8" s="481">
        <v>2023</v>
      </c>
      <c r="E8" s="475">
        <v>2024</v>
      </c>
      <c r="F8" s="475">
        <v>2025</v>
      </c>
      <c r="G8" s="475">
        <v>2026</v>
      </c>
      <c r="H8" s="475">
        <v>2027</v>
      </c>
      <c r="I8" s="476">
        <v>2028</v>
      </c>
    </row>
    <row r="9" spans="1:11" x14ac:dyDescent="0.3">
      <c r="A9" s="419" t="s">
        <v>562</v>
      </c>
      <c r="B9" s="437" t="s">
        <v>513</v>
      </c>
      <c r="C9" s="487" t="s">
        <v>225</v>
      </c>
      <c r="D9" s="694">
        <f>COUNTIFS('4.4 District Governors Detail'!$A$9:$A$500,'4.5 District Governors Summary'!D$8,'4.4 District Governors Detail'!$D$9:$D$500,'4.5 District Governors Summary'!$B9,'4.4 District Governors Detail'!$E$9:$E$500,"IP Governor")</f>
        <v>0</v>
      </c>
      <c r="E9" s="680">
        <f>COUNTIFS('4.4 District Governors Detail'!$A$9:$A$500,'4.5 District Governors Summary'!E$8,'4.4 District Governors Detail'!$D$9:$D$500,'4.5 District Governors Summary'!$B9,'4.4 District Governors Detail'!$E$9:$E$500,"IP Governor")</f>
        <v>0</v>
      </c>
      <c r="F9" s="680">
        <f>COUNTIFS('4.4 District Governors Detail'!$A$9:$A$500,'4.5 District Governors Summary'!F$8,'4.4 District Governors Detail'!$D$9:$D$500,'4.5 District Governors Summary'!$B9,'4.4 District Governors Detail'!$E$9:$E$500,"IP Governor")</f>
        <v>0</v>
      </c>
      <c r="G9" s="680">
        <f>COUNTIFS('4.4 District Governors Detail'!$A$9:$A$500,'4.5 District Governors Summary'!G$8,'4.4 District Governors Detail'!$D$9:$D$500,'4.5 District Governors Summary'!$B9,'4.4 District Governors Detail'!$E$9:$E$500,"IP Governor")</f>
        <v>0</v>
      </c>
      <c r="H9" s="680">
        <f>COUNTIFS('4.4 District Governors Detail'!$A$9:$A$500,'4.5 District Governors Summary'!H$8,'4.4 District Governors Detail'!$D$9:$D$500,'4.5 District Governors Summary'!$B9,'4.4 District Governors Detail'!$E$9:$E$500,"IP Governor")</f>
        <v>0</v>
      </c>
      <c r="I9" s="671">
        <f>COUNTIFS('4.4 District Governors Detail'!$A$9:$A$500,'4.5 District Governors Summary'!I$8,'4.4 District Governors Detail'!$D$9:$D$500,'4.5 District Governors Summary'!$B9,'4.4 District Governors Detail'!$E$9:$E$500,"IP Governor")</f>
        <v>0</v>
      </c>
    </row>
    <row r="10" spans="1:11" x14ac:dyDescent="0.3">
      <c r="A10" s="422" t="s">
        <v>563</v>
      </c>
      <c r="B10" s="413" t="s">
        <v>513</v>
      </c>
      <c r="C10" s="488" t="str">
        <f>C9</f>
        <v>Number</v>
      </c>
      <c r="D10" s="695">
        <f>COUNTIFS('4.4 District Governors Detail'!$A$9:$A$500,'4.5 District Governors Summary'!D$8,'4.4 District Governors Detail'!$D$9:$D$500,'4.5 District Governors Summary'!$B10,'4.4 District Governors Detail'!$E$9:$E$500,"MP Governor")</f>
        <v>0</v>
      </c>
      <c r="E10" s="662">
        <f>COUNTIFS('4.4 District Governors Detail'!$A$9:$A$500,'4.5 District Governors Summary'!E$8,'4.4 District Governors Detail'!$D$9:$D$500,'4.5 District Governors Summary'!$B10,'4.4 District Governors Detail'!$E$9:$E$500,"MP Governor")</f>
        <v>0</v>
      </c>
      <c r="F10" s="662">
        <f>COUNTIFS('4.4 District Governors Detail'!$A$9:$A$500,'4.5 District Governors Summary'!F$8,'4.4 District Governors Detail'!$D$9:$D$500,'4.5 District Governors Summary'!$B10,'4.4 District Governors Detail'!$E$9:$E$500,"MP Governor")</f>
        <v>0</v>
      </c>
      <c r="G10" s="662">
        <f>COUNTIFS('4.4 District Governors Detail'!$A$9:$A$500,'4.5 District Governors Summary'!G$8,'4.4 District Governors Detail'!$D$9:$D$500,'4.5 District Governors Summary'!$B10,'4.4 District Governors Detail'!$E$9:$E$500,"MP Governor")</f>
        <v>0</v>
      </c>
      <c r="H10" s="662">
        <f>COUNTIFS('4.4 District Governors Detail'!$A$9:$A$500,'4.5 District Governors Summary'!H$8,'4.4 District Governors Detail'!$D$9:$D$500,'4.5 District Governors Summary'!$B10,'4.4 District Governors Detail'!$E$9:$E$500,"MP Governor")</f>
        <v>0</v>
      </c>
      <c r="I10" s="663">
        <f>COUNTIFS('4.4 District Governors Detail'!$A$9:$A$500,'4.5 District Governors Summary'!I$8,'4.4 District Governors Detail'!$D$9:$D$500,'4.5 District Governors Summary'!$B10,'4.4 District Governors Detail'!$E$9:$E$500,"MP Governor")</f>
        <v>0</v>
      </c>
    </row>
    <row r="11" spans="1:11" ht="14.5" thickBot="1" x14ac:dyDescent="0.35">
      <c r="A11" s="420" t="s">
        <v>564</v>
      </c>
      <c r="B11" s="440" t="s">
        <v>513</v>
      </c>
      <c r="C11" s="489" t="str">
        <f t="shared" ref="C11" si="0">C10</f>
        <v>Number</v>
      </c>
      <c r="D11" s="696">
        <f>COUNTIFS('4.4 District Governors Detail'!$A$9:$A$500,'4.5 District Governors Summary'!D$8,'4.4 District Governors Detail'!$D$9:$D$500,'4.5 District Governors Summary'!$B11,'4.4 District Governors Detail'!$E$9:$E$500,"In-Ground Module")</f>
        <v>0</v>
      </c>
      <c r="E11" s="664">
        <f>COUNTIFS('4.4 District Governors Detail'!$A$9:$A$500,'4.5 District Governors Summary'!E$8,'4.4 District Governors Detail'!$D$9:$D$500,'4.5 District Governors Summary'!$B11,'4.4 District Governors Detail'!$E$9:$E$500,"In-Ground Module")</f>
        <v>0</v>
      </c>
      <c r="F11" s="664">
        <f>COUNTIFS('4.4 District Governors Detail'!$A$9:$A$500,'4.5 District Governors Summary'!F$8,'4.4 District Governors Detail'!$D$9:$D$500,'4.5 District Governors Summary'!$B11,'4.4 District Governors Detail'!$E$9:$E$500,"In-Ground Module")</f>
        <v>0</v>
      </c>
      <c r="G11" s="664">
        <f>COUNTIFS('4.4 District Governors Detail'!$A$9:$A$500,'4.5 District Governors Summary'!G$8,'4.4 District Governors Detail'!$D$9:$D$500,'4.5 District Governors Summary'!$B11,'4.4 District Governors Detail'!$E$9:$E$500,"In-Ground Module")</f>
        <v>0</v>
      </c>
      <c r="H11" s="664">
        <f>COUNTIFS('4.4 District Governors Detail'!$A$9:$A$500,'4.5 District Governors Summary'!H$8,'4.4 District Governors Detail'!$D$9:$D$500,'4.5 District Governors Summary'!$B11,'4.4 District Governors Detail'!$E$9:$E$500,"In-Ground Module")</f>
        <v>0</v>
      </c>
      <c r="I11" s="665">
        <f>COUNTIFS('4.4 District Governors Detail'!$A$9:$A$500,'4.5 District Governors Summary'!I$8,'4.4 District Governors Detail'!$D$9:$D$500,'4.5 District Governors Summary'!$B11,'4.4 District Governors Detail'!$E$9:$E$500,"In-Ground Module")</f>
        <v>0</v>
      </c>
    </row>
    <row r="12" spans="1:11" ht="14.5" thickBot="1" x14ac:dyDescent="0.35">
      <c r="A12" s="4" t="s">
        <v>29</v>
      </c>
      <c r="B12" s="442" t="s">
        <v>513</v>
      </c>
      <c r="C12" s="490" t="str">
        <f>C11</f>
        <v>Number</v>
      </c>
      <c r="D12" s="697">
        <f>SUM(D9:D11)</f>
        <v>0</v>
      </c>
      <c r="E12" s="683">
        <f t="shared" ref="E12:I12" si="1">SUM(E9:E11)</f>
        <v>0</v>
      </c>
      <c r="F12" s="683">
        <f t="shared" si="1"/>
        <v>0</v>
      </c>
      <c r="G12" s="683">
        <f t="shared" si="1"/>
        <v>0</v>
      </c>
      <c r="H12" s="683">
        <f t="shared" si="1"/>
        <v>0</v>
      </c>
      <c r="I12" s="684">
        <f t="shared" si="1"/>
        <v>0</v>
      </c>
    </row>
    <row r="13" spans="1:11" x14ac:dyDescent="0.3">
      <c r="A13" s="419" t="s">
        <v>562</v>
      </c>
      <c r="B13" s="437" t="s">
        <v>514</v>
      </c>
      <c r="C13" s="487" t="str">
        <f>C12</f>
        <v>Number</v>
      </c>
      <c r="D13" s="694">
        <f>COUNTIFS('4.4 District Governors Detail'!$A$9:$A$500,'4.5 District Governors Summary'!D$8,'4.4 District Governors Detail'!$D$9:$D$500,'4.5 District Governors Summary'!$B13,'4.4 District Governors Detail'!$E$9:$E$500,"IP Governor")</f>
        <v>0</v>
      </c>
      <c r="E13" s="680">
        <f>COUNTIFS('4.4 District Governors Detail'!$A$9:$A$500,'4.5 District Governors Summary'!E$8,'4.4 District Governors Detail'!$D$9:$D$500,'4.5 District Governors Summary'!$B13,'4.4 District Governors Detail'!$E$9:$E$500,"IP Governor")</f>
        <v>0</v>
      </c>
      <c r="F13" s="680">
        <f>COUNTIFS('4.4 District Governors Detail'!$A$9:$A$500,'4.5 District Governors Summary'!F$8,'4.4 District Governors Detail'!$D$9:$D$500,'4.5 District Governors Summary'!$B13,'4.4 District Governors Detail'!$E$9:$E$500,"IP Governor")</f>
        <v>0</v>
      </c>
      <c r="G13" s="680">
        <f>COUNTIFS('4.4 District Governors Detail'!$A$9:$A$500,'4.5 District Governors Summary'!G$8,'4.4 District Governors Detail'!$D$9:$D$500,'4.5 District Governors Summary'!$B13,'4.4 District Governors Detail'!$E$9:$E$500,"IP Governor")</f>
        <v>0</v>
      </c>
      <c r="H13" s="680">
        <f>COUNTIFS('4.4 District Governors Detail'!$A$9:$A$500,'4.5 District Governors Summary'!H$8,'4.4 District Governors Detail'!$D$9:$D$500,'4.5 District Governors Summary'!$B13,'4.4 District Governors Detail'!$E$9:$E$500,"IP Governor")</f>
        <v>0</v>
      </c>
      <c r="I13" s="671">
        <f>COUNTIFS('4.4 District Governors Detail'!$A$9:$A$500,'4.5 District Governors Summary'!I$8,'4.4 District Governors Detail'!$D$9:$D$500,'4.5 District Governors Summary'!$B13,'4.4 District Governors Detail'!$E$9:$E$500,"IP Governor")</f>
        <v>0</v>
      </c>
    </row>
    <row r="14" spans="1:11" x14ac:dyDescent="0.3">
      <c r="A14" s="422" t="s">
        <v>563</v>
      </c>
      <c r="B14" s="413" t="s">
        <v>514</v>
      </c>
      <c r="C14" s="488" t="str">
        <f>C13</f>
        <v>Number</v>
      </c>
      <c r="D14" s="695">
        <f>COUNTIFS('4.4 District Governors Detail'!$A$9:$A$500,'4.5 District Governors Summary'!D$8,'4.4 District Governors Detail'!$D$9:$D$500,'4.5 District Governors Summary'!$B14,'4.4 District Governors Detail'!$E$9:$E$500,"MP Governor")</f>
        <v>0</v>
      </c>
      <c r="E14" s="662">
        <f>COUNTIFS('4.4 District Governors Detail'!$A$9:$A$500,'4.5 District Governors Summary'!E$8,'4.4 District Governors Detail'!$D$9:$D$500,'4.5 District Governors Summary'!$B14,'4.4 District Governors Detail'!$E$9:$E$500,"MP Governor")</f>
        <v>0</v>
      </c>
      <c r="F14" s="662">
        <f>COUNTIFS('4.4 District Governors Detail'!$A$9:$A$500,'4.5 District Governors Summary'!F$8,'4.4 District Governors Detail'!$D$9:$D$500,'4.5 District Governors Summary'!$B14,'4.4 District Governors Detail'!$E$9:$E$500,"MP Governor")</f>
        <v>0</v>
      </c>
      <c r="G14" s="662">
        <f>COUNTIFS('4.4 District Governors Detail'!$A$9:$A$500,'4.5 District Governors Summary'!G$8,'4.4 District Governors Detail'!$D$9:$D$500,'4.5 District Governors Summary'!$B14,'4.4 District Governors Detail'!$E$9:$E$500,"MP Governor")</f>
        <v>0</v>
      </c>
      <c r="H14" s="662">
        <f>COUNTIFS('4.4 District Governors Detail'!$A$9:$A$500,'4.5 District Governors Summary'!H$8,'4.4 District Governors Detail'!$D$9:$D$500,'4.5 District Governors Summary'!$B14,'4.4 District Governors Detail'!$E$9:$E$500,"MP Governor")</f>
        <v>0</v>
      </c>
      <c r="I14" s="663">
        <f>COUNTIFS('4.4 District Governors Detail'!$A$9:$A$500,'4.5 District Governors Summary'!I$8,'4.4 District Governors Detail'!$D$9:$D$500,'4.5 District Governors Summary'!$B14,'4.4 District Governors Detail'!$E$9:$E$500,"MP Governor")</f>
        <v>0</v>
      </c>
    </row>
    <row r="15" spans="1:11" ht="14.5" thickBot="1" x14ac:dyDescent="0.35">
      <c r="A15" s="420" t="s">
        <v>564</v>
      </c>
      <c r="B15" s="440" t="s">
        <v>514</v>
      </c>
      <c r="C15" s="489" t="str">
        <f t="shared" ref="C15:C16" si="2">C14</f>
        <v>Number</v>
      </c>
      <c r="D15" s="696">
        <f>COUNTIFS('4.4 District Governors Detail'!$A$9:$A$500,'4.5 District Governors Summary'!D$8,'4.4 District Governors Detail'!$D$9:$D$500,'4.5 District Governors Summary'!$B15,'4.4 District Governors Detail'!$E$9:$E$500,"In-Ground Module")</f>
        <v>0</v>
      </c>
      <c r="E15" s="664">
        <f>COUNTIFS('4.4 District Governors Detail'!$A$9:$A$500,'4.5 District Governors Summary'!E$8,'4.4 District Governors Detail'!$D$9:$D$500,'4.5 District Governors Summary'!$B15,'4.4 District Governors Detail'!$E$9:$E$500,"In-Ground Module")</f>
        <v>0</v>
      </c>
      <c r="F15" s="664">
        <f>COUNTIFS('4.4 District Governors Detail'!$A$9:$A$500,'4.5 District Governors Summary'!F$8,'4.4 District Governors Detail'!$D$9:$D$500,'4.5 District Governors Summary'!$B15,'4.4 District Governors Detail'!$E$9:$E$500,"In-Ground Module")</f>
        <v>0</v>
      </c>
      <c r="G15" s="664">
        <f>COUNTIFS('4.4 District Governors Detail'!$A$9:$A$500,'4.5 District Governors Summary'!G$8,'4.4 District Governors Detail'!$D$9:$D$500,'4.5 District Governors Summary'!$B15,'4.4 District Governors Detail'!$E$9:$E$500,"In-Ground Module")</f>
        <v>0</v>
      </c>
      <c r="H15" s="664">
        <f>COUNTIFS('4.4 District Governors Detail'!$A$9:$A$500,'4.5 District Governors Summary'!H$8,'4.4 District Governors Detail'!$D$9:$D$500,'4.5 District Governors Summary'!$B15,'4.4 District Governors Detail'!$E$9:$E$500,"In-Ground Module")</f>
        <v>0</v>
      </c>
      <c r="I15" s="665">
        <f>COUNTIFS('4.4 District Governors Detail'!$A$9:$A$500,'4.5 District Governors Summary'!I$8,'4.4 District Governors Detail'!$D$9:$D$500,'4.5 District Governors Summary'!$B15,'4.4 District Governors Detail'!$E$9:$E$500,"In-Ground Module")</f>
        <v>0</v>
      </c>
    </row>
    <row r="16" spans="1:11" ht="14.5" thickBot="1" x14ac:dyDescent="0.35">
      <c r="A16" s="4" t="s">
        <v>29</v>
      </c>
      <c r="B16" s="442" t="s">
        <v>514</v>
      </c>
      <c r="C16" s="490" t="str">
        <f t="shared" si="2"/>
        <v>Number</v>
      </c>
      <c r="D16" s="697">
        <f>SUM(D13:D15)</f>
        <v>0</v>
      </c>
      <c r="E16" s="683">
        <f t="shared" ref="E16:I16" si="3">SUM(E13:E15)</f>
        <v>0</v>
      </c>
      <c r="F16" s="683">
        <f t="shared" si="3"/>
        <v>0</v>
      </c>
      <c r="G16" s="683">
        <f t="shared" si="3"/>
        <v>0</v>
      </c>
      <c r="H16" s="683">
        <f t="shared" si="3"/>
        <v>0</v>
      </c>
      <c r="I16" s="684">
        <f t="shared" si="3"/>
        <v>0</v>
      </c>
    </row>
    <row r="17" spans="1:15" x14ac:dyDescent="0.3">
      <c r="A17" s="419" t="s">
        <v>562</v>
      </c>
      <c r="B17" s="437" t="s">
        <v>530</v>
      </c>
      <c r="C17" s="487" t="str">
        <f>C16</f>
        <v>Number</v>
      </c>
      <c r="D17" s="694">
        <f>COUNTIFS('4.4 District Governors Detail'!$A$9:$A$500,'4.5 District Governors Summary'!D$8,'4.4 District Governors Detail'!$D$9:$D$500,'4.5 District Governors Summary'!$B17,'4.4 District Governors Detail'!$E$9:$E$500,"IP Governor")</f>
        <v>0</v>
      </c>
      <c r="E17" s="680">
        <f>COUNTIFS('4.4 District Governors Detail'!$A$9:$A$500,'4.5 District Governors Summary'!E$8,'4.4 District Governors Detail'!$D$9:$D$500,'4.5 District Governors Summary'!$B17,'4.4 District Governors Detail'!$E$9:$E$500,"IP Governor")</f>
        <v>0</v>
      </c>
      <c r="F17" s="680">
        <f>COUNTIFS('4.4 District Governors Detail'!$A$9:$A$500,'4.5 District Governors Summary'!F$8,'4.4 District Governors Detail'!$D$9:$D$500,'4.5 District Governors Summary'!$B17,'4.4 District Governors Detail'!$E$9:$E$500,"IP Governor")</f>
        <v>0</v>
      </c>
      <c r="G17" s="680">
        <f>COUNTIFS('4.4 District Governors Detail'!$A$9:$A$500,'4.5 District Governors Summary'!G$8,'4.4 District Governors Detail'!$D$9:$D$500,'4.5 District Governors Summary'!$B17,'4.4 District Governors Detail'!$E$9:$E$500,"IP Governor")</f>
        <v>0</v>
      </c>
      <c r="H17" s="680">
        <f>COUNTIFS('4.4 District Governors Detail'!$A$9:$A$500,'4.5 District Governors Summary'!H$8,'4.4 District Governors Detail'!$D$9:$D$500,'4.5 District Governors Summary'!$B17,'4.4 District Governors Detail'!$E$9:$E$500,"IP Governor")</f>
        <v>0</v>
      </c>
      <c r="I17" s="671">
        <f>COUNTIFS('4.4 District Governors Detail'!$A$9:$A$500,'4.5 District Governors Summary'!I$8,'4.4 District Governors Detail'!$D$9:$D$500,'4.5 District Governors Summary'!$B17,'4.4 District Governors Detail'!$E$9:$E$500,"IP Governor")</f>
        <v>0</v>
      </c>
    </row>
    <row r="18" spans="1:15" ht="14.5" thickBot="1" x14ac:dyDescent="0.35">
      <c r="A18" s="422" t="s">
        <v>563</v>
      </c>
      <c r="B18" s="413" t="s">
        <v>530</v>
      </c>
      <c r="C18" s="488" t="str">
        <f>C17</f>
        <v>Number</v>
      </c>
      <c r="D18" s="695">
        <f>COUNTIFS('4.4 District Governors Detail'!$A$9:$A$500,'4.5 District Governors Summary'!D$8,'4.4 District Governors Detail'!$D$9:$D$500,'4.5 District Governors Summary'!$B18,'4.4 District Governors Detail'!$E$9:$E$500,"MP Governor")</f>
        <v>0</v>
      </c>
      <c r="E18" s="662">
        <f>COUNTIFS('4.4 District Governors Detail'!$A$9:$A$500,'4.5 District Governors Summary'!E$8,'4.4 District Governors Detail'!$D$9:$D$500,'4.5 District Governors Summary'!$B18,'4.4 District Governors Detail'!$E$9:$E$500,"MP Governor")</f>
        <v>0</v>
      </c>
      <c r="F18" s="662">
        <f>COUNTIFS('4.4 District Governors Detail'!$A$9:$A$500,'4.5 District Governors Summary'!F$8,'4.4 District Governors Detail'!$D$9:$D$500,'4.5 District Governors Summary'!$B18,'4.4 District Governors Detail'!$E$9:$E$500,"MP Governor")</f>
        <v>0</v>
      </c>
      <c r="G18" s="662">
        <f>COUNTIFS('4.4 District Governors Detail'!$A$9:$A$500,'4.5 District Governors Summary'!G$8,'4.4 District Governors Detail'!$D$9:$D$500,'4.5 District Governors Summary'!$B18,'4.4 District Governors Detail'!$E$9:$E$500,"MP Governor")</f>
        <v>0</v>
      </c>
      <c r="H18" s="662">
        <f>COUNTIFS('4.4 District Governors Detail'!$A$9:$A$500,'4.5 District Governors Summary'!H$8,'4.4 District Governors Detail'!$D$9:$D$500,'4.5 District Governors Summary'!$B18,'4.4 District Governors Detail'!$E$9:$E$500,"MP Governor")</f>
        <v>0</v>
      </c>
      <c r="I18" s="663">
        <f>COUNTIFS('4.4 District Governors Detail'!$A$9:$A$500,'4.5 District Governors Summary'!I$8,'4.4 District Governors Detail'!$D$9:$D$500,'4.5 District Governors Summary'!$B18,'4.4 District Governors Detail'!$E$9:$E$500,"MP Governor")</f>
        <v>0</v>
      </c>
    </row>
    <row r="19" spans="1:15" ht="14.5" thickBot="1" x14ac:dyDescent="0.35">
      <c r="A19" s="420" t="s">
        <v>564</v>
      </c>
      <c r="B19" s="440" t="s">
        <v>530</v>
      </c>
      <c r="C19" s="489" t="str">
        <f t="shared" ref="C19:C20" si="4">C18</f>
        <v>Number</v>
      </c>
      <c r="D19" s="696">
        <f>COUNTIFS('4.4 District Governors Detail'!$A$9:$A$500,'4.5 District Governors Summary'!D$8,'4.4 District Governors Detail'!$D$9:$D$500,'4.5 District Governors Summary'!$B19,'4.4 District Governors Detail'!$E$9:$E$500,"In-Ground Module")</f>
        <v>0</v>
      </c>
      <c r="E19" s="664">
        <f>COUNTIFS('4.4 District Governors Detail'!$A$9:$A$500,'4.5 District Governors Summary'!E$8,'4.4 District Governors Detail'!$D$9:$D$500,'4.5 District Governors Summary'!$B19,'4.4 District Governors Detail'!$E$9:$E$500,"In-Ground Module")</f>
        <v>0</v>
      </c>
      <c r="F19" s="664">
        <f>COUNTIFS('4.4 District Governors Detail'!$A$9:$A$500,'4.5 District Governors Summary'!F$8,'4.4 District Governors Detail'!$D$9:$D$500,'4.5 District Governors Summary'!$B19,'4.4 District Governors Detail'!$E$9:$E$500,"In-Ground Module")</f>
        <v>0</v>
      </c>
      <c r="G19" s="664">
        <f>COUNTIFS('4.4 District Governors Detail'!$A$9:$A$500,'4.5 District Governors Summary'!G$8,'4.4 District Governors Detail'!$D$9:$D$500,'4.5 District Governors Summary'!$B19,'4.4 District Governors Detail'!$E$9:$E$500,"In-Ground Module")</f>
        <v>0</v>
      </c>
      <c r="H19" s="664">
        <f>COUNTIFS('4.4 District Governors Detail'!$A$9:$A$500,'4.5 District Governors Summary'!H$8,'4.4 District Governors Detail'!$D$9:$D$500,'4.5 District Governors Summary'!$B19,'4.4 District Governors Detail'!$E$9:$E$500,"In-Ground Module")</f>
        <v>0</v>
      </c>
      <c r="I19" s="665">
        <f>COUNTIFS('4.4 District Governors Detail'!$A$9:$A$500,'4.5 District Governors Summary'!I$8,'4.4 District Governors Detail'!$D$9:$D$500,'4.5 District Governors Summary'!$B19,'4.4 District Governors Detail'!$E$9:$E$500,"In-Ground Module")</f>
        <v>0</v>
      </c>
      <c r="O19" s="485"/>
    </row>
    <row r="20" spans="1:15" ht="14.5" thickBot="1" x14ac:dyDescent="0.35">
      <c r="A20" s="486" t="s">
        <v>29</v>
      </c>
      <c r="B20" s="445" t="s">
        <v>530</v>
      </c>
      <c r="C20" s="491" t="str">
        <f t="shared" si="4"/>
        <v>Number</v>
      </c>
      <c r="D20" s="698">
        <f>SUM(D17:D19)</f>
        <v>0</v>
      </c>
      <c r="E20" s="656">
        <f t="shared" ref="E20:H20" si="5">SUM(E17:E19)</f>
        <v>0</v>
      </c>
      <c r="F20" s="656">
        <f t="shared" si="5"/>
        <v>0</v>
      </c>
      <c r="G20" s="656">
        <f t="shared" si="5"/>
        <v>0</v>
      </c>
      <c r="H20" s="656">
        <f t="shared" si="5"/>
        <v>0</v>
      </c>
      <c r="I20" s="657">
        <f>SUM(I17:I19)</f>
        <v>0</v>
      </c>
    </row>
    <row r="21" spans="1:15" ht="14.5" thickBot="1" x14ac:dyDescent="0.35">
      <c r="A21" s="10"/>
      <c r="I21" s="12"/>
    </row>
    <row r="22" spans="1:15" ht="14.5" thickBot="1" x14ac:dyDescent="0.35">
      <c r="A22" s="1704" t="s">
        <v>561</v>
      </c>
      <c r="B22" s="1704" t="s">
        <v>560</v>
      </c>
      <c r="C22" s="1615" t="s">
        <v>386</v>
      </c>
      <c r="D22" s="1702" t="s">
        <v>566</v>
      </c>
      <c r="E22" s="1702"/>
      <c r="F22" s="1702"/>
      <c r="G22" s="1702"/>
      <c r="H22" s="1702"/>
      <c r="I22" s="1703"/>
    </row>
    <row r="23" spans="1:15" ht="14.5" thickBot="1" x14ac:dyDescent="0.35">
      <c r="A23" s="1705"/>
      <c r="B23" s="1705"/>
      <c r="C23" s="1613"/>
      <c r="D23" s="481">
        <v>2023</v>
      </c>
      <c r="E23" s="475">
        <v>2024</v>
      </c>
      <c r="F23" s="475">
        <v>2025</v>
      </c>
      <c r="G23" s="475">
        <v>2026</v>
      </c>
      <c r="H23" s="475">
        <v>2027</v>
      </c>
      <c r="I23" s="476">
        <v>2028</v>
      </c>
    </row>
    <row r="24" spans="1:15" x14ac:dyDescent="0.3">
      <c r="A24" s="419" t="s">
        <v>562</v>
      </c>
      <c r="B24" s="437" t="s">
        <v>513</v>
      </c>
      <c r="C24" s="487" t="s">
        <v>374</v>
      </c>
      <c r="D24" s="694">
        <f>SUMIFS('4.4 District Governors Detail'!$L$9:$L$500,'4.4 District Governors Detail'!$A$9:$A$500,'4.5 District Governors Summary'!D$23,'4.4 District Governors Detail'!$D$9:$D$500,'4.5 District Governors Summary'!$B24,'4.4 District Governors Detail'!$E$9:$E$500,"IP Governor")</f>
        <v>0</v>
      </c>
      <c r="E24" s="680">
        <f>SUMIFS('4.4 District Governors Detail'!$L$9:$L$500,'4.4 District Governors Detail'!$A$9:$A$500,'4.5 District Governors Summary'!E$23,'4.4 District Governors Detail'!$D$9:$D$500,'4.5 District Governors Summary'!$B24,'4.4 District Governors Detail'!$E$9:$E$500,"IP Governor")</f>
        <v>0</v>
      </c>
      <c r="F24" s="680">
        <f>SUMIFS('4.4 District Governors Detail'!$L$9:$L$500,'4.4 District Governors Detail'!$A$9:$A$500,'4.5 District Governors Summary'!F$23,'4.4 District Governors Detail'!$D$9:$D$500,'4.5 District Governors Summary'!$B24,'4.4 District Governors Detail'!$E$9:$E$500,"IP Governor")</f>
        <v>0</v>
      </c>
      <c r="G24" s="680">
        <f>SUMIFS('4.4 District Governors Detail'!$L$9:$L$500,'4.4 District Governors Detail'!$A$9:$A$500,'4.5 District Governors Summary'!G$23,'4.4 District Governors Detail'!$D$9:$D$500,'4.5 District Governors Summary'!$B24,'4.4 District Governors Detail'!$E$9:$E$500,"IP Governor")</f>
        <v>0</v>
      </c>
      <c r="H24" s="680">
        <f>SUMIFS('4.4 District Governors Detail'!$L$9:$L$500,'4.4 District Governors Detail'!$A$9:$A$500,'4.5 District Governors Summary'!H$23,'4.4 District Governors Detail'!$D$9:$D$500,'4.5 District Governors Summary'!$B24,'4.4 District Governors Detail'!$E$9:$E$500,"IP Governor")</f>
        <v>0</v>
      </c>
      <c r="I24" s="671">
        <f>SUMIFS('4.4 District Governors Detail'!$L$9:$L$500,'4.4 District Governors Detail'!$A$9:$A$500,'4.5 District Governors Summary'!I$23,'4.4 District Governors Detail'!$D$9:$D$500,'4.5 District Governors Summary'!$B24,'4.4 District Governors Detail'!$E$9:$E$500,"IP Governor")</f>
        <v>0</v>
      </c>
    </row>
    <row r="25" spans="1:15" x14ac:dyDescent="0.3">
      <c r="A25" s="422" t="s">
        <v>563</v>
      </c>
      <c r="B25" s="413" t="s">
        <v>513</v>
      </c>
      <c r="C25" s="488" t="str">
        <f>C24</f>
        <v>Nominal £</v>
      </c>
      <c r="D25" s="695">
        <f>SUMIFS('4.4 District Governors Detail'!$L$9:$L$500,'4.4 District Governors Detail'!$A$9:$A$500,'4.5 District Governors Summary'!D$23,'4.4 District Governors Detail'!$D$9:$D$500,'4.5 District Governors Summary'!$B25,'4.4 District Governors Detail'!$E$9:$E$500,"MP Governor")</f>
        <v>0</v>
      </c>
      <c r="E25" s="662">
        <f>SUMIFS('4.4 District Governors Detail'!$L$9:$L$500,'4.4 District Governors Detail'!$A$9:$A$500,'4.5 District Governors Summary'!E$23,'4.4 District Governors Detail'!$D$9:$D$500,'4.5 District Governors Summary'!$B25,'4.4 District Governors Detail'!$E$9:$E$500,"MP Governor")</f>
        <v>0</v>
      </c>
      <c r="F25" s="662">
        <f>SUMIFS('4.4 District Governors Detail'!$L$9:$L$500,'4.4 District Governors Detail'!$A$9:$A$500,'4.5 District Governors Summary'!F$23,'4.4 District Governors Detail'!$D$9:$D$500,'4.5 District Governors Summary'!$B25,'4.4 District Governors Detail'!$E$9:$E$500,"MP Governor")</f>
        <v>0</v>
      </c>
      <c r="G25" s="662">
        <f>SUMIFS('4.4 District Governors Detail'!$L$9:$L$500,'4.4 District Governors Detail'!$A$9:$A$500,'4.5 District Governors Summary'!G$23,'4.4 District Governors Detail'!$D$9:$D$500,'4.5 District Governors Summary'!$B25,'4.4 District Governors Detail'!$E$9:$E$500,"MP Governor")</f>
        <v>0</v>
      </c>
      <c r="H25" s="662">
        <f>SUMIFS('4.4 District Governors Detail'!$L$9:$L$500,'4.4 District Governors Detail'!$A$9:$A$500,'4.5 District Governors Summary'!H$23,'4.4 District Governors Detail'!$D$9:$D$500,'4.5 District Governors Summary'!$B25,'4.4 District Governors Detail'!$E$9:$E$500,"MP Governor")</f>
        <v>0</v>
      </c>
      <c r="I25" s="663">
        <f>SUMIFS('4.4 District Governors Detail'!$L$9:$L$500,'4.4 District Governors Detail'!$A$9:$A$500,'4.5 District Governors Summary'!I$23,'4.4 District Governors Detail'!$D$9:$D$500,'4.5 District Governors Summary'!$B25,'4.4 District Governors Detail'!$E$9:$E$500,"MP Governor")</f>
        <v>0</v>
      </c>
    </row>
    <row r="26" spans="1:15" ht="14.5" thickBot="1" x14ac:dyDescent="0.35">
      <c r="A26" s="420" t="s">
        <v>564</v>
      </c>
      <c r="B26" s="440" t="s">
        <v>513</v>
      </c>
      <c r="C26" s="489" t="str">
        <f t="shared" ref="C26:C27" si="6">C25</f>
        <v>Nominal £</v>
      </c>
      <c r="D26" s="696">
        <f>SUMIFS('4.4 District Governors Detail'!$L$9:$L$500,'4.4 District Governors Detail'!$A$9:$A$500,'4.5 District Governors Summary'!D$23,'4.4 District Governors Detail'!$D$9:$D$500,'4.5 District Governors Summary'!$B26,'4.4 District Governors Detail'!$E$9:$E$500,"In-Ground Module")</f>
        <v>0</v>
      </c>
      <c r="E26" s="664">
        <f>SUMIFS('4.4 District Governors Detail'!$L$9:$L$500,'4.4 District Governors Detail'!$A$9:$A$500,'4.5 District Governors Summary'!E$23,'4.4 District Governors Detail'!$D$9:$D$500,'4.5 District Governors Summary'!$B26,'4.4 District Governors Detail'!$E$9:$E$500,"In-Ground Module")</f>
        <v>0</v>
      </c>
      <c r="F26" s="664">
        <f>SUMIFS('4.4 District Governors Detail'!$L$9:$L$500,'4.4 District Governors Detail'!$A$9:$A$500,'4.5 District Governors Summary'!F$23,'4.4 District Governors Detail'!$D$9:$D$500,'4.5 District Governors Summary'!$B26,'4.4 District Governors Detail'!$E$9:$E$500,"In-Ground Module")</f>
        <v>0</v>
      </c>
      <c r="G26" s="664">
        <f>SUMIFS('4.4 District Governors Detail'!$L$9:$L$500,'4.4 District Governors Detail'!$A$9:$A$500,'4.5 District Governors Summary'!G$23,'4.4 District Governors Detail'!$D$9:$D$500,'4.5 District Governors Summary'!$B26,'4.4 District Governors Detail'!$E$9:$E$500,"In-Ground Module")</f>
        <v>0</v>
      </c>
      <c r="H26" s="664">
        <f>SUMIFS('4.4 District Governors Detail'!$L$9:$L$500,'4.4 District Governors Detail'!$A$9:$A$500,'4.5 District Governors Summary'!H$23,'4.4 District Governors Detail'!$D$9:$D$500,'4.5 District Governors Summary'!$B26,'4.4 District Governors Detail'!$E$9:$E$500,"In-Ground Module")</f>
        <v>0</v>
      </c>
      <c r="I26" s="665">
        <f>SUMIFS('4.4 District Governors Detail'!$L$9:$L$500,'4.4 District Governors Detail'!$A$9:$A$500,'4.5 District Governors Summary'!I$23,'4.4 District Governors Detail'!$D$9:$D$500,'4.5 District Governors Summary'!$B26,'4.4 District Governors Detail'!$E$9:$E$500,"In-Ground Module")</f>
        <v>0</v>
      </c>
    </row>
    <row r="27" spans="1:15" ht="14.5" thickBot="1" x14ac:dyDescent="0.35">
      <c r="A27" s="4" t="s">
        <v>29</v>
      </c>
      <c r="B27" s="442" t="s">
        <v>513</v>
      </c>
      <c r="C27" s="490" t="str">
        <f t="shared" si="6"/>
        <v>Nominal £</v>
      </c>
      <c r="D27" s="697">
        <f>SUM(D24:D26)</f>
        <v>0</v>
      </c>
      <c r="E27" s="683">
        <f t="shared" ref="E27" si="7">SUM(E24:E26)</f>
        <v>0</v>
      </c>
      <c r="F27" s="683">
        <f t="shared" ref="F27" si="8">SUM(F24:F26)</f>
        <v>0</v>
      </c>
      <c r="G27" s="683">
        <f t="shared" ref="G27" si="9">SUM(G24:G26)</f>
        <v>0</v>
      </c>
      <c r="H27" s="683">
        <f t="shared" ref="H27" si="10">SUM(H24:H26)</f>
        <v>0</v>
      </c>
      <c r="I27" s="684">
        <f t="shared" ref="I27" si="11">SUM(I24:I26)</f>
        <v>0</v>
      </c>
    </row>
    <row r="28" spans="1:15" x14ac:dyDescent="0.3">
      <c r="A28" s="419" t="s">
        <v>562</v>
      </c>
      <c r="B28" s="437" t="s">
        <v>514</v>
      </c>
      <c r="C28" s="487" t="str">
        <f>C27</f>
        <v>Nominal £</v>
      </c>
      <c r="D28" s="694">
        <f>SUMIFS('4.4 District Governors Detail'!$L$9:$L$500,'4.4 District Governors Detail'!$A$9:$A$500,'4.5 District Governors Summary'!D$23,'4.4 District Governors Detail'!$D$9:$D$500,'4.5 District Governors Summary'!$B28,'4.4 District Governors Detail'!$E$9:$E$500,"IP Governor")</f>
        <v>0</v>
      </c>
      <c r="E28" s="680">
        <f>SUMIFS('4.4 District Governors Detail'!$L$9:$L$500,'4.4 District Governors Detail'!$A$9:$A$500,'4.5 District Governors Summary'!E$23,'4.4 District Governors Detail'!$D$9:$D$500,'4.5 District Governors Summary'!$B28,'4.4 District Governors Detail'!$E$9:$E$500,"IP Governor")</f>
        <v>0</v>
      </c>
      <c r="F28" s="680">
        <f>SUMIFS('4.4 District Governors Detail'!$L$9:$L$500,'4.4 District Governors Detail'!$A$9:$A$500,'4.5 District Governors Summary'!F$23,'4.4 District Governors Detail'!$D$9:$D$500,'4.5 District Governors Summary'!$B28,'4.4 District Governors Detail'!$E$9:$E$500,"IP Governor")</f>
        <v>0</v>
      </c>
      <c r="G28" s="680">
        <f>SUMIFS('4.4 District Governors Detail'!$L$9:$L$500,'4.4 District Governors Detail'!$A$9:$A$500,'4.5 District Governors Summary'!G$23,'4.4 District Governors Detail'!$D$9:$D$500,'4.5 District Governors Summary'!$B28,'4.4 District Governors Detail'!$E$9:$E$500,"IP Governor")</f>
        <v>0</v>
      </c>
      <c r="H28" s="680">
        <f>SUMIFS('4.4 District Governors Detail'!$L$9:$L$500,'4.4 District Governors Detail'!$A$9:$A$500,'4.5 District Governors Summary'!H$23,'4.4 District Governors Detail'!$D$9:$D$500,'4.5 District Governors Summary'!$B28,'4.4 District Governors Detail'!$E$9:$E$500,"IP Governor")</f>
        <v>0</v>
      </c>
      <c r="I28" s="671">
        <f>SUMIFS('4.4 District Governors Detail'!$L$9:$L$500,'4.4 District Governors Detail'!$A$9:$A$500,'4.5 District Governors Summary'!I$23,'4.4 District Governors Detail'!$D$9:$D$500,'4.5 District Governors Summary'!$B28,'4.4 District Governors Detail'!$E$9:$E$500,"IP Governor")</f>
        <v>0</v>
      </c>
    </row>
    <row r="29" spans="1:15" x14ac:dyDescent="0.3">
      <c r="A29" s="422" t="s">
        <v>563</v>
      </c>
      <c r="B29" s="413" t="s">
        <v>514</v>
      </c>
      <c r="C29" s="488" t="str">
        <f>C28</f>
        <v>Nominal £</v>
      </c>
      <c r="D29" s="695">
        <f>SUMIFS('4.4 District Governors Detail'!$L$9:$L$500,'4.4 District Governors Detail'!$A$9:$A$500,'4.5 District Governors Summary'!D$23,'4.4 District Governors Detail'!$D$9:$D$500,'4.5 District Governors Summary'!$B29,'4.4 District Governors Detail'!$E$9:$E$500,"MP Governor")</f>
        <v>0</v>
      </c>
      <c r="E29" s="662">
        <f>SUMIFS('4.4 District Governors Detail'!$L$9:$L$500,'4.4 District Governors Detail'!$A$9:$A$500,'4.5 District Governors Summary'!E$23,'4.4 District Governors Detail'!$D$9:$D$500,'4.5 District Governors Summary'!$B29,'4.4 District Governors Detail'!$E$9:$E$500,"MP Governor")</f>
        <v>0</v>
      </c>
      <c r="F29" s="662">
        <f>SUMIFS('4.4 District Governors Detail'!$L$9:$L$500,'4.4 District Governors Detail'!$A$9:$A$500,'4.5 District Governors Summary'!F$23,'4.4 District Governors Detail'!$D$9:$D$500,'4.5 District Governors Summary'!$B29,'4.4 District Governors Detail'!$E$9:$E$500,"MP Governor")</f>
        <v>0</v>
      </c>
      <c r="G29" s="662">
        <f>SUMIFS('4.4 District Governors Detail'!$L$9:$L$500,'4.4 District Governors Detail'!$A$9:$A$500,'4.5 District Governors Summary'!G$23,'4.4 District Governors Detail'!$D$9:$D$500,'4.5 District Governors Summary'!$B29,'4.4 District Governors Detail'!$E$9:$E$500,"MP Governor")</f>
        <v>0</v>
      </c>
      <c r="H29" s="662">
        <f>SUMIFS('4.4 District Governors Detail'!$L$9:$L$500,'4.4 District Governors Detail'!$A$9:$A$500,'4.5 District Governors Summary'!H$23,'4.4 District Governors Detail'!$D$9:$D$500,'4.5 District Governors Summary'!$B29,'4.4 District Governors Detail'!$E$9:$E$500,"MP Governor")</f>
        <v>0</v>
      </c>
      <c r="I29" s="663">
        <f>SUMIFS('4.4 District Governors Detail'!$L$9:$L$500,'4.4 District Governors Detail'!$A$9:$A$500,'4.5 District Governors Summary'!I$23,'4.4 District Governors Detail'!$D$9:$D$500,'4.5 District Governors Summary'!$B29,'4.4 District Governors Detail'!$E$9:$E$500,"MP Governor")</f>
        <v>0</v>
      </c>
    </row>
    <row r="30" spans="1:15" ht="14.5" thickBot="1" x14ac:dyDescent="0.35">
      <c r="A30" s="420" t="s">
        <v>564</v>
      </c>
      <c r="B30" s="440" t="s">
        <v>514</v>
      </c>
      <c r="C30" s="489" t="str">
        <f t="shared" ref="C30:C31" si="12">C29</f>
        <v>Nominal £</v>
      </c>
      <c r="D30" s="696">
        <f>SUMIFS('4.4 District Governors Detail'!$L$9:$L$500,'4.4 District Governors Detail'!$A$9:$A$500,'4.5 District Governors Summary'!D$23,'4.4 District Governors Detail'!$D$9:$D$500,'4.5 District Governors Summary'!$B30,'4.4 District Governors Detail'!$E$9:$E$500,"In-Ground Module")</f>
        <v>0</v>
      </c>
      <c r="E30" s="664">
        <f>SUMIFS('4.4 District Governors Detail'!$L$9:$L$500,'4.4 District Governors Detail'!$A$9:$A$500,'4.5 District Governors Summary'!E$23,'4.4 District Governors Detail'!$D$9:$D$500,'4.5 District Governors Summary'!$B30,'4.4 District Governors Detail'!$E$9:$E$500,"In-Ground Module")</f>
        <v>0</v>
      </c>
      <c r="F30" s="664">
        <f>SUMIFS('4.4 District Governors Detail'!$L$9:$L$500,'4.4 District Governors Detail'!$A$9:$A$500,'4.5 District Governors Summary'!F$23,'4.4 District Governors Detail'!$D$9:$D$500,'4.5 District Governors Summary'!$B30,'4.4 District Governors Detail'!$E$9:$E$500,"In-Ground Module")</f>
        <v>0</v>
      </c>
      <c r="G30" s="664">
        <f>SUMIFS('4.4 District Governors Detail'!$L$9:$L$500,'4.4 District Governors Detail'!$A$9:$A$500,'4.5 District Governors Summary'!G$23,'4.4 District Governors Detail'!$D$9:$D$500,'4.5 District Governors Summary'!$B30,'4.4 District Governors Detail'!$E$9:$E$500,"In-Ground Module")</f>
        <v>0</v>
      </c>
      <c r="H30" s="664">
        <f>SUMIFS('4.4 District Governors Detail'!$L$9:$L$500,'4.4 District Governors Detail'!$A$9:$A$500,'4.5 District Governors Summary'!H$23,'4.4 District Governors Detail'!$D$9:$D$500,'4.5 District Governors Summary'!$B30,'4.4 District Governors Detail'!$E$9:$E$500,"In-Ground Module")</f>
        <v>0</v>
      </c>
      <c r="I30" s="665">
        <f>SUMIFS('4.4 District Governors Detail'!$L$9:$L$500,'4.4 District Governors Detail'!$A$9:$A$500,'4.5 District Governors Summary'!I$23,'4.4 District Governors Detail'!$D$9:$D$500,'4.5 District Governors Summary'!$B30,'4.4 District Governors Detail'!$E$9:$E$500,"In-Ground Module")</f>
        <v>0</v>
      </c>
    </row>
    <row r="31" spans="1:15" ht="14.5" thickBot="1" x14ac:dyDescent="0.35">
      <c r="A31" s="4" t="s">
        <v>29</v>
      </c>
      <c r="B31" s="442" t="s">
        <v>514</v>
      </c>
      <c r="C31" s="490" t="str">
        <f t="shared" si="12"/>
        <v>Nominal £</v>
      </c>
      <c r="D31" s="697">
        <f>SUM(D28:D30)</f>
        <v>0</v>
      </c>
      <c r="E31" s="683">
        <f t="shared" ref="E31" si="13">SUM(E28:E30)</f>
        <v>0</v>
      </c>
      <c r="F31" s="683">
        <f t="shared" ref="F31" si="14">SUM(F28:F30)</f>
        <v>0</v>
      </c>
      <c r="G31" s="683">
        <f t="shared" ref="G31" si="15">SUM(G28:G30)</f>
        <v>0</v>
      </c>
      <c r="H31" s="683">
        <f t="shared" ref="H31" si="16">SUM(H28:H30)</f>
        <v>0</v>
      </c>
      <c r="I31" s="684">
        <f t="shared" ref="I31" si="17">SUM(I28:I30)</f>
        <v>0</v>
      </c>
    </row>
    <row r="32" spans="1:15" x14ac:dyDescent="0.3">
      <c r="A32" s="419" t="s">
        <v>562</v>
      </c>
      <c r="B32" s="437" t="s">
        <v>530</v>
      </c>
      <c r="C32" s="487" t="str">
        <f>C31</f>
        <v>Nominal £</v>
      </c>
      <c r="D32" s="694">
        <f>SUMIFS('4.4 District Governors Detail'!$L$9:$L$500,'4.4 District Governors Detail'!$A$9:$A$500,'4.5 District Governors Summary'!D$23,'4.4 District Governors Detail'!$D$9:$D$500,'4.5 District Governors Summary'!$B32,'4.4 District Governors Detail'!$E$9:$E$500,"IP Governor")</f>
        <v>0</v>
      </c>
      <c r="E32" s="680">
        <f>SUMIFS('4.4 District Governors Detail'!$L$9:$L$500,'4.4 District Governors Detail'!$A$9:$A$500,'4.5 District Governors Summary'!E$23,'4.4 District Governors Detail'!$D$9:$D$500,'4.5 District Governors Summary'!$B32,'4.4 District Governors Detail'!$E$9:$E$500,"IP Governor")</f>
        <v>0</v>
      </c>
      <c r="F32" s="680">
        <f>SUMIFS('4.4 District Governors Detail'!$L$9:$L$500,'4.4 District Governors Detail'!$A$9:$A$500,'4.5 District Governors Summary'!F$23,'4.4 District Governors Detail'!$D$9:$D$500,'4.5 District Governors Summary'!$B32,'4.4 District Governors Detail'!$E$9:$E$500,"IP Governor")</f>
        <v>0</v>
      </c>
      <c r="G32" s="680">
        <f>SUMIFS('4.4 District Governors Detail'!$L$9:$L$500,'4.4 District Governors Detail'!$A$9:$A$500,'4.5 District Governors Summary'!G$23,'4.4 District Governors Detail'!$D$9:$D$500,'4.5 District Governors Summary'!$B32,'4.4 District Governors Detail'!$E$9:$E$500,"IP Governor")</f>
        <v>0</v>
      </c>
      <c r="H32" s="680">
        <f>SUMIFS('4.4 District Governors Detail'!$L$9:$L$500,'4.4 District Governors Detail'!$A$9:$A$500,'4.5 District Governors Summary'!H$23,'4.4 District Governors Detail'!$D$9:$D$500,'4.5 District Governors Summary'!$B32,'4.4 District Governors Detail'!$E$9:$E$500,"IP Governor")</f>
        <v>0</v>
      </c>
      <c r="I32" s="671">
        <f>SUMIFS('4.4 District Governors Detail'!$L$9:$L$500,'4.4 District Governors Detail'!$A$9:$A$500,'4.5 District Governors Summary'!I$23,'4.4 District Governors Detail'!$D$9:$D$500,'4.5 District Governors Summary'!$B32,'4.4 District Governors Detail'!$E$9:$E$500,"IP Governor")</f>
        <v>0</v>
      </c>
    </row>
    <row r="33" spans="1:9" x14ac:dyDescent="0.3">
      <c r="A33" s="422" t="s">
        <v>563</v>
      </c>
      <c r="B33" s="413" t="s">
        <v>530</v>
      </c>
      <c r="C33" s="488" t="str">
        <f>C32</f>
        <v>Nominal £</v>
      </c>
      <c r="D33" s="695">
        <f>SUMIFS('4.4 District Governors Detail'!$L$9:$L$500,'4.4 District Governors Detail'!$A$9:$A$500,'4.5 District Governors Summary'!D$23,'4.4 District Governors Detail'!$D$9:$D$500,'4.5 District Governors Summary'!$B33,'4.4 District Governors Detail'!$E$9:$E$500,"MP Governor")</f>
        <v>0</v>
      </c>
      <c r="E33" s="662">
        <f>SUMIFS('4.4 District Governors Detail'!$L$9:$L$500,'4.4 District Governors Detail'!$A$9:$A$500,'4.5 District Governors Summary'!E$23,'4.4 District Governors Detail'!$D$9:$D$500,'4.5 District Governors Summary'!$B33,'4.4 District Governors Detail'!$E$9:$E$500,"MP Governor")</f>
        <v>0</v>
      </c>
      <c r="F33" s="662">
        <f>SUMIFS('4.4 District Governors Detail'!$L$9:$L$500,'4.4 District Governors Detail'!$A$9:$A$500,'4.5 District Governors Summary'!F$23,'4.4 District Governors Detail'!$D$9:$D$500,'4.5 District Governors Summary'!$B33,'4.4 District Governors Detail'!$E$9:$E$500,"MP Governor")</f>
        <v>0</v>
      </c>
      <c r="G33" s="662">
        <f>SUMIFS('4.4 District Governors Detail'!$L$9:$L$500,'4.4 District Governors Detail'!$A$9:$A$500,'4.5 District Governors Summary'!G$23,'4.4 District Governors Detail'!$D$9:$D$500,'4.5 District Governors Summary'!$B33,'4.4 District Governors Detail'!$E$9:$E$500,"MP Governor")</f>
        <v>0</v>
      </c>
      <c r="H33" s="662">
        <f>SUMIFS('4.4 District Governors Detail'!$L$9:$L$500,'4.4 District Governors Detail'!$A$9:$A$500,'4.5 District Governors Summary'!H$23,'4.4 District Governors Detail'!$D$9:$D$500,'4.5 District Governors Summary'!$B33,'4.4 District Governors Detail'!$E$9:$E$500,"MP Governor")</f>
        <v>0</v>
      </c>
      <c r="I33" s="663">
        <f>SUMIFS('4.4 District Governors Detail'!$L$9:$L$500,'4.4 District Governors Detail'!$A$9:$A$500,'4.5 District Governors Summary'!I$23,'4.4 District Governors Detail'!$D$9:$D$500,'4.5 District Governors Summary'!$B33,'4.4 District Governors Detail'!$E$9:$E$500,"MP Governor")</f>
        <v>0</v>
      </c>
    </row>
    <row r="34" spans="1:9" ht="14.5" thickBot="1" x14ac:dyDescent="0.35">
      <c r="A34" s="420" t="s">
        <v>564</v>
      </c>
      <c r="B34" s="440" t="s">
        <v>530</v>
      </c>
      <c r="C34" s="489" t="str">
        <f t="shared" ref="C34:C35" si="18">C33</f>
        <v>Nominal £</v>
      </c>
      <c r="D34" s="696">
        <f>SUMIFS('4.4 District Governors Detail'!$L$9:$L$500,'4.4 District Governors Detail'!$A$9:$A$500,'4.5 District Governors Summary'!D$23,'4.4 District Governors Detail'!$D$9:$D$500,'4.5 District Governors Summary'!$B34,'4.4 District Governors Detail'!$E$9:$E$500,"In-Ground Module")</f>
        <v>0</v>
      </c>
      <c r="E34" s="664">
        <f>SUMIFS('4.4 District Governors Detail'!$L$9:$L$500,'4.4 District Governors Detail'!$A$9:$A$500,'4.5 District Governors Summary'!E$23,'4.4 District Governors Detail'!$D$9:$D$500,'4.5 District Governors Summary'!$B34,'4.4 District Governors Detail'!$E$9:$E$500,"In-Ground Module")</f>
        <v>0</v>
      </c>
      <c r="F34" s="664">
        <f>SUMIFS('4.4 District Governors Detail'!$L$9:$L$500,'4.4 District Governors Detail'!$A$9:$A$500,'4.5 District Governors Summary'!F$23,'4.4 District Governors Detail'!$D$9:$D$500,'4.5 District Governors Summary'!$B34,'4.4 District Governors Detail'!$E$9:$E$500,"In-Ground Module")</f>
        <v>0</v>
      </c>
      <c r="G34" s="664">
        <f>SUMIFS('4.4 District Governors Detail'!$L$9:$L$500,'4.4 District Governors Detail'!$A$9:$A$500,'4.5 District Governors Summary'!G$23,'4.4 District Governors Detail'!$D$9:$D$500,'4.5 District Governors Summary'!$B34,'4.4 District Governors Detail'!$E$9:$E$500,"In-Ground Module")</f>
        <v>0</v>
      </c>
      <c r="H34" s="664">
        <f>SUMIFS('4.4 District Governors Detail'!$L$9:$L$500,'4.4 District Governors Detail'!$A$9:$A$500,'4.5 District Governors Summary'!H$23,'4.4 District Governors Detail'!$D$9:$D$500,'4.5 District Governors Summary'!$B34,'4.4 District Governors Detail'!$E$9:$E$500,"In-Ground Module")</f>
        <v>0</v>
      </c>
      <c r="I34" s="665">
        <f>SUMIFS('4.4 District Governors Detail'!$L$9:$L$500,'4.4 District Governors Detail'!$A$9:$A$500,'4.5 District Governors Summary'!I$23,'4.4 District Governors Detail'!$D$9:$D$500,'4.5 District Governors Summary'!$B34,'4.4 District Governors Detail'!$E$9:$E$500,"In-Ground Module")</f>
        <v>0</v>
      </c>
    </row>
    <row r="35" spans="1:9" ht="14.5" thickBot="1" x14ac:dyDescent="0.35">
      <c r="A35" s="486" t="s">
        <v>29</v>
      </c>
      <c r="B35" s="445" t="s">
        <v>530</v>
      </c>
      <c r="C35" s="491" t="str">
        <f t="shared" si="18"/>
        <v>Nominal £</v>
      </c>
      <c r="D35" s="698">
        <f>SUM(D32:D34)</f>
        <v>0</v>
      </c>
      <c r="E35" s="656">
        <f t="shared" ref="E35" si="19">SUM(E32:E34)</f>
        <v>0</v>
      </c>
      <c r="F35" s="656">
        <f t="shared" ref="F35" si="20">SUM(F32:F34)</f>
        <v>0</v>
      </c>
      <c r="G35" s="656">
        <f t="shared" ref="G35" si="21">SUM(G32:G34)</f>
        <v>0</v>
      </c>
      <c r="H35" s="656">
        <f t="shared" ref="H35" si="22">SUM(H32:H34)</f>
        <v>0</v>
      </c>
      <c r="I35" s="657">
        <f>SUM(I32:I34)</f>
        <v>0</v>
      </c>
    </row>
    <row r="36" spans="1:9" ht="14.5" thickBot="1" x14ac:dyDescent="0.35">
      <c r="A36" s="10"/>
      <c r="I36" s="12"/>
    </row>
    <row r="37" spans="1:9" ht="14.5" thickBot="1" x14ac:dyDescent="0.35">
      <c r="A37" s="1704" t="s">
        <v>561</v>
      </c>
      <c r="B37" s="1704" t="s">
        <v>560</v>
      </c>
      <c r="C37" s="1615" t="s">
        <v>386</v>
      </c>
      <c r="D37" s="1702" t="s">
        <v>567</v>
      </c>
      <c r="E37" s="1702"/>
      <c r="F37" s="1702"/>
      <c r="G37" s="1702"/>
      <c r="H37" s="1702"/>
      <c r="I37" s="1703"/>
    </row>
    <row r="38" spans="1:9" ht="14.5" thickBot="1" x14ac:dyDescent="0.35">
      <c r="A38" s="1705"/>
      <c r="B38" s="1705"/>
      <c r="C38" s="1613"/>
      <c r="D38" s="481">
        <v>2023</v>
      </c>
      <c r="E38" s="475">
        <v>2024</v>
      </c>
      <c r="F38" s="475">
        <v>2025</v>
      </c>
      <c r="G38" s="475">
        <v>2026</v>
      </c>
      <c r="H38" s="475">
        <v>2027</v>
      </c>
      <c r="I38" s="476">
        <v>2028</v>
      </c>
    </row>
    <row r="39" spans="1:9" x14ac:dyDescent="0.3">
      <c r="A39" s="419" t="s">
        <v>562</v>
      </c>
      <c r="B39" s="437" t="s">
        <v>513</v>
      </c>
      <c r="C39" s="487" t="s">
        <v>374</v>
      </c>
      <c r="D39" s="694">
        <f>SUMIFS('4.4 District Governors Detail'!$J$9:$J$500,'4.4 District Governors Detail'!$A$9:$A$500,'4.5 District Governors Summary'!D$38,'4.4 District Governors Detail'!$D$9:$D$500,'4.5 District Governors Summary'!$B39,'4.4 District Governors Detail'!$E$9:$E$500,"IP Governor")</f>
        <v>0</v>
      </c>
      <c r="E39" s="680">
        <f>SUMIFS('4.4 District Governors Detail'!$J$9:$J$500,'4.4 District Governors Detail'!$A$9:$A$500,'4.5 District Governors Summary'!E$38,'4.4 District Governors Detail'!$D$9:$D$500,'4.5 District Governors Summary'!$B39,'4.4 District Governors Detail'!$E$9:$E$500,"IP Governor")</f>
        <v>0</v>
      </c>
      <c r="F39" s="680">
        <f>SUMIFS('4.4 District Governors Detail'!$J$9:$J$500,'4.4 District Governors Detail'!$A$9:$A$500,'4.5 District Governors Summary'!F$38,'4.4 District Governors Detail'!$D$9:$D$500,'4.5 District Governors Summary'!$B39,'4.4 District Governors Detail'!$E$9:$E$500,"IP Governor")</f>
        <v>0</v>
      </c>
      <c r="G39" s="680">
        <f>SUMIFS('4.4 District Governors Detail'!$J$9:$J$500,'4.4 District Governors Detail'!$A$9:$A$500,'4.5 District Governors Summary'!G$38,'4.4 District Governors Detail'!$D$9:$D$500,'4.5 District Governors Summary'!$B39,'4.4 District Governors Detail'!$E$9:$E$500,"IP Governor")</f>
        <v>0</v>
      </c>
      <c r="H39" s="680">
        <f>SUMIFS('4.4 District Governors Detail'!$J$9:$J$500,'4.4 District Governors Detail'!$A$9:$A$500,'4.5 District Governors Summary'!H$38,'4.4 District Governors Detail'!$D$9:$D$500,'4.5 District Governors Summary'!$B39,'4.4 District Governors Detail'!$E$9:$E$500,"IP Governor")</f>
        <v>0</v>
      </c>
      <c r="I39" s="671">
        <f>SUMIFS('4.4 District Governors Detail'!$J$9:$J$500,'4.4 District Governors Detail'!$A$9:$A$500,'4.5 District Governors Summary'!I$38,'4.4 District Governors Detail'!$D$9:$D$500,'4.5 District Governors Summary'!$B39,'4.4 District Governors Detail'!$E$9:$E$500,"IP Governor")</f>
        <v>0</v>
      </c>
    </row>
    <row r="40" spans="1:9" x14ac:dyDescent="0.3">
      <c r="A40" s="422" t="s">
        <v>563</v>
      </c>
      <c r="B40" s="413" t="s">
        <v>513</v>
      </c>
      <c r="C40" s="488" t="str">
        <f>C39</f>
        <v>Nominal £</v>
      </c>
      <c r="D40" s="695">
        <f>SUMIFS('4.4 District Governors Detail'!$J$9:$J$500,'4.4 District Governors Detail'!$A$9:$A$500,'4.5 District Governors Summary'!D$38,'4.4 District Governors Detail'!$D$9:$D$500,'4.5 District Governors Summary'!$B40,'4.4 District Governors Detail'!$E$9:$E$500,"MP Governor")</f>
        <v>0</v>
      </c>
      <c r="E40" s="662">
        <f>SUMIFS('4.4 District Governors Detail'!$J$9:$J$500,'4.4 District Governors Detail'!$A$9:$A$500,'4.5 District Governors Summary'!E$38,'4.4 District Governors Detail'!$D$9:$D$500,'4.5 District Governors Summary'!$B40,'4.4 District Governors Detail'!$E$9:$E$500,"MP Governor")</f>
        <v>0</v>
      </c>
      <c r="F40" s="662">
        <f>SUMIFS('4.4 District Governors Detail'!$J$9:$J$500,'4.4 District Governors Detail'!$A$9:$A$500,'4.5 District Governors Summary'!F$38,'4.4 District Governors Detail'!$D$9:$D$500,'4.5 District Governors Summary'!$B40,'4.4 District Governors Detail'!$E$9:$E$500,"MP Governor")</f>
        <v>0</v>
      </c>
      <c r="G40" s="662">
        <f>SUMIFS('4.4 District Governors Detail'!$J$9:$J$500,'4.4 District Governors Detail'!$A$9:$A$500,'4.5 District Governors Summary'!G$38,'4.4 District Governors Detail'!$D$9:$D$500,'4.5 District Governors Summary'!$B40,'4.4 District Governors Detail'!$E$9:$E$500,"MP Governor")</f>
        <v>0</v>
      </c>
      <c r="H40" s="662">
        <f>SUMIFS('4.4 District Governors Detail'!$J$9:$J$500,'4.4 District Governors Detail'!$A$9:$A$500,'4.5 District Governors Summary'!H$38,'4.4 District Governors Detail'!$D$9:$D$500,'4.5 District Governors Summary'!$B40,'4.4 District Governors Detail'!$E$9:$E$500,"MP Governor")</f>
        <v>0</v>
      </c>
      <c r="I40" s="663">
        <f>SUMIFS('4.4 District Governors Detail'!$J$9:$J$500,'4.4 District Governors Detail'!$A$9:$A$500,'4.5 District Governors Summary'!I$38,'4.4 District Governors Detail'!$D$9:$D$500,'4.5 District Governors Summary'!$B40,'4.4 District Governors Detail'!$E$9:$E$500,"MP Governor")</f>
        <v>0</v>
      </c>
    </row>
    <row r="41" spans="1:9" ht="14.5" thickBot="1" x14ac:dyDescent="0.35">
      <c r="A41" s="420" t="s">
        <v>564</v>
      </c>
      <c r="B41" s="440" t="s">
        <v>513</v>
      </c>
      <c r="C41" s="489" t="str">
        <f t="shared" ref="C41:C42" si="23">C40</f>
        <v>Nominal £</v>
      </c>
      <c r="D41" s="696">
        <f>SUMIFS('4.4 District Governors Detail'!$J$9:$J$500,'4.4 District Governors Detail'!$A$9:$A$500,'4.5 District Governors Summary'!D$38,'4.4 District Governors Detail'!$D$9:$D$500,'4.5 District Governors Summary'!$B41,'4.4 District Governors Detail'!$E$9:$E$500,"In-Ground Module")</f>
        <v>0</v>
      </c>
      <c r="E41" s="664">
        <f>SUMIFS('4.4 District Governors Detail'!$J$9:$J$500,'4.4 District Governors Detail'!$A$9:$A$500,'4.5 District Governors Summary'!E$38,'4.4 District Governors Detail'!$D$9:$D$500,'4.5 District Governors Summary'!$B41,'4.4 District Governors Detail'!$E$9:$E$500,"In-Ground Module")</f>
        <v>0</v>
      </c>
      <c r="F41" s="664">
        <f>SUMIFS('4.4 District Governors Detail'!$J$9:$J$500,'4.4 District Governors Detail'!$A$9:$A$500,'4.5 District Governors Summary'!F$38,'4.4 District Governors Detail'!$D$9:$D$500,'4.5 District Governors Summary'!$B41,'4.4 District Governors Detail'!$E$9:$E$500,"In-Ground Module")</f>
        <v>0</v>
      </c>
      <c r="G41" s="664">
        <f>SUMIFS('4.4 District Governors Detail'!$J$9:$J$500,'4.4 District Governors Detail'!$A$9:$A$500,'4.5 District Governors Summary'!G$38,'4.4 District Governors Detail'!$D$9:$D$500,'4.5 District Governors Summary'!$B41,'4.4 District Governors Detail'!$E$9:$E$500,"In-Ground Module")</f>
        <v>0</v>
      </c>
      <c r="H41" s="664">
        <f>SUMIFS('4.4 District Governors Detail'!$J$9:$J$500,'4.4 District Governors Detail'!$A$9:$A$500,'4.5 District Governors Summary'!H$38,'4.4 District Governors Detail'!$D$9:$D$500,'4.5 District Governors Summary'!$B41,'4.4 District Governors Detail'!$E$9:$E$500,"In-Ground Module")</f>
        <v>0</v>
      </c>
      <c r="I41" s="665">
        <f>SUMIFS('4.4 District Governors Detail'!$J$9:$J$500,'4.4 District Governors Detail'!$A$9:$A$500,'4.5 District Governors Summary'!I$38,'4.4 District Governors Detail'!$D$9:$D$500,'4.5 District Governors Summary'!$B41,'4.4 District Governors Detail'!$E$9:$E$500,"In-Ground Module")</f>
        <v>0</v>
      </c>
    </row>
    <row r="42" spans="1:9" ht="14.5" thickBot="1" x14ac:dyDescent="0.35">
      <c r="A42" s="4" t="s">
        <v>29</v>
      </c>
      <c r="B42" s="493" t="s">
        <v>513</v>
      </c>
      <c r="C42" s="490" t="str">
        <f t="shared" si="23"/>
        <v>Nominal £</v>
      </c>
      <c r="D42" s="697">
        <f>SUM(D39:D41)</f>
        <v>0</v>
      </c>
      <c r="E42" s="683">
        <f t="shared" ref="E42" si="24">SUM(E39:E41)</f>
        <v>0</v>
      </c>
      <c r="F42" s="683">
        <f t="shared" ref="F42" si="25">SUM(F39:F41)</f>
        <v>0</v>
      </c>
      <c r="G42" s="683">
        <f t="shared" ref="G42" si="26">SUM(G39:G41)</f>
        <v>0</v>
      </c>
      <c r="H42" s="683">
        <f t="shared" ref="H42" si="27">SUM(H39:H41)</f>
        <v>0</v>
      </c>
      <c r="I42" s="684">
        <f t="shared" ref="I42" si="28">SUM(I39:I41)</f>
        <v>0</v>
      </c>
    </row>
    <row r="43" spans="1:9" x14ac:dyDescent="0.3">
      <c r="A43" s="419" t="s">
        <v>562</v>
      </c>
      <c r="B43" s="437" t="s">
        <v>514</v>
      </c>
      <c r="C43" s="487" t="str">
        <f>C42</f>
        <v>Nominal £</v>
      </c>
      <c r="D43" s="694">
        <f>SUMIFS('4.4 District Governors Detail'!$J$9:$J$500,'4.4 District Governors Detail'!$A$9:$A$500,'4.5 District Governors Summary'!D$38,'4.4 District Governors Detail'!$D$9:$D$500,'4.5 District Governors Summary'!$B43,'4.4 District Governors Detail'!$E$9:$E$500,"IP Governor")</f>
        <v>0</v>
      </c>
      <c r="E43" s="680">
        <f>SUMIFS('4.4 District Governors Detail'!$J$9:$J$500,'4.4 District Governors Detail'!$A$9:$A$500,'4.5 District Governors Summary'!E$38,'4.4 District Governors Detail'!$D$9:$D$500,'4.5 District Governors Summary'!$B43,'4.4 District Governors Detail'!$E$9:$E$500,"IP Governor")</f>
        <v>0</v>
      </c>
      <c r="F43" s="680">
        <f>SUMIFS('4.4 District Governors Detail'!$J$9:$J$500,'4.4 District Governors Detail'!$A$9:$A$500,'4.5 District Governors Summary'!F$38,'4.4 District Governors Detail'!$D$9:$D$500,'4.5 District Governors Summary'!$B43,'4.4 District Governors Detail'!$E$9:$E$500,"IP Governor")</f>
        <v>0</v>
      </c>
      <c r="G43" s="680">
        <f>SUMIFS('4.4 District Governors Detail'!$J$9:$J$500,'4.4 District Governors Detail'!$A$9:$A$500,'4.5 District Governors Summary'!G$38,'4.4 District Governors Detail'!$D$9:$D$500,'4.5 District Governors Summary'!$B43,'4.4 District Governors Detail'!$E$9:$E$500,"IP Governor")</f>
        <v>0</v>
      </c>
      <c r="H43" s="680">
        <f>SUMIFS('4.4 District Governors Detail'!$J$9:$J$500,'4.4 District Governors Detail'!$A$9:$A$500,'4.5 District Governors Summary'!H$38,'4.4 District Governors Detail'!$D$9:$D$500,'4.5 District Governors Summary'!$B43,'4.4 District Governors Detail'!$E$9:$E$500,"IP Governor")</f>
        <v>0</v>
      </c>
      <c r="I43" s="671">
        <f>SUMIFS('4.4 District Governors Detail'!$J$9:$J$500,'4.4 District Governors Detail'!$A$9:$A$500,'4.5 District Governors Summary'!I$38,'4.4 District Governors Detail'!$D$9:$D$500,'4.5 District Governors Summary'!$B43,'4.4 District Governors Detail'!$E$9:$E$500,"IP Governor")</f>
        <v>0</v>
      </c>
    </row>
    <row r="44" spans="1:9" x14ac:dyDescent="0.3">
      <c r="A44" s="422" t="s">
        <v>563</v>
      </c>
      <c r="B44" s="413" t="s">
        <v>514</v>
      </c>
      <c r="C44" s="488" t="str">
        <f>C43</f>
        <v>Nominal £</v>
      </c>
      <c r="D44" s="695">
        <f>SUMIFS('4.4 District Governors Detail'!$J$9:$J$500,'4.4 District Governors Detail'!$A$9:$A$500,'4.5 District Governors Summary'!D$38,'4.4 District Governors Detail'!$D$9:$D$500,'4.5 District Governors Summary'!$B44,'4.4 District Governors Detail'!$E$9:$E$500,"MP Governor")</f>
        <v>0</v>
      </c>
      <c r="E44" s="662">
        <f>SUMIFS('4.4 District Governors Detail'!$J$9:$J$500,'4.4 District Governors Detail'!$A$9:$A$500,'4.5 District Governors Summary'!E$38,'4.4 District Governors Detail'!$D$9:$D$500,'4.5 District Governors Summary'!$B44,'4.4 District Governors Detail'!$E$9:$E$500,"MP Governor")</f>
        <v>0</v>
      </c>
      <c r="F44" s="662">
        <f>SUMIFS('4.4 District Governors Detail'!$J$9:$J$500,'4.4 District Governors Detail'!$A$9:$A$500,'4.5 District Governors Summary'!F$38,'4.4 District Governors Detail'!$D$9:$D$500,'4.5 District Governors Summary'!$B44,'4.4 District Governors Detail'!$E$9:$E$500,"MP Governor")</f>
        <v>0</v>
      </c>
      <c r="G44" s="662">
        <f>SUMIFS('4.4 District Governors Detail'!$J$9:$J$500,'4.4 District Governors Detail'!$A$9:$A$500,'4.5 District Governors Summary'!G$38,'4.4 District Governors Detail'!$D$9:$D$500,'4.5 District Governors Summary'!$B44,'4.4 District Governors Detail'!$E$9:$E$500,"MP Governor")</f>
        <v>0</v>
      </c>
      <c r="H44" s="662">
        <f>SUMIFS('4.4 District Governors Detail'!$J$9:$J$500,'4.4 District Governors Detail'!$A$9:$A$500,'4.5 District Governors Summary'!H$38,'4.4 District Governors Detail'!$D$9:$D$500,'4.5 District Governors Summary'!$B44,'4.4 District Governors Detail'!$E$9:$E$500,"MP Governor")</f>
        <v>0</v>
      </c>
      <c r="I44" s="663">
        <f>SUMIFS('4.4 District Governors Detail'!$J$9:$J$500,'4.4 District Governors Detail'!$A$9:$A$500,'4.5 District Governors Summary'!I$38,'4.4 District Governors Detail'!$D$9:$D$500,'4.5 District Governors Summary'!$B44,'4.4 District Governors Detail'!$E$9:$E$500,"MP Governor")</f>
        <v>0</v>
      </c>
    </row>
    <row r="45" spans="1:9" ht="14.5" thickBot="1" x14ac:dyDescent="0.35">
      <c r="A45" s="420" t="s">
        <v>564</v>
      </c>
      <c r="B45" s="440" t="s">
        <v>514</v>
      </c>
      <c r="C45" s="489" t="str">
        <f t="shared" ref="C45:C46" si="29">C44</f>
        <v>Nominal £</v>
      </c>
      <c r="D45" s="696">
        <f>SUMIFS('4.4 District Governors Detail'!$J$9:$J$500,'4.4 District Governors Detail'!$A$9:$A$500,'4.5 District Governors Summary'!D$38,'4.4 District Governors Detail'!$D$9:$D$500,'4.5 District Governors Summary'!$B45,'4.4 District Governors Detail'!$E$9:$E$500,"In-Ground Module")</f>
        <v>0</v>
      </c>
      <c r="E45" s="664">
        <f>SUMIFS('4.4 District Governors Detail'!$J$9:$J$500,'4.4 District Governors Detail'!$A$9:$A$500,'4.5 District Governors Summary'!E$38,'4.4 District Governors Detail'!$D$9:$D$500,'4.5 District Governors Summary'!$B45,'4.4 District Governors Detail'!$E$9:$E$500,"In-Ground Module")</f>
        <v>0</v>
      </c>
      <c r="F45" s="664">
        <f>SUMIFS('4.4 District Governors Detail'!$J$9:$J$500,'4.4 District Governors Detail'!$A$9:$A$500,'4.5 District Governors Summary'!F$38,'4.4 District Governors Detail'!$D$9:$D$500,'4.5 District Governors Summary'!$B45,'4.4 District Governors Detail'!$E$9:$E$500,"In-Ground Module")</f>
        <v>0</v>
      </c>
      <c r="G45" s="664">
        <f>SUMIFS('4.4 District Governors Detail'!$J$9:$J$500,'4.4 District Governors Detail'!$A$9:$A$500,'4.5 District Governors Summary'!G$38,'4.4 District Governors Detail'!$D$9:$D$500,'4.5 District Governors Summary'!$B45,'4.4 District Governors Detail'!$E$9:$E$500,"In-Ground Module")</f>
        <v>0</v>
      </c>
      <c r="H45" s="664">
        <f>SUMIFS('4.4 District Governors Detail'!$J$9:$J$500,'4.4 District Governors Detail'!$A$9:$A$500,'4.5 District Governors Summary'!H$38,'4.4 District Governors Detail'!$D$9:$D$500,'4.5 District Governors Summary'!$B45,'4.4 District Governors Detail'!$E$9:$E$500,"In-Ground Module")</f>
        <v>0</v>
      </c>
      <c r="I45" s="665">
        <f>SUMIFS('4.4 District Governors Detail'!$J$9:$J$500,'4.4 District Governors Detail'!$A$9:$A$500,'4.5 District Governors Summary'!I$38,'4.4 District Governors Detail'!$D$9:$D$500,'4.5 District Governors Summary'!$B45,'4.4 District Governors Detail'!$E$9:$E$500,"In-Ground Module")</f>
        <v>0</v>
      </c>
    </row>
    <row r="46" spans="1:9" ht="14.5" thickBot="1" x14ac:dyDescent="0.35">
      <c r="A46" s="4" t="s">
        <v>29</v>
      </c>
      <c r="B46" s="442" t="s">
        <v>514</v>
      </c>
      <c r="C46" s="490" t="str">
        <f t="shared" si="29"/>
        <v>Nominal £</v>
      </c>
      <c r="D46" s="697">
        <f>SUM(D43:D45)</f>
        <v>0</v>
      </c>
      <c r="E46" s="683">
        <f t="shared" ref="E46" si="30">SUM(E43:E45)</f>
        <v>0</v>
      </c>
      <c r="F46" s="683">
        <f t="shared" ref="F46" si="31">SUM(F43:F45)</f>
        <v>0</v>
      </c>
      <c r="G46" s="683">
        <f t="shared" ref="G46" si="32">SUM(G43:G45)</f>
        <v>0</v>
      </c>
      <c r="H46" s="683">
        <f t="shared" ref="H46" si="33">SUM(H43:H45)</f>
        <v>0</v>
      </c>
      <c r="I46" s="684">
        <f t="shared" ref="I46" si="34">SUM(I43:I45)</f>
        <v>0</v>
      </c>
    </row>
    <row r="47" spans="1:9" x14ac:dyDescent="0.3">
      <c r="A47" s="419" t="s">
        <v>562</v>
      </c>
      <c r="B47" s="437" t="s">
        <v>530</v>
      </c>
      <c r="C47" s="487" t="str">
        <f>C46</f>
        <v>Nominal £</v>
      </c>
      <c r="D47" s="694">
        <f>SUMIFS('4.4 District Governors Detail'!$J$9:$J$500,'4.4 District Governors Detail'!$A$9:$A$500,'4.5 District Governors Summary'!D$38,'4.4 District Governors Detail'!$D$9:$D$500,'4.5 District Governors Summary'!$B47,'4.4 District Governors Detail'!$E$9:$E$500,"IP Governor")</f>
        <v>0</v>
      </c>
      <c r="E47" s="680">
        <f>SUMIFS('4.4 District Governors Detail'!$J$9:$J$500,'4.4 District Governors Detail'!$A$9:$A$500,'4.5 District Governors Summary'!E$38,'4.4 District Governors Detail'!$D$9:$D$500,'4.5 District Governors Summary'!$B47,'4.4 District Governors Detail'!$E$9:$E$500,"IP Governor")</f>
        <v>0</v>
      </c>
      <c r="F47" s="680">
        <f>SUMIFS('4.4 District Governors Detail'!$J$9:$J$500,'4.4 District Governors Detail'!$A$9:$A$500,'4.5 District Governors Summary'!F$38,'4.4 District Governors Detail'!$D$9:$D$500,'4.5 District Governors Summary'!$B47,'4.4 District Governors Detail'!$E$9:$E$500,"IP Governor")</f>
        <v>0</v>
      </c>
      <c r="G47" s="680">
        <f>SUMIFS('4.4 District Governors Detail'!$J$9:$J$500,'4.4 District Governors Detail'!$A$9:$A$500,'4.5 District Governors Summary'!G$38,'4.4 District Governors Detail'!$D$9:$D$500,'4.5 District Governors Summary'!$B47,'4.4 District Governors Detail'!$E$9:$E$500,"IP Governor")</f>
        <v>0</v>
      </c>
      <c r="H47" s="680">
        <f>SUMIFS('4.4 District Governors Detail'!$J$9:$J$500,'4.4 District Governors Detail'!$A$9:$A$500,'4.5 District Governors Summary'!H$38,'4.4 District Governors Detail'!$D$9:$D$500,'4.5 District Governors Summary'!$B47,'4.4 District Governors Detail'!$E$9:$E$500,"IP Governor")</f>
        <v>0</v>
      </c>
      <c r="I47" s="671">
        <f>SUMIFS('4.4 District Governors Detail'!$J$9:$J$500,'4.4 District Governors Detail'!$A$9:$A$500,'4.5 District Governors Summary'!I$38,'4.4 District Governors Detail'!$D$9:$D$500,'4.5 District Governors Summary'!$B47,'4.4 District Governors Detail'!$E$9:$E$500,"IP Governor")</f>
        <v>0</v>
      </c>
    </row>
    <row r="48" spans="1:9" x14ac:dyDescent="0.3">
      <c r="A48" s="422" t="s">
        <v>563</v>
      </c>
      <c r="B48" s="413" t="s">
        <v>530</v>
      </c>
      <c r="C48" s="488" t="str">
        <f>C47</f>
        <v>Nominal £</v>
      </c>
      <c r="D48" s="695">
        <f>SUMIFS('4.4 District Governors Detail'!$J$9:$J$500,'4.4 District Governors Detail'!$A$9:$A$500,'4.5 District Governors Summary'!D$38,'4.4 District Governors Detail'!$D$9:$D$500,'4.5 District Governors Summary'!$B48,'4.4 District Governors Detail'!$E$9:$E$500,"MP Governor")</f>
        <v>0</v>
      </c>
      <c r="E48" s="662">
        <f>SUMIFS('4.4 District Governors Detail'!$J$9:$J$500,'4.4 District Governors Detail'!$A$9:$A$500,'4.5 District Governors Summary'!E$38,'4.4 District Governors Detail'!$D$9:$D$500,'4.5 District Governors Summary'!$B48,'4.4 District Governors Detail'!$E$9:$E$500,"MP Governor")</f>
        <v>0</v>
      </c>
      <c r="F48" s="662">
        <f>SUMIFS('4.4 District Governors Detail'!$J$9:$J$500,'4.4 District Governors Detail'!$A$9:$A$500,'4.5 District Governors Summary'!F$38,'4.4 District Governors Detail'!$D$9:$D$500,'4.5 District Governors Summary'!$B48,'4.4 District Governors Detail'!$E$9:$E$500,"MP Governor")</f>
        <v>0</v>
      </c>
      <c r="G48" s="662">
        <f>SUMIFS('4.4 District Governors Detail'!$J$9:$J$500,'4.4 District Governors Detail'!$A$9:$A$500,'4.5 District Governors Summary'!G$38,'4.4 District Governors Detail'!$D$9:$D$500,'4.5 District Governors Summary'!$B48,'4.4 District Governors Detail'!$E$9:$E$500,"MP Governor")</f>
        <v>0</v>
      </c>
      <c r="H48" s="662">
        <f>SUMIFS('4.4 District Governors Detail'!$J$9:$J$500,'4.4 District Governors Detail'!$A$9:$A$500,'4.5 District Governors Summary'!H$38,'4.4 District Governors Detail'!$D$9:$D$500,'4.5 District Governors Summary'!$B48,'4.4 District Governors Detail'!$E$9:$E$500,"MP Governor")</f>
        <v>0</v>
      </c>
      <c r="I48" s="663">
        <f>SUMIFS('4.4 District Governors Detail'!$J$9:$J$500,'4.4 District Governors Detail'!$A$9:$A$500,'4.5 District Governors Summary'!I$38,'4.4 District Governors Detail'!$D$9:$D$500,'4.5 District Governors Summary'!$B48,'4.4 District Governors Detail'!$E$9:$E$500,"MP Governor")</f>
        <v>0</v>
      </c>
    </row>
    <row r="49" spans="1:9" ht="14.5" thickBot="1" x14ac:dyDescent="0.35">
      <c r="A49" s="420" t="s">
        <v>564</v>
      </c>
      <c r="B49" s="440" t="s">
        <v>530</v>
      </c>
      <c r="C49" s="489" t="str">
        <f t="shared" ref="C49:C50" si="35">C48</f>
        <v>Nominal £</v>
      </c>
      <c r="D49" s="696">
        <f>SUMIFS('4.4 District Governors Detail'!$J$9:$J$500,'4.4 District Governors Detail'!$A$9:$A$500,'4.5 District Governors Summary'!D$38,'4.4 District Governors Detail'!$D$9:$D$500,'4.5 District Governors Summary'!$B49,'4.4 District Governors Detail'!$E$9:$E$500,"In-Ground Module")</f>
        <v>0</v>
      </c>
      <c r="E49" s="664">
        <f>SUMIFS('4.4 District Governors Detail'!$J$9:$J$500,'4.4 District Governors Detail'!$A$9:$A$500,'4.5 District Governors Summary'!E$38,'4.4 District Governors Detail'!$D$9:$D$500,'4.5 District Governors Summary'!$B49,'4.4 District Governors Detail'!$E$9:$E$500,"In-Ground Module")</f>
        <v>0</v>
      </c>
      <c r="F49" s="664">
        <f>SUMIFS('4.4 District Governors Detail'!$J$9:$J$500,'4.4 District Governors Detail'!$A$9:$A$500,'4.5 District Governors Summary'!F$38,'4.4 District Governors Detail'!$D$9:$D$500,'4.5 District Governors Summary'!$B49,'4.4 District Governors Detail'!$E$9:$E$500,"In-Ground Module")</f>
        <v>0</v>
      </c>
      <c r="G49" s="664">
        <f>SUMIFS('4.4 District Governors Detail'!$J$9:$J$500,'4.4 District Governors Detail'!$A$9:$A$500,'4.5 District Governors Summary'!G$38,'4.4 District Governors Detail'!$D$9:$D$500,'4.5 District Governors Summary'!$B49,'4.4 District Governors Detail'!$E$9:$E$500,"In-Ground Module")</f>
        <v>0</v>
      </c>
      <c r="H49" s="664">
        <f>SUMIFS('4.4 District Governors Detail'!$J$9:$J$500,'4.4 District Governors Detail'!$A$9:$A$500,'4.5 District Governors Summary'!H$38,'4.4 District Governors Detail'!$D$9:$D$500,'4.5 District Governors Summary'!$B49,'4.4 District Governors Detail'!$E$9:$E$500,"In-Ground Module")</f>
        <v>0</v>
      </c>
      <c r="I49" s="665">
        <f>SUMIFS('4.4 District Governors Detail'!$J$9:$J$500,'4.4 District Governors Detail'!$A$9:$A$500,'4.5 District Governors Summary'!I$38,'4.4 District Governors Detail'!$D$9:$D$500,'4.5 District Governors Summary'!$B49,'4.4 District Governors Detail'!$E$9:$E$500,"In-Ground Module")</f>
        <v>0</v>
      </c>
    </row>
    <row r="50" spans="1:9" ht="14.5" thickBot="1" x14ac:dyDescent="0.35">
      <c r="A50" s="486" t="s">
        <v>29</v>
      </c>
      <c r="B50" s="445" t="s">
        <v>530</v>
      </c>
      <c r="C50" s="491" t="str">
        <f t="shared" si="35"/>
        <v>Nominal £</v>
      </c>
      <c r="D50" s="698">
        <f>SUM(D47:D49)</f>
        <v>0</v>
      </c>
      <c r="E50" s="656">
        <f t="shared" ref="E50" si="36">SUM(E47:E49)</f>
        <v>0</v>
      </c>
      <c r="F50" s="656">
        <f t="shared" ref="F50" si="37">SUM(F47:F49)</f>
        <v>0</v>
      </c>
      <c r="G50" s="656">
        <f t="shared" ref="G50" si="38">SUM(G47:G49)</f>
        <v>0</v>
      </c>
      <c r="H50" s="656">
        <f t="shared" ref="H50" si="39">SUM(H47:H49)</f>
        <v>0</v>
      </c>
      <c r="I50" s="657">
        <f>SUM(I47:I49)</f>
        <v>0</v>
      </c>
    </row>
    <row r="51" spans="1:9" ht="14.5" thickBot="1" x14ac:dyDescent="0.35">
      <c r="A51" s="10"/>
      <c r="B51" s="492"/>
      <c r="I51" s="12"/>
    </row>
    <row r="52" spans="1:9" ht="14.5" thickBot="1" x14ac:dyDescent="0.35">
      <c r="A52" s="1704" t="s">
        <v>561</v>
      </c>
      <c r="B52" s="1704" t="s">
        <v>560</v>
      </c>
      <c r="C52" s="1615" t="s">
        <v>386</v>
      </c>
      <c r="D52" s="1702" t="s">
        <v>532</v>
      </c>
      <c r="E52" s="1702"/>
      <c r="F52" s="1702"/>
      <c r="G52" s="1702"/>
      <c r="H52" s="1702"/>
      <c r="I52" s="1703"/>
    </row>
    <row r="53" spans="1:9" ht="14.5" thickBot="1" x14ac:dyDescent="0.35">
      <c r="A53" s="1705"/>
      <c r="B53" s="1705"/>
      <c r="C53" s="1613"/>
      <c r="D53" s="481">
        <v>2023</v>
      </c>
      <c r="E53" s="475">
        <v>2024</v>
      </c>
      <c r="F53" s="475">
        <v>2025</v>
      </c>
      <c r="G53" s="475">
        <v>2026</v>
      </c>
      <c r="H53" s="475">
        <v>2027</v>
      </c>
      <c r="I53" s="476">
        <v>2028</v>
      </c>
    </row>
    <row r="54" spans="1:9" x14ac:dyDescent="0.3">
      <c r="A54" s="419" t="s">
        <v>562</v>
      </c>
      <c r="B54" s="437" t="s">
        <v>513</v>
      </c>
      <c r="C54" s="487" t="s">
        <v>374</v>
      </c>
      <c r="D54" s="694">
        <f>SUMIFS('4.4 District Governors Detail'!$G$9:$G$500,'4.4 District Governors Detail'!$A$9:$A$500,'4.5 District Governors Summary'!D$53,'4.4 District Governors Detail'!$D$9:$D$500,'4.5 District Governors Summary'!$B54,'4.4 District Governors Detail'!$E$9:$E$500,"IP Governor")</f>
        <v>0</v>
      </c>
      <c r="E54" s="680">
        <f>SUMIFS('4.4 District Governors Detail'!$G$9:$G$500,'4.4 District Governors Detail'!$A$9:$A$500,'4.5 District Governors Summary'!E$53,'4.4 District Governors Detail'!$D$9:$D$500,'4.5 District Governors Summary'!$B54,'4.4 District Governors Detail'!$E$9:$E$500,"IP Governor")</f>
        <v>0</v>
      </c>
      <c r="F54" s="680">
        <f>SUMIFS('4.4 District Governors Detail'!$G$9:$G$500,'4.4 District Governors Detail'!$A$9:$A$500,'4.5 District Governors Summary'!F$53,'4.4 District Governors Detail'!$D$9:$D$500,'4.5 District Governors Summary'!$B54,'4.4 District Governors Detail'!$E$9:$E$500,"IP Governor")</f>
        <v>0</v>
      </c>
      <c r="G54" s="680">
        <f>SUMIFS('4.4 District Governors Detail'!$G$9:$G$500,'4.4 District Governors Detail'!$A$9:$A$500,'4.5 District Governors Summary'!G$53,'4.4 District Governors Detail'!$D$9:$D$500,'4.5 District Governors Summary'!$B54,'4.4 District Governors Detail'!$E$9:$E$500,"IP Governor")</f>
        <v>0</v>
      </c>
      <c r="H54" s="680">
        <f>SUMIFS('4.4 District Governors Detail'!$G$9:$G$500,'4.4 District Governors Detail'!$A$9:$A$500,'4.5 District Governors Summary'!H$53,'4.4 District Governors Detail'!$D$9:$D$500,'4.5 District Governors Summary'!$B54,'4.4 District Governors Detail'!$E$9:$E$500,"IP Governor")</f>
        <v>0</v>
      </c>
      <c r="I54" s="671">
        <f>SUMIFS('4.4 District Governors Detail'!$G$9:$G$500,'4.4 District Governors Detail'!$A$9:$A$500,'4.5 District Governors Summary'!I$53,'4.4 District Governors Detail'!$D$9:$D$500,'4.5 District Governors Summary'!$B54,'4.4 District Governors Detail'!$E$9:$E$500,"IP Governor")</f>
        <v>0</v>
      </c>
    </row>
    <row r="55" spans="1:9" x14ac:dyDescent="0.3">
      <c r="A55" s="422" t="s">
        <v>563</v>
      </c>
      <c r="B55" s="413" t="s">
        <v>513</v>
      </c>
      <c r="C55" s="488" t="str">
        <f>C54</f>
        <v>Nominal £</v>
      </c>
      <c r="D55" s="695">
        <f>SUMIFS('4.4 District Governors Detail'!$G$9:$G$500,'4.4 District Governors Detail'!$A$9:$A$500,'4.5 District Governors Summary'!D$53,'4.4 District Governors Detail'!$D$9:$D$500,'4.5 District Governors Summary'!$B55,'4.4 District Governors Detail'!$E$9:$E$500,"MP Governor")</f>
        <v>0</v>
      </c>
      <c r="E55" s="662">
        <f>SUMIFS('4.4 District Governors Detail'!$G$9:$G$500,'4.4 District Governors Detail'!$A$9:$A$500,'4.5 District Governors Summary'!E$53,'4.4 District Governors Detail'!$D$9:$D$500,'4.5 District Governors Summary'!$B55,'4.4 District Governors Detail'!$E$9:$E$500,"MP Governor")</f>
        <v>0</v>
      </c>
      <c r="F55" s="662">
        <f>SUMIFS('4.4 District Governors Detail'!$G$9:$G$500,'4.4 District Governors Detail'!$A$9:$A$500,'4.5 District Governors Summary'!F$53,'4.4 District Governors Detail'!$D$9:$D$500,'4.5 District Governors Summary'!$B55,'4.4 District Governors Detail'!$E$9:$E$500,"MP Governor")</f>
        <v>0</v>
      </c>
      <c r="G55" s="662">
        <f>SUMIFS('4.4 District Governors Detail'!$G$9:$G$500,'4.4 District Governors Detail'!$A$9:$A$500,'4.5 District Governors Summary'!G$53,'4.4 District Governors Detail'!$D$9:$D$500,'4.5 District Governors Summary'!$B55,'4.4 District Governors Detail'!$E$9:$E$500,"MP Governor")</f>
        <v>0</v>
      </c>
      <c r="H55" s="662">
        <f>SUMIFS('4.4 District Governors Detail'!$G$9:$G$500,'4.4 District Governors Detail'!$A$9:$A$500,'4.5 District Governors Summary'!H$53,'4.4 District Governors Detail'!$D$9:$D$500,'4.5 District Governors Summary'!$B55,'4.4 District Governors Detail'!$E$9:$E$500,"MP Governor")</f>
        <v>0</v>
      </c>
      <c r="I55" s="663">
        <f>SUMIFS('4.4 District Governors Detail'!$G$9:$G$500,'4.4 District Governors Detail'!$A$9:$A$500,'4.5 District Governors Summary'!I$53,'4.4 District Governors Detail'!$D$9:$D$500,'4.5 District Governors Summary'!$B55,'4.4 District Governors Detail'!$E$9:$E$500,"MP Governor")</f>
        <v>0</v>
      </c>
    </row>
    <row r="56" spans="1:9" ht="14.5" thickBot="1" x14ac:dyDescent="0.35">
      <c r="A56" s="420" t="s">
        <v>564</v>
      </c>
      <c r="B56" s="440" t="s">
        <v>513</v>
      </c>
      <c r="C56" s="489" t="str">
        <f t="shared" ref="C56:C57" si="40">C55</f>
        <v>Nominal £</v>
      </c>
      <c r="D56" s="696">
        <f>SUMIFS('4.4 District Governors Detail'!$G$9:$G$500,'4.4 District Governors Detail'!$A$9:$A$500,'4.5 District Governors Summary'!D$53,'4.4 District Governors Detail'!$D$9:$D$500,'4.5 District Governors Summary'!$B56,'4.4 District Governors Detail'!$E$9:$E$500,"In-Ground Module")</f>
        <v>0</v>
      </c>
      <c r="E56" s="664">
        <f>SUMIFS('4.4 District Governors Detail'!$G$9:$G$500,'4.4 District Governors Detail'!$A$9:$A$500,'4.5 District Governors Summary'!E$53,'4.4 District Governors Detail'!$D$9:$D$500,'4.5 District Governors Summary'!$B56,'4.4 District Governors Detail'!$E$9:$E$500,"In-Ground Module")</f>
        <v>0</v>
      </c>
      <c r="F56" s="664">
        <f>SUMIFS('4.4 District Governors Detail'!$G$9:$G$500,'4.4 District Governors Detail'!$A$9:$A$500,'4.5 District Governors Summary'!F$53,'4.4 District Governors Detail'!$D$9:$D$500,'4.5 District Governors Summary'!$B56,'4.4 District Governors Detail'!$E$9:$E$500,"In-Ground Module")</f>
        <v>0</v>
      </c>
      <c r="G56" s="664">
        <f>SUMIFS('4.4 District Governors Detail'!$G$9:$G$500,'4.4 District Governors Detail'!$A$9:$A$500,'4.5 District Governors Summary'!G$53,'4.4 District Governors Detail'!$D$9:$D$500,'4.5 District Governors Summary'!$B56,'4.4 District Governors Detail'!$E$9:$E$500,"In-Ground Module")</f>
        <v>0</v>
      </c>
      <c r="H56" s="664">
        <f>SUMIFS('4.4 District Governors Detail'!$G$9:$G$500,'4.4 District Governors Detail'!$A$9:$A$500,'4.5 District Governors Summary'!H$53,'4.4 District Governors Detail'!$D$9:$D$500,'4.5 District Governors Summary'!$B56,'4.4 District Governors Detail'!$E$9:$E$500,"In-Ground Module")</f>
        <v>0</v>
      </c>
      <c r="I56" s="665">
        <f>SUMIFS('4.4 District Governors Detail'!$G$9:$G$500,'4.4 District Governors Detail'!$A$9:$A$500,'4.5 District Governors Summary'!I$53,'4.4 District Governors Detail'!$D$9:$D$500,'4.5 District Governors Summary'!$B56,'4.4 District Governors Detail'!$E$9:$E$500,"In-Ground Module")</f>
        <v>0</v>
      </c>
    </row>
    <row r="57" spans="1:9" ht="14.5" thickBot="1" x14ac:dyDescent="0.35">
      <c r="A57" s="4" t="s">
        <v>29</v>
      </c>
      <c r="B57" s="442" t="s">
        <v>513</v>
      </c>
      <c r="C57" s="490" t="str">
        <f t="shared" si="40"/>
        <v>Nominal £</v>
      </c>
      <c r="D57" s="697">
        <f>SUM(D54:D56)</f>
        <v>0</v>
      </c>
      <c r="E57" s="683">
        <f t="shared" ref="E57" si="41">SUM(E54:E56)</f>
        <v>0</v>
      </c>
      <c r="F57" s="683">
        <f t="shared" ref="F57" si="42">SUM(F54:F56)</f>
        <v>0</v>
      </c>
      <c r="G57" s="683">
        <f t="shared" ref="G57" si="43">SUM(G54:G56)</f>
        <v>0</v>
      </c>
      <c r="H57" s="683">
        <f t="shared" ref="H57" si="44">SUM(H54:H56)</f>
        <v>0</v>
      </c>
      <c r="I57" s="684">
        <f t="shared" ref="I57" si="45">SUM(I54:I56)</f>
        <v>0</v>
      </c>
    </row>
    <row r="58" spans="1:9" x14ac:dyDescent="0.3">
      <c r="A58" s="419" t="s">
        <v>562</v>
      </c>
      <c r="B58" s="437" t="s">
        <v>514</v>
      </c>
      <c r="C58" s="487" t="str">
        <f>C57</f>
        <v>Nominal £</v>
      </c>
      <c r="D58" s="694">
        <f>SUMIFS('4.4 District Governors Detail'!$G$9:$G$500,'4.4 District Governors Detail'!$A$9:$A$500,'4.5 District Governors Summary'!D$53,'4.4 District Governors Detail'!$D$9:$D$500,'4.5 District Governors Summary'!$B58,'4.4 District Governors Detail'!$E$9:$E$500,"IP Governor")</f>
        <v>0</v>
      </c>
      <c r="E58" s="680">
        <f>SUMIFS('4.4 District Governors Detail'!$G$9:$G$500,'4.4 District Governors Detail'!$A$9:$A$500,'4.5 District Governors Summary'!E$53,'4.4 District Governors Detail'!$D$9:$D$500,'4.5 District Governors Summary'!$B58,'4.4 District Governors Detail'!$E$9:$E$500,"IP Governor")</f>
        <v>0</v>
      </c>
      <c r="F58" s="680">
        <f>SUMIFS('4.4 District Governors Detail'!$G$9:$G$500,'4.4 District Governors Detail'!$A$9:$A$500,'4.5 District Governors Summary'!F$53,'4.4 District Governors Detail'!$D$9:$D$500,'4.5 District Governors Summary'!$B58,'4.4 District Governors Detail'!$E$9:$E$500,"IP Governor")</f>
        <v>0</v>
      </c>
      <c r="G58" s="680">
        <f>SUMIFS('4.4 District Governors Detail'!$G$9:$G$500,'4.4 District Governors Detail'!$A$9:$A$500,'4.5 District Governors Summary'!G$53,'4.4 District Governors Detail'!$D$9:$D$500,'4.5 District Governors Summary'!$B58,'4.4 District Governors Detail'!$E$9:$E$500,"IP Governor")</f>
        <v>0</v>
      </c>
      <c r="H58" s="680">
        <f>SUMIFS('4.4 District Governors Detail'!$G$9:$G$500,'4.4 District Governors Detail'!$A$9:$A$500,'4.5 District Governors Summary'!H$53,'4.4 District Governors Detail'!$D$9:$D$500,'4.5 District Governors Summary'!$B58,'4.4 District Governors Detail'!$E$9:$E$500,"IP Governor")</f>
        <v>0</v>
      </c>
      <c r="I58" s="671">
        <f>SUMIFS('4.4 District Governors Detail'!$G$9:$G$500,'4.4 District Governors Detail'!$A$9:$A$500,'4.5 District Governors Summary'!I$53,'4.4 District Governors Detail'!$D$9:$D$500,'4.5 District Governors Summary'!$B58,'4.4 District Governors Detail'!$E$9:$E$500,"IP Governor")</f>
        <v>0</v>
      </c>
    </row>
    <row r="59" spans="1:9" x14ac:dyDescent="0.3">
      <c r="A59" s="422" t="s">
        <v>563</v>
      </c>
      <c r="B59" s="413" t="s">
        <v>514</v>
      </c>
      <c r="C59" s="488" t="str">
        <f>C58</f>
        <v>Nominal £</v>
      </c>
      <c r="D59" s="695">
        <f>SUMIFS('4.4 District Governors Detail'!$G$9:$G$500,'4.4 District Governors Detail'!$A$9:$A$500,'4.5 District Governors Summary'!D$53,'4.4 District Governors Detail'!$D$9:$D$500,'4.5 District Governors Summary'!$B59,'4.4 District Governors Detail'!$E$9:$E$500,"MP Governor")</f>
        <v>0</v>
      </c>
      <c r="E59" s="662">
        <f>SUMIFS('4.4 District Governors Detail'!$G$9:$G$500,'4.4 District Governors Detail'!$A$9:$A$500,'4.5 District Governors Summary'!E$53,'4.4 District Governors Detail'!$D$9:$D$500,'4.5 District Governors Summary'!$B59,'4.4 District Governors Detail'!$E$9:$E$500,"MP Governor")</f>
        <v>0</v>
      </c>
      <c r="F59" s="662">
        <f>SUMIFS('4.4 District Governors Detail'!$G$9:$G$500,'4.4 District Governors Detail'!$A$9:$A$500,'4.5 District Governors Summary'!F$53,'4.4 District Governors Detail'!$D$9:$D$500,'4.5 District Governors Summary'!$B59,'4.4 District Governors Detail'!$E$9:$E$500,"MP Governor")</f>
        <v>0</v>
      </c>
      <c r="G59" s="662">
        <f>SUMIFS('4.4 District Governors Detail'!$G$9:$G$500,'4.4 District Governors Detail'!$A$9:$A$500,'4.5 District Governors Summary'!G$53,'4.4 District Governors Detail'!$D$9:$D$500,'4.5 District Governors Summary'!$B59,'4.4 District Governors Detail'!$E$9:$E$500,"MP Governor")</f>
        <v>0</v>
      </c>
      <c r="H59" s="662">
        <f>SUMIFS('4.4 District Governors Detail'!$G$9:$G$500,'4.4 District Governors Detail'!$A$9:$A$500,'4.5 District Governors Summary'!H$53,'4.4 District Governors Detail'!$D$9:$D$500,'4.5 District Governors Summary'!$B59,'4.4 District Governors Detail'!$E$9:$E$500,"MP Governor")</f>
        <v>0</v>
      </c>
      <c r="I59" s="663">
        <f>SUMIFS('4.4 District Governors Detail'!$G$9:$G$500,'4.4 District Governors Detail'!$A$9:$A$500,'4.5 District Governors Summary'!I$53,'4.4 District Governors Detail'!$D$9:$D$500,'4.5 District Governors Summary'!$B59,'4.4 District Governors Detail'!$E$9:$E$500,"MP Governor")</f>
        <v>0</v>
      </c>
    </row>
    <row r="60" spans="1:9" ht="14.5" thickBot="1" x14ac:dyDescent="0.35">
      <c r="A60" s="420" t="s">
        <v>564</v>
      </c>
      <c r="B60" s="440" t="s">
        <v>514</v>
      </c>
      <c r="C60" s="489" t="str">
        <f t="shared" ref="C60:C61" si="46">C59</f>
        <v>Nominal £</v>
      </c>
      <c r="D60" s="696">
        <f>SUMIFS('4.4 District Governors Detail'!$G$9:$G$500,'4.4 District Governors Detail'!$A$9:$A$500,'4.5 District Governors Summary'!D$53,'4.4 District Governors Detail'!$D$9:$D$500,'4.5 District Governors Summary'!$B60,'4.4 District Governors Detail'!$E$9:$E$500,"In-Ground Module")</f>
        <v>0</v>
      </c>
      <c r="E60" s="664">
        <f>SUMIFS('4.4 District Governors Detail'!$G$9:$G$500,'4.4 District Governors Detail'!$A$9:$A$500,'4.5 District Governors Summary'!E$53,'4.4 District Governors Detail'!$D$9:$D$500,'4.5 District Governors Summary'!$B60,'4.4 District Governors Detail'!$E$9:$E$500,"In-Ground Module")</f>
        <v>0</v>
      </c>
      <c r="F60" s="664">
        <f>SUMIFS('4.4 District Governors Detail'!$G$9:$G$500,'4.4 District Governors Detail'!$A$9:$A$500,'4.5 District Governors Summary'!F$53,'4.4 District Governors Detail'!$D$9:$D$500,'4.5 District Governors Summary'!$B60,'4.4 District Governors Detail'!$E$9:$E$500,"In-Ground Module")</f>
        <v>0</v>
      </c>
      <c r="G60" s="664">
        <f>SUMIFS('4.4 District Governors Detail'!$G$9:$G$500,'4.4 District Governors Detail'!$A$9:$A$500,'4.5 District Governors Summary'!G$53,'4.4 District Governors Detail'!$D$9:$D$500,'4.5 District Governors Summary'!$B60,'4.4 District Governors Detail'!$E$9:$E$500,"In-Ground Module")</f>
        <v>0</v>
      </c>
      <c r="H60" s="664">
        <f>SUMIFS('4.4 District Governors Detail'!$G$9:$G$500,'4.4 District Governors Detail'!$A$9:$A$500,'4.5 District Governors Summary'!H$53,'4.4 District Governors Detail'!$D$9:$D$500,'4.5 District Governors Summary'!$B60,'4.4 District Governors Detail'!$E$9:$E$500,"In-Ground Module")</f>
        <v>0</v>
      </c>
      <c r="I60" s="665">
        <f>SUMIFS('4.4 District Governors Detail'!$G$9:$G$500,'4.4 District Governors Detail'!$A$9:$A$500,'4.5 District Governors Summary'!I$53,'4.4 District Governors Detail'!$D$9:$D$500,'4.5 District Governors Summary'!$B60,'4.4 District Governors Detail'!$E$9:$E$500,"In-Ground Module")</f>
        <v>0</v>
      </c>
    </row>
    <row r="61" spans="1:9" ht="14.5" thickBot="1" x14ac:dyDescent="0.35">
      <c r="A61" s="4" t="s">
        <v>29</v>
      </c>
      <c r="B61" s="442" t="s">
        <v>514</v>
      </c>
      <c r="C61" s="490" t="str">
        <f t="shared" si="46"/>
        <v>Nominal £</v>
      </c>
      <c r="D61" s="697">
        <f>SUM(D58:D60)</f>
        <v>0</v>
      </c>
      <c r="E61" s="683">
        <f t="shared" ref="E61" si="47">SUM(E58:E60)</f>
        <v>0</v>
      </c>
      <c r="F61" s="683">
        <f t="shared" ref="F61" si="48">SUM(F58:F60)</f>
        <v>0</v>
      </c>
      <c r="G61" s="683">
        <f t="shared" ref="G61" si="49">SUM(G58:G60)</f>
        <v>0</v>
      </c>
      <c r="H61" s="683">
        <f t="shared" ref="H61" si="50">SUM(H58:H60)</f>
        <v>0</v>
      </c>
      <c r="I61" s="684">
        <f t="shared" ref="I61" si="51">SUM(I58:I60)</f>
        <v>0</v>
      </c>
    </row>
    <row r="62" spans="1:9" x14ac:dyDescent="0.3">
      <c r="A62" s="419" t="s">
        <v>562</v>
      </c>
      <c r="B62" s="437" t="s">
        <v>530</v>
      </c>
      <c r="C62" s="487" t="str">
        <f>C61</f>
        <v>Nominal £</v>
      </c>
      <c r="D62" s="694">
        <f>SUMIFS('4.4 District Governors Detail'!$G$9:$G$500,'4.4 District Governors Detail'!$A$9:$A$500,'4.5 District Governors Summary'!D$53,'4.4 District Governors Detail'!$D$9:$D$500,'4.5 District Governors Summary'!$B62,'4.4 District Governors Detail'!$E$9:$E$500,"IP Governor")</f>
        <v>0</v>
      </c>
      <c r="E62" s="680">
        <f>SUMIFS('4.4 District Governors Detail'!$G$9:$G$500,'4.4 District Governors Detail'!$A$9:$A$500,'4.5 District Governors Summary'!E$53,'4.4 District Governors Detail'!$D$9:$D$500,'4.5 District Governors Summary'!$B62,'4.4 District Governors Detail'!$E$9:$E$500,"IP Governor")</f>
        <v>0</v>
      </c>
      <c r="F62" s="680">
        <f>SUMIFS('4.4 District Governors Detail'!$G$9:$G$500,'4.4 District Governors Detail'!$A$9:$A$500,'4.5 District Governors Summary'!F$53,'4.4 District Governors Detail'!$D$9:$D$500,'4.5 District Governors Summary'!$B62,'4.4 District Governors Detail'!$E$9:$E$500,"IP Governor")</f>
        <v>0</v>
      </c>
      <c r="G62" s="680">
        <f>SUMIFS('4.4 District Governors Detail'!$G$9:$G$500,'4.4 District Governors Detail'!$A$9:$A$500,'4.5 District Governors Summary'!G$53,'4.4 District Governors Detail'!$D$9:$D$500,'4.5 District Governors Summary'!$B62,'4.4 District Governors Detail'!$E$9:$E$500,"IP Governor")</f>
        <v>0</v>
      </c>
      <c r="H62" s="680">
        <f>SUMIFS('4.4 District Governors Detail'!$G$9:$G$500,'4.4 District Governors Detail'!$A$9:$A$500,'4.5 District Governors Summary'!H$53,'4.4 District Governors Detail'!$D$9:$D$500,'4.5 District Governors Summary'!$B62,'4.4 District Governors Detail'!$E$9:$E$500,"IP Governor")</f>
        <v>0</v>
      </c>
      <c r="I62" s="671">
        <f>SUMIFS('4.4 District Governors Detail'!$G$9:$G$500,'4.4 District Governors Detail'!$A$9:$A$500,'4.5 District Governors Summary'!I$53,'4.4 District Governors Detail'!$D$9:$D$500,'4.5 District Governors Summary'!$B62,'4.4 District Governors Detail'!$E$9:$E$500,"IP Governor")</f>
        <v>0</v>
      </c>
    </row>
    <row r="63" spans="1:9" x14ac:dyDescent="0.3">
      <c r="A63" s="422" t="s">
        <v>563</v>
      </c>
      <c r="B63" s="413" t="s">
        <v>530</v>
      </c>
      <c r="C63" s="488" t="str">
        <f>C62</f>
        <v>Nominal £</v>
      </c>
      <c r="D63" s="695">
        <f>SUMIFS('4.4 District Governors Detail'!$G$9:$G$500,'4.4 District Governors Detail'!$A$9:$A$500,'4.5 District Governors Summary'!D$53,'4.4 District Governors Detail'!$D$9:$D$500,'4.5 District Governors Summary'!$B63,'4.4 District Governors Detail'!$E$9:$E$500,"MP Governor")</f>
        <v>0</v>
      </c>
      <c r="E63" s="662">
        <f>SUMIFS('4.4 District Governors Detail'!$G$9:$G$500,'4.4 District Governors Detail'!$A$9:$A$500,'4.5 District Governors Summary'!E$53,'4.4 District Governors Detail'!$D$9:$D$500,'4.5 District Governors Summary'!$B63,'4.4 District Governors Detail'!$E$9:$E$500,"MP Governor")</f>
        <v>0</v>
      </c>
      <c r="F63" s="662">
        <f>SUMIFS('4.4 District Governors Detail'!$G$9:$G$500,'4.4 District Governors Detail'!$A$9:$A$500,'4.5 District Governors Summary'!F$53,'4.4 District Governors Detail'!$D$9:$D$500,'4.5 District Governors Summary'!$B63,'4.4 District Governors Detail'!$E$9:$E$500,"MP Governor")</f>
        <v>0</v>
      </c>
      <c r="G63" s="662">
        <f>SUMIFS('4.4 District Governors Detail'!$G$9:$G$500,'4.4 District Governors Detail'!$A$9:$A$500,'4.5 District Governors Summary'!G$53,'4.4 District Governors Detail'!$D$9:$D$500,'4.5 District Governors Summary'!$B63,'4.4 District Governors Detail'!$E$9:$E$500,"MP Governor")</f>
        <v>0</v>
      </c>
      <c r="H63" s="662">
        <f>SUMIFS('4.4 District Governors Detail'!$G$9:$G$500,'4.4 District Governors Detail'!$A$9:$A$500,'4.5 District Governors Summary'!H$53,'4.4 District Governors Detail'!$D$9:$D$500,'4.5 District Governors Summary'!$B63,'4.4 District Governors Detail'!$E$9:$E$500,"MP Governor")</f>
        <v>0</v>
      </c>
      <c r="I63" s="663">
        <f>SUMIFS('4.4 District Governors Detail'!$G$9:$G$500,'4.4 District Governors Detail'!$A$9:$A$500,'4.5 District Governors Summary'!I$53,'4.4 District Governors Detail'!$D$9:$D$500,'4.5 District Governors Summary'!$B63,'4.4 District Governors Detail'!$E$9:$E$500,"MP Governor")</f>
        <v>0</v>
      </c>
    </row>
    <row r="64" spans="1:9" ht="14.5" thickBot="1" x14ac:dyDescent="0.35">
      <c r="A64" s="420" t="s">
        <v>564</v>
      </c>
      <c r="B64" s="440" t="s">
        <v>530</v>
      </c>
      <c r="C64" s="489" t="str">
        <f t="shared" ref="C64:C65" si="52">C63</f>
        <v>Nominal £</v>
      </c>
      <c r="D64" s="696">
        <f>SUMIFS('4.4 District Governors Detail'!$G$9:$G$500,'4.4 District Governors Detail'!$A$9:$A$500,'4.5 District Governors Summary'!D$53,'4.4 District Governors Detail'!$D$9:$D$500,'4.5 District Governors Summary'!$B64,'4.4 District Governors Detail'!$E$9:$E$500,"In-Ground Module")</f>
        <v>0</v>
      </c>
      <c r="E64" s="664">
        <f>SUMIFS('4.4 District Governors Detail'!$G$9:$G$500,'4.4 District Governors Detail'!$A$9:$A$500,'4.5 District Governors Summary'!E$53,'4.4 District Governors Detail'!$D$9:$D$500,'4.5 District Governors Summary'!$B64,'4.4 District Governors Detail'!$E$9:$E$500,"In-Ground Module")</f>
        <v>0</v>
      </c>
      <c r="F64" s="664">
        <f>SUMIFS('4.4 District Governors Detail'!$G$9:$G$500,'4.4 District Governors Detail'!$A$9:$A$500,'4.5 District Governors Summary'!F$53,'4.4 District Governors Detail'!$D$9:$D$500,'4.5 District Governors Summary'!$B64,'4.4 District Governors Detail'!$E$9:$E$500,"In-Ground Module")</f>
        <v>0</v>
      </c>
      <c r="G64" s="664">
        <f>SUMIFS('4.4 District Governors Detail'!$G$9:$G$500,'4.4 District Governors Detail'!$A$9:$A$500,'4.5 District Governors Summary'!G$53,'4.4 District Governors Detail'!$D$9:$D$500,'4.5 District Governors Summary'!$B64,'4.4 District Governors Detail'!$E$9:$E$500,"In-Ground Module")</f>
        <v>0</v>
      </c>
      <c r="H64" s="664">
        <f>SUMIFS('4.4 District Governors Detail'!$G$9:$G$500,'4.4 District Governors Detail'!$A$9:$A$500,'4.5 District Governors Summary'!H$53,'4.4 District Governors Detail'!$D$9:$D$500,'4.5 District Governors Summary'!$B64,'4.4 District Governors Detail'!$E$9:$E$500,"In-Ground Module")</f>
        <v>0</v>
      </c>
      <c r="I64" s="665">
        <f>SUMIFS('4.4 District Governors Detail'!$G$9:$G$500,'4.4 District Governors Detail'!$A$9:$A$500,'4.5 District Governors Summary'!I$53,'4.4 District Governors Detail'!$D$9:$D$500,'4.5 District Governors Summary'!$B64,'4.4 District Governors Detail'!$E$9:$E$500,"In-Ground Module")</f>
        <v>0</v>
      </c>
    </row>
    <row r="65" spans="1:9" ht="14.5" thickBot="1" x14ac:dyDescent="0.35">
      <c r="A65" s="486" t="s">
        <v>29</v>
      </c>
      <c r="B65" s="445" t="s">
        <v>530</v>
      </c>
      <c r="C65" s="491" t="str">
        <f t="shared" si="52"/>
        <v>Nominal £</v>
      </c>
      <c r="D65" s="698">
        <f>SUM(D62:D64)</f>
        <v>0</v>
      </c>
      <c r="E65" s="656">
        <f t="shared" ref="E65" si="53">SUM(E62:E64)</f>
        <v>0</v>
      </c>
      <c r="F65" s="656">
        <f t="shared" ref="F65" si="54">SUM(F62:F64)</f>
        <v>0</v>
      </c>
      <c r="G65" s="656">
        <f t="shared" ref="G65" si="55">SUM(G62:G64)</f>
        <v>0</v>
      </c>
      <c r="H65" s="656">
        <f t="shared" ref="H65" si="56">SUM(H62:H64)</f>
        <v>0</v>
      </c>
      <c r="I65" s="657">
        <f>SUM(I62:I64)</f>
        <v>0</v>
      </c>
    </row>
    <row r="66" spans="1:9" ht="14.5" thickBot="1" x14ac:dyDescent="0.35">
      <c r="A66" s="10"/>
      <c r="I66" s="12"/>
    </row>
    <row r="67" spans="1:9" ht="14.5" thickBot="1" x14ac:dyDescent="0.35">
      <c r="A67" s="1704" t="s">
        <v>561</v>
      </c>
      <c r="B67" s="1704" t="s">
        <v>560</v>
      </c>
      <c r="C67" s="1615" t="s">
        <v>386</v>
      </c>
      <c r="D67" s="1702" t="s">
        <v>533</v>
      </c>
      <c r="E67" s="1702"/>
      <c r="F67" s="1702"/>
      <c r="G67" s="1702"/>
      <c r="H67" s="1702"/>
      <c r="I67" s="1703"/>
    </row>
    <row r="68" spans="1:9" ht="14.5" thickBot="1" x14ac:dyDescent="0.35">
      <c r="A68" s="1705"/>
      <c r="B68" s="1705"/>
      <c r="C68" s="1613"/>
      <c r="D68" s="481">
        <v>2023</v>
      </c>
      <c r="E68" s="475">
        <v>2024</v>
      </c>
      <c r="F68" s="475">
        <v>2025</v>
      </c>
      <c r="G68" s="475">
        <v>2026</v>
      </c>
      <c r="H68" s="475">
        <v>2027</v>
      </c>
      <c r="I68" s="476">
        <v>2028</v>
      </c>
    </row>
    <row r="69" spans="1:9" x14ac:dyDescent="0.3">
      <c r="A69" s="419" t="s">
        <v>562</v>
      </c>
      <c r="B69" s="437" t="s">
        <v>513</v>
      </c>
      <c r="C69" s="487" t="s">
        <v>374</v>
      </c>
      <c r="D69" s="694">
        <f>SUMIFS('4.4 District Governors Detail'!$H$9:$H$500,'4.4 District Governors Detail'!$A$9:$A$500,'4.5 District Governors Summary'!D$68,'4.4 District Governors Detail'!$D$9:$D$500,'4.5 District Governors Summary'!$B69,'4.4 District Governors Detail'!$E$9:$E$500,"IP Governor")</f>
        <v>0</v>
      </c>
      <c r="E69" s="680">
        <f>SUMIFS('4.4 District Governors Detail'!$H$9:$H$500,'4.4 District Governors Detail'!$A$9:$A$500,'4.5 District Governors Summary'!E$68,'4.4 District Governors Detail'!$D$9:$D$500,'4.5 District Governors Summary'!$B69,'4.4 District Governors Detail'!$E$9:$E$500,"IP Governor")</f>
        <v>0</v>
      </c>
      <c r="F69" s="680">
        <f>SUMIFS('4.4 District Governors Detail'!$H$9:$H$500,'4.4 District Governors Detail'!$A$9:$A$500,'4.5 District Governors Summary'!F$68,'4.4 District Governors Detail'!$D$9:$D$500,'4.5 District Governors Summary'!$B69,'4.4 District Governors Detail'!$E$9:$E$500,"IP Governor")</f>
        <v>0</v>
      </c>
      <c r="G69" s="680">
        <f>SUMIFS('4.4 District Governors Detail'!$H$9:$H$500,'4.4 District Governors Detail'!$A$9:$A$500,'4.5 District Governors Summary'!G$68,'4.4 District Governors Detail'!$D$9:$D$500,'4.5 District Governors Summary'!$B69,'4.4 District Governors Detail'!$E$9:$E$500,"IP Governor")</f>
        <v>0</v>
      </c>
      <c r="H69" s="680">
        <f>SUMIFS('4.4 District Governors Detail'!$H$9:$H$500,'4.4 District Governors Detail'!$A$9:$A$500,'4.5 District Governors Summary'!H$68,'4.4 District Governors Detail'!$D$9:$D$500,'4.5 District Governors Summary'!$B69,'4.4 District Governors Detail'!$E$9:$E$500,"IP Governor")</f>
        <v>0</v>
      </c>
      <c r="I69" s="671">
        <f>SUMIFS('4.4 District Governors Detail'!$H$9:$H$500,'4.4 District Governors Detail'!$A$9:$A$500,'4.5 District Governors Summary'!I$68,'4.4 District Governors Detail'!$D$9:$D$500,'4.5 District Governors Summary'!$B69,'4.4 District Governors Detail'!$E$9:$E$500,"IP Governor")</f>
        <v>0</v>
      </c>
    </row>
    <row r="70" spans="1:9" x14ac:dyDescent="0.3">
      <c r="A70" s="422" t="s">
        <v>563</v>
      </c>
      <c r="B70" s="413" t="s">
        <v>513</v>
      </c>
      <c r="C70" s="488" t="str">
        <f>C69</f>
        <v>Nominal £</v>
      </c>
      <c r="D70" s="695">
        <f>SUMIFS('4.4 District Governors Detail'!$H$9:$H$500,'4.4 District Governors Detail'!$A$9:$A$500,'4.5 District Governors Summary'!D$68,'4.4 District Governors Detail'!$D$9:$D$500,'4.5 District Governors Summary'!$B70,'4.4 District Governors Detail'!$E$9:$E$500,"MP Governor")</f>
        <v>0</v>
      </c>
      <c r="E70" s="662">
        <f>SUMIFS('4.4 District Governors Detail'!$H$9:$H$500,'4.4 District Governors Detail'!$A$9:$A$500,'4.5 District Governors Summary'!E$68,'4.4 District Governors Detail'!$D$9:$D$500,'4.5 District Governors Summary'!$B70,'4.4 District Governors Detail'!$E$9:$E$500,"MP Governor")</f>
        <v>0</v>
      </c>
      <c r="F70" s="662">
        <f>SUMIFS('4.4 District Governors Detail'!$H$9:$H$500,'4.4 District Governors Detail'!$A$9:$A$500,'4.5 District Governors Summary'!F$68,'4.4 District Governors Detail'!$D$9:$D$500,'4.5 District Governors Summary'!$B70,'4.4 District Governors Detail'!$E$9:$E$500,"MP Governor")</f>
        <v>0</v>
      </c>
      <c r="G70" s="662">
        <f>SUMIFS('4.4 District Governors Detail'!$H$9:$H$500,'4.4 District Governors Detail'!$A$9:$A$500,'4.5 District Governors Summary'!G$68,'4.4 District Governors Detail'!$D$9:$D$500,'4.5 District Governors Summary'!$B70,'4.4 District Governors Detail'!$E$9:$E$500,"MP Governor")</f>
        <v>0</v>
      </c>
      <c r="H70" s="662">
        <f>SUMIFS('4.4 District Governors Detail'!$H$9:$H$500,'4.4 District Governors Detail'!$A$9:$A$500,'4.5 District Governors Summary'!H$68,'4.4 District Governors Detail'!$D$9:$D$500,'4.5 District Governors Summary'!$B70,'4.4 District Governors Detail'!$E$9:$E$500,"MP Governor")</f>
        <v>0</v>
      </c>
      <c r="I70" s="663">
        <f>SUMIFS('4.4 District Governors Detail'!$H$9:$H$500,'4.4 District Governors Detail'!$A$9:$A$500,'4.5 District Governors Summary'!I$68,'4.4 District Governors Detail'!$D$9:$D$500,'4.5 District Governors Summary'!$B70,'4.4 District Governors Detail'!$E$9:$E$500,"MP Governor")</f>
        <v>0</v>
      </c>
    </row>
    <row r="71" spans="1:9" ht="14.5" thickBot="1" x14ac:dyDescent="0.35">
      <c r="A71" s="420" t="s">
        <v>564</v>
      </c>
      <c r="B71" s="440" t="s">
        <v>513</v>
      </c>
      <c r="C71" s="489" t="str">
        <f t="shared" ref="C71:C72" si="57">C70</f>
        <v>Nominal £</v>
      </c>
      <c r="D71" s="696">
        <f>SUMIFS('4.4 District Governors Detail'!$H$9:$H$500,'4.4 District Governors Detail'!$A$9:$A$500,'4.5 District Governors Summary'!D$68,'4.4 District Governors Detail'!$D$9:$D$500,'4.5 District Governors Summary'!$B71,'4.4 District Governors Detail'!$E$9:$E$500,"In-Ground Module")</f>
        <v>0</v>
      </c>
      <c r="E71" s="664">
        <f>SUMIFS('4.4 District Governors Detail'!$H$9:$H$500,'4.4 District Governors Detail'!$A$9:$A$500,'4.5 District Governors Summary'!E$68,'4.4 District Governors Detail'!$D$9:$D$500,'4.5 District Governors Summary'!$B71,'4.4 District Governors Detail'!$E$9:$E$500,"In-Ground Module")</f>
        <v>0</v>
      </c>
      <c r="F71" s="664">
        <f>SUMIFS('4.4 District Governors Detail'!$H$9:$H$500,'4.4 District Governors Detail'!$A$9:$A$500,'4.5 District Governors Summary'!F$68,'4.4 District Governors Detail'!$D$9:$D$500,'4.5 District Governors Summary'!$B71,'4.4 District Governors Detail'!$E$9:$E$500,"In-Ground Module")</f>
        <v>0</v>
      </c>
      <c r="G71" s="664">
        <f>SUMIFS('4.4 District Governors Detail'!$H$9:$H$500,'4.4 District Governors Detail'!$A$9:$A$500,'4.5 District Governors Summary'!G$68,'4.4 District Governors Detail'!$D$9:$D$500,'4.5 District Governors Summary'!$B71,'4.4 District Governors Detail'!$E$9:$E$500,"In-Ground Module")</f>
        <v>0</v>
      </c>
      <c r="H71" s="664">
        <f>SUMIFS('4.4 District Governors Detail'!$H$9:$H$500,'4.4 District Governors Detail'!$A$9:$A$500,'4.5 District Governors Summary'!H$68,'4.4 District Governors Detail'!$D$9:$D$500,'4.5 District Governors Summary'!$B71,'4.4 District Governors Detail'!$E$9:$E$500,"In-Ground Module")</f>
        <v>0</v>
      </c>
      <c r="I71" s="665">
        <f>SUMIFS('4.4 District Governors Detail'!$H$9:$H$500,'4.4 District Governors Detail'!$A$9:$A$500,'4.5 District Governors Summary'!I$68,'4.4 District Governors Detail'!$D$9:$D$500,'4.5 District Governors Summary'!$B71,'4.4 District Governors Detail'!$E$9:$E$500,"In-Ground Module")</f>
        <v>0</v>
      </c>
    </row>
    <row r="72" spans="1:9" ht="14.5" thickBot="1" x14ac:dyDescent="0.35">
      <c r="A72" s="4" t="s">
        <v>29</v>
      </c>
      <c r="B72" s="442" t="s">
        <v>513</v>
      </c>
      <c r="C72" s="490" t="str">
        <f t="shared" si="57"/>
        <v>Nominal £</v>
      </c>
      <c r="D72" s="697">
        <f>SUM(D69:D71)</f>
        <v>0</v>
      </c>
      <c r="E72" s="683">
        <f t="shared" ref="E72" si="58">SUM(E69:E71)</f>
        <v>0</v>
      </c>
      <c r="F72" s="683">
        <f t="shared" ref="F72" si="59">SUM(F69:F71)</f>
        <v>0</v>
      </c>
      <c r="G72" s="683">
        <f t="shared" ref="G72" si="60">SUM(G69:G71)</f>
        <v>0</v>
      </c>
      <c r="H72" s="683">
        <f t="shared" ref="H72" si="61">SUM(H69:H71)</f>
        <v>0</v>
      </c>
      <c r="I72" s="684">
        <f t="shared" ref="I72" si="62">SUM(I69:I71)</f>
        <v>0</v>
      </c>
    </row>
    <row r="73" spans="1:9" x14ac:dyDescent="0.3">
      <c r="A73" s="419" t="s">
        <v>562</v>
      </c>
      <c r="B73" s="437" t="s">
        <v>514</v>
      </c>
      <c r="C73" s="487" t="str">
        <f>C72</f>
        <v>Nominal £</v>
      </c>
      <c r="D73" s="694">
        <f>SUMIFS('4.4 District Governors Detail'!$H$9:$H$500,'4.4 District Governors Detail'!$A$9:$A$500,'4.5 District Governors Summary'!D$68,'4.4 District Governors Detail'!$D$9:$D$500,'4.5 District Governors Summary'!$B73,'4.4 District Governors Detail'!$E$9:$E$500,"IP Governor")</f>
        <v>0</v>
      </c>
      <c r="E73" s="680">
        <f>SUMIFS('4.4 District Governors Detail'!$H$9:$H$500,'4.4 District Governors Detail'!$A$9:$A$500,'4.5 District Governors Summary'!E$68,'4.4 District Governors Detail'!$D$9:$D$500,'4.5 District Governors Summary'!$B73,'4.4 District Governors Detail'!$E$9:$E$500,"IP Governor")</f>
        <v>0</v>
      </c>
      <c r="F73" s="680">
        <f>SUMIFS('4.4 District Governors Detail'!$H$9:$H$500,'4.4 District Governors Detail'!$A$9:$A$500,'4.5 District Governors Summary'!F$68,'4.4 District Governors Detail'!$D$9:$D$500,'4.5 District Governors Summary'!$B73,'4.4 District Governors Detail'!$E$9:$E$500,"IP Governor")</f>
        <v>0</v>
      </c>
      <c r="G73" s="680">
        <f>SUMIFS('4.4 District Governors Detail'!$H$9:$H$500,'4.4 District Governors Detail'!$A$9:$A$500,'4.5 District Governors Summary'!G$68,'4.4 District Governors Detail'!$D$9:$D$500,'4.5 District Governors Summary'!$B73,'4.4 District Governors Detail'!$E$9:$E$500,"IP Governor")</f>
        <v>0</v>
      </c>
      <c r="H73" s="680">
        <f>SUMIFS('4.4 District Governors Detail'!$H$9:$H$500,'4.4 District Governors Detail'!$A$9:$A$500,'4.5 District Governors Summary'!H$68,'4.4 District Governors Detail'!$D$9:$D$500,'4.5 District Governors Summary'!$B73,'4.4 District Governors Detail'!$E$9:$E$500,"IP Governor")</f>
        <v>0</v>
      </c>
      <c r="I73" s="671">
        <f>SUMIFS('4.4 District Governors Detail'!$H$9:$H$500,'4.4 District Governors Detail'!$A$9:$A$500,'4.5 District Governors Summary'!I$68,'4.4 District Governors Detail'!$D$9:$D$500,'4.5 District Governors Summary'!$B73,'4.4 District Governors Detail'!$E$9:$E$500,"IP Governor")</f>
        <v>0</v>
      </c>
    </row>
    <row r="74" spans="1:9" x14ac:dyDescent="0.3">
      <c r="A74" s="422" t="s">
        <v>563</v>
      </c>
      <c r="B74" s="413" t="s">
        <v>514</v>
      </c>
      <c r="C74" s="488" t="str">
        <f>C73</f>
        <v>Nominal £</v>
      </c>
      <c r="D74" s="695">
        <f>SUMIFS('4.4 District Governors Detail'!$H$9:$H$500,'4.4 District Governors Detail'!$A$9:$A$500,'4.5 District Governors Summary'!D$68,'4.4 District Governors Detail'!$D$9:$D$500,'4.5 District Governors Summary'!$B74,'4.4 District Governors Detail'!$E$9:$E$500,"MP Governor")</f>
        <v>0</v>
      </c>
      <c r="E74" s="662">
        <f>SUMIFS('4.4 District Governors Detail'!$H$9:$H$500,'4.4 District Governors Detail'!$A$9:$A$500,'4.5 District Governors Summary'!E$68,'4.4 District Governors Detail'!$D$9:$D$500,'4.5 District Governors Summary'!$B74,'4.4 District Governors Detail'!$E$9:$E$500,"MP Governor")</f>
        <v>0</v>
      </c>
      <c r="F74" s="662">
        <f>SUMIFS('4.4 District Governors Detail'!$H$9:$H$500,'4.4 District Governors Detail'!$A$9:$A$500,'4.5 District Governors Summary'!F$68,'4.4 District Governors Detail'!$D$9:$D$500,'4.5 District Governors Summary'!$B74,'4.4 District Governors Detail'!$E$9:$E$500,"MP Governor")</f>
        <v>0</v>
      </c>
      <c r="G74" s="662">
        <f>SUMIFS('4.4 District Governors Detail'!$H$9:$H$500,'4.4 District Governors Detail'!$A$9:$A$500,'4.5 District Governors Summary'!G$68,'4.4 District Governors Detail'!$D$9:$D$500,'4.5 District Governors Summary'!$B74,'4.4 District Governors Detail'!$E$9:$E$500,"MP Governor")</f>
        <v>0</v>
      </c>
      <c r="H74" s="662">
        <f>SUMIFS('4.4 District Governors Detail'!$H$9:$H$500,'4.4 District Governors Detail'!$A$9:$A$500,'4.5 District Governors Summary'!H$68,'4.4 District Governors Detail'!$D$9:$D$500,'4.5 District Governors Summary'!$B74,'4.4 District Governors Detail'!$E$9:$E$500,"MP Governor")</f>
        <v>0</v>
      </c>
      <c r="I74" s="663">
        <f>SUMIFS('4.4 District Governors Detail'!$H$9:$H$500,'4.4 District Governors Detail'!$A$9:$A$500,'4.5 District Governors Summary'!I$68,'4.4 District Governors Detail'!$D$9:$D$500,'4.5 District Governors Summary'!$B74,'4.4 District Governors Detail'!$E$9:$E$500,"MP Governor")</f>
        <v>0</v>
      </c>
    </row>
    <row r="75" spans="1:9" ht="14.5" thickBot="1" x14ac:dyDescent="0.35">
      <c r="A75" s="420" t="s">
        <v>564</v>
      </c>
      <c r="B75" s="440" t="s">
        <v>514</v>
      </c>
      <c r="C75" s="489" t="str">
        <f t="shared" ref="C75:C76" si="63">C74</f>
        <v>Nominal £</v>
      </c>
      <c r="D75" s="696">
        <f>SUMIFS('4.4 District Governors Detail'!$H$9:$H$500,'4.4 District Governors Detail'!$A$9:$A$500,'4.5 District Governors Summary'!D$68,'4.4 District Governors Detail'!$D$9:$D$500,'4.5 District Governors Summary'!$B75,'4.4 District Governors Detail'!$E$9:$E$500,"In-Ground Module")</f>
        <v>0</v>
      </c>
      <c r="E75" s="664">
        <f>SUMIFS('4.4 District Governors Detail'!$H$9:$H$500,'4.4 District Governors Detail'!$A$9:$A$500,'4.5 District Governors Summary'!E$68,'4.4 District Governors Detail'!$D$9:$D$500,'4.5 District Governors Summary'!$B75,'4.4 District Governors Detail'!$E$9:$E$500,"In-Ground Module")</f>
        <v>0</v>
      </c>
      <c r="F75" s="664">
        <f>SUMIFS('4.4 District Governors Detail'!$H$9:$H$500,'4.4 District Governors Detail'!$A$9:$A$500,'4.5 District Governors Summary'!F$68,'4.4 District Governors Detail'!$D$9:$D$500,'4.5 District Governors Summary'!$B75,'4.4 District Governors Detail'!$E$9:$E$500,"In-Ground Module")</f>
        <v>0</v>
      </c>
      <c r="G75" s="664">
        <f>SUMIFS('4.4 District Governors Detail'!$H$9:$H$500,'4.4 District Governors Detail'!$A$9:$A$500,'4.5 District Governors Summary'!G$68,'4.4 District Governors Detail'!$D$9:$D$500,'4.5 District Governors Summary'!$B75,'4.4 District Governors Detail'!$E$9:$E$500,"In-Ground Module")</f>
        <v>0</v>
      </c>
      <c r="H75" s="664">
        <f>SUMIFS('4.4 District Governors Detail'!$H$9:$H$500,'4.4 District Governors Detail'!$A$9:$A$500,'4.5 District Governors Summary'!H$68,'4.4 District Governors Detail'!$D$9:$D$500,'4.5 District Governors Summary'!$B75,'4.4 District Governors Detail'!$E$9:$E$500,"In-Ground Module")</f>
        <v>0</v>
      </c>
      <c r="I75" s="665">
        <f>SUMIFS('4.4 District Governors Detail'!$H$9:$H$500,'4.4 District Governors Detail'!$A$9:$A$500,'4.5 District Governors Summary'!I$68,'4.4 District Governors Detail'!$D$9:$D$500,'4.5 District Governors Summary'!$B75,'4.4 District Governors Detail'!$E$9:$E$500,"In-Ground Module")</f>
        <v>0</v>
      </c>
    </row>
    <row r="76" spans="1:9" ht="14.5" thickBot="1" x14ac:dyDescent="0.35">
      <c r="A76" s="4" t="s">
        <v>29</v>
      </c>
      <c r="B76" s="442" t="s">
        <v>514</v>
      </c>
      <c r="C76" s="490" t="str">
        <f t="shared" si="63"/>
        <v>Nominal £</v>
      </c>
      <c r="D76" s="697">
        <f>SUM(D73:D75)</f>
        <v>0</v>
      </c>
      <c r="E76" s="683">
        <f t="shared" ref="E76" si="64">SUM(E73:E75)</f>
        <v>0</v>
      </c>
      <c r="F76" s="683">
        <f t="shared" ref="F76" si="65">SUM(F73:F75)</f>
        <v>0</v>
      </c>
      <c r="G76" s="683">
        <f t="shared" ref="G76" si="66">SUM(G73:G75)</f>
        <v>0</v>
      </c>
      <c r="H76" s="683">
        <f t="shared" ref="H76" si="67">SUM(H73:H75)</f>
        <v>0</v>
      </c>
      <c r="I76" s="684">
        <f t="shared" ref="I76" si="68">SUM(I73:I75)</f>
        <v>0</v>
      </c>
    </row>
    <row r="77" spans="1:9" x14ac:dyDescent="0.3">
      <c r="A77" s="419" t="s">
        <v>562</v>
      </c>
      <c r="B77" s="437" t="s">
        <v>530</v>
      </c>
      <c r="C77" s="487" t="str">
        <f>C76</f>
        <v>Nominal £</v>
      </c>
      <c r="D77" s="694">
        <f>SUMIFS('4.4 District Governors Detail'!$H$9:$H$500,'4.4 District Governors Detail'!$A$9:$A$500,'4.5 District Governors Summary'!D$68,'4.4 District Governors Detail'!$D$9:$D$500,'4.5 District Governors Summary'!$B77,'4.4 District Governors Detail'!$E$9:$E$500,"IP Governor")</f>
        <v>0</v>
      </c>
      <c r="E77" s="680">
        <f>SUMIFS('4.4 District Governors Detail'!$H$9:$H$500,'4.4 District Governors Detail'!$A$9:$A$500,'4.5 District Governors Summary'!E$68,'4.4 District Governors Detail'!$D$9:$D$500,'4.5 District Governors Summary'!$B77,'4.4 District Governors Detail'!$E$9:$E$500,"IP Governor")</f>
        <v>0</v>
      </c>
      <c r="F77" s="680">
        <f>SUMIFS('4.4 District Governors Detail'!$H$9:$H$500,'4.4 District Governors Detail'!$A$9:$A$500,'4.5 District Governors Summary'!F$68,'4.4 District Governors Detail'!$D$9:$D$500,'4.5 District Governors Summary'!$B77,'4.4 District Governors Detail'!$E$9:$E$500,"IP Governor")</f>
        <v>0</v>
      </c>
      <c r="G77" s="680">
        <f>SUMIFS('4.4 District Governors Detail'!$H$9:$H$500,'4.4 District Governors Detail'!$A$9:$A$500,'4.5 District Governors Summary'!G$68,'4.4 District Governors Detail'!$D$9:$D$500,'4.5 District Governors Summary'!$B77,'4.4 District Governors Detail'!$E$9:$E$500,"IP Governor")</f>
        <v>0</v>
      </c>
      <c r="H77" s="680">
        <f>SUMIFS('4.4 District Governors Detail'!$H$9:$H$500,'4.4 District Governors Detail'!$A$9:$A$500,'4.5 District Governors Summary'!H$68,'4.4 District Governors Detail'!$D$9:$D$500,'4.5 District Governors Summary'!$B77,'4.4 District Governors Detail'!$E$9:$E$500,"IP Governor")</f>
        <v>0</v>
      </c>
      <c r="I77" s="671">
        <f>SUMIFS('4.4 District Governors Detail'!$H$9:$H$500,'4.4 District Governors Detail'!$A$9:$A$500,'4.5 District Governors Summary'!I$68,'4.4 District Governors Detail'!$D$9:$D$500,'4.5 District Governors Summary'!$B77,'4.4 District Governors Detail'!$E$9:$E$500,"IP Governor")</f>
        <v>0</v>
      </c>
    </row>
    <row r="78" spans="1:9" x14ac:dyDescent="0.3">
      <c r="A78" s="422" t="s">
        <v>563</v>
      </c>
      <c r="B78" s="413" t="s">
        <v>530</v>
      </c>
      <c r="C78" s="488" t="str">
        <f>C77</f>
        <v>Nominal £</v>
      </c>
      <c r="D78" s="695">
        <f>SUMIFS('4.4 District Governors Detail'!$H$9:$H$500,'4.4 District Governors Detail'!$A$9:$A$500,'4.5 District Governors Summary'!D$68,'4.4 District Governors Detail'!$D$9:$D$500,'4.5 District Governors Summary'!$B78,'4.4 District Governors Detail'!$E$9:$E$500,"MP Governor")</f>
        <v>0</v>
      </c>
      <c r="E78" s="662">
        <f>SUMIFS('4.4 District Governors Detail'!$H$9:$H$500,'4.4 District Governors Detail'!$A$9:$A$500,'4.5 District Governors Summary'!E$68,'4.4 District Governors Detail'!$D$9:$D$500,'4.5 District Governors Summary'!$B78,'4.4 District Governors Detail'!$E$9:$E$500,"MP Governor")</f>
        <v>0</v>
      </c>
      <c r="F78" s="662">
        <f>SUMIFS('4.4 District Governors Detail'!$H$9:$H$500,'4.4 District Governors Detail'!$A$9:$A$500,'4.5 District Governors Summary'!F$68,'4.4 District Governors Detail'!$D$9:$D$500,'4.5 District Governors Summary'!$B78,'4.4 District Governors Detail'!$E$9:$E$500,"MP Governor")</f>
        <v>0</v>
      </c>
      <c r="G78" s="662">
        <f>SUMIFS('4.4 District Governors Detail'!$H$9:$H$500,'4.4 District Governors Detail'!$A$9:$A$500,'4.5 District Governors Summary'!G$68,'4.4 District Governors Detail'!$D$9:$D$500,'4.5 District Governors Summary'!$B78,'4.4 District Governors Detail'!$E$9:$E$500,"MP Governor")</f>
        <v>0</v>
      </c>
      <c r="H78" s="662">
        <f>SUMIFS('4.4 District Governors Detail'!$H$9:$H$500,'4.4 District Governors Detail'!$A$9:$A$500,'4.5 District Governors Summary'!H$68,'4.4 District Governors Detail'!$D$9:$D$500,'4.5 District Governors Summary'!$B78,'4.4 District Governors Detail'!$E$9:$E$500,"MP Governor")</f>
        <v>0</v>
      </c>
      <c r="I78" s="663">
        <f>SUMIFS('4.4 District Governors Detail'!$H$9:$H$500,'4.4 District Governors Detail'!$A$9:$A$500,'4.5 District Governors Summary'!I$68,'4.4 District Governors Detail'!$D$9:$D$500,'4.5 District Governors Summary'!$B78,'4.4 District Governors Detail'!$E$9:$E$500,"MP Governor")</f>
        <v>0</v>
      </c>
    </row>
    <row r="79" spans="1:9" ht="14.5" thickBot="1" x14ac:dyDescent="0.35">
      <c r="A79" s="420" t="s">
        <v>564</v>
      </c>
      <c r="B79" s="440" t="s">
        <v>530</v>
      </c>
      <c r="C79" s="489" t="str">
        <f t="shared" ref="C79:C80" si="69">C78</f>
        <v>Nominal £</v>
      </c>
      <c r="D79" s="696">
        <f>SUMIFS('4.4 District Governors Detail'!$H$9:$H$500,'4.4 District Governors Detail'!$A$9:$A$500,'4.5 District Governors Summary'!D$68,'4.4 District Governors Detail'!$D$9:$D$500,'4.5 District Governors Summary'!$B79,'4.4 District Governors Detail'!$E$9:$E$500,"In-Ground Module")</f>
        <v>0</v>
      </c>
      <c r="E79" s="664">
        <f>SUMIFS('4.4 District Governors Detail'!$H$9:$H$500,'4.4 District Governors Detail'!$A$9:$A$500,'4.5 District Governors Summary'!E$68,'4.4 District Governors Detail'!$D$9:$D$500,'4.5 District Governors Summary'!$B79,'4.4 District Governors Detail'!$E$9:$E$500,"In-Ground Module")</f>
        <v>0</v>
      </c>
      <c r="F79" s="664">
        <f>SUMIFS('4.4 District Governors Detail'!$H$9:$H$500,'4.4 District Governors Detail'!$A$9:$A$500,'4.5 District Governors Summary'!F$68,'4.4 District Governors Detail'!$D$9:$D$500,'4.5 District Governors Summary'!$B79,'4.4 District Governors Detail'!$E$9:$E$500,"In-Ground Module")</f>
        <v>0</v>
      </c>
      <c r="G79" s="664">
        <f>SUMIFS('4.4 District Governors Detail'!$H$9:$H$500,'4.4 District Governors Detail'!$A$9:$A$500,'4.5 District Governors Summary'!G$68,'4.4 District Governors Detail'!$D$9:$D$500,'4.5 District Governors Summary'!$B79,'4.4 District Governors Detail'!$E$9:$E$500,"In-Ground Module")</f>
        <v>0</v>
      </c>
      <c r="H79" s="664">
        <f>SUMIFS('4.4 District Governors Detail'!$H$9:$H$500,'4.4 District Governors Detail'!$A$9:$A$500,'4.5 District Governors Summary'!H$68,'4.4 District Governors Detail'!$D$9:$D$500,'4.5 District Governors Summary'!$B79,'4.4 District Governors Detail'!$E$9:$E$500,"In-Ground Module")</f>
        <v>0</v>
      </c>
      <c r="I79" s="665">
        <f>SUMIFS('4.4 District Governors Detail'!$H$9:$H$500,'4.4 District Governors Detail'!$A$9:$A$500,'4.5 District Governors Summary'!I$68,'4.4 District Governors Detail'!$D$9:$D$500,'4.5 District Governors Summary'!$B79,'4.4 District Governors Detail'!$E$9:$E$500,"In-Ground Module")</f>
        <v>0</v>
      </c>
    </row>
    <row r="80" spans="1:9" ht="14.5" thickBot="1" x14ac:dyDescent="0.35">
      <c r="A80" s="486" t="s">
        <v>29</v>
      </c>
      <c r="B80" s="445" t="s">
        <v>530</v>
      </c>
      <c r="C80" s="491" t="str">
        <f t="shared" si="69"/>
        <v>Nominal £</v>
      </c>
      <c r="D80" s="698">
        <f>SUM(D77:D79)</f>
        <v>0</v>
      </c>
      <c r="E80" s="656">
        <f t="shared" ref="E80" si="70">SUM(E77:E79)</f>
        <v>0</v>
      </c>
      <c r="F80" s="656">
        <f t="shared" ref="F80" si="71">SUM(F77:F79)</f>
        <v>0</v>
      </c>
      <c r="G80" s="656">
        <f t="shared" ref="G80" si="72">SUM(G77:G79)</f>
        <v>0</v>
      </c>
      <c r="H80" s="656">
        <f t="shared" ref="H80" si="73">SUM(H77:H79)</f>
        <v>0</v>
      </c>
      <c r="I80" s="657">
        <f>SUM(I77:I79)</f>
        <v>0</v>
      </c>
    </row>
    <row r="81" spans="1:9" ht="14.5" thickBot="1" x14ac:dyDescent="0.35">
      <c r="A81" s="10"/>
      <c r="I81" s="12"/>
    </row>
    <row r="82" spans="1:9" ht="14.5" thickBot="1" x14ac:dyDescent="0.35">
      <c r="A82" s="1704" t="s">
        <v>561</v>
      </c>
      <c r="B82" s="1704" t="s">
        <v>560</v>
      </c>
      <c r="C82" s="1615" t="s">
        <v>386</v>
      </c>
      <c r="D82" s="1702" t="s">
        <v>507</v>
      </c>
      <c r="E82" s="1702"/>
      <c r="F82" s="1702"/>
      <c r="G82" s="1702"/>
      <c r="H82" s="1702"/>
      <c r="I82" s="1703"/>
    </row>
    <row r="83" spans="1:9" ht="14.5" thickBot="1" x14ac:dyDescent="0.35">
      <c r="A83" s="1705"/>
      <c r="B83" s="1705"/>
      <c r="C83" s="1613"/>
      <c r="D83" s="481">
        <v>2023</v>
      </c>
      <c r="E83" s="475">
        <v>2024</v>
      </c>
      <c r="F83" s="475">
        <v>2025</v>
      </c>
      <c r="G83" s="475">
        <v>2026</v>
      </c>
      <c r="H83" s="475">
        <v>2027</v>
      </c>
      <c r="I83" s="476">
        <v>2028</v>
      </c>
    </row>
    <row r="84" spans="1:9" x14ac:dyDescent="0.3">
      <c r="A84" s="419" t="s">
        <v>562</v>
      </c>
      <c r="B84" s="437" t="s">
        <v>513</v>
      </c>
      <c r="C84" s="487" t="s">
        <v>374</v>
      </c>
      <c r="D84" s="694">
        <f>SUMIFS('4.4 District Governors Detail'!$K$9:$K$500,'4.4 District Governors Detail'!$A$9:$A$500,'4.5 District Governors Summary'!D$83,'4.4 District Governors Detail'!$D$9:$D$500,'4.5 District Governors Summary'!$B84,'4.4 District Governors Detail'!$E$9:$E$500,"IP Governor")</f>
        <v>0</v>
      </c>
      <c r="E84" s="680">
        <f>SUMIFS('4.4 District Governors Detail'!$K$9:$K$500,'4.4 District Governors Detail'!$A$9:$A$500,'4.5 District Governors Summary'!E$83,'4.4 District Governors Detail'!$D$9:$D$500,'4.5 District Governors Summary'!$B84,'4.4 District Governors Detail'!$E$9:$E$500,"IP Governor")</f>
        <v>0</v>
      </c>
      <c r="F84" s="680">
        <f>SUMIFS('4.4 District Governors Detail'!$K$9:$K$500,'4.4 District Governors Detail'!$A$9:$A$500,'4.5 District Governors Summary'!F$83,'4.4 District Governors Detail'!$D$9:$D$500,'4.5 District Governors Summary'!$B84,'4.4 District Governors Detail'!$E$9:$E$500,"IP Governor")</f>
        <v>0</v>
      </c>
      <c r="G84" s="680">
        <f>SUMIFS('4.4 District Governors Detail'!$K$9:$K$500,'4.4 District Governors Detail'!$A$9:$A$500,'4.5 District Governors Summary'!G$83,'4.4 District Governors Detail'!$D$9:$D$500,'4.5 District Governors Summary'!$B84,'4.4 District Governors Detail'!$E$9:$E$500,"IP Governor")</f>
        <v>0</v>
      </c>
      <c r="H84" s="680">
        <f>SUMIFS('4.4 District Governors Detail'!$K$9:$K$500,'4.4 District Governors Detail'!$A$9:$A$500,'4.5 District Governors Summary'!H$83,'4.4 District Governors Detail'!$D$9:$D$500,'4.5 District Governors Summary'!$B84,'4.4 District Governors Detail'!$E$9:$E$500,"IP Governor")</f>
        <v>0</v>
      </c>
      <c r="I84" s="671">
        <f>SUMIFS('4.4 District Governors Detail'!$K$9:$K$500,'4.4 District Governors Detail'!$A$9:$A$500,'4.5 District Governors Summary'!I$83,'4.4 District Governors Detail'!$D$9:$D$500,'4.5 District Governors Summary'!$B84,'4.4 District Governors Detail'!$E$9:$E$500,"IP Governor")</f>
        <v>0</v>
      </c>
    </row>
    <row r="85" spans="1:9" x14ac:dyDescent="0.3">
      <c r="A85" s="422" t="s">
        <v>563</v>
      </c>
      <c r="B85" s="413" t="s">
        <v>513</v>
      </c>
      <c r="C85" s="488" t="str">
        <f>C84</f>
        <v>Nominal £</v>
      </c>
      <c r="D85" s="695">
        <f>SUMIFS('4.4 District Governors Detail'!$K$9:$K$500,'4.4 District Governors Detail'!$A$9:$A$500,'4.5 District Governors Summary'!D$83,'4.4 District Governors Detail'!$D$9:$D$500,'4.5 District Governors Summary'!$B85,'4.4 District Governors Detail'!$E$9:$E$500,"MP Governor")</f>
        <v>0</v>
      </c>
      <c r="E85" s="662">
        <f>SUMIFS('4.4 District Governors Detail'!$K$9:$K$500,'4.4 District Governors Detail'!$A$9:$A$500,'4.5 District Governors Summary'!E$83,'4.4 District Governors Detail'!$D$9:$D$500,'4.5 District Governors Summary'!$B85,'4.4 District Governors Detail'!$E$9:$E$500,"MP Governor")</f>
        <v>0</v>
      </c>
      <c r="F85" s="662">
        <f>SUMIFS('4.4 District Governors Detail'!$K$9:$K$500,'4.4 District Governors Detail'!$A$9:$A$500,'4.5 District Governors Summary'!F$83,'4.4 District Governors Detail'!$D$9:$D$500,'4.5 District Governors Summary'!$B85,'4.4 District Governors Detail'!$E$9:$E$500,"MP Governor")</f>
        <v>0</v>
      </c>
      <c r="G85" s="662">
        <f>SUMIFS('4.4 District Governors Detail'!$K$9:$K$500,'4.4 District Governors Detail'!$A$9:$A$500,'4.5 District Governors Summary'!G$83,'4.4 District Governors Detail'!$D$9:$D$500,'4.5 District Governors Summary'!$B85,'4.4 District Governors Detail'!$E$9:$E$500,"MP Governor")</f>
        <v>0</v>
      </c>
      <c r="H85" s="662">
        <f>SUMIFS('4.4 District Governors Detail'!$K$9:$K$500,'4.4 District Governors Detail'!$A$9:$A$500,'4.5 District Governors Summary'!H$83,'4.4 District Governors Detail'!$D$9:$D$500,'4.5 District Governors Summary'!$B85,'4.4 District Governors Detail'!$E$9:$E$500,"MP Governor")</f>
        <v>0</v>
      </c>
      <c r="I85" s="663">
        <f>SUMIFS('4.4 District Governors Detail'!$K$9:$K$500,'4.4 District Governors Detail'!$A$9:$A$500,'4.5 District Governors Summary'!I$83,'4.4 District Governors Detail'!$D$9:$D$500,'4.5 District Governors Summary'!$B85,'4.4 District Governors Detail'!$E$9:$E$500,"MP Governor")</f>
        <v>0</v>
      </c>
    </row>
    <row r="86" spans="1:9" ht="14.5" thickBot="1" x14ac:dyDescent="0.35">
      <c r="A86" s="420" t="s">
        <v>564</v>
      </c>
      <c r="B86" s="440" t="s">
        <v>513</v>
      </c>
      <c r="C86" s="489" t="str">
        <f t="shared" ref="C86:C87" si="74">C85</f>
        <v>Nominal £</v>
      </c>
      <c r="D86" s="696">
        <f>SUMIFS('4.4 District Governors Detail'!$K$9:$K$500,'4.4 District Governors Detail'!$A$9:$A$500,'4.5 District Governors Summary'!D$83,'4.4 District Governors Detail'!$D$9:$D$500,'4.5 District Governors Summary'!$B86,'4.4 District Governors Detail'!$E$9:$E$500,"In-Ground Module")</f>
        <v>0</v>
      </c>
      <c r="E86" s="664">
        <f>SUMIFS('4.4 District Governors Detail'!$K$9:$K$500,'4.4 District Governors Detail'!$A$9:$A$500,'4.5 District Governors Summary'!E$83,'4.4 District Governors Detail'!$D$9:$D$500,'4.5 District Governors Summary'!$B86,'4.4 District Governors Detail'!$E$9:$E$500,"In-Ground Module")</f>
        <v>0</v>
      </c>
      <c r="F86" s="664">
        <f>SUMIFS('4.4 District Governors Detail'!$K$9:$K$500,'4.4 District Governors Detail'!$A$9:$A$500,'4.5 District Governors Summary'!F$83,'4.4 District Governors Detail'!$D$9:$D$500,'4.5 District Governors Summary'!$B86,'4.4 District Governors Detail'!$E$9:$E$500,"In-Ground Module")</f>
        <v>0</v>
      </c>
      <c r="G86" s="664">
        <f>SUMIFS('4.4 District Governors Detail'!$K$9:$K$500,'4.4 District Governors Detail'!$A$9:$A$500,'4.5 District Governors Summary'!G$83,'4.4 District Governors Detail'!$D$9:$D$500,'4.5 District Governors Summary'!$B86,'4.4 District Governors Detail'!$E$9:$E$500,"In-Ground Module")</f>
        <v>0</v>
      </c>
      <c r="H86" s="664">
        <f>SUMIFS('4.4 District Governors Detail'!$K$9:$K$500,'4.4 District Governors Detail'!$A$9:$A$500,'4.5 District Governors Summary'!H$83,'4.4 District Governors Detail'!$D$9:$D$500,'4.5 District Governors Summary'!$B86,'4.4 District Governors Detail'!$E$9:$E$500,"In-Ground Module")</f>
        <v>0</v>
      </c>
      <c r="I86" s="665">
        <f>SUMIFS('4.4 District Governors Detail'!$K$9:$K$500,'4.4 District Governors Detail'!$A$9:$A$500,'4.5 District Governors Summary'!I$83,'4.4 District Governors Detail'!$D$9:$D$500,'4.5 District Governors Summary'!$B86,'4.4 District Governors Detail'!$E$9:$E$500,"In-Ground Module")</f>
        <v>0</v>
      </c>
    </row>
    <row r="87" spans="1:9" ht="14.5" thickBot="1" x14ac:dyDescent="0.35">
      <c r="A87" s="4" t="s">
        <v>29</v>
      </c>
      <c r="B87" s="442" t="s">
        <v>513</v>
      </c>
      <c r="C87" s="490" t="str">
        <f t="shared" si="74"/>
        <v>Nominal £</v>
      </c>
      <c r="D87" s="697">
        <f>SUM(D84:D86)</f>
        <v>0</v>
      </c>
      <c r="E87" s="683">
        <f t="shared" ref="E87" si="75">SUM(E84:E86)</f>
        <v>0</v>
      </c>
      <c r="F87" s="683">
        <f t="shared" ref="F87" si="76">SUM(F84:F86)</f>
        <v>0</v>
      </c>
      <c r="G87" s="683">
        <f t="shared" ref="G87" si="77">SUM(G84:G86)</f>
        <v>0</v>
      </c>
      <c r="H87" s="683">
        <f t="shared" ref="H87" si="78">SUM(H84:H86)</f>
        <v>0</v>
      </c>
      <c r="I87" s="684">
        <f t="shared" ref="I87" si="79">SUM(I84:I86)</f>
        <v>0</v>
      </c>
    </row>
    <row r="88" spans="1:9" x14ac:dyDescent="0.3">
      <c r="A88" s="419" t="s">
        <v>562</v>
      </c>
      <c r="B88" s="437" t="s">
        <v>514</v>
      </c>
      <c r="C88" s="487" t="str">
        <f>C87</f>
        <v>Nominal £</v>
      </c>
      <c r="D88" s="694">
        <f>SUMIFS('4.4 District Governors Detail'!$K$9:$K$500,'4.4 District Governors Detail'!$A$9:$A$500,'4.5 District Governors Summary'!D$83,'4.4 District Governors Detail'!$D$9:$D$500,'4.5 District Governors Summary'!$B88,'4.4 District Governors Detail'!$E$9:$E$500,"IP Governor")</f>
        <v>0</v>
      </c>
      <c r="E88" s="680">
        <f>SUMIFS('4.4 District Governors Detail'!$K$9:$K$500,'4.4 District Governors Detail'!$A$9:$A$500,'4.5 District Governors Summary'!E$83,'4.4 District Governors Detail'!$D$9:$D$500,'4.5 District Governors Summary'!$B88,'4.4 District Governors Detail'!$E$9:$E$500,"IP Governor")</f>
        <v>0</v>
      </c>
      <c r="F88" s="680">
        <f>SUMIFS('4.4 District Governors Detail'!$K$9:$K$500,'4.4 District Governors Detail'!$A$9:$A$500,'4.5 District Governors Summary'!F$83,'4.4 District Governors Detail'!$D$9:$D$500,'4.5 District Governors Summary'!$B88,'4.4 District Governors Detail'!$E$9:$E$500,"IP Governor")</f>
        <v>0</v>
      </c>
      <c r="G88" s="680">
        <f>SUMIFS('4.4 District Governors Detail'!$K$9:$K$500,'4.4 District Governors Detail'!$A$9:$A$500,'4.5 District Governors Summary'!G$83,'4.4 District Governors Detail'!$D$9:$D$500,'4.5 District Governors Summary'!$B88,'4.4 District Governors Detail'!$E$9:$E$500,"IP Governor")</f>
        <v>0</v>
      </c>
      <c r="H88" s="680">
        <f>SUMIFS('4.4 District Governors Detail'!$K$9:$K$500,'4.4 District Governors Detail'!$A$9:$A$500,'4.5 District Governors Summary'!H$83,'4.4 District Governors Detail'!$D$9:$D$500,'4.5 District Governors Summary'!$B88,'4.4 District Governors Detail'!$E$9:$E$500,"IP Governor")</f>
        <v>0</v>
      </c>
      <c r="I88" s="671">
        <f>SUMIFS('4.4 District Governors Detail'!$K$9:$K$500,'4.4 District Governors Detail'!$A$9:$A$500,'4.5 District Governors Summary'!I$83,'4.4 District Governors Detail'!$D$9:$D$500,'4.5 District Governors Summary'!$B88,'4.4 District Governors Detail'!$E$9:$E$500,"IP Governor")</f>
        <v>0</v>
      </c>
    </row>
    <row r="89" spans="1:9" x14ac:dyDescent="0.3">
      <c r="A89" s="422" t="s">
        <v>563</v>
      </c>
      <c r="B89" s="413" t="s">
        <v>514</v>
      </c>
      <c r="C89" s="488" t="str">
        <f>C88</f>
        <v>Nominal £</v>
      </c>
      <c r="D89" s="695">
        <f>SUMIFS('4.4 District Governors Detail'!$K$9:$K$500,'4.4 District Governors Detail'!$A$9:$A$500,'4.5 District Governors Summary'!D$83,'4.4 District Governors Detail'!$D$9:$D$500,'4.5 District Governors Summary'!$B89,'4.4 District Governors Detail'!$E$9:$E$500,"MP Governor")</f>
        <v>0</v>
      </c>
      <c r="E89" s="662">
        <f>SUMIFS('4.4 District Governors Detail'!$K$9:$K$500,'4.4 District Governors Detail'!$A$9:$A$500,'4.5 District Governors Summary'!E$83,'4.4 District Governors Detail'!$D$9:$D$500,'4.5 District Governors Summary'!$B89,'4.4 District Governors Detail'!$E$9:$E$500,"MP Governor")</f>
        <v>0</v>
      </c>
      <c r="F89" s="662">
        <f>SUMIFS('4.4 District Governors Detail'!$K$9:$K$500,'4.4 District Governors Detail'!$A$9:$A$500,'4.5 District Governors Summary'!F$83,'4.4 District Governors Detail'!$D$9:$D$500,'4.5 District Governors Summary'!$B89,'4.4 District Governors Detail'!$E$9:$E$500,"MP Governor")</f>
        <v>0</v>
      </c>
      <c r="G89" s="662">
        <f>SUMIFS('4.4 District Governors Detail'!$K$9:$K$500,'4.4 District Governors Detail'!$A$9:$A$500,'4.5 District Governors Summary'!G$83,'4.4 District Governors Detail'!$D$9:$D$500,'4.5 District Governors Summary'!$B89,'4.4 District Governors Detail'!$E$9:$E$500,"MP Governor")</f>
        <v>0</v>
      </c>
      <c r="H89" s="662">
        <f>SUMIFS('4.4 District Governors Detail'!$K$9:$K$500,'4.4 District Governors Detail'!$A$9:$A$500,'4.5 District Governors Summary'!H$83,'4.4 District Governors Detail'!$D$9:$D$500,'4.5 District Governors Summary'!$B89,'4.4 District Governors Detail'!$E$9:$E$500,"MP Governor")</f>
        <v>0</v>
      </c>
      <c r="I89" s="663">
        <f>SUMIFS('4.4 District Governors Detail'!$K$9:$K$500,'4.4 District Governors Detail'!$A$9:$A$500,'4.5 District Governors Summary'!I$83,'4.4 District Governors Detail'!$D$9:$D$500,'4.5 District Governors Summary'!$B89,'4.4 District Governors Detail'!$E$9:$E$500,"MP Governor")</f>
        <v>0</v>
      </c>
    </row>
    <row r="90" spans="1:9" ht="14.5" thickBot="1" x14ac:dyDescent="0.35">
      <c r="A90" s="420" t="s">
        <v>564</v>
      </c>
      <c r="B90" s="440" t="s">
        <v>514</v>
      </c>
      <c r="C90" s="489" t="str">
        <f t="shared" ref="C90:C91" si="80">C89</f>
        <v>Nominal £</v>
      </c>
      <c r="D90" s="696">
        <f>SUMIFS('4.4 District Governors Detail'!$K$9:$K$500,'4.4 District Governors Detail'!$A$9:$A$500,'4.5 District Governors Summary'!D$83,'4.4 District Governors Detail'!$D$9:$D$500,'4.5 District Governors Summary'!$B90,'4.4 District Governors Detail'!$E$9:$E$500,"In-Ground Module")</f>
        <v>0</v>
      </c>
      <c r="E90" s="664">
        <f>SUMIFS('4.4 District Governors Detail'!$K$9:$K$500,'4.4 District Governors Detail'!$A$9:$A$500,'4.5 District Governors Summary'!E$83,'4.4 District Governors Detail'!$D$9:$D$500,'4.5 District Governors Summary'!$B90,'4.4 District Governors Detail'!$E$9:$E$500,"In-Ground Module")</f>
        <v>0</v>
      </c>
      <c r="F90" s="664">
        <f>SUMIFS('4.4 District Governors Detail'!$K$9:$K$500,'4.4 District Governors Detail'!$A$9:$A$500,'4.5 District Governors Summary'!F$83,'4.4 District Governors Detail'!$D$9:$D$500,'4.5 District Governors Summary'!$B90,'4.4 District Governors Detail'!$E$9:$E$500,"In-Ground Module")</f>
        <v>0</v>
      </c>
      <c r="G90" s="664">
        <f>SUMIFS('4.4 District Governors Detail'!$K$9:$K$500,'4.4 District Governors Detail'!$A$9:$A$500,'4.5 District Governors Summary'!G$83,'4.4 District Governors Detail'!$D$9:$D$500,'4.5 District Governors Summary'!$B90,'4.4 District Governors Detail'!$E$9:$E$500,"In-Ground Module")</f>
        <v>0</v>
      </c>
      <c r="H90" s="664">
        <f>SUMIFS('4.4 District Governors Detail'!$K$9:$K$500,'4.4 District Governors Detail'!$A$9:$A$500,'4.5 District Governors Summary'!H$83,'4.4 District Governors Detail'!$D$9:$D$500,'4.5 District Governors Summary'!$B90,'4.4 District Governors Detail'!$E$9:$E$500,"In-Ground Module")</f>
        <v>0</v>
      </c>
      <c r="I90" s="665">
        <f>SUMIFS('4.4 District Governors Detail'!$K$9:$K$500,'4.4 District Governors Detail'!$A$9:$A$500,'4.5 District Governors Summary'!I$83,'4.4 District Governors Detail'!$D$9:$D$500,'4.5 District Governors Summary'!$B90,'4.4 District Governors Detail'!$E$9:$E$500,"In-Ground Module")</f>
        <v>0</v>
      </c>
    </row>
    <row r="91" spans="1:9" ht="14.5" thickBot="1" x14ac:dyDescent="0.35">
      <c r="A91" s="4" t="s">
        <v>29</v>
      </c>
      <c r="B91" s="442" t="s">
        <v>514</v>
      </c>
      <c r="C91" s="490" t="str">
        <f t="shared" si="80"/>
        <v>Nominal £</v>
      </c>
      <c r="D91" s="697">
        <f>SUM(D88:D90)</f>
        <v>0</v>
      </c>
      <c r="E91" s="683">
        <f t="shared" ref="E91" si="81">SUM(E88:E90)</f>
        <v>0</v>
      </c>
      <c r="F91" s="683">
        <f t="shared" ref="F91" si="82">SUM(F88:F90)</f>
        <v>0</v>
      </c>
      <c r="G91" s="683">
        <f t="shared" ref="G91" si="83">SUM(G88:G90)</f>
        <v>0</v>
      </c>
      <c r="H91" s="683">
        <f t="shared" ref="H91" si="84">SUM(H88:H90)</f>
        <v>0</v>
      </c>
      <c r="I91" s="684">
        <f t="shared" ref="I91" si="85">SUM(I88:I90)</f>
        <v>0</v>
      </c>
    </row>
    <row r="92" spans="1:9" x14ac:dyDescent="0.3">
      <c r="A92" s="419" t="s">
        <v>562</v>
      </c>
      <c r="B92" s="437" t="s">
        <v>530</v>
      </c>
      <c r="C92" s="487" t="str">
        <f>C91</f>
        <v>Nominal £</v>
      </c>
      <c r="D92" s="694">
        <f>SUMIFS('4.4 District Governors Detail'!$K$9:$K$500,'4.4 District Governors Detail'!$A$9:$A$500,'4.5 District Governors Summary'!D$83,'4.4 District Governors Detail'!$D$9:$D$500,'4.5 District Governors Summary'!$B92,'4.4 District Governors Detail'!$E$9:$E$500,"IP Governor")</f>
        <v>0</v>
      </c>
      <c r="E92" s="680">
        <f>SUMIFS('4.4 District Governors Detail'!$K$9:$K$500,'4.4 District Governors Detail'!$A$9:$A$500,'4.5 District Governors Summary'!E$83,'4.4 District Governors Detail'!$D$9:$D$500,'4.5 District Governors Summary'!$B92,'4.4 District Governors Detail'!$E$9:$E$500,"IP Governor")</f>
        <v>0</v>
      </c>
      <c r="F92" s="680">
        <f>SUMIFS('4.4 District Governors Detail'!$K$9:$K$500,'4.4 District Governors Detail'!$A$9:$A$500,'4.5 District Governors Summary'!F$83,'4.4 District Governors Detail'!$D$9:$D$500,'4.5 District Governors Summary'!$B92,'4.4 District Governors Detail'!$E$9:$E$500,"IP Governor")</f>
        <v>0</v>
      </c>
      <c r="G92" s="680">
        <f>SUMIFS('4.4 District Governors Detail'!$K$9:$K$500,'4.4 District Governors Detail'!$A$9:$A$500,'4.5 District Governors Summary'!G$83,'4.4 District Governors Detail'!$D$9:$D$500,'4.5 District Governors Summary'!$B92,'4.4 District Governors Detail'!$E$9:$E$500,"IP Governor")</f>
        <v>0</v>
      </c>
      <c r="H92" s="680">
        <f>SUMIFS('4.4 District Governors Detail'!$K$9:$K$500,'4.4 District Governors Detail'!$A$9:$A$500,'4.5 District Governors Summary'!H$83,'4.4 District Governors Detail'!$D$9:$D$500,'4.5 District Governors Summary'!$B92,'4.4 District Governors Detail'!$E$9:$E$500,"IP Governor")</f>
        <v>0</v>
      </c>
      <c r="I92" s="671">
        <f>SUMIFS('4.4 District Governors Detail'!$K$9:$K$500,'4.4 District Governors Detail'!$A$9:$A$500,'4.5 District Governors Summary'!I$83,'4.4 District Governors Detail'!$D$9:$D$500,'4.5 District Governors Summary'!$B92,'4.4 District Governors Detail'!$E$9:$E$500,"IP Governor")</f>
        <v>0</v>
      </c>
    </row>
    <row r="93" spans="1:9" x14ac:dyDescent="0.3">
      <c r="A93" s="422" t="s">
        <v>563</v>
      </c>
      <c r="B93" s="413" t="s">
        <v>530</v>
      </c>
      <c r="C93" s="488" t="str">
        <f>C92</f>
        <v>Nominal £</v>
      </c>
      <c r="D93" s="695">
        <f>SUMIFS('4.4 District Governors Detail'!$K$9:$K$500,'4.4 District Governors Detail'!$A$9:$A$500,'4.5 District Governors Summary'!D$83,'4.4 District Governors Detail'!$D$9:$D$500,'4.5 District Governors Summary'!$B93,'4.4 District Governors Detail'!$E$9:$E$500,"MP Governor")</f>
        <v>0</v>
      </c>
      <c r="E93" s="662">
        <f>SUMIFS('4.4 District Governors Detail'!$K$9:$K$500,'4.4 District Governors Detail'!$A$9:$A$500,'4.5 District Governors Summary'!E$83,'4.4 District Governors Detail'!$D$9:$D$500,'4.5 District Governors Summary'!$B93,'4.4 District Governors Detail'!$E$9:$E$500,"MP Governor")</f>
        <v>0</v>
      </c>
      <c r="F93" s="662">
        <f>SUMIFS('4.4 District Governors Detail'!$K$9:$K$500,'4.4 District Governors Detail'!$A$9:$A$500,'4.5 District Governors Summary'!F$83,'4.4 District Governors Detail'!$D$9:$D$500,'4.5 District Governors Summary'!$B93,'4.4 District Governors Detail'!$E$9:$E$500,"MP Governor")</f>
        <v>0</v>
      </c>
      <c r="G93" s="662">
        <f>SUMIFS('4.4 District Governors Detail'!$K$9:$K$500,'4.4 District Governors Detail'!$A$9:$A$500,'4.5 District Governors Summary'!G$83,'4.4 District Governors Detail'!$D$9:$D$500,'4.5 District Governors Summary'!$B93,'4.4 District Governors Detail'!$E$9:$E$500,"MP Governor")</f>
        <v>0</v>
      </c>
      <c r="H93" s="662">
        <f>SUMIFS('4.4 District Governors Detail'!$K$9:$K$500,'4.4 District Governors Detail'!$A$9:$A$500,'4.5 District Governors Summary'!H$83,'4.4 District Governors Detail'!$D$9:$D$500,'4.5 District Governors Summary'!$B93,'4.4 District Governors Detail'!$E$9:$E$500,"MP Governor")</f>
        <v>0</v>
      </c>
      <c r="I93" s="663">
        <f>SUMIFS('4.4 District Governors Detail'!$K$9:$K$500,'4.4 District Governors Detail'!$A$9:$A$500,'4.5 District Governors Summary'!I$83,'4.4 District Governors Detail'!$D$9:$D$500,'4.5 District Governors Summary'!$B93,'4.4 District Governors Detail'!$E$9:$E$500,"MP Governor")</f>
        <v>0</v>
      </c>
    </row>
    <row r="94" spans="1:9" ht="14.5" thickBot="1" x14ac:dyDescent="0.35">
      <c r="A94" s="420" t="s">
        <v>564</v>
      </c>
      <c r="B94" s="440" t="s">
        <v>530</v>
      </c>
      <c r="C94" s="489" t="str">
        <f t="shared" ref="C94:C95" si="86">C93</f>
        <v>Nominal £</v>
      </c>
      <c r="D94" s="696">
        <f>SUMIFS('4.4 District Governors Detail'!$K$9:$K$500,'4.4 District Governors Detail'!$A$9:$A$500,'4.5 District Governors Summary'!D$83,'4.4 District Governors Detail'!$D$9:$D$500,'4.5 District Governors Summary'!$B94,'4.4 District Governors Detail'!$E$9:$E$500,"In-Ground Module")</f>
        <v>0</v>
      </c>
      <c r="E94" s="664">
        <f>SUMIFS('4.4 District Governors Detail'!$K$9:$K$500,'4.4 District Governors Detail'!$A$9:$A$500,'4.5 District Governors Summary'!E$83,'4.4 District Governors Detail'!$D$9:$D$500,'4.5 District Governors Summary'!$B94,'4.4 District Governors Detail'!$E$9:$E$500,"In-Ground Module")</f>
        <v>0</v>
      </c>
      <c r="F94" s="664">
        <f>SUMIFS('4.4 District Governors Detail'!$K$9:$K$500,'4.4 District Governors Detail'!$A$9:$A$500,'4.5 District Governors Summary'!F$83,'4.4 District Governors Detail'!$D$9:$D$500,'4.5 District Governors Summary'!$B94,'4.4 District Governors Detail'!$E$9:$E$500,"In-Ground Module")</f>
        <v>0</v>
      </c>
      <c r="G94" s="664">
        <f>SUMIFS('4.4 District Governors Detail'!$K$9:$K$500,'4.4 District Governors Detail'!$A$9:$A$500,'4.5 District Governors Summary'!G$83,'4.4 District Governors Detail'!$D$9:$D$500,'4.5 District Governors Summary'!$B94,'4.4 District Governors Detail'!$E$9:$E$500,"In-Ground Module")</f>
        <v>0</v>
      </c>
      <c r="H94" s="664">
        <f>SUMIFS('4.4 District Governors Detail'!$K$9:$K$500,'4.4 District Governors Detail'!$A$9:$A$500,'4.5 District Governors Summary'!H$83,'4.4 District Governors Detail'!$D$9:$D$500,'4.5 District Governors Summary'!$B94,'4.4 District Governors Detail'!$E$9:$E$500,"In-Ground Module")</f>
        <v>0</v>
      </c>
      <c r="I94" s="665">
        <f>SUMIFS('4.4 District Governors Detail'!$K$9:$K$500,'4.4 District Governors Detail'!$A$9:$A$500,'4.5 District Governors Summary'!I$83,'4.4 District Governors Detail'!$D$9:$D$500,'4.5 District Governors Summary'!$B94,'4.4 District Governors Detail'!$E$9:$E$500,"In-Ground Module")</f>
        <v>0</v>
      </c>
    </row>
    <row r="95" spans="1:9" ht="14.5" thickBot="1" x14ac:dyDescent="0.35">
      <c r="A95" s="486" t="s">
        <v>29</v>
      </c>
      <c r="B95" s="445" t="s">
        <v>530</v>
      </c>
      <c r="C95" s="491" t="str">
        <f t="shared" si="86"/>
        <v>Nominal £</v>
      </c>
      <c r="D95" s="698">
        <f>SUM(D92:D94)</f>
        <v>0</v>
      </c>
      <c r="E95" s="656">
        <f t="shared" ref="E95" si="87">SUM(E92:E94)</f>
        <v>0</v>
      </c>
      <c r="F95" s="656">
        <f t="shared" ref="F95" si="88">SUM(F92:F94)</f>
        <v>0</v>
      </c>
      <c r="G95" s="656">
        <f t="shared" ref="G95" si="89">SUM(G92:G94)</f>
        <v>0</v>
      </c>
      <c r="H95" s="656">
        <f t="shared" ref="H95" si="90">SUM(H92:H94)</f>
        <v>0</v>
      </c>
      <c r="I95" s="657">
        <f>SUM(I92:I94)</f>
        <v>0</v>
      </c>
    </row>
    <row r="96" spans="1:9" ht="14.5" thickBot="1" x14ac:dyDescent="0.35">
      <c r="A96" s="10"/>
      <c r="I96" s="12"/>
    </row>
    <row r="97" spans="1:40" ht="14.5" thickBot="1" x14ac:dyDescent="0.35">
      <c r="A97" s="1704" t="s">
        <v>561</v>
      </c>
      <c r="B97" s="1704" t="s">
        <v>560</v>
      </c>
      <c r="C97" s="1615" t="s">
        <v>386</v>
      </c>
      <c r="D97" s="1702" t="s">
        <v>571</v>
      </c>
      <c r="E97" s="1702"/>
      <c r="F97" s="1702"/>
      <c r="G97" s="1702"/>
      <c r="H97" s="1702"/>
      <c r="I97" s="1703"/>
    </row>
    <row r="98" spans="1:40" ht="14.5" thickBot="1" x14ac:dyDescent="0.35">
      <c r="A98" s="1705"/>
      <c r="B98" s="1705"/>
      <c r="C98" s="1613"/>
      <c r="D98" s="481">
        <v>2023</v>
      </c>
      <c r="E98" s="475">
        <v>2024</v>
      </c>
      <c r="F98" s="475">
        <v>2025</v>
      </c>
      <c r="G98" s="475">
        <v>2026</v>
      </c>
      <c r="H98" s="475">
        <v>2027</v>
      </c>
      <c r="I98" s="476">
        <v>2028</v>
      </c>
    </row>
    <row r="99" spans="1:40" x14ac:dyDescent="0.3">
      <c r="A99" s="419" t="s">
        <v>562</v>
      </c>
      <c r="B99" s="437" t="s">
        <v>513</v>
      </c>
      <c r="C99" s="487" t="s">
        <v>374</v>
      </c>
      <c r="D99" s="694">
        <f>SUMIFS('4.4 District Governors Detail'!$I$9:$I$500,'4.4 District Governors Detail'!$A$9:$A$500,'4.5 District Governors Summary'!D$98,'4.4 District Governors Detail'!$D$9:$D$500,'4.5 District Governors Summary'!$B99,'4.4 District Governors Detail'!$E$9:$E$500,"IP Governor")</f>
        <v>0</v>
      </c>
      <c r="E99" s="680">
        <f>SUMIFS('4.4 District Governors Detail'!$I$9:$I$500,'4.4 District Governors Detail'!$A$9:$A$500,'4.5 District Governors Summary'!E$98,'4.4 District Governors Detail'!$D$9:$D$500,'4.5 District Governors Summary'!$B99,'4.4 District Governors Detail'!$E$9:$E$500,"IP Governor")</f>
        <v>0</v>
      </c>
      <c r="F99" s="680">
        <f>SUMIFS('4.4 District Governors Detail'!$I$9:$I$500,'4.4 District Governors Detail'!$A$9:$A$500,'4.5 District Governors Summary'!F$98,'4.4 District Governors Detail'!$D$9:$D$500,'4.5 District Governors Summary'!$B99,'4.4 District Governors Detail'!$E$9:$E$500,"IP Governor")</f>
        <v>0</v>
      </c>
      <c r="G99" s="680">
        <f>SUMIFS('4.4 District Governors Detail'!$I$9:$I$500,'4.4 District Governors Detail'!$A$9:$A$500,'4.5 District Governors Summary'!G$98,'4.4 District Governors Detail'!$D$9:$D$500,'4.5 District Governors Summary'!$B99,'4.4 District Governors Detail'!$E$9:$E$500,"IP Governor")</f>
        <v>0</v>
      </c>
      <c r="H99" s="680">
        <f>SUMIFS('4.4 District Governors Detail'!$I$9:$I$500,'4.4 District Governors Detail'!$A$9:$A$500,'4.5 District Governors Summary'!H$98,'4.4 District Governors Detail'!$D$9:$D$500,'4.5 District Governors Summary'!$B99,'4.4 District Governors Detail'!$E$9:$E$500,"IP Governor")</f>
        <v>0</v>
      </c>
      <c r="I99" s="671">
        <f>SUMIFS('4.4 District Governors Detail'!$I$9:$I$500,'4.4 District Governors Detail'!$A$9:$A$500,'4.5 District Governors Summary'!I$98,'4.4 District Governors Detail'!$D$9:$D$500,'4.5 District Governors Summary'!$B99,'4.4 District Governors Detail'!$E$9:$E$500,"IP Governor")</f>
        <v>0</v>
      </c>
    </row>
    <row r="100" spans="1:40" x14ac:dyDescent="0.3">
      <c r="A100" s="422" t="s">
        <v>563</v>
      </c>
      <c r="B100" s="413" t="s">
        <v>513</v>
      </c>
      <c r="C100" s="488" t="str">
        <f>C99</f>
        <v>Nominal £</v>
      </c>
      <c r="D100" s="695">
        <f>SUMIFS('4.4 District Governors Detail'!$I$9:$I$500,'4.4 District Governors Detail'!$A$9:$A$500,'4.5 District Governors Summary'!D$98,'4.4 District Governors Detail'!$D$9:$D$500,'4.5 District Governors Summary'!$B100,'4.4 District Governors Detail'!$E$9:$E$500,"MP Governor")</f>
        <v>0</v>
      </c>
      <c r="E100" s="662">
        <f>SUMIFS('4.4 District Governors Detail'!$I$9:$I$500,'4.4 District Governors Detail'!$A$9:$A$500,'4.5 District Governors Summary'!E$98,'4.4 District Governors Detail'!$D$9:$D$500,'4.5 District Governors Summary'!$B100,'4.4 District Governors Detail'!$E$9:$E$500,"MP Governor")</f>
        <v>0</v>
      </c>
      <c r="F100" s="662">
        <f>SUMIFS('4.4 District Governors Detail'!$I$9:$I$500,'4.4 District Governors Detail'!$A$9:$A$500,'4.5 District Governors Summary'!F$98,'4.4 District Governors Detail'!$D$9:$D$500,'4.5 District Governors Summary'!$B100,'4.4 District Governors Detail'!$E$9:$E$500,"MP Governor")</f>
        <v>0</v>
      </c>
      <c r="G100" s="662">
        <f>SUMIFS('4.4 District Governors Detail'!$I$9:$I$500,'4.4 District Governors Detail'!$A$9:$A$500,'4.5 District Governors Summary'!G$98,'4.4 District Governors Detail'!$D$9:$D$500,'4.5 District Governors Summary'!$B100,'4.4 District Governors Detail'!$E$9:$E$500,"MP Governor")</f>
        <v>0</v>
      </c>
      <c r="H100" s="662">
        <f>SUMIFS('4.4 District Governors Detail'!$I$9:$I$500,'4.4 District Governors Detail'!$A$9:$A$500,'4.5 District Governors Summary'!H$98,'4.4 District Governors Detail'!$D$9:$D$500,'4.5 District Governors Summary'!$B100,'4.4 District Governors Detail'!$E$9:$E$500,"MP Governor")</f>
        <v>0</v>
      </c>
      <c r="I100" s="663">
        <f>SUMIFS('4.4 District Governors Detail'!$I$9:$I$500,'4.4 District Governors Detail'!$A$9:$A$500,'4.5 District Governors Summary'!I$98,'4.4 District Governors Detail'!$D$9:$D$500,'4.5 District Governors Summary'!$B100,'4.4 District Governors Detail'!$E$9:$E$500,"MP Governor")</f>
        <v>0</v>
      </c>
    </row>
    <row r="101" spans="1:40" ht="14.5" thickBot="1" x14ac:dyDescent="0.35">
      <c r="A101" s="420" t="s">
        <v>564</v>
      </c>
      <c r="B101" s="440" t="s">
        <v>513</v>
      </c>
      <c r="C101" s="489" t="str">
        <f t="shared" ref="C101:C102" si="91">C100</f>
        <v>Nominal £</v>
      </c>
      <c r="D101" s="696">
        <f>SUMIFS('4.4 District Governors Detail'!$I$9:$I$500,'4.4 District Governors Detail'!$A$9:$A$500,'4.5 District Governors Summary'!D$98,'4.4 District Governors Detail'!$D$9:$D$500,'4.5 District Governors Summary'!$B101,'4.4 District Governors Detail'!$E$9:$E$500,"In-Ground Module")</f>
        <v>0</v>
      </c>
      <c r="E101" s="664">
        <f>SUMIFS('4.4 District Governors Detail'!$I$9:$I$500,'4.4 District Governors Detail'!$A$9:$A$500,'4.5 District Governors Summary'!E$98,'4.4 District Governors Detail'!$D$9:$D$500,'4.5 District Governors Summary'!$B101,'4.4 District Governors Detail'!$E$9:$E$500,"In-Ground Module")</f>
        <v>0</v>
      </c>
      <c r="F101" s="664">
        <f>SUMIFS('4.4 District Governors Detail'!$I$9:$I$500,'4.4 District Governors Detail'!$A$9:$A$500,'4.5 District Governors Summary'!F$98,'4.4 District Governors Detail'!$D$9:$D$500,'4.5 District Governors Summary'!$B101,'4.4 District Governors Detail'!$E$9:$E$500,"In-Ground Module")</f>
        <v>0</v>
      </c>
      <c r="G101" s="664">
        <f>SUMIFS('4.4 District Governors Detail'!$I$9:$I$500,'4.4 District Governors Detail'!$A$9:$A$500,'4.5 District Governors Summary'!G$98,'4.4 District Governors Detail'!$D$9:$D$500,'4.5 District Governors Summary'!$B101,'4.4 District Governors Detail'!$E$9:$E$500,"In-Ground Module")</f>
        <v>0</v>
      </c>
      <c r="H101" s="664">
        <f>SUMIFS('4.4 District Governors Detail'!$I$9:$I$500,'4.4 District Governors Detail'!$A$9:$A$500,'4.5 District Governors Summary'!H$98,'4.4 District Governors Detail'!$D$9:$D$500,'4.5 District Governors Summary'!$B101,'4.4 District Governors Detail'!$E$9:$E$500,"In-Ground Module")</f>
        <v>0</v>
      </c>
      <c r="I101" s="665">
        <f>SUMIFS('4.4 District Governors Detail'!$I$9:$I$500,'4.4 District Governors Detail'!$A$9:$A$500,'4.5 District Governors Summary'!I$98,'4.4 District Governors Detail'!$D$9:$D$500,'4.5 District Governors Summary'!$B101,'4.4 District Governors Detail'!$E$9:$E$500,"In-Ground Module")</f>
        <v>0</v>
      </c>
    </row>
    <row r="102" spans="1:40" ht="14.5" thickBot="1" x14ac:dyDescent="0.35">
      <c r="A102" s="4" t="s">
        <v>29</v>
      </c>
      <c r="B102" s="442" t="s">
        <v>513</v>
      </c>
      <c r="C102" s="490" t="str">
        <f t="shared" si="91"/>
        <v>Nominal £</v>
      </c>
      <c r="D102" s="697">
        <f>SUM(D99:D101)</f>
        <v>0</v>
      </c>
      <c r="E102" s="683">
        <f t="shared" ref="E102" si="92">SUM(E99:E101)</f>
        <v>0</v>
      </c>
      <c r="F102" s="683">
        <f t="shared" ref="F102" si="93">SUM(F99:F101)</f>
        <v>0</v>
      </c>
      <c r="G102" s="683">
        <f t="shared" ref="G102" si="94">SUM(G99:G101)</f>
        <v>0</v>
      </c>
      <c r="H102" s="683">
        <f t="shared" ref="H102" si="95">SUM(H99:H101)</f>
        <v>0</v>
      </c>
      <c r="I102" s="684">
        <f t="shared" ref="I102" si="96">SUM(I99:I101)</f>
        <v>0</v>
      </c>
    </row>
    <row r="103" spans="1:40" x14ac:dyDescent="0.3">
      <c r="A103" s="419" t="s">
        <v>562</v>
      </c>
      <c r="B103" s="437" t="s">
        <v>514</v>
      </c>
      <c r="C103" s="487" t="str">
        <f>C102</f>
        <v>Nominal £</v>
      </c>
      <c r="D103" s="694">
        <f>SUMIFS('4.4 District Governors Detail'!$I$9:$I$500,'4.4 District Governors Detail'!$A$9:$A$500,'4.5 District Governors Summary'!D$98,'4.4 District Governors Detail'!$D$9:$D$500,'4.5 District Governors Summary'!$B103,'4.4 District Governors Detail'!$E$9:$E$500,"IP Governor")</f>
        <v>0</v>
      </c>
      <c r="E103" s="680">
        <f>SUMIFS('4.4 District Governors Detail'!$I$9:$I$500,'4.4 District Governors Detail'!$A$9:$A$500,'4.5 District Governors Summary'!E$98,'4.4 District Governors Detail'!$D$9:$D$500,'4.5 District Governors Summary'!$B103,'4.4 District Governors Detail'!$E$9:$E$500,"IP Governor")</f>
        <v>0</v>
      </c>
      <c r="F103" s="680">
        <f>SUMIFS('4.4 District Governors Detail'!$I$9:$I$500,'4.4 District Governors Detail'!$A$9:$A$500,'4.5 District Governors Summary'!F$98,'4.4 District Governors Detail'!$D$9:$D$500,'4.5 District Governors Summary'!$B103,'4.4 District Governors Detail'!$E$9:$E$500,"IP Governor")</f>
        <v>0</v>
      </c>
      <c r="G103" s="680">
        <f>SUMIFS('4.4 District Governors Detail'!$I$9:$I$500,'4.4 District Governors Detail'!$A$9:$A$500,'4.5 District Governors Summary'!G$98,'4.4 District Governors Detail'!$D$9:$D$500,'4.5 District Governors Summary'!$B103,'4.4 District Governors Detail'!$E$9:$E$500,"IP Governor")</f>
        <v>0</v>
      </c>
      <c r="H103" s="680">
        <f>SUMIFS('4.4 District Governors Detail'!$I$9:$I$500,'4.4 District Governors Detail'!$A$9:$A$500,'4.5 District Governors Summary'!H$98,'4.4 District Governors Detail'!$D$9:$D$500,'4.5 District Governors Summary'!$B103,'4.4 District Governors Detail'!$E$9:$E$500,"IP Governor")</f>
        <v>0</v>
      </c>
      <c r="I103" s="671">
        <f>SUMIFS('4.4 District Governors Detail'!$I$9:$I$500,'4.4 District Governors Detail'!$A$9:$A$500,'4.5 District Governors Summary'!I$98,'4.4 District Governors Detail'!$D$9:$D$500,'4.5 District Governors Summary'!$B103,'4.4 District Governors Detail'!$E$9:$E$500,"IP Governor")</f>
        <v>0</v>
      </c>
    </row>
    <row r="104" spans="1:40" s="17" customFormat="1" ht="15" customHeight="1" x14ac:dyDescent="0.3">
      <c r="A104" s="422" t="s">
        <v>563</v>
      </c>
      <c r="B104" s="413" t="s">
        <v>514</v>
      </c>
      <c r="C104" s="488" t="str">
        <f>C103</f>
        <v>Nominal £</v>
      </c>
      <c r="D104" s="695">
        <f>SUMIFS('4.4 District Governors Detail'!$I$9:$I$500,'4.4 District Governors Detail'!$A$9:$A$500,'4.5 District Governors Summary'!D$98,'4.4 District Governors Detail'!$D$9:$D$500,'4.5 District Governors Summary'!$B104,'4.4 District Governors Detail'!$E$9:$E$500,"MP Governor")</f>
        <v>0</v>
      </c>
      <c r="E104" s="662">
        <f>SUMIFS('4.4 District Governors Detail'!$I$9:$I$500,'4.4 District Governors Detail'!$A$9:$A$500,'4.5 District Governors Summary'!E$98,'4.4 District Governors Detail'!$D$9:$D$500,'4.5 District Governors Summary'!$B104,'4.4 District Governors Detail'!$E$9:$E$500,"MP Governor")</f>
        <v>0</v>
      </c>
      <c r="F104" s="662">
        <f>SUMIFS('4.4 District Governors Detail'!$I$9:$I$500,'4.4 District Governors Detail'!$A$9:$A$500,'4.5 District Governors Summary'!F$98,'4.4 District Governors Detail'!$D$9:$D$500,'4.5 District Governors Summary'!$B104,'4.4 District Governors Detail'!$E$9:$E$500,"MP Governor")</f>
        <v>0</v>
      </c>
      <c r="G104" s="662">
        <f>SUMIFS('4.4 District Governors Detail'!$I$9:$I$500,'4.4 District Governors Detail'!$A$9:$A$500,'4.5 District Governors Summary'!G$98,'4.4 District Governors Detail'!$D$9:$D$500,'4.5 District Governors Summary'!$B104,'4.4 District Governors Detail'!$E$9:$E$500,"MP Governor")</f>
        <v>0</v>
      </c>
      <c r="H104" s="662">
        <f>SUMIFS('4.4 District Governors Detail'!$I$9:$I$500,'4.4 District Governors Detail'!$A$9:$A$500,'4.5 District Governors Summary'!H$98,'4.4 District Governors Detail'!$D$9:$D$500,'4.5 District Governors Summary'!$B104,'4.4 District Governors Detail'!$E$9:$E$500,"MP Governor")</f>
        <v>0</v>
      </c>
      <c r="I104" s="663">
        <f>SUMIFS('4.4 District Governors Detail'!$I$9:$I$500,'4.4 District Governors Detail'!$A$9:$A$500,'4.5 District Governors Summary'!I$98,'4.4 District Governors Detail'!$D$9:$D$500,'4.5 District Governors Summary'!$B104,'4.4 District Governors Detail'!$E$9:$E$500,"MP Governor")</f>
        <v>0</v>
      </c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40"/>
      <c r="AK104" s="40"/>
      <c r="AL104" s="40"/>
      <c r="AM104" s="40"/>
      <c r="AN104" s="40"/>
    </row>
    <row r="105" spans="1:40" ht="14.5" thickBot="1" x14ac:dyDescent="0.35">
      <c r="A105" s="420" t="s">
        <v>564</v>
      </c>
      <c r="B105" s="440" t="s">
        <v>514</v>
      </c>
      <c r="C105" s="489" t="str">
        <f t="shared" ref="C105:C106" si="97">C104</f>
        <v>Nominal £</v>
      </c>
      <c r="D105" s="696">
        <f>SUMIFS('4.4 District Governors Detail'!$I$9:$I$500,'4.4 District Governors Detail'!$A$9:$A$500,'4.5 District Governors Summary'!D$98,'4.4 District Governors Detail'!$D$9:$D$500,'4.5 District Governors Summary'!$B105,'4.4 District Governors Detail'!$E$9:$E$500,"In-Ground Module")</f>
        <v>0</v>
      </c>
      <c r="E105" s="664">
        <f>SUMIFS('4.4 District Governors Detail'!$I$9:$I$500,'4.4 District Governors Detail'!$A$9:$A$500,'4.5 District Governors Summary'!E$98,'4.4 District Governors Detail'!$D$9:$D$500,'4.5 District Governors Summary'!$B105,'4.4 District Governors Detail'!$E$9:$E$500,"In-Ground Module")</f>
        <v>0</v>
      </c>
      <c r="F105" s="664">
        <f>SUMIFS('4.4 District Governors Detail'!$I$9:$I$500,'4.4 District Governors Detail'!$A$9:$A$500,'4.5 District Governors Summary'!F$98,'4.4 District Governors Detail'!$D$9:$D$500,'4.5 District Governors Summary'!$B105,'4.4 District Governors Detail'!$E$9:$E$500,"In-Ground Module")</f>
        <v>0</v>
      </c>
      <c r="G105" s="664">
        <f>SUMIFS('4.4 District Governors Detail'!$I$9:$I$500,'4.4 District Governors Detail'!$A$9:$A$500,'4.5 District Governors Summary'!G$98,'4.4 District Governors Detail'!$D$9:$D$500,'4.5 District Governors Summary'!$B105,'4.4 District Governors Detail'!$E$9:$E$500,"In-Ground Module")</f>
        <v>0</v>
      </c>
      <c r="H105" s="664">
        <f>SUMIFS('4.4 District Governors Detail'!$I$9:$I$500,'4.4 District Governors Detail'!$A$9:$A$500,'4.5 District Governors Summary'!H$98,'4.4 District Governors Detail'!$D$9:$D$500,'4.5 District Governors Summary'!$B105,'4.4 District Governors Detail'!$E$9:$E$500,"In-Ground Module")</f>
        <v>0</v>
      </c>
      <c r="I105" s="665">
        <f>SUMIFS('4.4 District Governors Detail'!$I$9:$I$500,'4.4 District Governors Detail'!$A$9:$A$500,'4.5 District Governors Summary'!I$98,'4.4 District Governors Detail'!$D$9:$D$500,'4.5 District Governors Summary'!$B105,'4.4 District Governors Detail'!$E$9:$E$500,"In-Ground Module")</f>
        <v>0</v>
      </c>
    </row>
    <row r="106" spans="1:40" ht="14.5" thickBot="1" x14ac:dyDescent="0.35">
      <c r="A106" s="4" t="s">
        <v>29</v>
      </c>
      <c r="B106" s="442" t="s">
        <v>514</v>
      </c>
      <c r="C106" s="490" t="str">
        <f t="shared" si="97"/>
        <v>Nominal £</v>
      </c>
      <c r="D106" s="697">
        <f>SUM(D103:D105)</f>
        <v>0</v>
      </c>
      <c r="E106" s="683">
        <f t="shared" ref="E106" si="98">SUM(E103:E105)</f>
        <v>0</v>
      </c>
      <c r="F106" s="683">
        <f t="shared" ref="F106" si="99">SUM(F103:F105)</f>
        <v>0</v>
      </c>
      <c r="G106" s="683">
        <f t="shared" ref="G106" si="100">SUM(G103:G105)</f>
        <v>0</v>
      </c>
      <c r="H106" s="683">
        <f t="shared" ref="H106" si="101">SUM(H103:H105)</f>
        <v>0</v>
      </c>
      <c r="I106" s="684">
        <f t="shared" ref="I106" si="102">SUM(I103:I105)</f>
        <v>0</v>
      </c>
    </row>
    <row r="107" spans="1:40" x14ac:dyDescent="0.3">
      <c r="A107" s="419" t="s">
        <v>562</v>
      </c>
      <c r="B107" s="437" t="s">
        <v>530</v>
      </c>
      <c r="C107" s="487" t="str">
        <f>C106</f>
        <v>Nominal £</v>
      </c>
      <c r="D107" s="694">
        <f>SUMIFS('4.4 District Governors Detail'!$I$9:$I$500,'4.4 District Governors Detail'!$A$9:$A$500,'4.5 District Governors Summary'!D$98,'4.4 District Governors Detail'!$D$9:$D$500,'4.5 District Governors Summary'!$B107,'4.4 District Governors Detail'!$E$9:$E$500,"IP Governor")</f>
        <v>0</v>
      </c>
      <c r="E107" s="680">
        <f>SUMIFS('4.4 District Governors Detail'!$I$9:$I$500,'4.4 District Governors Detail'!$A$9:$A$500,'4.5 District Governors Summary'!E$98,'4.4 District Governors Detail'!$D$9:$D$500,'4.5 District Governors Summary'!$B107,'4.4 District Governors Detail'!$E$9:$E$500,"IP Governor")</f>
        <v>0</v>
      </c>
      <c r="F107" s="680">
        <f>SUMIFS('4.4 District Governors Detail'!$I$9:$I$500,'4.4 District Governors Detail'!$A$9:$A$500,'4.5 District Governors Summary'!F$98,'4.4 District Governors Detail'!$D$9:$D$500,'4.5 District Governors Summary'!$B107,'4.4 District Governors Detail'!$E$9:$E$500,"IP Governor")</f>
        <v>0</v>
      </c>
      <c r="G107" s="680">
        <f>SUMIFS('4.4 District Governors Detail'!$I$9:$I$500,'4.4 District Governors Detail'!$A$9:$A$500,'4.5 District Governors Summary'!G$98,'4.4 District Governors Detail'!$D$9:$D$500,'4.5 District Governors Summary'!$B107,'4.4 District Governors Detail'!$E$9:$E$500,"IP Governor")</f>
        <v>0</v>
      </c>
      <c r="H107" s="680">
        <f>SUMIFS('4.4 District Governors Detail'!$I$9:$I$500,'4.4 District Governors Detail'!$A$9:$A$500,'4.5 District Governors Summary'!H$98,'4.4 District Governors Detail'!$D$9:$D$500,'4.5 District Governors Summary'!$B107,'4.4 District Governors Detail'!$E$9:$E$500,"IP Governor")</f>
        <v>0</v>
      </c>
      <c r="I107" s="671">
        <f>SUMIFS('4.4 District Governors Detail'!$I$9:$I$500,'4.4 District Governors Detail'!$A$9:$A$500,'4.5 District Governors Summary'!I$98,'4.4 District Governors Detail'!$D$9:$D$500,'4.5 District Governors Summary'!$B107,'4.4 District Governors Detail'!$E$9:$E$500,"IP Governor")</f>
        <v>0</v>
      </c>
    </row>
    <row r="108" spans="1:40" x14ac:dyDescent="0.3">
      <c r="A108" s="422" t="s">
        <v>563</v>
      </c>
      <c r="B108" s="413" t="s">
        <v>530</v>
      </c>
      <c r="C108" s="488" t="str">
        <f>C107</f>
        <v>Nominal £</v>
      </c>
      <c r="D108" s="695">
        <f>SUMIFS('4.4 District Governors Detail'!$I$9:$I$500,'4.4 District Governors Detail'!$A$9:$A$500,'4.5 District Governors Summary'!D$98,'4.4 District Governors Detail'!$D$9:$D$500,'4.5 District Governors Summary'!$B108,'4.4 District Governors Detail'!$E$9:$E$500,"MP Governor")</f>
        <v>0</v>
      </c>
      <c r="E108" s="662">
        <f>SUMIFS('4.4 District Governors Detail'!$I$9:$I$500,'4.4 District Governors Detail'!$A$9:$A$500,'4.5 District Governors Summary'!E$98,'4.4 District Governors Detail'!$D$9:$D$500,'4.5 District Governors Summary'!$B108,'4.4 District Governors Detail'!$E$9:$E$500,"MP Governor")</f>
        <v>0</v>
      </c>
      <c r="F108" s="662">
        <f>SUMIFS('4.4 District Governors Detail'!$I$9:$I$500,'4.4 District Governors Detail'!$A$9:$A$500,'4.5 District Governors Summary'!F$98,'4.4 District Governors Detail'!$D$9:$D$500,'4.5 District Governors Summary'!$B108,'4.4 District Governors Detail'!$E$9:$E$500,"MP Governor")</f>
        <v>0</v>
      </c>
      <c r="G108" s="662">
        <f>SUMIFS('4.4 District Governors Detail'!$I$9:$I$500,'4.4 District Governors Detail'!$A$9:$A$500,'4.5 District Governors Summary'!G$98,'4.4 District Governors Detail'!$D$9:$D$500,'4.5 District Governors Summary'!$B108,'4.4 District Governors Detail'!$E$9:$E$500,"MP Governor")</f>
        <v>0</v>
      </c>
      <c r="H108" s="662">
        <f>SUMIFS('4.4 District Governors Detail'!$I$9:$I$500,'4.4 District Governors Detail'!$A$9:$A$500,'4.5 District Governors Summary'!H$98,'4.4 District Governors Detail'!$D$9:$D$500,'4.5 District Governors Summary'!$B108,'4.4 District Governors Detail'!$E$9:$E$500,"MP Governor")</f>
        <v>0</v>
      </c>
      <c r="I108" s="663">
        <f>SUMIFS('4.4 District Governors Detail'!$I$9:$I$500,'4.4 District Governors Detail'!$A$9:$A$500,'4.5 District Governors Summary'!I$98,'4.4 District Governors Detail'!$D$9:$D$500,'4.5 District Governors Summary'!$B108,'4.4 District Governors Detail'!$E$9:$E$500,"MP Governor")</f>
        <v>0</v>
      </c>
    </row>
    <row r="109" spans="1:40" ht="14.5" thickBot="1" x14ac:dyDescent="0.35">
      <c r="A109" s="420" t="s">
        <v>564</v>
      </c>
      <c r="B109" s="440" t="s">
        <v>530</v>
      </c>
      <c r="C109" s="489" t="str">
        <f t="shared" ref="C109:C110" si="103">C108</f>
        <v>Nominal £</v>
      </c>
      <c r="D109" s="696">
        <f>SUMIFS('4.4 District Governors Detail'!$I$9:$I$500,'4.4 District Governors Detail'!$A$9:$A$500,'4.5 District Governors Summary'!D$98,'4.4 District Governors Detail'!$D$9:$D$500,'4.5 District Governors Summary'!$B109,'4.4 District Governors Detail'!$E$9:$E$500,"In-Ground Module")</f>
        <v>0</v>
      </c>
      <c r="E109" s="664">
        <f>SUMIFS('4.4 District Governors Detail'!$I$9:$I$500,'4.4 District Governors Detail'!$A$9:$A$500,'4.5 District Governors Summary'!E$98,'4.4 District Governors Detail'!$D$9:$D$500,'4.5 District Governors Summary'!$B109,'4.4 District Governors Detail'!$E$9:$E$500,"In-Ground Module")</f>
        <v>0</v>
      </c>
      <c r="F109" s="664">
        <f>SUMIFS('4.4 District Governors Detail'!$I$9:$I$500,'4.4 District Governors Detail'!$A$9:$A$500,'4.5 District Governors Summary'!F$98,'4.4 District Governors Detail'!$D$9:$D$500,'4.5 District Governors Summary'!$B109,'4.4 District Governors Detail'!$E$9:$E$500,"In-Ground Module")</f>
        <v>0</v>
      </c>
      <c r="G109" s="664">
        <f>SUMIFS('4.4 District Governors Detail'!$I$9:$I$500,'4.4 District Governors Detail'!$A$9:$A$500,'4.5 District Governors Summary'!G$98,'4.4 District Governors Detail'!$D$9:$D$500,'4.5 District Governors Summary'!$B109,'4.4 District Governors Detail'!$E$9:$E$500,"In-Ground Module")</f>
        <v>0</v>
      </c>
      <c r="H109" s="664">
        <f>SUMIFS('4.4 District Governors Detail'!$I$9:$I$500,'4.4 District Governors Detail'!$A$9:$A$500,'4.5 District Governors Summary'!H$98,'4.4 District Governors Detail'!$D$9:$D$500,'4.5 District Governors Summary'!$B109,'4.4 District Governors Detail'!$E$9:$E$500,"In-Ground Module")</f>
        <v>0</v>
      </c>
      <c r="I109" s="665">
        <f>SUMIFS('4.4 District Governors Detail'!$I$9:$I$500,'4.4 District Governors Detail'!$A$9:$A$500,'4.5 District Governors Summary'!I$98,'4.4 District Governors Detail'!$D$9:$D$500,'4.5 District Governors Summary'!$B109,'4.4 District Governors Detail'!$E$9:$E$500,"In-Ground Module")</f>
        <v>0</v>
      </c>
    </row>
    <row r="110" spans="1:40" ht="14.5" thickBot="1" x14ac:dyDescent="0.35">
      <c r="A110" s="486" t="s">
        <v>29</v>
      </c>
      <c r="B110" s="445" t="s">
        <v>530</v>
      </c>
      <c r="C110" s="491" t="str">
        <f t="shared" si="103"/>
        <v>Nominal £</v>
      </c>
      <c r="D110" s="698">
        <f>SUM(D107:D109)</f>
        <v>0</v>
      </c>
      <c r="E110" s="656">
        <f t="shared" ref="E110" si="104">SUM(E107:E109)</f>
        <v>0</v>
      </c>
      <c r="F110" s="656">
        <f t="shared" ref="F110" si="105">SUM(F107:F109)</f>
        <v>0</v>
      </c>
      <c r="G110" s="656">
        <f t="shared" ref="G110" si="106">SUM(G107:G109)</f>
        <v>0</v>
      </c>
      <c r="H110" s="656">
        <f t="shared" ref="H110" si="107">SUM(H107:H109)</f>
        <v>0</v>
      </c>
      <c r="I110" s="657">
        <f>SUM(I107:I109)</f>
        <v>0</v>
      </c>
    </row>
    <row r="111" spans="1:40" x14ac:dyDescent="0.3"/>
    <row r="112" spans="1:40" x14ac:dyDescent="0.3"/>
    <row r="113" spans="1:27" s="38" customFormat="1" ht="15" customHeight="1" x14ac:dyDescent="0.4">
      <c r="A113" s="34" t="s">
        <v>12</v>
      </c>
      <c r="B113" s="35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7"/>
      <c r="X113" s="37"/>
      <c r="Y113" s="37"/>
      <c r="Z113" s="37"/>
      <c r="AA113" s="37"/>
    </row>
  </sheetData>
  <sheetProtection sheet="1" objects="1" scenarios="1"/>
  <mergeCells count="30">
    <mergeCell ref="A82:A83"/>
    <mergeCell ref="B82:B83"/>
    <mergeCell ref="C82:C83"/>
    <mergeCell ref="D82:I82"/>
    <mergeCell ref="A97:A98"/>
    <mergeCell ref="B97:B98"/>
    <mergeCell ref="C97:C98"/>
    <mergeCell ref="D97:I97"/>
    <mergeCell ref="A52:A53"/>
    <mergeCell ref="B52:B53"/>
    <mergeCell ref="C52:C53"/>
    <mergeCell ref="D52:I52"/>
    <mergeCell ref="A67:A68"/>
    <mergeCell ref="B67:B68"/>
    <mergeCell ref="C67:C68"/>
    <mergeCell ref="D67:I67"/>
    <mergeCell ref="A22:A23"/>
    <mergeCell ref="B22:B23"/>
    <mergeCell ref="C22:C23"/>
    <mergeCell ref="D22:I22"/>
    <mergeCell ref="A37:A38"/>
    <mergeCell ref="B37:B38"/>
    <mergeCell ref="C37:C38"/>
    <mergeCell ref="D37:I37"/>
    <mergeCell ref="A1:K3"/>
    <mergeCell ref="A6:H6"/>
    <mergeCell ref="D7:I7"/>
    <mergeCell ref="A7:A8"/>
    <mergeCell ref="B7:B8"/>
    <mergeCell ref="C7:C8"/>
  </mergeCells>
  <pageMargins left="0.7" right="0.7" top="0.75" bottom="0.75" header="0.3" footer="0.3"/>
  <pageSetup paperSize="9" scale="23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1290-6B33-4955-9343-5B1D74A480C0}">
  <sheetPr>
    <pageSetUpPr fitToPage="1"/>
  </sheetPr>
  <dimension ref="A1:AN258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1.25" customWidth="1"/>
    <col min="2" max="2" width="52" customWidth="1"/>
    <col min="3" max="9" width="11.58203125" customWidth="1"/>
    <col min="10" max="10" width="29.58203125" customWidth="1"/>
    <col min="11" max="11" width="18.58203125" customWidth="1"/>
    <col min="12" max="18" width="9" hidden="1" customWidth="1"/>
    <col min="19" max="40" width="0" hidden="1" customWidth="1"/>
    <col min="41" max="16384" width="9" hidden="1"/>
  </cols>
  <sheetData>
    <row r="1" spans="1:11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11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11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</row>
    <row r="4" spans="1:11" s="484" customFormat="1" ht="18" x14ac:dyDescent="0.4">
      <c r="A4" s="638" t="str">
        <f ca="1">CONCATENATE("Worksheet: ",RIGHT(CELL("filename",$A$1),LEN(CELL("filename",$A$1))-FIND("]",CELL("filename",$A$1))))</f>
        <v>Worksheet: 4.6 Other Capex</v>
      </c>
    </row>
    <row r="5" spans="1:11" s="484" customFormat="1" ht="12.5" x14ac:dyDescent="0.25">
      <c r="A5" s="1021"/>
    </row>
    <row r="6" spans="1:11" s="484" customFormat="1" ht="16" thickBot="1" x14ac:dyDescent="0.4">
      <c r="A6" s="365" t="s">
        <v>1261</v>
      </c>
    </row>
    <row r="7" spans="1:11" s="484" customFormat="1" ht="15" customHeight="1" thickBot="1" x14ac:dyDescent="0.3">
      <c r="A7" s="1708" t="s">
        <v>21</v>
      </c>
      <c r="B7" s="1709"/>
      <c r="C7" s="1712" t="s">
        <v>386</v>
      </c>
      <c r="D7" s="1714" t="s">
        <v>566</v>
      </c>
      <c r="E7" s="1617"/>
      <c r="F7" s="1617"/>
      <c r="G7" s="1617"/>
      <c r="H7" s="1617"/>
      <c r="I7" s="1618"/>
      <c r="J7" s="1269"/>
    </row>
    <row r="8" spans="1:11" s="484" customFormat="1" ht="15" customHeight="1" thickBot="1" x14ac:dyDescent="0.3">
      <c r="A8" s="1710"/>
      <c r="B8" s="1711"/>
      <c r="C8" s="1614"/>
      <c r="D8" s="499">
        <v>2023</v>
      </c>
      <c r="E8" s="478">
        <v>2024</v>
      </c>
      <c r="F8" s="478">
        <v>2025</v>
      </c>
      <c r="G8" s="478">
        <v>2026</v>
      </c>
      <c r="H8" s="478">
        <v>2027</v>
      </c>
      <c r="I8" s="479">
        <v>2028</v>
      </c>
      <c r="J8" s="1269"/>
    </row>
    <row r="9" spans="1:11" s="484" customFormat="1" ht="15" customHeight="1" x14ac:dyDescent="0.25">
      <c r="A9" s="1706" t="s">
        <v>682</v>
      </c>
      <c r="B9" s="497" t="s">
        <v>675</v>
      </c>
      <c r="C9" s="508" t="s">
        <v>374</v>
      </c>
      <c r="D9" s="670">
        <f t="shared" ref="D9:I16" si="0">D20-D53</f>
        <v>0</v>
      </c>
      <c r="E9" s="671">
        <f t="shared" si="0"/>
        <v>0</v>
      </c>
      <c r="F9" s="671">
        <f t="shared" si="0"/>
        <v>0</v>
      </c>
      <c r="G9" s="671">
        <f t="shared" si="0"/>
        <v>0</v>
      </c>
      <c r="H9" s="671">
        <f t="shared" si="0"/>
        <v>0</v>
      </c>
      <c r="I9" s="671">
        <f t="shared" si="0"/>
        <v>0</v>
      </c>
      <c r="J9" s="1269"/>
    </row>
    <row r="10" spans="1:11" s="484" customFormat="1" ht="15" customHeight="1" x14ac:dyDescent="0.25">
      <c r="A10" s="1707"/>
      <c r="B10" s="498" t="s">
        <v>676</v>
      </c>
      <c r="C10" s="494" t="str">
        <f>$C$9</f>
        <v>Nominal £</v>
      </c>
      <c r="D10" s="672">
        <f t="shared" si="0"/>
        <v>0</v>
      </c>
      <c r="E10" s="663">
        <f t="shared" si="0"/>
        <v>0</v>
      </c>
      <c r="F10" s="663">
        <f t="shared" si="0"/>
        <v>0</v>
      </c>
      <c r="G10" s="663">
        <f t="shared" si="0"/>
        <v>0</v>
      </c>
      <c r="H10" s="663">
        <f t="shared" si="0"/>
        <v>0</v>
      </c>
      <c r="I10" s="663">
        <f t="shared" si="0"/>
        <v>0</v>
      </c>
      <c r="J10" s="1269"/>
    </row>
    <row r="11" spans="1:11" s="484" customFormat="1" ht="15" customHeight="1" x14ac:dyDescent="0.25">
      <c r="A11" s="1707"/>
      <c r="B11" s="498" t="s">
        <v>677</v>
      </c>
      <c r="C11" s="495" t="str">
        <f t="shared" ref="C11:C17" si="1">$C$9</f>
        <v>Nominal £</v>
      </c>
      <c r="D11" s="672">
        <f t="shared" si="0"/>
        <v>0</v>
      </c>
      <c r="E11" s="663">
        <f t="shared" si="0"/>
        <v>0</v>
      </c>
      <c r="F11" s="663">
        <f t="shared" si="0"/>
        <v>0</v>
      </c>
      <c r="G11" s="663">
        <f t="shared" si="0"/>
        <v>0</v>
      </c>
      <c r="H11" s="663">
        <f t="shared" si="0"/>
        <v>0</v>
      </c>
      <c r="I11" s="663">
        <f t="shared" si="0"/>
        <v>0</v>
      </c>
      <c r="J11" s="1269"/>
    </row>
    <row r="12" spans="1:11" s="484" customFormat="1" ht="15" customHeight="1" x14ac:dyDescent="0.25">
      <c r="A12" s="1707"/>
      <c r="B12" s="498" t="s">
        <v>678</v>
      </c>
      <c r="C12" s="495" t="str">
        <f t="shared" si="1"/>
        <v>Nominal £</v>
      </c>
      <c r="D12" s="672">
        <f t="shared" si="0"/>
        <v>0</v>
      </c>
      <c r="E12" s="663">
        <f t="shared" si="0"/>
        <v>0</v>
      </c>
      <c r="F12" s="663">
        <f t="shared" si="0"/>
        <v>0</v>
      </c>
      <c r="G12" s="663">
        <f t="shared" si="0"/>
        <v>0</v>
      </c>
      <c r="H12" s="663">
        <f t="shared" si="0"/>
        <v>0</v>
      </c>
      <c r="I12" s="663">
        <f t="shared" si="0"/>
        <v>0</v>
      </c>
      <c r="J12" s="1269"/>
    </row>
    <row r="13" spans="1:11" s="484" customFormat="1" ht="15" customHeight="1" x14ac:dyDescent="0.25">
      <c r="A13" s="1707"/>
      <c r="B13" s="498" t="s">
        <v>679</v>
      </c>
      <c r="C13" s="495" t="str">
        <f t="shared" si="1"/>
        <v>Nominal £</v>
      </c>
      <c r="D13" s="673">
        <f t="shared" si="0"/>
        <v>0</v>
      </c>
      <c r="E13" s="673">
        <f t="shared" si="0"/>
        <v>0</v>
      </c>
      <c r="F13" s="673">
        <f t="shared" si="0"/>
        <v>0</v>
      </c>
      <c r="G13" s="673">
        <f t="shared" si="0"/>
        <v>0</v>
      </c>
      <c r="H13" s="673">
        <f t="shared" si="0"/>
        <v>0</v>
      </c>
      <c r="I13" s="672">
        <f t="shared" si="0"/>
        <v>0</v>
      </c>
      <c r="J13" s="1269"/>
    </row>
    <row r="14" spans="1:11" s="484" customFormat="1" ht="15" customHeight="1" x14ac:dyDescent="0.25">
      <c r="A14" s="1707"/>
      <c r="B14" s="498" t="s">
        <v>680</v>
      </c>
      <c r="C14" s="495" t="str">
        <f t="shared" si="1"/>
        <v>Nominal £</v>
      </c>
      <c r="D14" s="673">
        <f t="shared" si="0"/>
        <v>0</v>
      </c>
      <c r="E14" s="673">
        <f t="shared" si="0"/>
        <v>0</v>
      </c>
      <c r="F14" s="673">
        <f t="shared" si="0"/>
        <v>0</v>
      </c>
      <c r="G14" s="673">
        <f t="shared" si="0"/>
        <v>0</v>
      </c>
      <c r="H14" s="673">
        <f t="shared" si="0"/>
        <v>0</v>
      </c>
      <c r="I14" s="672">
        <f t="shared" si="0"/>
        <v>0</v>
      </c>
      <c r="J14" s="1269"/>
    </row>
    <row r="15" spans="1:11" s="484" customFormat="1" ht="15" customHeight="1" x14ac:dyDescent="0.25">
      <c r="A15" s="1707"/>
      <c r="B15" s="498" t="s">
        <v>293</v>
      </c>
      <c r="C15" s="495" t="str">
        <f t="shared" si="1"/>
        <v>Nominal £</v>
      </c>
      <c r="D15" s="673">
        <f t="shared" si="0"/>
        <v>0</v>
      </c>
      <c r="E15" s="673">
        <f t="shared" si="0"/>
        <v>0</v>
      </c>
      <c r="F15" s="673">
        <f t="shared" si="0"/>
        <v>0</v>
      </c>
      <c r="G15" s="673">
        <f t="shared" si="0"/>
        <v>0</v>
      </c>
      <c r="H15" s="673">
        <f t="shared" si="0"/>
        <v>0</v>
      </c>
      <c r="I15" s="672">
        <f t="shared" si="0"/>
        <v>0</v>
      </c>
      <c r="J15" s="1269"/>
    </row>
    <row r="16" spans="1:11" s="484" customFormat="1" ht="15" customHeight="1" x14ac:dyDescent="0.25">
      <c r="A16" s="1707"/>
      <c r="B16" s="498" t="s">
        <v>96</v>
      </c>
      <c r="C16" s="495" t="str">
        <f t="shared" si="1"/>
        <v>Nominal £</v>
      </c>
      <c r="D16" s="673">
        <f>D27-D60</f>
        <v>0</v>
      </c>
      <c r="E16" s="673">
        <f t="shared" si="0"/>
        <v>0</v>
      </c>
      <c r="F16" s="673">
        <f t="shared" si="0"/>
        <v>0</v>
      </c>
      <c r="G16" s="673">
        <f t="shared" si="0"/>
        <v>0</v>
      </c>
      <c r="H16" s="673">
        <f t="shared" si="0"/>
        <v>0</v>
      </c>
      <c r="I16" s="672">
        <f t="shared" si="0"/>
        <v>0</v>
      </c>
      <c r="J16" s="1269"/>
    </row>
    <row r="17" spans="1:10" s="484" customFormat="1" ht="15" customHeight="1" thickBot="1" x14ac:dyDescent="0.35">
      <c r="A17" s="1707"/>
      <c r="B17" s="735" t="s">
        <v>681</v>
      </c>
      <c r="C17" s="495" t="str">
        <f t="shared" si="1"/>
        <v>Nominal £</v>
      </c>
      <c r="D17" s="736">
        <f>SUM(D9:D16)</f>
        <v>0</v>
      </c>
      <c r="E17" s="736">
        <f t="shared" ref="E17:I17" si="2">SUM(E9:E16)</f>
        <v>0</v>
      </c>
      <c r="F17" s="736">
        <f t="shared" si="2"/>
        <v>0</v>
      </c>
      <c r="G17" s="736">
        <f t="shared" si="2"/>
        <v>0</v>
      </c>
      <c r="H17" s="736">
        <f t="shared" si="2"/>
        <v>0</v>
      </c>
      <c r="I17" s="737">
        <f t="shared" si="2"/>
        <v>0</v>
      </c>
      <c r="J17" s="1269"/>
    </row>
    <row r="18" spans="1:10" s="484" customFormat="1" ht="15" customHeight="1" thickBot="1" x14ac:dyDescent="0.3">
      <c r="A18" s="1708" t="s">
        <v>21</v>
      </c>
      <c r="B18" s="1709"/>
      <c r="C18" s="1712" t="s">
        <v>386</v>
      </c>
      <c r="D18" s="1617" t="s">
        <v>567</v>
      </c>
      <c r="E18" s="1617"/>
      <c r="F18" s="1617"/>
      <c r="G18" s="1617"/>
      <c r="H18" s="1617"/>
      <c r="I18" s="1618"/>
      <c r="J18" s="1269"/>
    </row>
    <row r="19" spans="1:10" s="484" customFormat="1" ht="15" customHeight="1" thickBot="1" x14ac:dyDescent="0.3">
      <c r="A19" s="1710"/>
      <c r="B19" s="1711"/>
      <c r="C19" s="1614"/>
      <c r="D19" s="499">
        <v>2023</v>
      </c>
      <c r="E19" s="478">
        <v>2024</v>
      </c>
      <c r="F19" s="478">
        <v>2025</v>
      </c>
      <c r="G19" s="478">
        <v>2026</v>
      </c>
      <c r="H19" s="478">
        <v>2027</v>
      </c>
      <c r="I19" s="479">
        <v>2028</v>
      </c>
      <c r="J19" s="1269"/>
    </row>
    <row r="20" spans="1:10" s="484" customFormat="1" ht="15" customHeight="1" x14ac:dyDescent="0.25">
      <c r="A20" s="1706" t="str">
        <f>$A$9</f>
        <v>Total Other Capital Expenditure</v>
      </c>
      <c r="B20" s="497" t="s">
        <v>675</v>
      </c>
      <c r="C20" s="508" t="str">
        <f t="shared" ref="C20:C28" si="3">$C$9</f>
        <v>Nominal £</v>
      </c>
      <c r="D20" s="670">
        <f>D31+D42</f>
        <v>0</v>
      </c>
      <c r="E20" s="671">
        <f t="shared" ref="E20:I20" si="4">E31+E42</f>
        <v>0</v>
      </c>
      <c r="F20" s="671">
        <f t="shared" si="4"/>
        <v>0</v>
      </c>
      <c r="G20" s="671">
        <f t="shared" si="4"/>
        <v>0</v>
      </c>
      <c r="H20" s="671">
        <f t="shared" si="4"/>
        <v>0</v>
      </c>
      <c r="I20" s="671">
        <f t="shared" si="4"/>
        <v>0</v>
      </c>
      <c r="J20" s="1269"/>
    </row>
    <row r="21" spans="1:10" s="484" customFormat="1" ht="15" customHeight="1" x14ac:dyDescent="0.25">
      <c r="A21" s="1707"/>
      <c r="B21" s="498" t="s">
        <v>676</v>
      </c>
      <c r="C21" s="494" t="str">
        <f t="shared" si="3"/>
        <v>Nominal £</v>
      </c>
      <c r="D21" s="672">
        <f t="shared" ref="D21:I21" si="5">D32+D43</f>
        <v>0</v>
      </c>
      <c r="E21" s="663">
        <f t="shared" si="5"/>
        <v>0</v>
      </c>
      <c r="F21" s="663">
        <f t="shared" si="5"/>
        <v>0</v>
      </c>
      <c r="G21" s="663">
        <f t="shared" si="5"/>
        <v>0</v>
      </c>
      <c r="H21" s="663">
        <f t="shared" si="5"/>
        <v>0</v>
      </c>
      <c r="I21" s="663">
        <f t="shared" si="5"/>
        <v>0</v>
      </c>
      <c r="J21" s="1269"/>
    </row>
    <row r="22" spans="1:10" s="484" customFormat="1" ht="15" customHeight="1" x14ac:dyDescent="0.25">
      <c r="A22" s="1707"/>
      <c r="B22" s="498" t="s">
        <v>677</v>
      </c>
      <c r="C22" s="495" t="str">
        <f t="shared" si="3"/>
        <v>Nominal £</v>
      </c>
      <c r="D22" s="672">
        <f t="shared" ref="D22:I22" si="6">D33+D44</f>
        <v>0</v>
      </c>
      <c r="E22" s="663">
        <f t="shared" si="6"/>
        <v>0</v>
      </c>
      <c r="F22" s="663">
        <f t="shared" si="6"/>
        <v>0</v>
      </c>
      <c r="G22" s="663">
        <f t="shared" si="6"/>
        <v>0</v>
      </c>
      <c r="H22" s="663">
        <f t="shared" si="6"/>
        <v>0</v>
      </c>
      <c r="I22" s="663">
        <f t="shared" si="6"/>
        <v>0</v>
      </c>
      <c r="J22" s="1269"/>
    </row>
    <row r="23" spans="1:10" s="484" customFormat="1" ht="15" customHeight="1" x14ac:dyDescent="0.25">
      <c r="A23" s="1707"/>
      <c r="B23" s="498" t="s">
        <v>678</v>
      </c>
      <c r="C23" s="495" t="str">
        <f t="shared" si="3"/>
        <v>Nominal £</v>
      </c>
      <c r="D23" s="672">
        <f t="shared" ref="D23:I23" si="7">D34+D45</f>
        <v>0</v>
      </c>
      <c r="E23" s="663">
        <f t="shared" si="7"/>
        <v>0</v>
      </c>
      <c r="F23" s="663">
        <f t="shared" si="7"/>
        <v>0</v>
      </c>
      <c r="G23" s="663">
        <f t="shared" si="7"/>
        <v>0</v>
      </c>
      <c r="H23" s="663">
        <f t="shared" si="7"/>
        <v>0</v>
      </c>
      <c r="I23" s="663">
        <f t="shared" si="7"/>
        <v>0</v>
      </c>
      <c r="J23" s="1269"/>
    </row>
    <row r="24" spans="1:10" s="484" customFormat="1" ht="15" customHeight="1" x14ac:dyDescent="0.25">
      <c r="A24" s="1707"/>
      <c r="B24" s="498" t="s">
        <v>679</v>
      </c>
      <c r="C24" s="495" t="str">
        <f t="shared" si="3"/>
        <v>Nominal £</v>
      </c>
      <c r="D24" s="673">
        <f t="shared" ref="D24:I24" si="8">D35+D46</f>
        <v>0</v>
      </c>
      <c r="E24" s="673">
        <f t="shared" si="8"/>
        <v>0</v>
      </c>
      <c r="F24" s="673">
        <f t="shared" si="8"/>
        <v>0</v>
      </c>
      <c r="G24" s="673">
        <f t="shared" si="8"/>
        <v>0</v>
      </c>
      <c r="H24" s="673">
        <f t="shared" si="8"/>
        <v>0</v>
      </c>
      <c r="I24" s="672">
        <f t="shared" si="8"/>
        <v>0</v>
      </c>
      <c r="J24" s="1269"/>
    </row>
    <row r="25" spans="1:10" s="484" customFormat="1" ht="15" customHeight="1" x14ac:dyDescent="0.25">
      <c r="A25" s="1707"/>
      <c r="B25" s="498" t="s">
        <v>680</v>
      </c>
      <c r="C25" s="495" t="str">
        <f t="shared" si="3"/>
        <v>Nominal £</v>
      </c>
      <c r="D25" s="673">
        <f t="shared" ref="D25:I25" si="9">D36+D47</f>
        <v>0</v>
      </c>
      <c r="E25" s="673">
        <f t="shared" si="9"/>
        <v>0</v>
      </c>
      <c r="F25" s="673">
        <f t="shared" si="9"/>
        <v>0</v>
      </c>
      <c r="G25" s="673">
        <f t="shared" si="9"/>
        <v>0</v>
      </c>
      <c r="H25" s="673">
        <f t="shared" si="9"/>
        <v>0</v>
      </c>
      <c r="I25" s="672">
        <f t="shared" si="9"/>
        <v>0</v>
      </c>
      <c r="J25" s="1269"/>
    </row>
    <row r="26" spans="1:10" s="484" customFormat="1" ht="15" customHeight="1" x14ac:dyDescent="0.25">
      <c r="A26" s="1707"/>
      <c r="B26" s="498" t="s">
        <v>293</v>
      </c>
      <c r="C26" s="495" t="str">
        <f t="shared" si="3"/>
        <v>Nominal £</v>
      </c>
      <c r="D26" s="673">
        <f t="shared" ref="D26:I26" si="10">D37+D48</f>
        <v>0</v>
      </c>
      <c r="E26" s="673">
        <f t="shared" si="10"/>
        <v>0</v>
      </c>
      <c r="F26" s="673">
        <f t="shared" si="10"/>
        <v>0</v>
      </c>
      <c r="G26" s="673">
        <f t="shared" si="10"/>
        <v>0</v>
      </c>
      <c r="H26" s="673">
        <f t="shared" si="10"/>
        <v>0</v>
      </c>
      <c r="I26" s="672">
        <f t="shared" si="10"/>
        <v>0</v>
      </c>
      <c r="J26" s="1269"/>
    </row>
    <row r="27" spans="1:10" s="484" customFormat="1" ht="15" customHeight="1" x14ac:dyDescent="0.25">
      <c r="A27" s="1707"/>
      <c r="B27" s="498" t="s">
        <v>96</v>
      </c>
      <c r="C27" s="495" t="str">
        <f t="shared" si="3"/>
        <v>Nominal £</v>
      </c>
      <c r="D27" s="673">
        <f>D38+D49</f>
        <v>0</v>
      </c>
      <c r="E27" s="673">
        <f t="shared" ref="E27:I27" si="11">E38+E49</f>
        <v>0</v>
      </c>
      <c r="F27" s="673">
        <f t="shared" si="11"/>
        <v>0</v>
      </c>
      <c r="G27" s="673">
        <f t="shared" si="11"/>
        <v>0</v>
      </c>
      <c r="H27" s="673">
        <f t="shared" si="11"/>
        <v>0</v>
      </c>
      <c r="I27" s="672">
        <f t="shared" si="11"/>
        <v>0</v>
      </c>
      <c r="J27" s="1269"/>
    </row>
    <row r="28" spans="1:10" s="484" customFormat="1" ht="15" customHeight="1" thickBot="1" x14ac:dyDescent="0.35">
      <c r="A28" s="1707"/>
      <c r="B28" s="735" t="s">
        <v>681</v>
      </c>
      <c r="C28" s="495" t="str">
        <f t="shared" si="3"/>
        <v>Nominal £</v>
      </c>
      <c r="D28" s="736">
        <f t="shared" ref="D28:I28" si="12">SUM(D20:D27)</f>
        <v>0</v>
      </c>
      <c r="E28" s="736">
        <f t="shared" si="12"/>
        <v>0</v>
      </c>
      <c r="F28" s="736">
        <f t="shared" si="12"/>
        <v>0</v>
      </c>
      <c r="G28" s="736">
        <f t="shared" si="12"/>
        <v>0</v>
      </c>
      <c r="H28" s="736">
        <f t="shared" si="12"/>
        <v>0</v>
      </c>
      <c r="I28" s="737">
        <f t="shared" si="12"/>
        <v>0</v>
      </c>
      <c r="J28" s="1269"/>
    </row>
    <row r="29" spans="1:10" ht="15" customHeight="1" thickBot="1" x14ac:dyDescent="0.35">
      <c r="A29" s="1708" t="s">
        <v>21</v>
      </c>
      <c r="B29" s="1709"/>
      <c r="C29" s="1712" t="s">
        <v>386</v>
      </c>
      <c r="D29" s="1617" t="s">
        <v>532</v>
      </c>
      <c r="E29" s="1617"/>
      <c r="F29" s="1617"/>
      <c r="G29" s="1617"/>
      <c r="H29" s="1617"/>
      <c r="I29" s="1618"/>
      <c r="J29" s="1269"/>
    </row>
    <row r="30" spans="1:10" ht="15" customHeight="1" thickBot="1" x14ac:dyDescent="0.35">
      <c r="A30" s="1710"/>
      <c r="B30" s="1711"/>
      <c r="C30" s="1614"/>
      <c r="D30" s="499">
        <v>2023</v>
      </c>
      <c r="E30" s="478">
        <v>2024</v>
      </c>
      <c r="F30" s="478">
        <v>2025</v>
      </c>
      <c r="G30" s="478">
        <v>2026</v>
      </c>
      <c r="H30" s="478">
        <v>2027</v>
      </c>
      <c r="I30" s="479">
        <v>2028</v>
      </c>
      <c r="J30" s="1269"/>
    </row>
    <row r="31" spans="1:10" ht="15" customHeight="1" x14ac:dyDescent="0.3">
      <c r="A31" s="1706" t="str">
        <f>$A$9</f>
        <v>Total Other Capital Expenditure</v>
      </c>
      <c r="B31" s="497" t="s">
        <v>675</v>
      </c>
      <c r="C31" s="508" t="str">
        <f t="shared" ref="C31:C39" si="13">$C$9</f>
        <v>Nominal £</v>
      </c>
      <c r="D31" s="670">
        <f>D87+SUMIF($B$146:$B$155,$B31,D$146:D$155)</f>
        <v>0</v>
      </c>
      <c r="E31" s="671">
        <f>E87+SUMIF($B$146:$B$155,$B31,E$146:E$155)</f>
        <v>0</v>
      </c>
      <c r="F31" s="671">
        <f t="shared" ref="F31:I31" si="14">F87+SUMIF($B$146:$B$155,$B31,F$146:F$155)</f>
        <v>0</v>
      </c>
      <c r="G31" s="671">
        <f t="shared" si="14"/>
        <v>0</v>
      </c>
      <c r="H31" s="671">
        <f t="shared" si="14"/>
        <v>0</v>
      </c>
      <c r="I31" s="671">
        <f t="shared" si="14"/>
        <v>0</v>
      </c>
      <c r="J31" s="1269"/>
    </row>
    <row r="32" spans="1:10" ht="15" customHeight="1" x14ac:dyDescent="0.3">
      <c r="A32" s="1707"/>
      <c r="B32" s="498" t="s">
        <v>676</v>
      </c>
      <c r="C32" s="494" t="str">
        <f t="shared" si="13"/>
        <v>Nominal £</v>
      </c>
      <c r="D32" s="672">
        <f t="shared" ref="D32:I32" si="15">D88+SUMIF($B$146:$B$155,$B32,D$146:D$155)</f>
        <v>0</v>
      </c>
      <c r="E32" s="663">
        <f t="shared" si="15"/>
        <v>0</v>
      </c>
      <c r="F32" s="663">
        <f t="shared" si="15"/>
        <v>0</v>
      </c>
      <c r="G32" s="663">
        <f t="shared" si="15"/>
        <v>0</v>
      </c>
      <c r="H32" s="663">
        <f t="shared" si="15"/>
        <v>0</v>
      </c>
      <c r="I32" s="663">
        <f t="shared" si="15"/>
        <v>0</v>
      </c>
      <c r="J32" s="1269"/>
    </row>
    <row r="33" spans="1:10" ht="15" customHeight="1" x14ac:dyDescent="0.3">
      <c r="A33" s="1707"/>
      <c r="B33" s="498" t="s">
        <v>677</v>
      </c>
      <c r="C33" s="495" t="str">
        <f t="shared" si="13"/>
        <v>Nominal £</v>
      </c>
      <c r="D33" s="672">
        <f t="shared" ref="D33:I33" si="16">D89+SUMIF($B$146:$B$155,$B33,D$146:D$155)</f>
        <v>0</v>
      </c>
      <c r="E33" s="663">
        <f t="shared" si="16"/>
        <v>0</v>
      </c>
      <c r="F33" s="663">
        <f t="shared" si="16"/>
        <v>0</v>
      </c>
      <c r="G33" s="663">
        <f t="shared" si="16"/>
        <v>0</v>
      </c>
      <c r="H33" s="663">
        <f t="shared" si="16"/>
        <v>0</v>
      </c>
      <c r="I33" s="663">
        <f t="shared" si="16"/>
        <v>0</v>
      </c>
      <c r="J33" s="1269"/>
    </row>
    <row r="34" spans="1:10" ht="15" customHeight="1" x14ac:dyDescent="0.3">
      <c r="A34" s="1707"/>
      <c r="B34" s="498" t="s">
        <v>678</v>
      </c>
      <c r="C34" s="495" t="str">
        <f t="shared" si="13"/>
        <v>Nominal £</v>
      </c>
      <c r="D34" s="672">
        <f t="shared" ref="D34:I34" si="17">D90+SUMIF($B$146:$B$155,$B34,D$146:D$155)</f>
        <v>0</v>
      </c>
      <c r="E34" s="663">
        <f t="shared" si="17"/>
        <v>0</v>
      </c>
      <c r="F34" s="663">
        <f t="shared" si="17"/>
        <v>0</v>
      </c>
      <c r="G34" s="663">
        <f t="shared" si="17"/>
        <v>0</v>
      </c>
      <c r="H34" s="663">
        <f t="shared" si="17"/>
        <v>0</v>
      </c>
      <c r="I34" s="663">
        <f t="shared" si="17"/>
        <v>0</v>
      </c>
      <c r="J34" s="1269"/>
    </row>
    <row r="35" spans="1:10" ht="15" customHeight="1" x14ac:dyDescent="0.3">
      <c r="A35" s="1707"/>
      <c r="B35" s="498" t="s">
        <v>679</v>
      </c>
      <c r="C35" s="495" t="str">
        <f t="shared" si="13"/>
        <v>Nominal £</v>
      </c>
      <c r="D35" s="673">
        <f t="shared" ref="D35:I35" si="18">D91+SUMIF($B$146:$B$155,$B35,D$146:D$155)</f>
        <v>0</v>
      </c>
      <c r="E35" s="673">
        <f t="shared" si="18"/>
        <v>0</v>
      </c>
      <c r="F35" s="673">
        <f t="shared" si="18"/>
        <v>0</v>
      </c>
      <c r="G35" s="673">
        <f t="shared" si="18"/>
        <v>0</v>
      </c>
      <c r="H35" s="673">
        <f t="shared" si="18"/>
        <v>0</v>
      </c>
      <c r="I35" s="672">
        <f t="shared" si="18"/>
        <v>0</v>
      </c>
      <c r="J35" s="1269"/>
    </row>
    <row r="36" spans="1:10" ht="15" customHeight="1" x14ac:dyDescent="0.3">
      <c r="A36" s="1707"/>
      <c r="B36" s="498" t="s">
        <v>680</v>
      </c>
      <c r="C36" s="495" t="str">
        <f t="shared" si="13"/>
        <v>Nominal £</v>
      </c>
      <c r="D36" s="673">
        <f t="shared" ref="D36:I36" si="19">D92+SUMIF($B$146:$B$155,$B36,D$146:D$155)</f>
        <v>0</v>
      </c>
      <c r="E36" s="673">
        <f t="shared" si="19"/>
        <v>0</v>
      </c>
      <c r="F36" s="673">
        <f t="shared" si="19"/>
        <v>0</v>
      </c>
      <c r="G36" s="673">
        <f t="shared" si="19"/>
        <v>0</v>
      </c>
      <c r="H36" s="673">
        <f t="shared" si="19"/>
        <v>0</v>
      </c>
      <c r="I36" s="672">
        <f t="shared" si="19"/>
        <v>0</v>
      </c>
      <c r="J36" s="1269"/>
    </row>
    <row r="37" spans="1:10" ht="15" customHeight="1" x14ac:dyDescent="0.3">
      <c r="A37" s="1707"/>
      <c r="B37" s="498" t="s">
        <v>293</v>
      </c>
      <c r="C37" s="495" t="str">
        <f t="shared" si="13"/>
        <v>Nominal £</v>
      </c>
      <c r="D37" s="673">
        <f t="shared" ref="D37:I37" si="20">D93+SUMIF($B$146:$B$155,$B37,D$146:D$155)</f>
        <v>0</v>
      </c>
      <c r="E37" s="673">
        <f t="shared" si="20"/>
        <v>0</v>
      </c>
      <c r="F37" s="673">
        <f t="shared" si="20"/>
        <v>0</v>
      </c>
      <c r="G37" s="673">
        <f t="shared" si="20"/>
        <v>0</v>
      </c>
      <c r="H37" s="673">
        <f t="shared" si="20"/>
        <v>0</v>
      </c>
      <c r="I37" s="672">
        <f t="shared" si="20"/>
        <v>0</v>
      </c>
      <c r="J37" s="1269"/>
    </row>
    <row r="38" spans="1:10" ht="15" customHeight="1" x14ac:dyDescent="0.3">
      <c r="A38" s="1707"/>
      <c r="B38" s="498" t="s">
        <v>96</v>
      </c>
      <c r="C38" s="495" t="str">
        <f t="shared" si="13"/>
        <v>Nominal £</v>
      </c>
      <c r="D38" s="673">
        <f>D212</f>
        <v>0</v>
      </c>
      <c r="E38" s="673">
        <f t="shared" ref="E38:I38" si="21">E212</f>
        <v>0</v>
      </c>
      <c r="F38" s="673">
        <f t="shared" si="21"/>
        <v>0</v>
      </c>
      <c r="G38" s="673">
        <f t="shared" si="21"/>
        <v>0</v>
      </c>
      <c r="H38" s="673">
        <f t="shared" si="21"/>
        <v>0</v>
      </c>
      <c r="I38" s="672">
        <f t="shared" si="21"/>
        <v>0</v>
      </c>
      <c r="J38" s="1269"/>
    </row>
    <row r="39" spans="1:10" ht="15" customHeight="1" thickBot="1" x14ac:dyDescent="0.35">
      <c r="A39" s="1707"/>
      <c r="B39" s="735" t="s">
        <v>681</v>
      </c>
      <c r="C39" s="495" t="str">
        <f t="shared" si="13"/>
        <v>Nominal £</v>
      </c>
      <c r="D39" s="736">
        <f t="shared" ref="D39:I39" si="22">SUM(D31:D38)</f>
        <v>0</v>
      </c>
      <c r="E39" s="736">
        <f t="shared" si="22"/>
        <v>0</v>
      </c>
      <c r="F39" s="736">
        <f t="shared" si="22"/>
        <v>0</v>
      </c>
      <c r="G39" s="736">
        <f t="shared" si="22"/>
        <v>0</v>
      </c>
      <c r="H39" s="736">
        <f t="shared" si="22"/>
        <v>0</v>
      </c>
      <c r="I39" s="737">
        <f t="shared" si="22"/>
        <v>0</v>
      </c>
      <c r="J39" s="1269"/>
    </row>
    <row r="40" spans="1:10" ht="15" customHeight="1" thickBot="1" x14ac:dyDescent="0.35">
      <c r="A40" s="1708" t="s">
        <v>21</v>
      </c>
      <c r="B40" s="1709"/>
      <c r="C40" s="1712" t="s">
        <v>386</v>
      </c>
      <c r="D40" s="1617" t="s">
        <v>533</v>
      </c>
      <c r="E40" s="1617"/>
      <c r="F40" s="1617"/>
      <c r="G40" s="1617"/>
      <c r="H40" s="1617"/>
      <c r="I40" s="1618"/>
      <c r="J40" s="1269"/>
    </row>
    <row r="41" spans="1:10" ht="15" customHeight="1" thickBot="1" x14ac:dyDescent="0.35">
      <c r="A41" s="1710"/>
      <c r="B41" s="1711"/>
      <c r="C41" s="1614"/>
      <c r="D41" s="499">
        <v>2023</v>
      </c>
      <c r="E41" s="478">
        <v>2024</v>
      </c>
      <c r="F41" s="478">
        <v>2025</v>
      </c>
      <c r="G41" s="478">
        <v>2026</v>
      </c>
      <c r="H41" s="478">
        <v>2027</v>
      </c>
      <c r="I41" s="479">
        <v>2028</v>
      </c>
      <c r="J41" s="1269"/>
    </row>
    <row r="42" spans="1:10" ht="15" customHeight="1" x14ac:dyDescent="0.3">
      <c r="A42" s="1706" t="str">
        <f>$A$9</f>
        <v>Total Other Capital Expenditure</v>
      </c>
      <c r="B42" s="497" t="s">
        <v>675</v>
      </c>
      <c r="C42" s="508" t="str">
        <f t="shared" ref="C42:C50" si="23">$C$9</f>
        <v>Nominal £</v>
      </c>
      <c r="D42" s="670">
        <f>D97+SUMIF($B$159:$B$168,$B42,D$159:D$168)</f>
        <v>0</v>
      </c>
      <c r="E42" s="671">
        <f t="shared" ref="E42:I42" si="24">E97+SUMIF($B$159:$B$168,$B42,E$159:E$168)</f>
        <v>0</v>
      </c>
      <c r="F42" s="671">
        <f t="shared" si="24"/>
        <v>0</v>
      </c>
      <c r="G42" s="671">
        <f t="shared" si="24"/>
        <v>0</v>
      </c>
      <c r="H42" s="671">
        <f t="shared" si="24"/>
        <v>0</v>
      </c>
      <c r="I42" s="671">
        <f t="shared" si="24"/>
        <v>0</v>
      </c>
      <c r="J42" s="1269"/>
    </row>
    <row r="43" spans="1:10" ht="15" customHeight="1" x14ac:dyDescent="0.3">
      <c r="A43" s="1707"/>
      <c r="B43" s="498" t="s">
        <v>676</v>
      </c>
      <c r="C43" s="494" t="str">
        <f t="shared" si="23"/>
        <v>Nominal £</v>
      </c>
      <c r="D43" s="672">
        <f t="shared" ref="D43:I43" si="25">D98+SUMIF($B$159:$B$168,$B43,D$159:D$168)</f>
        <v>0</v>
      </c>
      <c r="E43" s="663">
        <f t="shared" si="25"/>
        <v>0</v>
      </c>
      <c r="F43" s="663">
        <f t="shared" si="25"/>
        <v>0</v>
      </c>
      <c r="G43" s="663">
        <f t="shared" si="25"/>
        <v>0</v>
      </c>
      <c r="H43" s="663">
        <f t="shared" si="25"/>
        <v>0</v>
      </c>
      <c r="I43" s="663">
        <f t="shared" si="25"/>
        <v>0</v>
      </c>
      <c r="J43" s="1269"/>
    </row>
    <row r="44" spans="1:10" ht="15" customHeight="1" x14ac:dyDescent="0.3">
      <c r="A44" s="1707"/>
      <c r="B44" s="498" t="s">
        <v>677</v>
      </c>
      <c r="C44" s="495" t="str">
        <f t="shared" si="23"/>
        <v>Nominal £</v>
      </c>
      <c r="D44" s="672">
        <f t="shared" ref="D44:I44" si="26">D99+SUMIF($B$159:$B$168,$B44,D$159:D$168)</f>
        <v>0</v>
      </c>
      <c r="E44" s="663">
        <f t="shared" si="26"/>
        <v>0</v>
      </c>
      <c r="F44" s="663">
        <f t="shared" si="26"/>
        <v>0</v>
      </c>
      <c r="G44" s="663">
        <f t="shared" si="26"/>
        <v>0</v>
      </c>
      <c r="H44" s="663">
        <f t="shared" si="26"/>
        <v>0</v>
      </c>
      <c r="I44" s="663">
        <f t="shared" si="26"/>
        <v>0</v>
      </c>
      <c r="J44" s="1269"/>
    </row>
    <row r="45" spans="1:10" ht="15" customHeight="1" x14ac:dyDescent="0.3">
      <c r="A45" s="1707"/>
      <c r="B45" s="498" t="s">
        <v>678</v>
      </c>
      <c r="C45" s="495" t="str">
        <f t="shared" si="23"/>
        <v>Nominal £</v>
      </c>
      <c r="D45" s="672">
        <f t="shared" ref="D45:I45" si="27">D100+SUMIF($B$159:$B$168,$B45,D$159:D$168)</f>
        <v>0</v>
      </c>
      <c r="E45" s="663">
        <f t="shared" si="27"/>
        <v>0</v>
      </c>
      <c r="F45" s="663">
        <f t="shared" si="27"/>
        <v>0</v>
      </c>
      <c r="G45" s="663">
        <f t="shared" si="27"/>
        <v>0</v>
      </c>
      <c r="H45" s="663">
        <f t="shared" si="27"/>
        <v>0</v>
      </c>
      <c r="I45" s="663">
        <f t="shared" si="27"/>
        <v>0</v>
      </c>
      <c r="J45" s="1269"/>
    </row>
    <row r="46" spans="1:10" ht="15" customHeight="1" x14ac:dyDescent="0.3">
      <c r="A46" s="1707"/>
      <c r="B46" s="498" t="s">
        <v>679</v>
      </c>
      <c r="C46" s="495" t="str">
        <f t="shared" si="23"/>
        <v>Nominal £</v>
      </c>
      <c r="D46" s="673">
        <f t="shared" ref="D46:I46" si="28">D101+SUMIF($B$159:$B$168,$B46,D$159:D$168)</f>
        <v>0</v>
      </c>
      <c r="E46" s="673">
        <f t="shared" si="28"/>
        <v>0</v>
      </c>
      <c r="F46" s="673">
        <f t="shared" si="28"/>
        <v>0</v>
      </c>
      <c r="G46" s="673">
        <f t="shared" si="28"/>
        <v>0</v>
      </c>
      <c r="H46" s="673">
        <f t="shared" si="28"/>
        <v>0</v>
      </c>
      <c r="I46" s="672">
        <f t="shared" si="28"/>
        <v>0</v>
      </c>
      <c r="J46" s="1269"/>
    </row>
    <row r="47" spans="1:10" ht="15" customHeight="1" x14ac:dyDescent="0.3">
      <c r="A47" s="1707"/>
      <c r="B47" s="498" t="s">
        <v>680</v>
      </c>
      <c r="C47" s="495" t="str">
        <f t="shared" si="23"/>
        <v>Nominal £</v>
      </c>
      <c r="D47" s="673">
        <f t="shared" ref="D47:I47" si="29">D102+SUMIF($B$159:$B$168,$B47,D$159:D$168)</f>
        <v>0</v>
      </c>
      <c r="E47" s="673">
        <f t="shared" si="29"/>
        <v>0</v>
      </c>
      <c r="F47" s="673">
        <f t="shared" si="29"/>
        <v>0</v>
      </c>
      <c r="G47" s="673">
        <f t="shared" si="29"/>
        <v>0</v>
      </c>
      <c r="H47" s="673">
        <f t="shared" si="29"/>
        <v>0</v>
      </c>
      <c r="I47" s="672">
        <f t="shared" si="29"/>
        <v>0</v>
      </c>
      <c r="J47" s="1269"/>
    </row>
    <row r="48" spans="1:10" ht="15" customHeight="1" x14ac:dyDescent="0.3">
      <c r="A48" s="1707"/>
      <c r="B48" s="498" t="s">
        <v>293</v>
      </c>
      <c r="C48" s="495" t="str">
        <f t="shared" si="23"/>
        <v>Nominal £</v>
      </c>
      <c r="D48" s="673">
        <f t="shared" ref="D48:I48" si="30">D103+SUMIF($B$159:$B$168,$B48,D$159:D$168)</f>
        <v>0</v>
      </c>
      <c r="E48" s="673">
        <f t="shared" si="30"/>
        <v>0</v>
      </c>
      <c r="F48" s="673">
        <f t="shared" si="30"/>
        <v>0</v>
      </c>
      <c r="G48" s="673">
        <f t="shared" si="30"/>
        <v>0</v>
      </c>
      <c r="H48" s="673">
        <f t="shared" si="30"/>
        <v>0</v>
      </c>
      <c r="I48" s="672">
        <f t="shared" si="30"/>
        <v>0</v>
      </c>
      <c r="J48" s="1269"/>
    </row>
    <row r="49" spans="1:10" ht="15" customHeight="1" x14ac:dyDescent="0.3">
      <c r="A49" s="1707"/>
      <c r="B49" s="498" t="s">
        <v>96</v>
      </c>
      <c r="C49" s="495" t="str">
        <f t="shared" si="23"/>
        <v>Nominal £</v>
      </c>
      <c r="D49" s="505"/>
      <c r="E49" s="505"/>
      <c r="F49" s="505"/>
      <c r="G49" s="505"/>
      <c r="H49" s="505"/>
      <c r="I49" s="503"/>
      <c r="J49" s="1269"/>
    </row>
    <row r="50" spans="1:10" ht="15" customHeight="1" thickBot="1" x14ac:dyDescent="0.35">
      <c r="A50" s="1707"/>
      <c r="B50" s="735" t="s">
        <v>681</v>
      </c>
      <c r="C50" s="495" t="str">
        <f t="shared" si="23"/>
        <v>Nominal £</v>
      </c>
      <c r="D50" s="736">
        <f t="shared" ref="D50:I50" si="31">SUM(D42:D49)</f>
        <v>0</v>
      </c>
      <c r="E50" s="736">
        <f t="shared" si="31"/>
        <v>0</v>
      </c>
      <c r="F50" s="736">
        <f t="shared" si="31"/>
        <v>0</v>
      </c>
      <c r="G50" s="736">
        <f t="shared" si="31"/>
        <v>0</v>
      </c>
      <c r="H50" s="736">
        <f t="shared" si="31"/>
        <v>0</v>
      </c>
      <c r="I50" s="737">
        <f t="shared" si="31"/>
        <v>0</v>
      </c>
      <c r="J50" s="1269"/>
    </row>
    <row r="51" spans="1:10" ht="15" customHeight="1" thickBot="1" x14ac:dyDescent="0.35">
      <c r="A51" s="1708" t="s">
        <v>21</v>
      </c>
      <c r="B51" s="1709"/>
      <c r="C51" s="1712" t="s">
        <v>386</v>
      </c>
      <c r="D51" s="1617" t="s">
        <v>507</v>
      </c>
      <c r="E51" s="1617"/>
      <c r="F51" s="1617"/>
      <c r="G51" s="1617"/>
      <c r="H51" s="1617"/>
      <c r="I51" s="1618"/>
      <c r="J51" s="1269"/>
    </row>
    <row r="52" spans="1:10" ht="15" customHeight="1" thickBot="1" x14ac:dyDescent="0.35">
      <c r="A52" s="1710"/>
      <c r="B52" s="1711"/>
      <c r="C52" s="1614"/>
      <c r="D52" s="499">
        <v>2023</v>
      </c>
      <c r="E52" s="478">
        <v>2024</v>
      </c>
      <c r="F52" s="478">
        <v>2025</v>
      </c>
      <c r="G52" s="478">
        <v>2026</v>
      </c>
      <c r="H52" s="478">
        <v>2027</v>
      </c>
      <c r="I52" s="479">
        <v>2028</v>
      </c>
      <c r="J52" s="1269"/>
    </row>
    <row r="53" spans="1:10" ht="15" customHeight="1" x14ac:dyDescent="0.3">
      <c r="A53" s="1706" t="str">
        <f>$A$9</f>
        <v>Total Other Capital Expenditure</v>
      </c>
      <c r="B53" s="497" t="s">
        <v>675</v>
      </c>
      <c r="C53" s="508" t="str">
        <f t="shared" ref="C53:C61" si="32">$C$9</f>
        <v>Nominal £</v>
      </c>
      <c r="D53" s="670">
        <f>D107+SUMIF($B$172:$B$181,$B53,D$172:D$181)</f>
        <v>0</v>
      </c>
      <c r="E53" s="671">
        <f t="shared" ref="E53:I53" si="33">E107+SUMIF($B$172:$B$181,$B53,E$172:E$181)</f>
        <v>0</v>
      </c>
      <c r="F53" s="671">
        <f t="shared" si="33"/>
        <v>0</v>
      </c>
      <c r="G53" s="671">
        <f t="shared" si="33"/>
        <v>0</v>
      </c>
      <c r="H53" s="671">
        <f t="shared" si="33"/>
        <v>0</v>
      </c>
      <c r="I53" s="671">
        <f t="shared" si="33"/>
        <v>0</v>
      </c>
      <c r="J53" s="1269"/>
    </row>
    <row r="54" spans="1:10" ht="15" customHeight="1" x14ac:dyDescent="0.3">
      <c r="A54" s="1707"/>
      <c r="B54" s="498" t="s">
        <v>676</v>
      </c>
      <c r="C54" s="494" t="str">
        <f t="shared" si="32"/>
        <v>Nominal £</v>
      </c>
      <c r="D54" s="672">
        <f t="shared" ref="D54:I54" si="34">D108+SUMIF($B$172:$B$181,$B54,D$172:D$181)</f>
        <v>0</v>
      </c>
      <c r="E54" s="663">
        <f t="shared" si="34"/>
        <v>0</v>
      </c>
      <c r="F54" s="663">
        <f t="shared" si="34"/>
        <v>0</v>
      </c>
      <c r="G54" s="663">
        <f t="shared" si="34"/>
        <v>0</v>
      </c>
      <c r="H54" s="663">
        <f t="shared" si="34"/>
        <v>0</v>
      </c>
      <c r="I54" s="663">
        <f t="shared" si="34"/>
        <v>0</v>
      </c>
      <c r="J54" s="1269"/>
    </row>
    <row r="55" spans="1:10" ht="15" customHeight="1" x14ac:dyDescent="0.3">
      <c r="A55" s="1707"/>
      <c r="B55" s="498" t="s">
        <v>677</v>
      </c>
      <c r="C55" s="495" t="str">
        <f t="shared" si="32"/>
        <v>Nominal £</v>
      </c>
      <c r="D55" s="672">
        <f t="shared" ref="D55:I55" si="35">D109+SUMIF($B$172:$B$181,$B55,D$172:D$181)</f>
        <v>0</v>
      </c>
      <c r="E55" s="663">
        <f t="shared" si="35"/>
        <v>0</v>
      </c>
      <c r="F55" s="663">
        <f t="shared" si="35"/>
        <v>0</v>
      </c>
      <c r="G55" s="663">
        <f t="shared" si="35"/>
        <v>0</v>
      </c>
      <c r="H55" s="663">
        <f t="shared" si="35"/>
        <v>0</v>
      </c>
      <c r="I55" s="663">
        <f t="shared" si="35"/>
        <v>0</v>
      </c>
      <c r="J55" s="1269"/>
    </row>
    <row r="56" spans="1:10" ht="15" customHeight="1" x14ac:dyDescent="0.3">
      <c r="A56" s="1707"/>
      <c r="B56" s="498" t="s">
        <v>678</v>
      </c>
      <c r="C56" s="495" t="str">
        <f t="shared" si="32"/>
        <v>Nominal £</v>
      </c>
      <c r="D56" s="672">
        <f t="shared" ref="D56:I56" si="36">D110+SUMIF($B$172:$B$181,$B56,D$172:D$181)</f>
        <v>0</v>
      </c>
      <c r="E56" s="663">
        <f t="shared" si="36"/>
        <v>0</v>
      </c>
      <c r="F56" s="663">
        <f t="shared" si="36"/>
        <v>0</v>
      </c>
      <c r="G56" s="663">
        <f t="shared" si="36"/>
        <v>0</v>
      </c>
      <c r="H56" s="663">
        <f t="shared" si="36"/>
        <v>0</v>
      </c>
      <c r="I56" s="663">
        <f t="shared" si="36"/>
        <v>0</v>
      </c>
      <c r="J56" s="1269"/>
    </row>
    <row r="57" spans="1:10" ht="15" customHeight="1" x14ac:dyDescent="0.3">
      <c r="A57" s="1707"/>
      <c r="B57" s="498" t="s">
        <v>679</v>
      </c>
      <c r="C57" s="495" t="str">
        <f t="shared" si="32"/>
        <v>Nominal £</v>
      </c>
      <c r="D57" s="673">
        <f t="shared" ref="D57:I57" si="37">D111+SUMIF($B$172:$B$181,$B57,D$172:D$181)</f>
        <v>0</v>
      </c>
      <c r="E57" s="673">
        <f t="shared" si="37"/>
        <v>0</v>
      </c>
      <c r="F57" s="673">
        <f t="shared" si="37"/>
        <v>0</v>
      </c>
      <c r="G57" s="673">
        <f t="shared" si="37"/>
        <v>0</v>
      </c>
      <c r="H57" s="673">
        <f t="shared" si="37"/>
        <v>0</v>
      </c>
      <c r="I57" s="672">
        <f t="shared" si="37"/>
        <v>0</v>
      </c>
      <c r="J57" s="1269"/>
    </row>
    <row r="58" spans="1:10" ht="15" customHeight="1" x14ac:dyDescent="0.3">
      <c r="A58" s="1707"/>
      <c r="B58" s="498" t="s">
        <v>680</v>
      </c>
      <c r="C58" s="495" t="str">
        <f t="shared" si="32"/>
        <v>Nominal £</v>
      </c>
      <c r="D58" s="673">
        <f t="shared" ref="D58:I58" si="38">D112+SUMIF($B$172:$B$181,$B58,D$172:D$181)</f>
        <v>0</v>
      </c>
      <c r="E58" s="673">
        <f t="shared" si="38"/>
        <v>0</v>
      </c>
      <c r="F58" s="673">
        <f t="shared" si="38"/>
        <v>0</v>
      </c>
      <c r="G58" s="673">
        <f t="shared" si="38"/>
        <v>0</v>
      </c>
      <c r="H58" s="673">
        <f t="shared" si="38"/>
        <v>0</v>
      </c>
      <c r="I58" s="672">
        <f t="shared" si="38"/>
        <v>0</v>
      </c>
      <c r="J58" s="1269"/>
    </row>
    <row r="59" spans="1:10" ht="15" customHeight="1" x14ac:dyDescent="0.3">
      <c r="A59" s="1707"/>
      <c r="B59" s="498" t="s">
        <v>293</v>
      </c>
      <c r="C59" s="495" t="str">
        <f t="shared" si="32"/>
        <v>Nominal £</v>
      </c>
      <c r="D59" s="673">
        <f t="shared" ref="D59:I59" si="39">D113+SUMIF($B$172:$B$181,$B59,D$172:D$181)</f>
        <v>0</v>
      </c>
      <c r="E59" s="673">
        <f t="shared" si="39"/>
        <v>0</v>
      </c>
      <c r="F59" s="673">
        <f t="shared" si="39"/>
        <v>0</v>
      </c>
      <c r="G59" s="673">
        <f t="shared" si="39"/>
        <v>0</v>
      </c>
      <c r="H59" s="673">
        <f t="shared" si="39"/>
        <v>0</v>
      </c>
      <c r="I59" s="672">
        <f t="shared" si="39"/>
        <v>0</v>
      </c>
      <c r="J59" s="1269"/>
    </row>
    <row r="60" spans="1:10" ht="15" customHeight="1" x14ac:dyDescent="0.3">
      <c r="A60" s="1707"/>
      <c r="B60" s="498" t="s">
        <v>96</v>
      </c>
      <c r="C60" s="495" t="str">
        <f t="shared" si="32"/>
        <v>Nominal £</v>
      </c>
      <c r="D60" s="719"/>
      <c r="E60" s="719"/>
      <c r="F60" s="719"/>
      <c r="G60" s="719"/>
      <c r="H60" s="719"/>
      <c r="I60" s="515"/>
      <c r="J60" s="1269"/>
    </row>
    <row r="61" spans="1:10" ht="15" customHeight="1" thickBot="1" x14ac:dyDescent="0.35">
      <c r="A61" s="1713"/>
      <c r="B61" s="738" t="s">
        <v>681</v>
      </c>
      <c r="C61" s="496" t="str">
        <f t="shared" si="32"/>
        <v>Nominal £</v>
      </c>
      <c r="D61" s="739">
        <f>SUM(D53:D60)</f>
        <v>0</v>
      </c>
      <c r="E61" s="739">
        <f t="shared" ref="E61" si="40">SUM(E53:E60)</f>
        <v>0</v>
      </c>
      <c r="F61" s="739">
        <f t="shared" ref="F61" si="41">SUM(F53:F60)</f>
        <v>0</v>
      </c>
      <c r="G61" s="739">
        <f t="shared" ref="G61" si="42">SUM(G53:G60)</f>
        <v>0</v>
      </c>
      <c r="H61" s="739">
        <f t="shared" ref="H61" si="43">SUM(H53:H60)</f>
        <v>0</v>
      </c>
      <c r="I61" s="740">
        <f t="shared" ref="I61" si="44">SUM(I53:I60)</f>
        <v>0</v>
      </c>
      <c r="J61" s="1269"/>
    </row>
    <row r="62" spans="1:10" x14ac:dyDescent="0.3">
      <c r="A62" s="531"/>
      <c r="B62" s="732"/>
      <c r="C62" s="733"/>
      <c r="J62" s="1269"/>
    </row>
    <row r="63" spans="1:10" x14ac:dyDescent="0.3">
      <c r="J63" s="1269"/>
    </row>
    <row r="64" spans="1:10" ht="16" thickBot="1" x14ac:dyDescent="0.4">
      <c r="A64" s="365" t="s">
        <v>1262</v>
      </c>
      <c r="B64" s="484"/>
      <c r="C64" s="484"/>
      <c r="D64" s="484"/>
      <c r="E64" s="484"/>
      <c r="F64" s="484"/>
      <c r="G64" s="484"/>
      <c r="H64" s="484"/>
      <c r="I64" s="484"/>
      <c r="J64" s="1269"/>
    </row>
    <row r="65" spans="1:10" ht="14.5" thickBot="1" x14ac:dyDescent="0.35">
      <c r="A65" s="1708" t="s">
        <v>21</v>
      </c>
      <c r="B65" s="1709"/>
      <c r="C65" s="1712" t="s">
        <v>386</v>
      </c>
      <c r="D65" s="1714" t="s">
        <v>566</v>
      </c>
      <c r="E65" s="1617"/>
      <c r="F65" s="1617"/>
      <c r="G65" s="1617"/>
      <c r="H65" s="1617"/>
      <c r="I65" s="1618"/>
      <c r="J65" s="1269"/>
    </row>
    <row r="66" spans="1:10" ht="14.5" thickBot="1" x14ac:dyDescent="0.35">
      <c r="A66" s="1710"/>
      <c r="B66" s="1711"/>
      <c r="C66" s="1614"/>
      <c r="D66" s="499">
        <v>2023</v>
      </c>
      <c r="E66" s="478">
        <v>2024</v>
      </c>
      <c r="F66" s="478">
        <v>2025</v>
      </c>
      <c r="G66" s="478">
        <v>2026</v>
      </c>
      <c r="H66" s="478">
        <v>2027</v>
      </c>
      <c r="I66" s="479">
        <v>2028</v>
      </c>
      <c r="J66" s="1269"/>
    </row>
    <row r="67" spans="1:10" x14ac:dyDescent="0.3">
      <c r="A67" s="1715" t="s">
        <v>1067</v>
      </c>
      <c r="B67" s="497" t="s">
        <v>675</v>
      </c>
      <c r="C67" s="508" t="str">
        <f t="shared" ref="C67:C74" si="45">$C$9</f>
        <v>Nominal £</v>
      </c>
      <c r="D67" s="670">
        <f t="shared" ref="D67:I73" si="46">D77-D107</f>
        <v>0</v>
      </c>
      <c r="E67" s="671">
        <f t="shared" si="46"/>
        <v>0</v>
      </c>
      <c r="F67" s="671">
        <f t="shared" si="46"/>
        <v>0</v>
      </c>
      <c r="G67" s="671">
        <f t="shared" si="46"/>
        <v>0</v>
      </c>
      <c r="H67" s="671">
        <f t="shared" si="46"/>
        <v>0</v>
      </c>
      <c r="I67" s="671">
        <f t="shared" si="46"/>
        <v>0</v>
      </c>
      <c r="J67" s="1269"/>
    </row>
    <row r="68" spans="1:10" x14ac:dyDescent="0.3">
      <c r="A68" s="1707"/>
      <c r="B68" s="498" t="s">
        <v>676</v>
      </c>
      <c r="C68" s="494" t="str">
        <f t="shared" si="45"/>
        <v>Nominal £</v>
      </c>
      <c r="D68" s="672">
        <f t="shared" si="46"/>
        <v>0</v>
      </c>
      <c r="E68" s="663">
        <f t="shared" si="46"/>
        <v>0</v>
      </c>
      <c r="F68" s="663">
        <f t="shared" si="46"/>
        <v>0</v>
      </c>
      <c r="G68" s="663">
        <f t="shared" si="46"/>
        <v>0</v>
      </c>
      <c r="H68" s="663">
        <f t="shared" si="46"/>
        <v>0</v>
      </c>
      <c r="I68" s="663">
        <f t="shared" si="46"/>
        <v>0</v>
      </c>
      <c r="J68" s="1269"/>
    </row>
    <row r="69" spans="1:10" x14ac:dyDescent="0.3">
      <c r="A69" s="1707"/>
      <c r="B69" s="498" t="s">
        <v>677</v>
      </c>
      <c r="C69" s="495" t="str">
        <f t="shared" si="45"/>
        <v>Nominal £</v>
      </c>
      <c r="D69" s="672">
        <f t="shared" si="46"/>
        <v>0</v>
      </c>
      <c r="E69" s="663">
        <f t="shared" si="46"/>
        <v>0</v>
      </c>
      <c r="F69" s="663">
        <f t="shared" si="46"/>
        <v>0</v>
      </c>
      <c r="G69" s="663">
        <f t="shared" si="46"/>
        <v>0</v>
      </c>
      <c r="H69" s="663">
        <f t="shared" si="46"/>
        <v>0</v>
      </c>
      <c r="I69" s="663">
        <f t="shared" si="46"/>
        <v>0</v>
      </c>
      <c r="J69" s="1269"/>
    </row>
    <row r="70" spans="1:10" x14ac:dyDescent="0.3">
      <c r="A70" s="1707"/>
      <c r="B70" s="498" t="s">
        <v>678</v>
      </c>
      <c r="C70" s="495" t="str">
        <f t="shared" si="45"/>
        <v>Nominal £</v>
      </c>
      <c r="D70" s="672">
        <f t="shared" si="46"/>
        <v>0</v>
      </c>
      <c r="E70" s="663">
        <f t="shared" si="46"/>
        <v>0</v>
      </c>
      <c r="F70" s="663">
        <f t="shared" si="46"/>
        <v>0</v>
      </c>
      <c r="G70" s="663">
        <f t="shared" si="46"/>
        <v>0</v>
      </c>
      <c r="H70" s="663">
        <f t="shared" si="46"/>
        <v>0</v>
      </c>
      <c r="I70" s="663">
        <f t="shared" si="46"/>
        <v>0</v>
      </c>
      <c r="J70" s="1269"/>
    </row>
    <row r="71" spans="1:10" x14ac:dyDescent="0.3">
      <c r="A71" s="1707"/>
      <c r="B71" s="498" t="s">
        <v>679</v>
      </c>
      <c r="C71" s="495" t="str">
        <f t="shared" si="45"/>
        <v>Nominal £</v>
      </c>
      <c r="D71" s="673">
        <f t="shared" si="46"/>
        <v>0</v>
      </c>
      <c r="E71" s="673">
        <f t="shared" si="46"/>
        <v>0</v>
      </c>
      <c r="F71" s="673">
        <f t="shared" si="46"/>
        <v>0</v>
      </c>
      <c r="G71" s="673">
        <f t="shared" si="46"/>
        <v>0</v>
      </c>
      <c r="H71" s="673">
        <f t="shared" si="46"/>
        <v>0</v>
      </c>
      <c r="I71" s="672">
        <f t="shared" si="46"/>
        <v>0</v>
      </c>
      <c r="J71" s="1269"/>
    </row>
    <row r="72" spans="1:10" x14ac:dyDescent="0.3">
      <c r="A72" s="1707"/>
      <c r="B72" s="498" t="s">
        <v>680</v>
      </c>
      <c r="C72" s="495" t="str">
        <f t="shared" si="45"/>
        <v>Nominal £</v>
      </c>
      <c r="D72" s="673">
        <f t="shared" si="46"/>
        <v>0</v>
      </c>
      <c r="E72" s="673">
        <f t="shared" si="46"/>
        <v>0</v>
      </c>
      <c r="F72" s="673">
        <f t="shared" si="46"/>
        <v>0</v>
      </c>
      <c r="G72" s="673">
        <f t="shared" si="46"/>
        <v>0</v>
      </c>
      <c r="H72" s="673">
        <f t="shared" si="46"/>
        <v>0</v>
      </c>
      <c r="I72" s="672">
        <f t="shared" si="46"/>
        <v>0</v>
      </c>
      <c r="J72" s="1269"/>
    </row>
    <row r="73" spans="1:10" x14ac:dyDescent="0.3">
      <c r="A73" s="1707"/>
      <c r="B73" s="498" t="s">
        <v>293</v>
      </c>
      <c r="C73" s="495" t="str">
        <f t="shared" si="45"/>
        <v>Nominal £</v>
      </c>
      <c r="D73" s="673">
        <f t="shared" si="46"/>
        <v>0</v>
      </c>
      <c r="E73" s="673">
        <f t="shared" si="46"/>
        <v>0</v>
      </c>
      <c r="F73" s="673">
        <f t="shared" si="46"/>
        <v>0</v>
      </c>
      <c r="G73" s="673">
        <f t="shared" si="46"/>
        <v>0</v>
      </c>
      <c r="H73" s="673">
        <f t="shared" si="46"/>
        <v>0</v>
      </c>
      <c r="I73" s="672">
        <f t="shared" si="46"/>
        <v>0</v>
      </c>
      <c r="J73" s="1269"/>
    </row>
    <row r="74" spans="1:10" ht="14.5" thickBot="1" x14ac:dyDescent="0.35">
      <c r="A74" s="1707"/>
      <c r="B74" s="735" t="s">
        <v>681</v>
      </c>
      <c r="C74" s="495" t="str">
        <f t="shared" si="45"/>
        <v>Nominal £</v>
      </c>
      <c r="D74" s="736">
        <f t="shared" ref="D74:I74" si="47">SUM(D67:D73)</f>
        <v>0</v>
      </c>
      <c r="E74" s="736">
        <f t="shared" si="47"/>
        <v>0</v>
      </c>
      <c r="F74" s="736">
        <f t="shared" si="47"/>
        <v>0</v>
      </c>
      <c r="G74" s="736">
        <f t="shared" si="47"/>
        <v>0</v>
      </c>
      <c r="H74" s="736">
        <f t="shared" si="47"/>
        <v>0</v>
      </c>
      <c r="I74" s="737">
        <f t="shared" si="47"/>
        <v>0</v>
      </c>
      <c r="J74" s="1269"/>
    </row>
    <row r="75" spans="1:10" ht="14.5" thickBot="1" x14ac:dyDescent="0.35">
      <c r="A75" s="1708" t="s">
        <v>21</v>
      </c>
      <c r="B75" s="1709"/>
      <c r="C75" s="1712" t="s">
        <v>386</v>
      </c>
      <c r="D75" s="1617" t="s">
        <v>567</v>
      </c>
      <c r="E75" s="1617"/>
      <c r="F75" s="1617"/>
      <c r="G75" s="1617"/>
      <c r="H75" s="1617"/>
      <c r="I75" s="1618"/>
      <c r="J75" s="1269"/>
    </row>
    <row r="76" spans="1:10" ht="14.5" thickBot="1" x14ac:dyDescent="0.35">
      <c r="A76" s="1710"/>
      <c r="B76" s="1711"/>
      <c r="C76" s="1614"/>
      <c r="D76" s="499">
        <v>2023</v>
      </c>
      <c r="E76" s="478">
        <v>2024</v>
      </c>
      <c r="F76" s="478">
        <v>2025</v>
      </c>
      <c r="G76" s="478">
        <v>2026</v>
      </c>
      <c r="H76" s="478">
        <v>2027</v>
      </c>
      <c r="I76" s="479">
        <v>2028</v>
      </c>
      <c r="J76" s="1269"/>
    </row>
    <row r="77" spans="1:10" x14ac:dyDescent="0.3">
      <c r="A77" s="1706" t="str">
        <f>$A$67</f>
        <v>Other Aggregated Capital Expenditure (Projects &lt;= £100k)</v>
      </c>
      <c r="B77" s="497" t="s">
        <v>675</v>
      </c>
      <c r="C77" s="508" t="str">
        <f t="shared" ref="C77:C84" si="48">$C$9</f>
        <v>Nominal £</v>
      </c>
      <c r="D77" s="670">
        <f>D87+D97</f>
        <v>0</v>
      </c>
      <c r="E77" s="671">
        <f t="shared" ref="E77:I77" si="49">E87+E97</f>
        <v>0</v>
      </c>
      <c r="F77" s="671">
        <f t="shared" si="49"/>
        <v>0</v>
      </c>
      <c r="G77" s="671">
        <f t="shared" si="49"/>
        <v>0</v>
      </c>
      <c r="H77" s="671">
        <f t="shared" si="49"/>
        <v>0</v>
      </c>
      <c r="I77" s="671">
        <f t="shared" si="49"/>
        <v>0</v>
      </c>
      <c r="J77" s="1269"/>
    </row>
    <row r="78" spans="1:10" x14ac:dyDescent="0.3">
      <c r="A78" s="1707"/>
      <c r="B78" s="498" t="s">
        <v>676</v>
      </c>
      <c r="C78" s="494" t="str">
        <f t="shared" si="48"/>
        <v>Nominal £</v>
      </c>
      <c r="D78" s="672">
        <f t="shared" ref="D78:I78" si="50">D88+D98</f>
        <v>0</v>
      </c>
      <c r="E78" s="663">
        <f t="shared" si="50"/>
        <v>0</v>
      </c>
      <c r="F78" s="663">
        <f t="shared" si="50"/>
        <v>0</v>
      </c>
      <c r="G78" s="663">
        <f t="shared" si="50"/>
        <v>0</v>
      </c>
      <c r="H78" s="663">
        <f t="shared" si="50"/>
        <v>0</v>
      </c>
      <c r="I78" s="663">
        <f t="shared" si="50"/>
        <v>0</v>
      </c>
      <c r="J78" s="1269"/>
    </row>
    <row r="79" spans="1:10" x14ac:dyDescent="0.3">
      <c r="A79" s="1707"/>
      <c r="B79" s="498" t="s">
        <v>677</v>
      </c>
      <c r="C79" s="495" t="str">
        <f t="shared" si="48"/>
        <v>Nominal £</v>
      </c>
      <c r="D79" s="672">
        <f t="shared" ref="D79:I79" si="51">D89+D99</f>
        <v>0</v>
      </c>
      <c r="E79" s="663">
        <f t="shared" si="51"/>
        <v>0</v>
      </c>
      <c r="F79" s="663">
        <f t="shared" si="51"/>
        <v>0</v>
      </c>
      <c r="G79" s="663">
        <f t="shared" si="51"/>
        <v>0</v>
      </c>
      <c r="H79" s="663">
        <f t="shared" si="51"/>
        <v>0</v>
      </c>
      <c r="I79" s="663">
        <f t="shared" si="51"/>
        <v>0</v>
      </c>
      <c r="J79" s="1269"/>
    </row>
    <row r="80" spans="1:10" x14ac:dyDescent="0.3">
      <c r="A80" s="1707"/>
      <c r="B80" s="498" t="s">
        <v>678</v>
      </c>
      <c r="C80" s="495" t="str">
        <f t="shared" si="48"/>
        <v>Nominal £</v>
      </c>
      <c r="D80" s="672">
        <f t="shared" ref="D80:I80" si="52">D90+D100</f>
        <v>0</v>
      </c>
      <c r="E80" s="663">
        <f t="shared" si="52"/>
        <v>0</v>
      </c>
      <c r="F80" s="663">
        <f t="shared" si="52"/>
        <v>0</v>
      </c>
      <c r="G80" s="663">
        <f t="shared" si="52"/>
        <v>0</v>
      </c>
      <c r="H80" s="663">
        <f t="shared" si="52"/>
        <v>0</v>
      </c>
      <c r="I80" s="663">
        <f t="shared" si="52"/>
        <v>0</v>
      </c>
      <c r="J80" s="1269"/>
    </row>
    <row r="81" spans="1:10" x14ac:dyDescent="0.3">
      <c r="A81" s="1707"/>
      <c r="B81" s="498" t="s">
        <v>679</v>
      </c>
      <c r="C81" s="495" t="str">
        <f t="shared" si="48"/>
        <v>Nominal £</v>
      </c>
      <c r="D81" s="673">
        <f t="shared" ref="D81:I81" si="53">D91+D101</f>
        <v>0</v>
      </c>
      <c r="E81" s="673">
        <f t="shared" si="53"/>
        <v>0</v>
      </c>
      <c r="F81" s="673">
        <f t="shared" si="53"/>
        <v>0</v>
      </c>
      <c r="G81" s="673">
        <f t="shared" si="53"/>
        <v>0</v>
      </c>
      <c r="H81" s="673">
        <f t="shared" si="53"/>
        <v>0</v>
      </c>
      <c r="I81" s="672">
        <f t="shared" si="53"/>
        <v>0</v>
      </c>
      <c r="J81" s="1269"/>
    </row>
    <row r="82" spans="1:10" x14ac:dyDescent="0.3">
      <c r="A82" s="1707"/>
      <c r="B82" s="498" t="s">
        <v>680</v>
      </c>
      <c r="C82" s="495" t="str">
        <f t="shared" si="48"/>
        <v>Nominal £</v>
      </c>
      <c r="D82" s="673">
        <f t="shared" ref="D82:I82" si="54">D92+D102</f>
        <v>0</v>
      </c>
      <c r="E82" s="673">
        <f t="shared" si="54"/>
        <v>0</v>
      </c>
      <c r="F82" s="673">
        <f t="shared" si="54"/>
        <v>0</v>
      </c>
      <c r="G82" s="673">
        <f t="shared" si="54"/>
        <v>0</v>
      </c>
      <c r="H82" s="673">
        <f t="shared" si="54"/>
        <v>0</v>
      </c>
      <c r="I82" s="672">
        <f t="shared" si="54"/>
        <v>0</v>
      </c>
      <c r="J82" s="1269"/>
    </row>
    <row r="83" spans="1:10" x14ac:dyDescent="0.3">
      <c r="A83" s="1707"/>
      <c r="B83" s="498" t="s">
        <v>293</v>
      </c>
      <c r="C83" s="495" t="str">
        <f t="shared" si="48"/>
        <v>Nominal £</v>
      </c>
      <c r="D83" s="673">
        <f t="shared" ref="D83:I83" si="55">D93+D103</f>
        <v>0</v>
      </c>
      <c r="E83" s="673">
        <f t="shared" si="55"/>
        <v>0</v>
      </c>
      <c r="F83" s="673">
        <f t="shared" si="55"/>
        <v>0</v>
      </c>
      <c r="G83" s="673">
        <f t="shared" si="55"/>
        <v>0</v>
      </c>
      <c r="H83" s="673">
        <f t="shared" si="55"/>
        <v>0</v>
      </c>
      <c r="I83" s="672">
        <f t="shared" si="55"/>
        <v>0</v>
      </c>
      <c r="J83" s="1269"/>
    </row>
    <row r="84" spans="1:10" ht="14.5" thickBot="1" x14ac:dyDescent="0.35">
      <c r="A84" s="1707"/>
      <c r="B84" s="735" t="s">
        <v>681</v>
      </c>
      <c r="C84" s="495" t="str">
        <f t="shared" si="48"/>
        <v>Nominal £</v>
      </c>
      <c r="D84" s="736">
        <f t="shared" ref="D84:I84" si="56">SUM(D77:D83)</f>
        <v>0</v>
      </c>
      <c r="E84" s="736">
        <f t="shared" si="56"/>
        <v>0</v>
      </c>
      <c r="F84" s="736">
        <f t="shared" si="56"/>
        <v>0</v>
      </c>
      <c r="G84" s="736">
        <f t="shared" si="56"/>
        <v>0</v>
      </c>
      <c r="H84" s="736">
        <f t="shared" si="56"/>
        <v>0</v>
      </c>
      <c r="I84" s="737">
        <f t="shared" si="56"/>
        <v>0</v>
      </c>
      <c r="J84" s="1269"/>
    </row>
    <row r="85" spans="1:10" ht="14.5" thickBot="1" x14ac:dyDescent="0.35">
      <c r="A85" s="1708" t="s">
        <v>21</v>
      </c>
      <c r="B85" s="1709"/>
      <c r="C85" s="1712" t="s">
        <v>386</v>
      </c>
      <c r="D85" s="1617" t="s">
        <v>532</v>
      </c>
      <c r="E85" s="1617"/>
      <c r="F85" s="1617"/>
      <c r="G85" s="1617"/>
      <c r="H85" s="1617"/>
      <c r="I85" s="1618"/>
      <c r="J85" s="1269"/>
    </row>
    <row r="86" spans="1:10" ht="14.5" thickBot="1" x14ac:dyDescent="0.35">
      <c r="A86" s="1710"/>
      <c r="B86" s="1711"/>
      <c r="C86" s="1614"/>
      <c r="D86" s="499">
        <v>2023</v>
      </c>
      <c r="E86" s="478">
        <v>2024</v>
      </c>
      <c r="F86" s="478">
        <v>2025</v>
      </c>
      <c r="G86" s="478">
        <v>2026</v>
      </c>
      <c r="H86" s="478">
        <v>2027</v>
      </c>
      <c r="I86" s="479">
        <v>2028</v>
      </c>
      <c r="J86" s="1269"/>
    </row>
    <row r="87" spans="1:10" x14ac:dyDescent="0.3">
      <c r="A87" s="1706" t="str">
        <f>$A$67</f>
        <v>Other Aggregated Capital Expenditure (Projects &lt;= £100k)</v>
      </c>
      <c r="B87" s="497" t="s">
        <v>675</v>
      </c>
      <c r="C87" s="508" t="str">
        <f t="shared" ref="C87:C94" si="57">$C$9</f>
        <v>Nominal £</v>
      </c>
      <c r="D87" s="514"/>
      <c r="E87" s="520"/>
      <c r="F87" s="520"/>
      <c r="G87" s="520"/>
      <c r="H87" s="520"/>
      <c r="I87" s="520"/>
      <c r="J87" s="1269"/>
    </row>
    <row r="88" spans="1:10" x14ac:dyDescent="0.3">
      <c r="A88" s="1707"/>
      <c r="B88" s="498" t="s">
        <v>676</v>
      </c>
      <c r="C88" s="494" t="str">
        <f t="shared" si="57"/>
        <v>Nominal £</v>
      </c>
      <c r="D88" s="515"/>
      <c r="E88" s="553"/>
      <c r="F88" s="553"/>
      <c r="G88" s="553"/>
      <c r="H88" s="553"/>
      <c r="I88" s="553"/>
      <c r="J88" s="1269"/>
    </row>
    <row r="89" spans="1:10" x14ac:dyDescent="0.3">
      <c r="A89" s="1707"/>
      <c r="B89" s="498" t="s">
        <v>677</v>
      </c>
      <c r="C89" s="495" t="str">
        <f t="shared" si="57"/>
        <v>Nominal £</v>
      </c>
      <c r="D89" s="515"/>
      <c r="E89" s="553"/>
      <c r="F89" s="553"/>
      <c r="G89" s="553"/>
      <c r="H89" s="553"/>
      <c r="I89" s="553"/>
      <c r="J89" s="1269"/>
    </row>
    <row r="90" spans="1:10" x14ac:dyDescent="0.3">
      <c r="A90" s="1707"/>
      <c r="B90" s="498" t="s">
        <v>678</v>
      </c>
      <c r="C90" s="495" t="str">
        <f t="shared" si="57"/>
        <v>Nominal £</v>
      </c>
      <c r="D90" s="515"/>
      <c r="E90" s="553"/>
      <c r="F90" s="553"/>
      <c r="G90" s="553"/>
      <c r="H90" s="553"/>
      <c r="I90" s="553"/>
      <c r="J90" s="1269"/>
    </row>
    <row r="91" spans="1:10" x14ac:dyDescent="0.3">
      <c r="A91" s="1707"/>
      <c r="B91" s="498" t="s">
        <v>679</v>
      </c>
      <c r="C91" s="495" t="str">
        <f t="shared" si="57"/>
        <v>Nominal £</v>
      </c>
      <c r="D91" s="719"/>
      <c r="E91" s="719"/>
      <c r="F91" s="719"/>
      <c r="G91" s="719"/>
      <c r="H91" s="719"/>
      <c r="I91" s="515"/>
      <c r="J91" s="1269"/>
    </row>
    <row r="92" spans="1:10" x14ac:dyDescent="0.3">
      <c r="A92" s="1707"/>
      <c r="B92" s="498" t="s">
        <v>680</v>
      </c>
      <c r="C92" s="495" t="str">
        <f t="shared" si="57"/>
        <v>Nominal £</v>
      </c>
      <c r="D92" s="719"/>
      <c r="E92" s="719"/>
      <c r="F92" s="719"/>
      <c r="G92" s="719"/>
      <c r="H92" s="719"/>
      <c r="I92" s="515"/>
      <c r="J92" s="1269"/>
    </row>
    <row r="93" spans="1:10" x14ac:dyDescent="0.3">
      <c r="A93" s="1707"/>
      <c r="B93" s="498" t="s">
        <v>293</v>
      </c>
      <c r="C93" s="495" t="str">
        <f t="shared" si="57"/>
        <v>Nominal £</v>
      </c>
      <c r="D93" s="719"/>
      <c r="E93" s="719"/>
      <c r="F93" s="719"/>
      <c r="G93" s="719"/>
      <c r="H93" s="719"/>
      <c r="I93" s="515"/>
      <c r="J93" s="1269"/>
    </row>
    <row r="94" spans="1:10" ht="14.5" thickBot="1" x14ac:dyDescent="0.35">
      <c r="A94" s="1707"/>
      <c r="B94" s="735" t="s">
        <v>681</v>
      </c>
      <c r="C94" s="495" t="str">
        <f t="shared" si="57"/>
        <v>Nominal £</v>
      </c>
      <c r="D94" s="736">
        <f t="shared" ref="D94:I94" si="58">SUM(D87:D93)</f>
        <v>0</v>
      </c>
      <c r="E94" s="736">
        <f t="shared" si="58"/>
        <v>0</v>
      </c>
      <c r="F94" s="736">
        <f t="shared" si="58"/>
        <v>0</v>
      </c>
      <c r="G94" s="736">
        <f t="shared" si="58"/>
        <v>0</v>
      </c>
      <c r="H94" s="736">
        <f t="shared" si="58"/>
        <v>0</v>
      </c>
      <c r="I94" s="737">
        <f t="shared" si="58"/>
        <v>0</v>
      </c>
      <c r="J94" s="1269"/>
    </row>
    <row r="95" spans="1:10" ht="14.5" thickBot="1" x14ac:dyDescent="0.35">
      <c r="A95" s="1708" t="s">
        <v>21</v>
      </c>
      <c r="B95" s="1709"/>
      <c r="C95" s="1712" t="s">
        <v>386</v>
      </c>
      <c r="D95" s="1617" t="s">
        <v>533</v>
      </c>
      <c r="E95" s="1617"/>
      <c r="F95" s="1617"/>
      <c r="G95" s="1617"/>
      <c r="H95" s="1617"/>
      <c r="I95" s="1618"/>
      <c r="J95" s="1269"/>
    </row>
    <row r="96" spans="1:10" ht="14.5" thickBot="1" x14ac:dyDescent="0.35">
      <c r="A96" s="1710"/>
      <c r="B96" s="1711"/>
      <c r="C96" s="1614"/>
      <c r="D96" s="499">
        <v>2023</v>
      </c>
      <c r="E96" s="478">
        <v>2024</v>
      </c>
      <c r="F96" s="478">
        <v>2025</v>
      </c>
      <c r="G96" s="478">
        <v>2026</v>
      </c>
      <c r="H96" s="478">
        <v>2027</v>
      </c>
      <c r="I96" s="479">
        <v>2028</v>
      </c>
      <c r="J96" s="1269"/>
    </row>
    <row r="97" spans="1:10" x14ac:dyDescent="0.3">
      <c r="A97" s="1706" t="str">
        <f>$A$67</f>
        <v>Other Aggregated Capital Expenditure (Projects &lt;= £100k)</v>
      </c>
      <c r="B97" s="497" t="s">
        <v>675</v>
      </c>
      <c r="C97" s="508" t="str">
        <f t="shared" ref="C97:C104" si="59">$C$9</f>
        <v>Nominal £</v>
      </c>
      <c r="D97" s="514"/>
      <c r="E97" s="520"/>
      <c r="F97" s="520"/>
      <c r="G97" s="520"/>
      <c r="H97" s="520"/>
      <c r="I97" s="520"/>
      <c r="J97" s="1269"/>
    </row>
    <row r="98" spans="1:10" x14ac:dyDescent="0.3">
      <c r="A98" s="1707"/>
      <c r="B98" s="498" t="s">
        <v>676</v>
      </c>
      <c r="C98" s="494" t="str">
        <f t="shared" si="59"/>
        <v>Nominal £</v>
      </c>
      <c r="D98" s="515"/>
      <c r="E98" s="553"/>
      <c r="F98" s="553"/>
      <c r="G98" s="553"/>
      <c r="H98" s="553"/>
      <c r="I98" s="553"/>
      <c r="J98" s="1269"/>
    </row>
    <row r="99" spans="1:10" x14ac:dyDescent="0.3">
      <c r="A99" s="1707"/>
      <c r="B99" s="498" t="s">
        <v>677</v>
      </c>
      <c r="C99" s="495" t="str">
        <f t="shared" si="59"/>
        <v>Nominal £</v>
      </c>
      <c r="D99" s="515"/>
      <c r="E99" s="553"/>
      <c r="F99" s="553"/>
      <c r="G99" s="553"/>
      <c r="H99" s="553"/>
      <c r="I99" s="553"/>
      <c r="J99" s="1269"/>
    </row>
    <row r="100" spans="1:10" x14ac:dyDescent="0.3">
      <c r="A100" s="1707"/>
      <c r="B100" s="498" t="s">
        <v>678</v>
      </c>
      <c r="C100" s="495" t="str">
        <f t="shared" si="59"/>
        <v>Nominal £</v>
      </c>
      <c r="D100" s="515"/>
      <c r="E100" s="553"/>
      <c r="F100" s="553"/>
      <c r="G100" s="553"/>
      <c r="H100" s="553"/>
      <c r="I100" s="553"/>
      <c r="J100" s="1269"/>
    </row>
    <row r="101" spans="1:10" x14ac:dyDescent="0.3">
      <c r="A101" s="1707"/>
      <c r="B101" s="498" t="s">
        <v>679</v>
      </c>
      <c r="C101" s="495" t="str">
        <f t="shared" si="59"/>
        <v>Nominal £</v>
      </c>
      <c r="D101" s="719"/>
      <c r="E101" s="719"/>
      <c r="F101" s="719"/>
      <c r="G101" s="719"/>
      <c r="H101" s="719"/>
      <c r="I101" s="515"/>
      <c r="J101" s="1269"/>
    </row>
    <row r="102" spans="1:10" x14ac:dyDescent="0.3">
      <c r="A102" s="1707"/>
      <c r="B102" s="498" t="s">
        <v>680</v>
      </c>
      <c r="C102" s="495" t="str">
        <f t="shared" si="59"/>
        <v>Nominal £</v>
      </c>
      <c r="D102" s="719"/>
      <c r="E102" s="719"/>
      <c r="F102" s="719"/>
      <c r="G102" s="719"/>
      <c r="H102" s="719"/>
      <c r="I102" s="515"/>
      <c r="J102" s="1269"/>
    </row>
    <row r="103" spans="1:10" x14ac:dyDescent="0.3">
      <c r="A103" s="1707"/>
      <c r="B103" s="498" t="s">
        <v>293</v>
      </c>
      <c r="C103" s="495" t="str">
        <f t="shared" si="59"/>
        <v>Nominal £</v>
      </c>
      <c r="D103" s="719"/>
      <c r="E103" s="719"/>
      <c r="F103" s="719"/>
      <c r="G103" s="719"/>
      <c r="H103" s="719"/>
      <c r="I103" s="515"/>
      <c r="J103" s="1269"/>
    </row>
    <row r="104" spans="1:10" ht="14.5" thickBot="1" x14ac:dyDescent="0.35">
      <c r="A104" s="1707"/>
      <c r="B104" s="735" t="s">
        <v>681</v>
      </c>
      <c r="C104" s="495" t="str">
        <f t="shared" si="59"/>
        <v>Nominal £</v>
      </c>
      <c r="D104" s="736">
        <f t="shared" ref="D104:I104" si="60">SUM(D97:D103)</f>
        <v>0</v>
      </c>
      <c r="E104" s="736">
        <f t="shared" si="60"/>
        <v>0</v>
      </c>
      <c r="F104" s="736">
        <f t="shared" si="60"/>
        <v>0</v>
      </c>
      <c r="G104" s="736">
        <f t="shared" si="60"/>
        <v>0</v>
      </c>
      <c r="H104" s="736">
        <f t="shared" si="60"/>
        <v>0</v>
      </c>
      <c r="I104" s="737">
        <f t="shared" si="60"/>
        <v>0</v>
      </c>
      <c r="J104" s="1269"/>
    </row>
    <row r="105" spans="1:10" ht="14.5" thickBot="1" x14ac:dyDescent="0.35">
      <c r="A105" s="1708" t="s">
        <v>21</v>
      </c>
      <c r="B105" s="1709"/>
      <c r="C105" s="1712" t="s">
        <v>386</v>
      </c>
      <c r="D105" s="1617" t="s">
        <v>507</v>
      </c>
      <c r="E105" s="1617"/>
      <c r="F105" s="1617"/>
      <c r="G105" s="1617"/>
      <c r="H105" s="1617"/>
      <c r="I105" s="1618"/>
      <c r="J105" s="1269"/>
    </row>
    <row r="106" spans="1:10" ht="14.5" thickBot="1" x14ac:dyDescent="0.35">
      <c r="A106" s="1710"/>
      <c r="B106" s="1711"/>
      <c r="C106" s="1614"/>
      <c r="D106" s="499">
        <v>2023</v>
      </c>
      <c r="E106" s="478">
        <v>2024</v>
      </c>
      <c r="F106" s="478">
        <v>2025</v>
      </c>
      <c r="G106" s="478">
        <v>2026</v>
      </c>
      <c r="H106" s="478">
        <v>2027</v>
      </c>
      <c r="I106" s="479">
        <v>2028</v>
      </c>
      <c r="J106" s="1269"/>
    </row>
    <row r="107" spans="1:10" x14ac:dyDescent="0.3">
      <c r="A107" s="1706" t="str">
        <f>$A$67</f>
        <v>Other Aggregated Capital Expenditure (Projects &lt;= £100k)</v>
      </c>
      <c r="B107" s="497" t="s">
        <v>675</v>
      </c>
      <c r="C107" s="508" t="str">
        <f t="shared" ref="C107:C114" si="61">$C$9</f>
        <v>Nominal £</v>
      </c>
      <c r="D107" s="514"/>
      <c r="E107" s="520"/>
      <c r="F107" s="520"/>
      <c r="G107" s="520"/>
      <c r="H107" s="520"/>
      <c r="I107" s="520"/>
      <c r="J107" s="1269"/>
    </row>
    <row r="108" spans="1:10" x14ac:dyDescent="0.3">
      <c r="A108" s="1707"/>
      <c r="B108" s="498" t="s">
        <v>676</v>
      </c>
      <c r="C108" s="494" t="str">
        <f t="shared" si="61"/>
        <v>Nominal £</v>
      </c>
      <c r="D108" s="515"/>
      <c r="E108" s="553"/>
      <c r="F108" s="553"/>
      <c r="G108" s="553"/>
      <c r="H108" s="553"/>
      <c r="I108" s="553"/>
      <c r="J108" s="1269"/>
    </row>
    <row r="109" spans="1:10" x14ac:dyDescent="0.3">
      <c r="A109" s="1707"/>
      <c r="B109" s="498" t="s">
        <v>677</v>
      </c>
      <c r="C109" s="495" t="str">
        <f t="shared" si="61"/>
        <v>Nominal £</v>
      </c>
      <c r="D109" s="515"/>
      <c r="E109" s="553"/>
      <c r="F109" s="553"/>
      <c r="G109" s="553"/>
      <c r="H109" s="553"/>
      <c r="I109" s="553"/>
      <c r="J109" s="1269"/>
    </row>
    <row r="110" spans="1:10" x14ac:dyDescent="0.3">
      <c r="A110" s="1707"/>
      <c r="B110" s="498" t="s">
        <v>678</v>
      </c>
      <c r="C110" s="495" t="str">
        <f t="shared" si="61"/>
        <v>Nominal £</v>
      </c>
      <c r="D110" s="515"/>
      <c r="E110" s="553"/>
      <c r="F110" s="553"/>
      <c r="G110" s="553"/>
      <c r="H110" s="553"/>
      <c r="I110" s="553"/>
      <c r="J110" s="1269"/>
    </row>
    <row r="111" spans="1:10" x14ac:dyDescent="0.3">
      <c r="A111" s="1707"/>
      <c r="B111" s="498" t="s">
        <v>679</v>
      </c>
      <c r="C111" s="495" t="str">
        <f t="shared" si="61"/>
        <v>Nominal £</v>
      </c>
      <c r="D111" s="719"/>
      <c r="E111" s="719"/>
      <c r="F111" s="719"/>
      <c r="G111" s="719"/>
      <c r="H111" s="719"/>
      <c r="I111" s="515"/>
      <c r="J111" s="1269"/>
    </row>
    <row r="112" spans="1:10" x14ac:dyDescent="0.3">
      <c r="A112" s="1707"/>
      <c r="B112" s="498" t="s">
        <v>680</v>
      </c>
      <c r="C112" s="495" t="str">
        <f t="shared" si="61"/>
        <v>Nominal £</v>
      </c>
      <c r="D112" s="719"/>
      <c r="E112" s="719"/>
      <c r="F112" s="719"/>
      <c r="G112" s="719"/>
      <c r="H112" s="719"/>
      <c r="I112" s="515"/>
      <c r="J112" s="1269"/>
    </row>
    <row r="113" spans="1:10" x14ac:dyDescent="0.3">
      <c r="A113" s="1707"/>
      <c r="B113" s="498" t="s">
        <v>293</v>
      </c>
      <c r="C113" s="495" t="str">
        <f t="shared" si="61"/>
        <v>Nominal £</v>
      </c>
      <c r="D113" s="719"/>
      <c r="E113" s="719"/>
      <c r="F113" s="719"/>
      <c r="G113" s="719"/>
      <c r="H113" s="719"/>
      <c r="I113" s="515"/>
      <c r="J113" s="1269"/>
    </row>
    <row r="114" spans="1:10" ht="14.5" thickBot="1" x14ac:dyDescent="0.35">
      <c r="A114" s="1713"/>
      <c r="B114" s="738" t="s">
        <v>681</v>
      </c>
      <c r="C114" s="496" t="str">
        <f t="shared" si="61"/>
        <v>Nominal £</v>
      </c>
      <c r="D114" s="739">
        <f t="shared" ref="D114:I114" si="62">SUM(D107:D113)</f>
        <v>0</v>
      </c>
      <c r="E114" s="739">
        <f t="shared" si="62"/>
        <v>0</v>
      </c>
      <c r="F114" s="739">
        <f t="shared" si="62"/>
        <v>0</v>
      </c>
      <c r="G114" s="739">
        <f t="shared" si="62"/>
        <v>0</v>
      </c>
      <c r="H114" s="739">
        <f t="shared" si="62"/>
        <v>0</v>
      </c>
      <c r="I114" s="740">
        <f t="shared" si="62"/>
        <v>0</v>
      </c>
      <c r="J114" s="1269"/>
    </row>
    <row r="115" spans="1:10" x14ac:dyDescent="0.3">
      <c r="J115" s="1269"/>
    </row>
    <row r="116" spans="1:10" x14ac:dyDescent="0.3">
      <c r="J116" s="1269"/>
    </row>
    <row r="117" spans="1:10" ht="16" thickBot="1" x14ac:dyDescent="0.4">
      <c r="A117" s="365" t="s">
        <v>1263</v>
      </c>
      <c r="B117" s="484"/>
      <c r="C117" s="484"/>
      <c r="D117" s="484"/>
      <c r="E117" s="484"/>
      <c r="F117" s="484"/>
      <c r="G117" s="484"/>
      <c r="H117" s="484"/>
      <c r="I117" s="484"/>
      <c r="J117" s="484"/>
    </row>
    <row r="118" spans="1:10" ht="15" customHeight="1" thickBot="1" x14ac:dyDescent="0.35">
      <c r="A118" s="1708" t="s">
        <v>21</v>
      </c>
      <c r="B118" s="1709"/>
      <c r="C118" s="1712" t="s">
        <v>386</v>
      </c>
      <c r="D118" s="1718" t="s">
        <v>566</v>
      </c>
      <c r="E118" s="1714"/>
      <c r="F118" s="1714"/>
      <c r="G118" s="1714"/>
      <c r="H118" s="1714"/>
      <c r="I118" s="1714"/>
      <c r="J118" s="1719"/>
    </row>
    <row r="119" spans="1:10" ht="15" customHeight="1" thickBot="1" x14ac:dyDescent="0.35">
      <c r="A119" s="1710"/>
      <c r="B119" s="1711"/>
      <c r="C119" s="1614"/>
      <c r="D119" s="1276">
        <v>2023</v>
      </c>
      <c r="E119" s="1087">
        <v>2024</v>
      </c>
      <c r="F119" s="1087">
        <v>2025</v>
      </c>
      <c r="G119" s="1087">
        <v>2026</v>
      </c>
      <c r="H119" s="1087">
        <v>2027</v>
      </c>
      <c r="I119" s="1277">
        <v>2028</v>
      </c>
      <c r="J119" s="1280" t="s">
        <v>1014</v>
      </c>
    </row>
    <row r="120" spans="1:10" ht="14.25" customHeight="1" x14ac:dyDescent="0.3">
      <c r="A120" s="1348" t="s">
        <v>1068</v>
      </c>
      <c r="B120" s="1267" t="s">
        <v>1013</v>
      </c>
      <c r="C120" s="1273" t="str">
        <f t="shared" ref="C120:C130" si="63">$C$9</f>
        <v>Nominal £</v>
      </c>
      <c r="D120" s="670">
        <f t="shared" ref="D120:H120" si="64">D133-D172</f>
        <v>0</v>
      </c>
      <c r="E120" s="670">
        <f t="shared" si="64"/>
        <v>0</v>
      </c>
      <c r="F120" s="670">
        <f t="shared" si="64"/>
        <v>0</v>
      </c>
      <c r="G120" s="670">
        <f t="shared" si="64"/>
        <v>0</v>
      </c>
      <c r="H120" s="670">
        <f t="shared" si="64"/>
        <v>0</v>
      </c>
      <c r="I120" s="670">
        <f t="shared" ref="I120" si="65">I133-I172</f>
        <v>0</v>
      </c>
      <c r="J120" s="670">
        <f t="shared" ref="J120" si="66">J133-J172</f>
        <v>0</v>
      </c>
    </row>
    <row r="121" spans="1:10" x14ac:dyDescent="0.3">
      <c r="A121" s="1349" t="s">
        <v>1069</v>
      </c>
      <c r="B121" s="1268" t="s">
        <v>1013</v>
      </c>
      <c r="C121" s="1274" t="str">
        <f t="shared" si="63"/>
        <v>Nominal £</v>
      </c>
      <c r="D121" s="672">
        <f t="shared" ref="D121:J121" si="67">D134-D173</f>
        <v>0</v>
      </c>
      <c r="E121" s="672">
        <f t="shared" si="67"/>
        <v>0</v>
      </c>
      <c r="F121" s="672">
        <f t="shared" si="67"/>
        <v>0</v>
      </c>
      <c r="G121" s="672">
        <f t="shared" si="67"/>
        <v>0</v>
      </c>
      <c r="H121" s="672">
        <f t="shared" si="67"/>
        <v>0</v>
      </c>
      <c r="I121" s="672">
        <f t="shared" si="67"/>
        <v>0</v>
      </c>
      <c r="J121" s="672">
        <f t="shared" si="67"/>
        <v>0</v>
      </c>
    </row>
    <row r="122" spans="1:10" x14ac:dyDescent="0.3">
      <c r="A122" s="1349" t="s">
        <v>1070</v>
      </c>
      <c r="B122" s="1268" t="s">
        <v>1013</v>
      </c>
      <c r="C122" s="1275" t="str">
        <f t="shared" si="63"/>
        <v>Nominal £</v>
      </c>
      <c r="D122" s="672">
        <f t="shared" ref="D122:J122" si="68">D135-D174</f>
        <v>0</v>
      </c>
      <c r="E122" s="672">
        <f t="shared" si="68"/>
        <v>0</v>
      </c>
      <c r="F122" s="672">
        <f t="shared" si="68"/>
        <v>0</v>
      </c>
      <c r="G122" s="672">
        <f t="shared" si="68"/>
        <v>0</v>
      </c>
      <c r="H122" s="672">
        <f t="shared" si="68"/>
        <v>0</v>
      </c>
      <c r="I122" s="672">
        <f t="shared" si="68"/>
        <v>0</v>
      </c>
      <c r="J122" s="672">
        <f t="shared" si="68"/>
        <v>0</v>
      </c>
    </row>
    <row r="123" spans="1:10" x14ac:dyDescent="0.3">
      <c r="A123" s="1349" t="s">
        <v>1071</v>
      </c>
      <c r="B123" s="1268" t="s">
        <v>1013</v>
      </c>
      <c r="C123" s="1275" t="str">
        <f t="shared" si="63"/>
        <v>Nominal £</v>
      </c>
      <c r="D123" s="672">
        <f t="shared" ref="D123:J123" si="69">D136-D175</f>
        <v>0</v>
      </c>
      <c r="E123" s="672">
        <f t="shared" si="69"/>
        <v>0</v>
      </c>
      <c r="F123" s="672">
        <f t="shared" si="69"/>
        <v>0</v>
      </c>
      <c r="G123" s="672">
        <f t="shared" si="69"/>
        <v>0</v>
      </c>
      <c r="H123" s="672">
        <f t="shared" si="69"/>
        <v>0</v>
      </c>
      <c r="I123" s="672">
        <f t="shared" si="69"/>
        <v>0</v>
      </c>
      <c r="J123" s="672">
        <f t="shared" si="69"/>
        <v>0</v>
      </c>
    </row>
    <row r="124" spans="1:10" x14ac:dyDescent="0.3">
      <c r="A124" s="1349" t="s">
        <v>1072</v>
      </c>
      <c r="B124" s="1268" t="s">
        <v>1013</v>
      </c>
      <c r="C124" s="1275" t="str">
        <f t="shared" si="63"/>
        <v>Nominal £</v>
      </c>
      <c r="D124" s="672">
        <f t="shared" ref="D124:J124" si="70">D137-D176</f>
        <v>0</v>
      </c>
      <c r="E124" s="672">
        <f t="shared" si="70"/>
        <v>0</v>
      </c>
      <c r="F124" s="672">
        <f t="shared" si="70"/>
        <v>0</v>
      </c>
      <c r="G124" s="672">
        <f t="shared" si="70"/>
        <v>0</v>
      </c>
      <c r="H124" s="672">
        <f t="shared" si="70"/>
        <v>0</v>
      </c>
      <c r="I124" s="672">
        <f t="shared" si="70"/>
        <v>0</v>
      </c>
      <c r="J124" s="672">
        <f t="shared" si="70"/>
        <v>0</v>
      </c>
    </row>
    <row r="125" spans="1:10" x14ac:dyDescent="0.3">
      <c r="A125" s="1349" t="s">
        <v>1073</v>
      </c>
      <c r="B125" s="1268" t="s">
        <v>1013</v>
      </c>
      <c r="C125" s="1275" t="str">
        <f t="shared" si="63"/>
        <v>Nominal £</v>
      </c>
      <c r="D125" s="672">
        <f t="shared" ref="D125:J125" si="71">D138-D177</f>
        <v>0</v>
      </c>
      <c r="E125" s="672">
        <f t="shared" si="71"/>
        <v>0</v>
      </c>
      <c r="F125" s="672">
        <f t="shared" si="71"/>
        <v>0</v>
      </c>
      <c r="G125" s="672">
        <f t="shared" si="71"/>
        <v>0</v>
      </c>
      <c r="H125" s="672">
        <f t="shared" si="71"/>
        <v>0</v>
      </c>
      <c r="I125" s="672">
        <f t="shared" si="71"/>
        <v>0</v>
      </c>
      <c r="J125" s="672">
        <f t="shared" si="71"/>
        <v>0</v>
      </c>
    </row>
    <row r="126" spans="1:10" x14ac:dyDescent="0.3">
      <c r="A126" s="1349" t="s">
        <v>1074</v>
      </c>
      <c r="B126" s="1268" t="s">
        <v>1013</v>
      </c>
      <c r="C126" s="1275" t="str">
        <f t="shared" si="63"/>
        <v>Nominal £</v>
      </c>
      <c r="D126" s="672">
        <f t="shared" ref="D126:J126" si="72">D139-D178</f>
        <v>0</v>
      </c>
      <c r="E126" s="672">
        <f t="shared" si="72"/>
        <v>0</v>
      </c>
      <c r="F126" s="672">
        <f t="shared" si="72"/>
        <v>0</v>
      </c>
      <c r="G126" s="672">
        <f t="shared" si="72"/>
        <v>0</v>
      </c>
      <c r="H126" s="672">
        <f t="shared" si="72"/>
        <v>0</v>
      </c>
      <c r="I126" s="672">
        <f t="shared" si="72"/>
        <v>0</v>
      </c>
      <c r="J126" s="672">
        <f t="shared" si="72"/>
        <v>0</v>
      </c>
    </row>
    <row r="127" spans="1:10" x14ac:dyDescent="0.3">
      <c r="A127" s="1349" t="s">
        <v>1075</v>
      </c>
      <c r="B127" s="1268" t="s">
        <v>1013</v>
      </c>
      <c r="C127" s="1275" t="str">
        <f t="shared" si="63"/>
        <v>Nominal £</v>
      </c>
      <c r="D127" s="672">
        <f t="shared" ref="D127:J127" si="73">D140-D179</f>
        <v>0</v>
      </c>
      <c r="E127" s="672">
        <f t="shared" si="73"/>
        <v>0</v>
      </c>
      <c r="F127" s="672">
        <f t="shared" si="73"/>
        <v>0</v>
      </c>
      <c r="G127" s="672">
        <f t="shared" si="73"/>
        <v>0</v>
      </c>
      <c r="H127" s="672">
        <f t="shared" si="73"/>
        <v>0</v>
      </c>
      <c r="I127" s="672">
        <f t="shared" si="73"/>
        <v>0</v>
      </c>
      <c r="J127" s="672">
        <f t="shared" si="73"/>
        <v>0</v>
      </c>
    </row>
    <row r="128" spans="1:10" x14ac:dyDescent="0.3">
      <c r="A128" s="1349" t="s">
        <v>1076</v>
      </c>
      <c r="B128" s="1268" t="s">
        <v>1013</v>
      </c>
      <c r="C128" s="1275" t="str">
        <f t="shared" si="63"/>
        <v>Nominal £</v>
      </c>
      <c r="D128" s="672">
        <f t="shared" ref="D128:J128" si="74">D141-D180</f>
        <v>0</v>
      </c>
      <c r="E128" s="672">
        <f t="shared" si="74"/>
        <v>0</v>
      </c>
      <c r="F128" s="672">
        <f t="shared" si="74"/>
        <v>0</v>
      </c>
      <c r="G128" s="672">
        <f t="shared" si="74"/>
        <v>0</v>
      </c>
      <c r="H128" s="672">
        <f t="shared" si="74"/>
        <v>0</v>
      </c>
      <c r="I128" s="672">
        <f t="shared" si="74"/>
        <v>0</v>
      </c>
      <c r="J128" s="672">
        <f t="shared" si="74"/>
        <v>0</v>
      </c>
    </row>
    <row r="129" spans="1:10" x14ac:dyDescent="0.3">
      <c r="A129" s="1349" t="s">
        <v>1077</v>
      </c>
      <c r="B129" s="1268" t="s">
        <v>1013</v>
      </c>
      <c r="C129" s="1275" t="str">
        <f t="shared" si="63"/>
        <v>Nominal £</v>
      </c>
      <c r="D129" s="672">
        <f t="shared" ref="D129:J129" si="75">D142-D181</f>
        <v>0</v>
      </c>
      <c r="E129" s="672">
        <f t="shared" si="75"/>
        <v>0</v>
      </c>
      <c r="F129" s="672">
        <f t="shared" si="75"/>
        <v>0</v>
      </c>
      <c r="G129" s="672">
        <f t="shared" si="75"/>
        <v>0</v>
      </c>
      <c r="H129" s="672">
        <f t="shared" si="75"/>
        <v>0</v>
      </c>
      <c r="I129" s="672">
        <f t="shared" si="75"/>
        <v>0</v>
      </c>
      <c r="J129" s="672">
        <f t="shared" si="75"/>
        <v>0</v>
      </c>
    </row>
    <row r="130" spans="1:10" ht="14.5" thickBot="1" x14ac:dyDescent="0.35">
      <c r="A130" s="738"/>
      <c r="B130" s="735" t="s">
        <v>681</v>
      </c>
      <c r="C130" s="1275" t="str">
        <f t="shared" si="63"/>
        <v>Nominal £</v>
      </c>
      <c r="D130" s="740">
        <f t="shared" ref="D130:J130" si="76">D143-D182</f>
        <v>0</v>
      </c>
      <c r="E130" s="740">
        <f t="shared" si="76"/>
        <v>0</v>
      </c>
      <c r="F130" s="740">
        <f t="shared" si="76"/>
        <v>0</v>
      </c>
      <c r="G130" s="740">
        <f t="shared" si="76"/>
        <v>0</v>
      </c>
      <c r="H130" s="740">
        <f t="shared" si="76"/>
        <v>0</v>
      </c>
      <c r="I130" s="740">
        <f t="shared" si="76"/>
        <v>0</v>
      </c>
      <c r="J130" s="740">
        <f t="shared" si="76"/>
        <v>0</v>
      </c>
    </row>
    <row r="131" spans="1:10" ht="14.5" thickBot="1" x14ac:dyDescent="0.35">
      <c r="A131" s="1716" t="s">
        <v>21</v>
      </c>
      <c r="B131" s="1709"/>
      <c r="C131" s="1712" t="s">
        <v>386</v>
      </c>
      <c r="D131" s="1717" t="s">
        <v>567</v>
      </c>
      <c r="E131" s="1617"/>
      <c r="F131" s="1617"/>
      <c r="G131" s="1617"/>
      <c r="H131" s="1617"/>
      <c r="I131" s="1617"/>
      <c r="J131" s="1618"/>
    </row>
    <row r="132" spans="1:10" ht="15" customHeight="1" thickBot="1" x14ac:dyDescent="0.35">
      <c r="A132" s="1710"/>
      <c r="B132" s="1711"/>
      <c r="C132" s="1614"/>
      <c r="D132" s="1270">
        <v>2023</v>
      </c>
      <c r="E132" s="1271">
        <v>2024</v>
      </c>
      <c r="F132" s="1271">
        <v>2025</v>
      </c>
      <c r="G132" s="1271">
        <v>2026</v>
      </c>
      <c r="H132" s="1271">
        <v>2027</v>
      </c>
      <c r="I132" s="1272">
        <v>2028</v>
      </c>
      <c r="J132" s="1280" t="s">
        <v>1014</v>
      </c>
    </row>
    <row r="133" spans="1:10" ht="14.25" customHeight="1" x14ac:dyDescent="0.3">
      <c r="A133" s="670" t="str">
        <f>A120</f>
        <v>Project 1 (&gt;£100k)</v>
      </c>
      <c r="B133" s="670" t="str">
        <f>B120</f>
        <v>Please Select</v>
      </c>
      <c r="C133" s="508" t="str">
        <f t="shared" ref="C133:C143" si="77">$C$9</f>
        <v>Nominal £</v>
      </c>
      <c r="D133" s="670">
        <f>D146+D159</f>
        <v>0</v>
      </c>
      <c r="E133" s="671">
        <f t="shared" ref="E133:J133" si="78">E146+E159</f>
        <v>0</v>
      </c>
      <c r="F133" s="671">
        <f t="shared" si="78"/>
        <v>0</v>
      </c>
      <c r="G133" s="671">
        <f t="shared" si="78"/>
        <v>0</v>
      </c>
      <c r="H133" s="671">
        <f t="shared" si="78"/>
        <v>0</v>
      </c>
      <c r="I133" s="671">
        <f t="shared" si="78"/>
        <v>0</v>
      </c>
      <c r="J133" s="670">
        <f t="shared" si="78"/>
        <v>0</v>
      </c>
    </row>
    <row r="134" spans="1:10" x14ac:dyDescent="0.3">
      <c r="A134" s="672" t="str">
        <f t="shared" ref="A134:B142" si="79">A121</f>
        <v>Project 2 (&gt;£100k)</v>
      </c>
      <c r="B134" s="672" t="str">
        <f t="shared" si="79"/>
        <v>Please Select</v>
      </c>
      <c r="C134" s="494" t="str">
        <f t="shared" si="77"/>
        <v>Nominal £</v>
      </c>
      <c r="D134" s="672">
        <f t="shared" ref="D134:J134" si="80">D147+D160</f>
        <v>0</v>
      </c>
      <c r="E134" s="663">
        <f t="shared" si="80"/>
        <v>0</v>
      </c>
      <c r="F134" s="663">
        <f t="shared" si="80"/>
        <v>0</v>
      </c>
      <c r="G134" s="663">
        <f t="shared" si="80"/>
        <v>0</v>
      </c>
      <c r="H134" s="663">
        <f t="shared" si="80"/>
        <v>0</v>
      </c>
      <c r="I134" s="663">
        <f t="shared" si="80"/>
        <v>0</v>
      </c>
      <c r="J134" s="672">
        <f t="shared" si="80"/>
        <v>0</v>
      </c>
    </row>
    <row r="135" spans="1:10" x14ac:dyDescent="0.3">
      <c r="A135" s="672" t="str">
        <f t="shared" si="79"/>
        <v>Project 3 (&gt;£100k)</v>
      </c>
      <c r="B135" s="672" t="str">
        <f t="shared" si="79"/>
        <v>Please Select</v>
      </c>
      <c r="C135" s="495" t="str">
        <f t="shared" si="77"/>
        <v>Nominal £</v>
      </c>
      <c r="D135" s="672">
        <f t="shared" ref="D135:J135" si="81">D148+D161</f>
        <v>0</v>
      </c>
      <c r="E135" s="663">
        <f t="shared" si="81"/>
        <v>0</v>
      </c>
      <c r="F135" s="663">
        <f t="shared" si="81"/>
        <v>0</v>
      </c>
      <c r="G135" s="663">
        <f t="shared" si="81"/>
        <v>0</v>
      </c>
      <c r="H135" s="663">
        <f t="shared" si="81"/>
        <v>0</v>
      </c>
      <c r="I135" s="663">
        <f t="shared" si="81"/>
        <v>0</v>
      </c>
      <c r="J135" s="672">
        <f t="shared" si="81"/>
        <v>0</v>
      </c>
    </row>
    <row r="136" spans="1:10" x14ac:dyDescent="0.3">
      <c r="A136" s="672" t="str">
        <f t="shared" si="79"/>
        <v>Project 4 (&gt;£100k)</v>
      </c>
      <c r="B136" s="672" t="str">
        <f t="shared" si="79"/>
        <v>Please Select</v>
      </c>
      <c r="C136" s="495" t="str">
        <f t="shared" si="77"/>
        <v>Nominal £</v>
      </c>
      <c r="D136" s="672">
        <f t="shared" ref="D136:J136" si="82">D149+D162</f>
        <v>0</v>
      </c>
      <c r="E136" s="663">
        <f t="shared" si="82"/>
        <v>0</v>
      </c>
      <c r="F136" s="663">
        <f t="shared" si="82"/>
        <v>0</v>
      </c>
      <c r="G136" s="663">
        <f t="shared" si="82"/>
        <v>0</v>
      </c>
      <c r="H136" s="663">
        <f t="shared" si="82"/>
        <v>0</v>
      </c>
      <c r="I136" s="663">
        <f t="shared" si="82"/>
        <v>0</v>
      </c>
      <c r="J136" s="672">
        <f t="shared" si="82"/>
        <v>0</v>
      </c>
    </row>
    <row r="137" spans="1:10" x14ac:dyDescent="0.3">
      <c r="A137" s="672" t="str">
        <f t="shared" si="79"/>
        <v>Project 5 (&gt;£100k)</v>
      </c>
      <c r="B137" s="672" t="str">
        <f t="shared" si="79"/>
        <v>Please Select</v>
      </c>
      <c r="C137" s="495" t="str">
        <f t="shared" si="77"/>
        <v>Nominal £</v>
      </c>
      <c r="D137" s="672">
        <f t="shared" ref="D137:J137" si="83">D150+D163</f>
        <v>0</v>
      </c>
      <c r="E137" s="663">
        <f t="shared" si="83"/>
        <v>0</v>
      </c>
      <c r="F137" s="663">
        <f t="shared" si="83"/>
        <v>0</v>
      </c>
      <c r="G137" s="663">
        <f t="shared" si="83"/>
        <v>0</v>
      </c>
      <c r="H137" s="663">
        <f t="shared" si="83"/>
        <v>0</v>
      </c>
      <c r="I137" s="663">
        <f t="shared" si="83"/>
        <v>0</v>
      </c>
      <c r="J137" s="672">
        <f t="shared" si="83"/>
        <v>0</v>
      </c>
    </row>
    <row r="138" spans="1:10" x14ac:dyDescent="0.3">
      <c r="A138" s="672" t="str">
        <f t="shared" si="79"/>
        <v>Project 6 (&gt;£100k)</v>
      </c>
      <c r="B138" s="672" t="str">
        <f t="shared" si="79"/>
        <v>Please Select</v>
      </c>
      <c r="C138" s="495" t="str">
        <f t="shared" si="77"/>
        <v>Nominal £</v>
      </c>
      <c r="D138" s="672">
        <f t="shared" ref="D138:J138" si="84">D151+D164</f>
        <v>0</v>
      </c>
      <c r="E138" s="663">
        <f t="shared" si="84"/>
        <v>0</v>
      </c>
      <c r="F138" s="663">
        <f t="shared" si="84"/>
        <v>0</v>
      </c>
      <c r="G138" s="663">
        <f t="shared" si="84"/>
        <v>0</v>
      </c>
      <c r="H138" s="663">
        <f t="shared" si="84"/>
        <v>0</v>
      </c>
      <c r="I138" s="663">
        <f t="shared" si="84"/>
        <v>0</v>
      </c>
      <c r="J138" s="672">
        <f t="shared" si="84"/>
        <v>0</v>
      </c>
    </row>
    <row r="139" spans="1:10" x14ac:dyDescent="0.3">
      <c r="A139" s="672" t="str">
        <f t="shared" si="79"/>
        <v>Project 7 (&gt;£100k)</v>
      </c>
      <c r="B139" s="672" t="str">
        <f t="shared" si="79"/>
        <v>Please Select</v>
      </c>
      <c r="C139" s="495" t="str">
        <f t="shared" si="77"/>
        <v>Nominal £</v>
      </c>
      <c r="D139" s="672">
        <f t="shared" ref="D139:J139" si="85">D152+D165</f>
        <v>0</v>
      </c>
      <c r="E139" s="663">
        <f t="shared" si="85"/>
        <v>0</v>
      </c>
      <c r="F139" s="663">
        <f t="shared" si="85"/>
        <v>0</v>
      </c>
      <c r="G139" s="663">
        <f t="shared" si="85"/>
        <v>0</v>
      </c>
      <c r="H139" s="663">
        <f t="shared" si="85"/>
        <v>0</v>
      </c>
      <c r="I139" s="663">
        <f t="shared" si="85"/>
        <v>0</v>
      </c>
      <c r="J139" s="672">
        <f t="shared" si="85"/>
        <v>0</v>
      </c>
    </row>
    <row r="140" spans="1:10" x14ac:dyDescent="0.3">
      <c r="A140" s="672" t="str">
        <f t="shared" si="79"/>
        <v>Project 8 (&gt;£100k)</v>
      </c>
      <c r="B140" s="672" t="str">
        <f t="shared" si="79"/>
        <v>Please Select</v>
      </c>
      <c r="C140" s="495" t="str">
        <f t="shared" si="77"/>
        <v>Nominal £</v>
      </c>
      <c r="D140" s="673">
        <f t="shared" ref="D140:J140" si="86">D153+D166</f>
        <v>0</v>
      </c>
      <c r="E140" s="673">
        <f t="shared" si="86"/>
        <v>0</v>
      </c>
      <c r="F140" s="673">
        <f t="shared" si="86"/>
        <v>0</v>
      </c>
      <c r="G140" s="673">
        <f t="shared" si="86"/>
        <v>0</v>
      </c>
      <c r="H140" s="673">
        <f t="shared" si="86"/>
        <v>0</v>
      </c>
      <c r="I140" s="672">
        <f t="shared" si="86"/>
        <v>0</v>
      </c>
      <c r="J140" s="672">
        <f t="shared" si="86"/>
        <v>0</v>
      </c>
    </row>
    <row r="141" spans="1:10" x14ac:dyDescent="0.3">
      <c r="A141" s="672" t="str">
        <f t="shared" si="79"/>
        <v>Project 9 (&gt;£100k)</v>
      </c>
      <c r="B141" s="672" t="str">
        <f t="shared" si="79"/>
        <v>Please Select</v>
      </c>
      <c r="C141" s="495" t="str">
        <f t="shared" si="77"/>
        <v>Nominal £</v>
      </c>
      <c r="D141" s="673">
        <f t="shared" ref="D141:J141" si="87">D154+D167</f>
        <v>0</v>
      </c>
      <c r="E141" s="673">
        <f t="shared" si="87"/>
        <v>0</v>
      </c>
      <c r="F141" s="673">
        <f t="shared" si="87"/>
        <v>0</v>
      </c>
      <c r="G141" s="673">
        <f t="shared" si="87"/>
        <v>0</v>
      </c>
      <c r="H141" s="673">
        <f t="shared" si="87"/>
        <v>0</v>
      </c>
      <c r="I141" s="672">
        <f t="shared" si="87"/>
        <v>0</v>
      </c>
      <c r="J141" s="672">
        <f t="shared" si="87"/>
        <v>0</v>
      </c>
    </row>
    <row r="142" spans="1:10" x14ac:dyDescent="0.3">
      <c r="A142" s="672" t="str">
        <f t="shared" si="79"/>
        <v>Project 10 (&gt;£100k)</v>
      </c>
      <c r="B142" s="672" t="str">
        <f t="shared" si="79"/>
        <v>Please Select</v>
      </c>
      <c r="C142" s="495" t="str">
        <f t="shared" si="77"/>
        <v>Nominal £</v>
      </c>
      <c r="D142" s="673">
        <f t="shared" ref="D142:J142" si="88">D155+D168</f>
        <v>0</v>
      </c>
      <c r="E142" s="673">
        <f t="shared" si="88"/>
        <v>0</v>
      </c>
      <c r="F142" s="673">
        <f t="shared" si="88"/>
        <v>0</v>
      </c>
      <c r="G142" s="673">
        <f t="shared" si="88"/>
        <v>0</v>
      </c>
      <c r="H142" s="673">
        <f t="shared" si="88"/>
        <v>0</v>
      </c>
      <c r="I142" s="672">
        <f t="shared" si="88"/>
        <v>0</v>
      </c>
      <c r="J142" s="672">
        <f t="shared" si="88"/>
        <v>0</v>
      </c>
    </row>
    <row r="143" spans="1:10" ht="14.5" thickBot="1" x14ac:dyDescent="0.35">
      <c r="A143" s="738"/>
      <c r="B143" s="735" t="s">
        <v>681</v>
      </c>
      <c r="C143" s="495" t="str">
        <f t="shared" si="77"/>
        <v>Nominal £</v>
      </c>
      <c r="D143" s="1278">
        <f t="shared" ref="D143:J143" si="89">D156+D169</f>
        <v>0</v>
      </c>
      <c r="E143" s="1278">
        <f t="shared" si="89"/>
        <v>0</v>
      </c>
      <c r="F143" s="1278">
        <f t="shared" si="89"/>
        <v>0</v>
      </c>
      <c r="G143" s="1278">
        <f t="shared" si="89"/>
        <v>0</v>
      </c>
      <c r="H143" s="1278">
        <f t="shared" si="89"/>
        <v>0</v>
      </c>
      <c r="I143" s="1279">
        <f t="shared" si="89"/>
        <v>0</v>
      </c>
      <c r="J143" s="740">
        <f t="shared" si="89"/>
        <v>0</v>
      </c>
    </row>
    <row r="144" spans="1:10" ht="14.5" thickBot="1" x14ac:dyDescent="0.35">
      <c r="A144" s="1716" t="s">
        <v>21</v>
      </c>
      <c r="B144" s="1709"/>
      <c r="C144" s="1712" t="s">
        <v>386</v>
      </c>
      <c r="D144" s="1717" t="s">
        <v>532</v>
      </c>
      <c r="E144" s="1617"/>
      <c r="F144" s="1617"/>
      <c r="G144" s="1617"/>
      <c r="H144" s="1617"/>
      <c r="I144" s="1617"/>
      <c r="J144" s="1618"/>
    </row>
    <row r="145" spans="1:10" ht="15" customHeight="1" thickBot="1" x14ac:dyDescent="0.35">
      <c r="A145" s="1710"/>
      <c r="B145" s="1711"/>
      <c r="C145" s="1614"/>
      <c r="D145" s="1270">
        <v>2023</v>
      </c>
      <c r="E145" s="1271">
        <v>2024</v>
      </c>
      <c r="F145" s="1271">
        <v>2025</v>
      </c>
      <c r="G145" s="1271">
        <v>2026</v>
      </c>
      <c r="H145" s="1271">
        <v>2027</v>
      </c>
      <c r="I145" s="1272">
        <v>2028</v>
      </c>
      <c r="J145" s="1280" t="s">
        <v>1014</v>
      </c>
    </row>
    <row r="146" spans="1:10" ht="14.25" customHeight="1" x14ac:dyDescent="0.3">
      <c r="A146" s="670" t="str">
        <f>A120</f>
        <v>Project 1 (&gt;£100k)</v>
      </c>
      <c r="B146" s="670" t="str">
        <f>B120</f>
        <v>Please Select</v>
      </c>
      <c r="C146" s="508" t="str">
        <f t="shared" ref="C146:C156" si="90">$C$9</f>
        <v>Nominal £</v>
      </c>
      <c r="D146" s="514"/>
      <c r="E146" s="520"/>
      <c r="F146" s="520"/>
      <c r="G146" s="520"/>
      <c r="H146" s="520"/>
      <c r="I146" s="520"/>
      <c r="J146" s="514"/>
    </row>
    <row r="147" spans="1:10" x14ac:dyDescent="0.3">
      <c r="A147" s="672" t="str">
        <f t="shared" ref="A147:B155" si="91">A121</f>
        <v>Project 2 (&gt;£100k)</v>
      </c>
      <c r="B147" s="672" t="str">
        <f t="shared" si="91"/>
        <v>Please Select</v>
      </c>
      <c r="C147" s="494" t="str">
        <f t="shared" si="90"/>
        <v>Nominal £</v>
      </c>
      <c r="D147" s="515"/>
      <c r="E147" s="553"/>
      <c r="F147" s="553"/>
      <c r="G147" s="553"/>
      <c r="H147" s="553"/>
      <c r="I147" s="553"/>
      <c r="J147" s="515"/>
    </row>
    <row r="148" spans="1:10" x14ac:dyDescent="0.3">
      <c r="A148" s="672" t="str">
        <f t="shared" si="91"/>
        <v>Project 3 (&gt;£100k)</v>
      </c>
      <c r="B148" s="672" t="str">
        <f t="shared" si="91"/>
        <v>Please Select</v>
      </c>
      <c r="C148" s="494" t="str">
        <f t="shared" si="90"/>
        <v>Nominal £</v>
      </c>
      <c r="D148" s="515"/>
      <c r="E148" s="553"/>
      <c r="F148" s="553"/>
      <c r="G148" s="553"/>
      <c r="H148" s="553"/>
      <c r="I148" s="553"/>
      <c r="J148" s="515"/>
    </row>
    <row r="149" spans="1:10" x14ac:dyDescent="0.3">
      <c r="A149" s="672" t="str">
        <f t="shared" si="91"/>
        <v>Project 4 (&gt;£100k)</v>
      </c>
      <c r="B149" s="672" t="str">
        <f t="shared" si="91"/>
        <v>Please Select</v>
      </c>
      <c r="C149" s="494" t="str">
        <f t="shared" si="90"/>
        <v>Nominal £</v>
      </c>
      <c r="D149" s="515"/>
      <c r="E149" s="553"/>
      <c r="F149" s="553"/>
      <c r="G149" s="553"/>
      <c r="H149" s="553"/>
      <c r="I149" s="553"/>
      <c r="J149" s="515"/>
    </row>
    <row r="150" spans="1:10" x14ac:dyDescent="0.3">
      <c r="A150" s="672" t="str">
        <f t="shared" si="91"/>
        <v>Project 5 (&gt;£100k)</v>
      </c>
      <c r="B150" s="672" t="str">
        <f t="shared" si="91"/>
        <v>Please Select</v>
      </c>
      <c r="C150" s="494" t="str">
        <f t="shared" si="90"/>
        <v>Nominal £</v>
      </c>
      <c r="D150" s="515"/>
      <c r="E150" s="553"/>
      <c r="F150" s="553"/>
      <c r="G150" s="553"/>
      <c r="H150" s="553"/>
      <c r="I150" s="553"/>
      <c r="J150" s="515"/>
    </row>
    <row r="151" spans="1:10" x14ac:dyDescent="0.3">
      <c r="A151" s="672" t="str">
        <f t="shared" si="91"/>
        <v>Project 6 (&gt;£100k)</v>
      </c>
      <c r="B151" s="672" t="str">
        <f t="shared" si="91"/>
        <v>Please Select</v>
      </c>
      <c r="C151" s="494" t="str">
        <f t="shared" si="90"/>
        <v>Nominal £</v>
      </c>
      <c r="D151" s="515"/>
      <c r="E151" s="553"/>
      <c r="F151" s="553"/>
      <c r="G151" s="553"/>
      <c r="H151" s="553"/>
      <c r="I151" s="553"/>
      <c r="J151" s="515"/>
    </row>
    <row r="152" spans="1:10" x14ac:dyDescent="0.3">
      <c r="A152" s="672" t="str">
        <f t="shared" si="91"/>
        <v>Project 7 (&gt;£100k)</v>
      </c>
      <c r="B152" s="672" t="str">
        <f t="shared" si="91"/>
        <v>Please Select</v>
      </c>
      <c r="C152" s="495" t="str">
        <f t="shared" si="90"/>
        <v>Nominal £</v>
      </c>
      <c r="D152" s="515"/>
      <c r="E152" s="553"/>
      <c r="F152" s="553"/>
      <c r="G152" s="553"/>
      <c r="H152" s="553"/>
      <c r="I152" s="553"/>
      <c r="J152" s="515"/>
    </row>
    <row r="153" spans="1:10" x14ac:dyDescent="0.3">
      <c r="A153" s="672" t="str">
        <f t="shared" si="91"/>
        <v>Project 8 (&gt;£100k)</v>
      </c>
      <c r="B153" s="672" t="str">
        <f t="shared" si="91"/>
        <v>Please Select</v>
      </c>
      <c r="C153" s="495" t="str">
        <f t="shared" si="90"/>
        <v>Nominal £</v>
      </c>
      <c r="D153" s="719"/>
      <c r="E153" s="719"/>
      <c r="F153" s="719"/>
      <c r="G153" s="719"/>
      <c r="H153" s="719"/>
      <c r="I153" s="515"/>
      <c r="J153" s="515"/>
    </row>
    <row r="154" spans="1:10" x14ac:dyDescent="0.3">
      <c r="A154" s="672" t="str">
        <f t="shared" si="91"/>
        <v>Project 9 (&gt;£100k)</v>
      </c>
      <c r="B154" s="672" t="str">
        <f t="shared" si="91"/>
        <v>Please Select</v>
      </c>
      <c r="C154" s="495" t="str">
        <f t="shared" si="90"/>
        <v>Nominal £</v>
      </c>
      <c r="D154" s="719"/>
      <c r="E154" s="719"/>
      <c r="F154" s="719"/>
      <c r="G154" s="719"/>
      <c r="H154" s="719"/>
      <c r="I154" s="515"/>
      <c r="J154" s="515"/>
    </row>
    <row r="155" spans="1:10" x14ac:dyDescent="0.3">
      <c r="A155" s="672" t="str">
        <f t="shared" si="91"/>
        <v>Project 10 (&gt;£100k)</v>
      </c>
      <c r="B155" s="672" t="str">
        <f t="shared" si="91"/>
        <v>Please Select</v>
      </c>
      <c r="C155" s="495" t="str">
        <f t="shared" si="90"/>
        <v>Nominal £</v>
      </c>
      <c r="D155" s="719"/>
      <c r="E155" s="719"/>
      <c r="F155" s="719"/>
      <c r="G155" s="719"/>
      <c r="H155" s="719"/>
      <c r="I155" s="515"/>
      <c r="J155" s="515"/>
    </row>
    <row r="156" spans="1:10" ht="14.5" thickBot="1" x14ac:dyDescent="0.35">
      <c r="A156" s="738"/>
      <c r="B156" s="735" t="s">
        <v>681</v>
      </c>
      <c r="C156" s="495" t="str">
        <f t="shared" si="90"/>
        <v>Nominal £</v>
      </c>
      <c r="D156" s="1278">
        <f t="shared" ref="D156:I156" si="92">SUM(D146:D155)</f>
        <v>0</v>
      </c>
      <c r="E156" s="1278">
        <f t="shared" si="92"/>
        <v>0</v>
      </c>
      <c r="F156" s="1278">
        <f t="shared" si="92"/>
        <v>0</v>
      </c>
      <c r="G156" s="1278">
        <f t="shared" si="92"/>
        <v>0</v>
      </c>
      <c r="H156" s="1278">
        <f t="shared" si="92"/>
        <v>0</v>
      </c>
      <c r="I156" s="1279">
        <f t="shared" si="92"/>
        <v>0</v>
      </c>
      <c r="J156" s="1279">
        <f>SUM(J146:J155)</f>
        <v>0</v>
      </c>
    </row>
    <row r="157" spans="1:10" ht="14.5" thickBot="1" x14ac:dyDescent="0.35">
      <c r="A157" s="1716" t="s">
        <v>21</v>
      </c>
      <c r="B157" s="1709"/>
      <c r="C157" s="1712" t="s">
        <v>386</v>
      </c>
      <c r="D157" s="1717" t="s">
        <v>533</v>
      </c>
      <c r="E157" s="1617"/>
      <c r="F157" s="1617"/>
      <c r="G157" s="1617"/>
      <c r="H157" s="1617"/>
      <c r="I157" s="1617"/>
      <c r="J157" s="1618"/>
    </row>
    <row r="158" spans="1:10" ht="15" customHeight="1" thickBot="1" x14ac:dyDescent="0.35">
      <c r="A158" s="1710"/>
      <c r="B158" s="1711"/>
      <c r="C158" s="1614"/>
      <c r="D158" s="1270">
        <v>2023</v>
      </c>
      <c r="E158" s="1271">
        <v>2024</v>
      </c>
      <c r="F158" s="1271">
        <v>2025</v>
      </c>
      <c r="G158" s="1271">
        <v>2026</v>
      </c>
      <c r="H158" s="1271">
        <v>2027</v>
      </c>
      <c r="I158" s="1272">
        <v>2028</v>
      </c>
      <c r="J158" s="1280" t="s">
        <v>1014</v>
      </c>
    </row>
    <row r="159" spans="1:10" ht="14.25" customHeight="1" x14ac:dyDescent="0.3">
      <c r="A159" s="670" t="str">
        <f>A120</f>
        <v>Project 1 (&gt;£100k)</v>
      </c>
      <c r="B159" s="670" t="str">
        <f>B120</f>
        <v>Please Select</v>
      </c>
      <c r="C159" s="508" t="str">
        <f t="shared" ref="C159:C169" si="93">$C$9</f>
        <v>Nominal £</v>
      </c>
      <c r="D159" s="514"/>
      <c r="E159" s="520"/>
      <c r="F159" s="520"/>
      <c r="G159" s="520"/>
      <c r="H159" s="520"/>
      <c r="I159" s="520"/>
      <c r="J159" s="514"/>
    </row>
    <row r="160" spans="1:10" x14ac:dyDescent="0.3">
      <c r="A160" s="672" t="str">
        <f t="shared" ref="A160:B168" si="94">A121</f>
        <v>Project 2 (&gt;£100k)</v>
      </c>
      <c r="B160" s="672" t="str">
        <f t="shared" si="94"/>
        <v>Please Select</v>
      </c>
      <c r="C160" s="494" t="str">
        <f t="shared" si="93"/>
        <v>Nominal £</v>
      </c>
      <c r="D160" s="515"/>
      <c r="E160" s="553"/>
      <c r="F160" s="553"/>
      <c r="G160" s="553"/>
      <c r="H160" s="553"/>
      <c r="I160" s="553"/>
      <c r="J160" s="515"/>
    </row>
    <row r="161" spans="1:10" x14ac:dyDescent="0.3">
      <c r="A161" s="672" t="str">
        <f t="shared" si="94"/>
        <v>Project 3 (&gt;£100k)</v>
      </c>
      <c r="B161" s="672" t="str">
        <f t="shared" si="94"/>
        <v>Please Select</v>
      </c>
      <c r="C161" s="494" t="str">
        <f t="shared" si="93"/>
        <v>Nominal £</v>
      </c>
      <c r="D161" s="515"/>
      <c r="E161" s="553"/>
      <c r="F161" s="553"/>
      <c r="G161" s="553"/>
      <c r="H161" s="553"/>
      <c r="I161" s="553"/>
      <c r="J161" s="515"/>
    </row>
    <row r="162" spans="1:10" x14ac:dyDescent="0.3">
      <c r="A162" s="672" t="str">
        <f t="shared" si="94"/>
        <v>Project 4 (&gt;£100k)</v>
      </c>
      <c r="B162" s="672" t="str">
        <f t="shared" si="94"/>
        <v>Please Select</v>
      </c>
      <c r="C162" s="494" t="str">
        <f t="shared" si="93"/>
        <v>Nominal £</v>
      </c>
      <c r="D162" s="515"/>
      <c r="E162" s="553"/>
      <c r="F162" s="553"/>
      <c r="G162" s="553"/>
      <c r="H162" s="553"/>
      <c r="I162" s="553"/>
      <c r="J162" s="515"/>
    </row>
    <row r="163" spans="1:10" x14ac:dyDescent="0.3">
      <c r="A163" s="672" t="str">
        <f t="shared" si="94"/>
        <v>Project 5 (&gt;£100k)</v>
      </c>
      <c r="B163" s="672" t="str">
        <f t="shared" si="94"/>
        <v>Please Select</v>
      </c>
      <c r="C163" s="494" t="str">
        <f t="shared" si="93"/>
        <v>Nominal £</v>
      </c>
      <c r="D163" s="515"/>
      <c r="E163" s="553"/>
      <c r="F163" s="553"/>
      <c r="G163" s="553"/>
      <c r="H163" s="553"/>
      <c r="I163" s="553"/>
      <c r="J163" s="515"/>
    </row>
    <row r="164" spans="1:10" x14ac:dyDescent="0.3">
      <c r="A164" s="672" t="str">
        <f t="shared" si="94"/>
        <v>Project 6 (&gt;£100k)</v>
      </c>
      <c r="B164" s="672" t="str">
        <f t="shared" si="94"/>
        <v>Please Select</v>
      </c>
      <c r="C164" s="495" t="str">
        <f t="shared" si="93"/>
        <v>Nominal £</v>
      </c>
      <c r="D164" s="515"/>
      <c r="E164" s="553"/>
      <c r="F164" s="553"/>
      <c r="G164" s="553"/>
      <c r="H164" s="553"/>
      <c r="I164" s="553"/>
      <c r="J164" s="515"/>
    </row>
    <row r="165" spans="1:10" x14ac:dyDescent="0.3">
      <c r="A165" s="672" t="str">
        <f t="shared" si="94"/>
        <v>Project 7 (&gt;£100k)</v>
      </c>
      <c r="B165" s="672" t="str">
        <f t="shared" si="94"/>
        <v>Please Select</v>
      </c>
      <c r="C165" s="495" t="str">
        <f t="shared" si="93"/>
        <v>Nominal £</v>
      </c>
      <c r="D165" s="515"/>
      <c r="E165" s="553"/>
      <c r="F165" s="553"/>
      <c r="G165" s="553"/>
      <c r="H165" s="553"/>
      <c r="I165" s="553"/>
      <c r="J165" s="515"/>
    </row>
    <row r="166" spans="1:10" x14ac:dyDescent="0.3">
      <c r="A166" s="672" t="str">
        <f t="shared" si="94"/>
        <v>Project 8 (&gt;£100k)</v>
      </c>
      <c r="B166" s="672" t="str">
        <f t="shared" si="94"/>
        <v>Please Select</v>
      </c>
      <c r="C166" s="495" t="str">
        <f t="shared" si="93"/>
        <v>Nominal £</v>
      </c>
      <c r="D166" s="719"/>
      <c r="E166" s="719"/>
      <c r="F166" s="719"/>
      <c r="G166" s="719"/>
      <c r="H166" s="719"/>
      <c r="I166" s="515"/>
      <c r="J166" s="515"/>
    </row>
    <row r="167" spans="1:10" x14ac:dyDescent="0.3">
      <c r="A167" s="672" t="str">
        <f t="shared" si="94"/>
        <v>Project 9 (&gt;£100k)</v>
      </c>
      <c r="B167" s="672" t="str">
        <f t="shared" si="94"/>
        <v>Please Select</v>
      </c>
      <c r="C167" s="495" t="str">
        <f t="shared" si="93"/>
        <v>Nominal £</v>
      </c>
      <c r="D167" s="719"/>
      <c r="E167" s="719"/>
      <c r="F167" s="719"/>
      <c r="G167" s="719"/>
      <c r="H167" s="719"/>
      <c r="I167" s="515"/>
      <c r="J167" s="515"/>
    </row>
    <row r="168" spans="1:10" x14ac:dyDescent="0.3">
      <c r="A168" s="672" t="str">
        <f t="shared" si="94"/>
        <v>Project 10 (&gt;£100k)</v>
      </c>
      <c r="B168" s="672" t="str">
        <f t="shared" si="94"/>
        <v>Please Select</v>
      </c>
      <c r="C168" s="495" t="str">
        <f t="shared" si="93"/>
        <v>Nominal £</v>
      </c>
      <c r="D168" s="719"/>
      <c r="E168" s="719"/>
      <c r="F168" s="719"/>
      <c r="G168" s="719"/>
      <c r="H168" s="719"/>
      <c r="I168" s="515"/>
      <c r="J168" s="515"/>
    </row>
    <row r="169" spans="1:10" ht="14.5" thickBot="1" x14ac:dyDescent="0.35">
      <c r="A169" s="738"/>
      <c r="B169" s="735" t="s">
        <v>681</v>
      </c>
      <c r="C169" s="495" t="str">
        <f t="shared" si="93"/>
        <v>Nominal £</v>
      </c>
      <c r="D169" s="1278">
        <f t="shared" ref="D169:J169" si="95">SUM(D159:D168)</f>
        <v>0</v>
      </c>
      <c r="E169" s="1278">
        <f t="shared" si="95"/>
        <v>0</v>
      </c>
      <c r="F169" s="1278">
        <f t="shared" si="95"/>
        <v>0</v>
      </c>
      <c r="G169" s="1278">
        <f t="shared" si="95"/>
        <v>0</v>
      </c>
      <c r="H169" s="1278">
        <f t="shared" si="95"/>
        <v>0</v>
      </c>
      <c r="I169" s="1279">
        <f t="shared" si="95"/>
        <v>0</v>
      </c>
      <c r="J169" s="1279">
        <f t="shared" si="95"/>
        <v>0</v>
      </c>
    </row>
    <row r="170" spans="1:10" ht="14.5" thickBot="1" x14ac:dyDescent="0.35">
      <c r="A170" s="1716" t="s">
        <v>21</v>
      </c>
      <c r="B170" s="1709"/>
      <c r="C170" s="1712" t="s">
        <v>386</v>
      </c>
      <c r="D170" s="1717" t="s">
        <v>507</v>
      </c>
      <c r="E170" s="1617"/>
      <c r="F170" s="1617"/>
      <c r="G170" s="1617"/>
      <c r="H170" s="1617"/>
      <c r="I170" s="1617"/>
      <c r="J170" s="1618"/>
    </row>
    <row r="171" spans="1:10" ht="15" customHeight="1" thickBot="1" x14ac:dyDescent="0.35">
      <c r="A171" s="1710"/>
      <c r="B171" s="1711"/>
      <c r="C171" s="1614"/>
      <c r="D171" s="1270">
        <v>2023</v>
      </c>
      <c r="E171" s="1271">
        <v>2024</v>
      </c>
      <c r="F171" s="1271">
        <v>2025</v>
      </c>
      <c r="G171" s="1271">
        <v>2026</v>
      </c>
      <c r="H171" s="1271">
        <v>2027</v>
      </c>
      <c r="I171" s="1272">
        <v>2028</v>
      </c>
      <c r="J171" s="1280" t="s">
        <v>1014</v>
      </c>
    </row>
    <row r="172" spans="1:10" ht="14.25" customHeight="1" x14ac:dyDescent="0.3">
      <c r="A172" s="670" t="str">
        <f>A120</f>
        <v>Project 1 (&gt;£100k)</v>
      </c>
      <c r="B172" s="670" t="str">
        <f>B120</f>
        <v>Please Select</v>
      </c>
      <c r="C172" s="508" t="str">
        <f t="shared" ref="C172:C182" si="96">$C$9</f>
        <v>Nominal £</v>
      </c>
      <c r="D172" s="514"/>
      <c r="E172" s="520"/>
      <c r="F172" s="520"/>
      <c r="G172" s="520"/>
      <c r="H172" s="520"/>
      <c r="I172" s="520"/>
      <c r="J172" s="514"/>
    </row>
    <row r="173" spans="1:10" x14ac:dyDescent="0.3">
      <c r="A173" s="672" t="str">
        <f t="shared" ref="A173:B181" si="97">A121</f>
        <v>Project 2 (&gt;£100k)</v>
      </c>
      <c r="B173" s="672" t="str">
        <f t="shared" si="97"/>
        <v>Please Select</v>
      </c>
      <c r="C173" s="494" t="str">
        <f t="shared" si="96"/>
        <v>Nominal £</v>
      </c>
      <c r="D173" s="515"/>
      <c r="E173" s="553"/>
      <c r="F173" s="553"/>
      <c r="G173" s="553"/>
      <c r="H173" s="553"/>
      <c r="I173" s="553"/>
      <c r="J173" s="515"/>
    </row>
    <row r="174" spans="1:10" x14ac:dyDescent="0.3">
      <c r="A174" s="672" t="str">
        <f t="shared" si="97"/>
        <v>Project 3 (&gt;£100k)</v>
      </c>
      <c r="B174" s="672" t="str">
        <f t="shared" si="97"/>
        <v>Please Select</v>
      </c>
      <c r="C174" s="494" t="str">
        <f t="shared" si="96"/>
        <v>Nominal £</v>
      </c>
      <c r="D174" s="515"/>
      <c r="E174" s="553"/>
      <c r="F174" s="553"/>
      <c r="G174" s="553"/>
      <c r="H174" s="553"/>
      <c r="I174" s="553"/>
      <c r="J174" s="515"/>
    </row>
    <row r="175" spans="1:10" x14ac:dyDescent="0.3">
      <c r="A175" s="672" t="str">
        <f t="shared" si="97"/>
        <v>Project 4 (&gt;£100k)</v>
      </c>
      <c r="B175" s="672" t="str">
        <f t="shared" si="97"/>
        <v>Please Select</v>
      </c>
      <c r="C175" s="494" t="str">
        <f t="shared" si="96"/>
        <v>Nominal £</v>
      </c>
      <c r="D175" s="515"/>
      <c r="E175" s="553"/>
      <c r="F175" s="553"/>
      <c r="G175" s="553"/>
      <c r="H175" s="553"/>
      <c r="I175" s="553"/>
      <c r="J175" s="515"/>
    </row>
    <row r="176" spans="1:10" x14ac:dyDescent="0.3">
      <c r="A176" s="672" t="str">
        <f t="shared" si="97"/>
        <v>Project 5 (&gt;£100k)</v>
      </c>
      <c r="B176" s="672" t="str">
        <f t="shared" si="97"/>
        <v>Please Select</v>
      </c>
      <c r="C176" s="494" t="str">
        <f t="shared" si="96"/>
        <v>Nominal £</v>
      </c>
      <c r="D176" s="515"/>
      <c r="E176" s="553"/>
      <c r="F176" s="553"/>
      <c r="G176" s="553"/>
      <c r="H176" s="553"/>
      <c r="I176" s="553"/>
      <c r="J176" s="515"/>
    </row>
    <row r="177" spans="1:10" x14ac:dyDescent="0.3">
      <c r="A177" s="672" t="str">
        <f t="shared" si="97"/>
        <v>Project 6 (&gt;£100k)</v>
      </c>
      <c r="B177" s="672" t="str">
        <f t="shared" si="97"/>
        <v>Please Select</v>
      </c>
      <c r="C177" s="495" t="str">
        <f t="shared" si="96"/>
        <v>Nominal £</v>
      </c>
      <c r="D177" s="515"/>
      <c r="E177" s="553"/>
      <c r="F177" s="553"/>
      <c r="G177" s="553"/>
      <c r="H177" s="553"/>
      <c r="I177" s="553"/>
      <c r="J177" s="515"/>
    </row>
    <row r="178" spans="1:10" x14ac:dyDescent="0.3">
      <c r="A178" s="672" t="str">
        <f t="shared" si="97"/>
        <v>Project 7 (&gt;£100k)</v>
      </c>
      <c r="B178" s="672" t="str">
        <f t="shared" si="97"/>
        <v>Please Select</v>
      </c>
      <c r="C178" s="495" t="str">
        <f t="shared" si="96"/>
        <v>Nominal £</v>
      </c>
      <c r="D178" s="515"/>
      <c r="E178" s="553"/>
      <c r="F178" s="553"/>
      <c r="G178" s="553"/>
      <c r="H178" s="553"/>
      <c r="I178" s="553"/>
      <c r="J178" s="515"/>
    </row>
    <row r="179" spans="1:10" x14ac:dyDescent="0.3">
      <c r="A179" s="672" t="str">
        <f t="shared" si="97"/>
        <v>Project 8 (&gt;£100k)</v>
      </c>
      <c r="B179" s="672" t="str">
        <f t="shared" si="97"/>
        <v>Please Select</v>
      </c>
      <c r="C179" s="495" t="str">
        <f t="shared" si="96"/>
        <v>Nominal £</v>
      </c>
      <c r="D179" s="719"/>
      <c r="E179" s="719"/>
      <c r="F179" s="719"/>
      <c r="G179" s="719"/>
      <c r="H179" s="719"/>
      <c r="I179" s="515"/>
      <c r="J179" s="515"/>
    </row>
    <row r="180" spans="1:10" x14ac:dyDescent="0.3">
      <c r="A180" s="672" t="str">
        <f t="shared" si="97"/>
        <v>Project 9 (&gt;£100k)</v>
      </c>
      <c r="B180" s="672" t="str">
        <f t="shared" si="97"/>
        <v>Please Select</v>
      </c>
      <c r="C180" s="495" t="str">
        <f t="shared" si="96"/>
        <v>Nominal £</v>
      </c>
      <c r="D180" s="719"/>
      <c r="E180" s="719"/>
      <c r="F180" s="719"/>
      <c r="G180" s="719"/>
      <c r="H180" s="719"/>
      <c r="I180" s="515"/>
      <c r="J180" s="515"/>
    </row>
    <row r="181" spans="1:10" x14ac:dyDescent="0.3">
      <c r="A181" s="672" t="str">
        <f t="shared" si="97"/>
        <v>Project 10 (&gt;£100k)</v>
      </c>
      <c r="B181" s="672" t="str">
        <f t="shared" si="97"/>
        <v>Please Select</v>
      </c>
      <c r="C181" s="495" t="str">
        <f t="shared" si="96"/>
        <v>Nominal £</v>
      </c>
      <c r="D181" s="719"/>
      <c r="E181" s="719"/>
      <c r="F181" s="719"/>
      <c r="G181" s="719"/>
      <c r="H181" s="719"/>
      <c r="I181" s="515"/>
      <c r="J181" s="515"/>
    </row>
    <row r="182" spans="1:10" ht="14.5" thickBot="1" x14ac:dyDescent="0.35">
      <c r="A182" s="738"/>
      <c r="B182" s="738" t="s">
        <v>681</v>
      </c>
      <c r="C182" s="496" t="str">
        <f t="shared" si="96"/>
        <v>Nominal £</v>
      </c>
      <c r="D182" s="739">
        <f t="shared" ref="D182:J182" si="98">SUM(D172:D181)</f>
        <v>0</v>
      </c>
      <c r="E182" s="739">
        <f t="shared" si="98"/>
        <v>0</v>
      </c>
      <c r="F182" s="739">
        <f t="shared" si="98"/>
        <v>0</v>
      </c>
      <c r="G182" s="739">
        <f t="shared" si="98"/>
        <v>0</v>
      </c>
      <c r="H182" s="739">
        <f t="shared" si="98"/>
        <v>0</v>
      </c>
      <c r="I182" s="740">
        <f t="shared" si="98"/>
        <v>0</v>
      </c>
      <c r="J182" s="740">
        <f t="shared" si="98"/>
        <v>0</v>
      </c>
    </row>
    <row r="183" spans="1:10" x14ac:dyDescent="0.3"/>
    <row r="184" spans="1:10" x14ac:dyDescent="0.3"/>
    <row r="185" spans="1:10" x14ac:dyDescent="0.3"/>
    <row r="186" spans="1:10" ht="14.5" thickBot="1" x14ac:dyDescent="0.35">
      <c r="A186" s="1022" t="s">
        <v>1264</v>
      </c>
    </row>
    <row r="187" spans="1:10" ht="14.5" thickBot="1" x14ac:dyDescent="0.35">
      <c r="A187" s="1281"/>
      <c r="B187" s="1727" t="s">
        <v>1026</v>
      </c>
      <c r="C187" s="1712" t="s">
        <v>386</v>
      </c>
      <c r="D187" s="1720" t="s">
        <v>1020</v>
      </c>
      <c r="E187" s="1617"/>
      <c r="F187" s="1617"/>
      <c r="G187" s="1617"/>
      <c r="H187" s="1617"/>
      <c r="I187" s="1618"/>
    </row>
    <row r="188" spans="1:10" ht="14.5" thickBot="1" x14ac:dyDescent="0.35">
      <c r="A188" s="1282"/>
      <c r="B188" s="1728"/>
      <c r="C188" s="1614"/>
      <c r="D188" s="499">
        <v>2023</v>
      </c>
      <c r="E188" s="478">
        <v>2024</v>
      </c>
      <c r="F188" s="478">
        <v>2025</v>
      </c>
      <c r="G188" s="478">
        <v>2026</v>
      </c>
      <c r="H188" s="478">
        <v>2027</v>
      </c>
      <c r="I188" s="479">
        <v>2028</v>
      </c>
    </row>
    <row r="189" spans="1:10" x14ac:dyDescent="0.3">
      <c r="A189" s="1729" t="s">
        <v>1021</v>
      </c>
      <c r="B189" s="1298" t="s">
        <v>1015</v>
      </c>
      <c r="C189" s="1295" t="s">
        <v>59</v>
      </c>
      <c r="D189" s="1283"/>
      <c r="E189" s="1284"/>
      <c r="F189" s="1284"/>
      <c r="G189" s="1284"/>
      <c r="H189" s="1284"/>
      <c r="I189" s="1284"/>
    </row>
    <row r="190" spans="1:10" x14ac:dyDescent="0.3">
      <c r="A190" s="1722"/>
      <c r="B190" s="792" t="s">
        <v>1016</v>
      </c>
      <c r="C190" s="1296" t="str">
        <f>$C$189</f>
        <v>%</v>
      </c>
      <c r="D190" s="1286"/>
      <c r="E190" s="1287"/>
      <c r="F190" s="1287"/>
      <c r="G190" s="1287"/>
      <c r="H190" s="1287"/>
      <c r="I190" s="1287"/>
    </row>
    <row r="191" spans="1:10" x14ac:dyDescent="0.3">
      <c r="A191" s="1722"/>
      <c r="B191" s="792" t="s">
        <v>1019</v>
      </c>
      <c r="C191" s="1296" t="str">
        <f t="shared" ref="C191:C193" si="99">$C$189</f>
        <v>%</v>
      </c>
      <c r="D191" s="1286"/>
      <c r="E191" s="1287"/>
      <c r="F191" s="1287"/>
      <c r="G191" s="1287"/>
      <c r="H191" s="1287"/>
      <c r="I191" s="1287"/>
    </row>
    <row r="192" spans="1:10" x14ac:dyDescent="0.3">
      <c r="A192" s="1722"/>
      <c r="B192" s="792" t="s">
        <v>1018</v>
      </c>
      <c r="C192" s="1296" t="str">
        <f t="shared" si="99"/>
        <v>%</v>
      </c>
      <c r="D192" s="1286"/>
      <c r="E192" s="1287"/>
      <c r="F192" s="1287"/>
      <c r="G192" s="1287"/>
      <c r="H192" s="1287"/>
      <c r="I192" s="1287"/>
    </row>
    <row r="193" spans="1:9" ht="14.5" thickBot="1" x14ac:dyDescent="0.35">
      <c r="A193" s="1723"/>
      <c r="B193" s="521" t="s">
        <v>1017</v>
      </c>
      <c r="C193" s="1296" t="str">
        <f t="shared" si="99"/>
        <v>%</v>
      </c>
      <c r="D193" s="1286"/>
      <c r="E193" s="1287"/>
      <c r="F193" s="1287"/>
      <c r="G193" s="1287"/>
      <c r="H193" s="1287"/>
      <c r="I193" s="1287"/>
    </row>
    <row r="194" spans="1:9" x14ac:dyDescent="0.3">
      <c r="A194" s="1724" t="s">
        <v>1022</v>
      </c>
      <c r="B194" s="1299" t="s">
        <v>1015</v>
      </c>
      <c r="C194" s="1295" t="s">
        <v>59</v>
      </c>
      <c r="D194" s="1288">
        <f>1-D189</f>
        <v>1</v>
      </c>
      <c r="E194" s="1289">
        <f t="shared" ref="E194:I194" si="100">1-E189</f>
        <v>1</v>
      </c>
      <c r="F194" s="1289">
        <f t="shared" si="100"/>
        <v>1</v>
      </c>
      <c r="G194" s="1289">
        <f t="shared" si="100"/>
        <v>1</v>
      </c>
      <c r="H194" s="1289">
        <f t="shared" si="100"/>
        <v>1</v>
      </c>
      <c r="I194" s="1289">
        <f t="shared" si="100"/>
        <v>1</v>
      </c>
    </row>
    <row r="195" spans="1:9" x14ac:dyDescent="0.3">
      <c r="A195" s="1725"/>
      <c r="B195" s="792" t="s">
        <v>1016</v>
      </c>
      <c r="C195" s="1296" t="str">
        <f>$C$189</f>
        <v>%</v>
      </c>
      <c r="D195" s="1290">
        <f t="shared" ref="D195:I195" si="101">1-D190</f>
        <v>1</v>
      </c>
      <c r="E195" s="1291">
        <f t="shared" si="101"/>
        <v>1</v>
      </c>
      <c r="F195" s="1291">
        <f t="shared" si="101"/>
        <v>1</v>
      </c>
      <c r="G195" s="1291">
        <f t="shared" si="101"/>
        <v>1</v>
      </c>
      <c r="H195" s="1291">
        <f t="shared" si="101"/>
        <v>1</v>
      </c>
      <c r="I195" s="1291">
        <f t="shared" si="101"/>
        <v>1</v>
      </c>
    </row>
    <row r="196" spans="1:9" x14ac:dyDescent="0.3">
      <c r="A196" s="1725"/>
      <c r="B196" s="792" t="s">
        <v>1019</v>
      </c>
      <c r="C196" s="1296" t="str">
        <f t="shared" ref="C196:C198" si="102">$C$189</f>
        <v>%</v>
      </c>
      <c r="D196" s="1290">
        <f t="shared" ref="D196:I196" si="103">1-D191</f>
        <v>1</v>
      </c>
      <c r="E196" s="1291">
        <f t="shared" si="103"/>
        <v>1</v>
      </c>
      <c r="F196" s="1291">
        <f t="shared" si="103"/>
        <v>1</v>
      </c>
      <c r="G196" s="1291">
        <f t="shared" si="103"/>
        <v>1</v>
      </c>
      <c r="H196" s="1291">
        <f t="shared" si="103"/>
        <v>1</v>
      </c>
      <c r="I196" s="1291">
        <f t="shared" si="103"/>
        <v>1</v>
      </c>
    </row>
    <row r="197" spans="1:9" x14ac:dyDescent="0.3">
      <c r="A197" s="1725"/>
      <c r="B197" s="792" t="s">
        <v>1018</v>
      </c>
      <c r="C197" s="1296" t="str">
        <f t="shared" si="102"/>
        <v>%</v>
      </c>
      <c r="D197" s="1290">
        <f t="shared" ref="D197:I197" si="104">1-D192</f>
        <v>1</v>
      </c>
      <c r="E197" s="1291">
        <f t="shared" si="104"/>
        <v>1</v>
      </c>
      <c r="F197" s="1291">
        <f t="shared" si="104"/>
        <v>1</v>
      </c>
      <c r="G197" s="1291">
        <f t="shared" si="104"/>
        <v>1</v>
      </c>
      <c r="H197" s="1291">
        <f t="shared" si="104"/>
        <v>1</v>
      </c>
      <c r="I197" s="1291">
        <f t="shared" si="104"/>
        <v>1</v>
      </c>
    </row>
    <row r="198" spans="1:9" ht="14.5" thickBot="1" x14ac:dyDescent="0.35">
      <c r="A198" s="1726"/>
      <c r="B198" s="521" t="s">
        <v>1017</v>
      </c>
      <c r="C198" s="1297" t="str">
        <f t="shared" si="102"/>
        <v>%</v>
      </c>
      <c r="D198" s="1293">
        <f t="shared" ref="D198:I198" si="105">1-D193</f>
        <v>1</v>
      </c>
      <c r="E198" s="1294">
        <f t="shared" si="105"/>
        <v>1</v>
      </c>
      <c r="F198" s="1294">
        <f t="shared" si="105"/>
        <v>1</v>
      </c>
      <c r="G198" s="1294">
        <f t="shared" si="105"/>
        <v>1</v>
      </c>
      <c r="H198" s="1294">
        <f t="shared" si="105"/>
        <v>1</v>
      </c>
      <c r="I198" s="1294">
        <f t="shared" si="105"/>
        <v>1</v>
      </c>
    </row>
    <row r="199" spans="1:9" ht="14.5" thickBot="1" x14ac:dyDescent="0.35">
      <c r="A199" s="1303"/>
      <c r="B199" s="1727" t="s">
        <v>1026</v>
      </c>
      <c r="C199" s="1712" t="s">
        <v>386</v>
      </c>
      <c r="D199" s="1720" t="s">
        <v>1024</v>
      </c>
      <c r="E199" s="1617"/>
      <c r="F199" s="1617"/>
      <c r="G199" s="1617"/>
      <c r="H199" s="1617"/>
      <c r="I199" s="1618"/>
    </row>
    <row r="200" spans="1:9" ht="14.5" thickBot="1" x14ac:dyDescent="0.35">
      <c r="A200" s="1304"/>
      <c r="B200" s="1728"/>
      <c r="C200" s="1614"/>
      <c r="D200" s="499">
        <v>2023</v>
      </c>
      <c r="E200" s="478">
        <v>2024</v>
      </c>
      <c r="F200" s="478">
        <v>2025</v>
      </c>
      <c r="G200" s="478">
        <v>2026</v>
      </c>
      <c r="H200" s="478">
        <v>2027</v>
      </c>
      <c r="I200" s="479">
        <v>2028</v>
      </c>
    </row>
    <row r="201" spans="1:9" x14ac:dyDescent="0.3">
      <c r="A201" s="1721" t="s">
        <v>1023</v>
      </c>
      <c r="B201" s="1298" t="s">
        <v>1015</v>
      </c>
      <c r="C201" s="1295" t="str">
        <f t="shared" ref="C201:C212" si="106">$C$9</f>
        <v>Nominal £</v>
      </c>
      <c r="D201" s="514"/>
      <c r="E201" s="520"/>
      <c r="F201" s="520"/>
      <c r="G201" s="520"/>
      <c r="H201" s="520"/>
      <c r="I201" s="520"/>
    </row>
    <row r="202" spans="1:9" x14ac:dyDescent="0.3">
      <c r="A202" s="1722"/>
      <c r="B202" s="792" t="s">
        <v>1016</v>
      </c>
      <c r="C202" s="1296" t="str">
        <f t="shared" si="106"/>
        <v>Nominal £</v>
      </c>
      <c r="D202" s="515"/>
      <c r="E202" s="553"/>
      <c r="F202" s="553"/>
      <c r="G202" s="553"/>
      <c r="H202" s="553"/>
      <c r="I202" s="553"/>
    </row>
    <row r="203" spans="1:9" x14ac:dyDescent="0.3">
      <c r="A203" s="1722"/>
      <c r="B203" s="792" t="s">
        <v>1019</v>
      </c>
      <c r="C203" s="1296" t="str">
        <f t="shared" si="106"/>
        <v>Nominal £</v>
      </c>
      <c r="D203" s="515"/>
      <c r="E203" s="553"/>
      <c r="F203" s="553"/>
      <c r="G203" s="553"/>
      <c r="H203" s="553"/>
      <c r="I203" s="553"/>
    </row>
    <row r="204" spans="1:9" x14ac:dyDescent="0.3">
      <c r="A204" s="1722"/>
      <c r="B204" s="792" t="s">
        <v>1018</v>
      </c>
      <c r="C204" s="1296" t="str">
        <f t="shared" si="106"/>
        <v>Nominal £</v>
      </c>
      <c r="D204" s="515"/>
      <c r="E204" s="553"/>
      <c r="F204" s="553"/>
      <c r="G204" s="553"/>
      <c r="H204" s="553"/>
      <c r="I204" s="553"/>
    </row>
    <row r="205" spans="1:9" x14ac:dyDescent="0.3">
      <c r="A205" s="1722"/>
      <c r="B205" s="1300" t="s">
        <v>1017</v>
      </c>
      <c r="C205" s="1296" t="str">
        <f t="shared" si="106"/>
        <v>Nominal £</v>
      </c>
      <c r="D205" s="515"/>
      <c r="E205" s="553"/>
      <c r="F205" s="553"/>
      <c r="G205" s="553"/>
      <c r="H205" s="553"/>
      <c r="I205" s="553"/>
    </row>
    <row r="206" spans="1:9" ht="14.5" thickBot="1" x14ac:dyDescent="0.35">
      <c r="A206" s="1723"/>
      <c r="B206" s="1302" t="s">
        <v>29</v>
      </c>
      <c r="C206" s="1296" t="str">
        <f t="shared" si="106"/>
        <v>Nominal £</v>
      </c>
      <c r="D206" s="737">
        <f t="shared" ref="D206:I206" si="107">SUM(D201:D205)</f>
        <v>0</v>
      </c>
      <c r="E206" s="896">
        <f t="shared" si="107"/>
        <v>0</v>
      </c>
      <c r="F206" s="896">
        <f t="shared" si="107"/>
        <v>0</v>
      </c>
      <c r="G206" s="896">
        <f t="shared" si="107"/>
        <v>0</v>
      </c>
      <c r="H206" s="896">
        <f t="shared" si="107"/>
        <v>0</v>
      </c>
      <c r="I206" s="896">
        <f t="shared" si="107"/>
        <v>0</v>
      </c>
    </row>
    <row r="207" spans="1:9" x14ac:dyDescent="0.3">
      <c r="A207" s="1724" t="s">
        <v>1025</v>
      </c>
      <c r="B207" s="1299" t="s">
        <v>1015</v>
      </c>
      <c r="C207" s="1295" t="str">
        <f t="shared" si="106"/>
        <v>Nominal £</v>
      </c>
      <c r="D207" s="514"/>
      <c r="E207" s="520"/>
      <c r="F207" s="520"/>
      <c r="G207" s="520"/>
      <c r="H207" s="520"/>
      <c r="I207" s="520"/>
    </row>
    <row r="208" spans="1:9" x14ac:dyDescent="0.3">
      <c r="A208" s="1725"/>
      <c r="B208" s="792" t="s">
        <v>1016</v>
      </c>
      <c r="C208" s="1296" t="str">
        <f t="shared" si="106"/>
        <v>Nominal £</v>
      </c>
      <c r="D208" s="515"/>
      <c r="E208" s="553"/>
      <c r="F208" s="553"/>
      <c r="G208" s="553"/>
      <c r="H208" s="553"/>
      <c r="I208" s="553"/>
    </row>
    <row r="209" spans="1:9" x14ac:dyDescent="0.3">
      <c r="A209" s="1725"/>
      <c r="B209" s="792" t="s">
        <v>1019</v>
      </c>
      <c r="C209" s="1296" t="str">
        <f t="shared" si="106"/>
        <v>Nominal £</v>
      </c>
      <c r="D209" s="515"/>
      <c r="E209" s="553"/>
      <c r="F209" s="553"/>
      <c r="G209" s="553"/>
      <c r="H209" s="553"/>
      <c r="I209" s="553"/>
    </row>
    <row r="210" spans="1:9" x14ac:dyDescent="0.3">
      <c r="A210" s="1725"/>
      <c r="B210" s="792" t="s">
        <v>1018</v>
      </c>
      <c r="C210" s="1296" t="str">
        <f t="shared" si="106"/>
        <v>Nominal £</v>
      </c>
      <c r="D210" s="515"/>
      <c r="E210" s="553"/>
      <c r="F210" s="553"/>
      <c r="G210" s="553"/>
      <c r="H210" s="553"/>
      <c r="I210" s="553"/>
    </row>
    <row r="211" spans="1:9" x14ac:dyDescent="0.3">
      <c r="A211" s="1725"/>
      <c r="B211" s="1300" t="s">
        <v>1017</v>
      </c>
      <c r="C211" s="1301" t="str">
        <f t="shared" si="106"/>
        <v>Nominal £</v>
      </c>
      <c r="D211" s="721"/>
      <c r="E211" s="557"/>
      <c r="F211" s="557"/>
      <c r="G211" s="557"/>
      <c r="H211" s="557"/>
      <c r="I211" s="557"/>
    </row>
    <row r="212" spans="1:9" ht="14.5" thickBot="1" x14ac:dyDescent="0.35">
      <c r="A212" s="1726"/>
      <c r="B212" s="1302" t="s">
        <v>29</v>
      </c>
      <c r="C212" s="1297" t="str">
        <f t="shared" si="106"/>
        <v>Nominal £</v>
      </c>
      <c r="D212" s="740">
        <f>SUM(D207:D211)</f>
        <v>0</v>
      </c>
      <c r="E212" s="716">
        <f t="shared" ref="E212:I212" si="108">SUM(E207:E211)</f>
        <v>0</v>
      </c>
      <c r="F212" s="716">
        <f t="shared" si="108"/>
        <v>0</v>
      </c>
      <c r="G212" s="716">
        <f t="shared" si="108"/>
        <v>0</v>
      </c>
      <c r="H212" s="716">
        <f t="shared" si="108"/>
        <v>0</v>
      </c>
      <c r="I212" s="716">
        <f t="shared" si="108"/>
        <v>0</v>
      </c>
    </row>
    <row r="213" spans="1:9" ht="14.5" thickBot="1" x14ac:dyDescent="0.35">
      <c r="A213" s="1303"/>
      <c r="B213" s="1727" t="s">
        <v>1026</v>
      </c>
      <c r="C213" s="1712" t="s">
        <v>386</v>
      </c>
      <c r="D213" s="1720" t="s">
        <v>1027</v>
      </c>
      <c r="E213" s="1617"/>
      <c r="F213" s="1617"/>
      <c r="G213" s="1617"/>
      <c r="H213" s="1617"/>
      <c r="I213" s="1618"/>
    </row>
    <row r="214" spans="1:9" ht="14.5" thickBot="1" x14ac:dyDescent="0.35">
      <c r="A214" s="1304"/>
      <c r="B214" s="1728"/>
      <c r="C214" s="1614"/>
      <c r="D214" s="499">
        <v>2023</v>
      </c>
      <c r="E214" s="478">
        <v>2024</v>
      </c>
      <c r="F214" s="478">
        <v>2025</v>
      </c>
      <c r="G214" s="478">
        <v>2026</v>
      </c>
      <c r="H214" s="478">
        <v>2027</v>
      </c>
      <c r="I214" s="479">
        <v>2028</v>
      </c>
    </row>
    <row r="215" spans="1:9" x14ac:dyDescent="0.3">
      <c r="A215" s="1721" t="s">
        <v>1028</v>
      </c>
      <c r="B215" s="1298" t="s">
        <v>1015</v>
      </c>
      <c r="C215" s="1295" t="s">
        <v>225</v>
      </c>
      <c r="D215" s="514"/>
      <c r="E215" s="671" t="str">
        <f>IF(E$214&gt;Cover!$E$13,"",D245)</f>
        <v/>
      </c>
      <c r="F215" s="671" t="str">
        <f>IF(F$214&gt;Cover!$E$13,"",E245)</f>
        <v/>
      </c>
      <c r="G215" s="671" t="str">
        <f>IF(G$214&gt;Cover!$E$13,"",F245)</f>
        <v/>
      </c>
      <c r="H215" s="671" t="str">
        <f>IF(H$214&gt;Cover!$E$13,"",G245)</f>
        <v/>
      </c>
      <c r="I215" s="671" t="str">
        <f>IF(I$214&gt;Cover!$E$13,"",H245)</f>
        <v/>
      </c>
    </row>
    <row r="216" spans="1:9" x14ac:dyDescent="0.3">
      <c r="A216" s="1722"/>
      <c r="B216" s="792" t="s">
        <v>1016</v>
      </c>
      <c r="C216" s="1296" t="str">
        <f>$C$215</f>
        <v>Number</v>
      </c>
      <c r="D216" s="515"/>
      <c r="E216" s="663" t="str">
        <f>IF(E$214&gt;Cover!$E$13,"",D246)</f>
        <v/>
      </c>
      <c r="F216" s="663" t="str">
        <f>IF(F$214&gt;Cover!$E$13,"",E246)</f>
        <v/>
      </c>
      <c r="G216" s="663" t="str">
        <f>IF(G$214&gt;Cover!$E$13,"",F246)</f>
        <v/>
      </c>
      <c r="H216" s="663" t="str">
        <f>IF(H$214&gt;Cover!$E$13,"",G246)</f>
        <v/>
      </c>
      <c r="I216" s="663" t="str">
        <f>IF(I$214&gt;Cover!$E$13,"",H246)</f>
        <v/>
      </c>
    </row>
    <row r="217" spans="1:9" x14ac:dyDescent="0.3">
      <c r="A217" s="1722"/>
      <c r="B217" s="792" t="s">
        <v>1019</v>
      </c>
      <c r="C217" s="1296" t="str">
        <f t="shared" ref="C217:C250" si="109">$C$215</f>
        <v>Number</v>
      </c>
      <c r="D217" s="515"/>
      <c r="E217" s="663" t="str">
        <f>IF(E$214&gt;Cover!$E$13,"",D247)</f>
        <v/>
      </c>
      <c r="F217" s="663" t="str">
        <f>IF(F$214&gt;Cover!$E$13,"",E247)</f>
        <v/>
      </c>
      <c r="G217" s="663" t="str">
        <f>IF(G$214&gt;Cover!$E$13,"",F247)</f>
        <v/>
      </c>
      <c r="H217" s="663" t="str">
        <f>IF(H$214&gt;Cover!$E$13,"",G247)</f>
        <v/>
      </c>
      <c r="I217" s="663" t="str">
        <f>IF(I$214&gt;Cover!$E$13,"",H247)</f>
        <v/>
      </c>
    </row>
    <row r="218" spans="1:9" x14ac:dyDescent="0.3">
      <c r="A218" s="1722"/>
      <c r="B218" s="792" t="s">
        <v>1018</v>
      </c>
      <c r="C218" s="1296" t="str">
        <f t="shared" si="109"/>
        <v>Number</v>
      </c>
      <c r="D218" s="515"/>
      <c r="E218" s="663" t="str">
        <f>IF(E$214&gt;Cover!$E$13,"",D248)</f>
        <v/>
      </c>
      <c r="F218" s="663" t="str">
        <f>IF(F$214&gt;Cover!$E$13,"",E248)</f>
        <v/>
      </c>
      <c r="G218" s="663" t="str">
        <f>IF(G$214&gt;Cover!$E$13,"",F248)</f>
        <v/>
      </c>
      <c r="H218" s="663" t="str">
        <f>IF(H$214&gt;Cover!$E$13,"",G248)</f>
        <v/>
      </c>
      <c r="I218" s="663" t="str">
        <f>IF(I$214&gt;Cover!$E$13,"",H248)</f>
        <v/>
      </c>
    </row>
    <row r="219" spans="1:9" x14ac:dyDescent="0.3">
      <c r="A219" s="1722"/>
      <c r="B219" s="1300" t="s">
        <v>1017</v>
      </c>
      <c r="C219" s="1296" t="str">
        <f t="shared" si="109"/>
        <v>Number</v>
      </c>
      <c r="D219" s="515"/>
      <c r="E219" s="663" t="str">
        <f>IF(E$214&gt;Cover!$E$13,"",D249)</f>
        <v/>
      </c>
      <c r="F219" s="663" t="str">
        <f>IF(F$214&gt;Cover!$E$13,"",E249)</f>
        <v/>
      </c>
      <c r="G219" s="663" t="str">
        <f>IF(G$214&gt;Cover!$E$13,"",F249)</f>
        <v/>
      </c>
      <c r="H219" s="663" t="str">
        <f>IF(H$214&gt;Cover!$E$13,"",G249)</f>
        <v/>
      </c>
      <c r="I219" s="663" t="str">
        <f>IF(I$214&gt;Cover!$E$13,"",H249)</f>
        <v/>
      </c>
    </row>
    <row r="220" spans="1:9" ht="14.5" thickBot="1" x14ac:dyDescent="0.35">
      <c r="A220" s="1723"/>
      <c r="B220" s="1302" t="s">
        <v>29</v>
      </c>
      <c r="C220" s="1296" t="str">
        <f t="shared" si="109"/>
        <v>Number</v>
      </c>
      <c r="D220" s="737">
        <f t="shared" ref="D220" si="110">SUM(D215:D219)</f>
        <v>0</v>
      </c>
      <c r="E220" s="896">
        <f t="shared" ref="E220" si="111">SUM(E215:E219)</f>
        <v>0</v>
      </c>
      <c r="F220" s="896">
        <f t="shared" ref="F220" si="112">SUM(F215:F219)</f>
        <v>0</v>
      </c>
      <c r="G220" s="896">
        <f t="shared" ref="G220" si="113">SUM(G215:G219)</f>
        <v>0</v>
      </c>
      <c r="H220" s="896">
        <f t="shared" ref="H220" si="114">SUM(H215:H219)</f>
        <v>0</v>
      </c>
      <c r="I220" s="896">
        <f t="shared" ref="I220" si="115">SUM(I215:I219)</f>
        <v>0</v>
      </c>
    </row>
    <row r="221" spans="1:9" x14ac:dyDescent="0.3">
      <c r="A221" s="1724" t="s">
        <v>1029</v>
      </c>
      <c r="B221" s="1299" t="s">
        <v>1015</v>
      </c>
      <c r="C221" s="1295" t="str">
        <f t="shared" si="109"/>
        <v>Number</v>
      </c>
      <c r="D221" s="514"/>
      <c r="E221" s="520"/>
      <c r="F221" s="520"/>
      <c r="G221" s="520"/>
      <c r="H221" s="520"/>
      <c r="I221" s="520"/>
    </row>
    <row r="222" spans="1:9" x14ac:dyDescent="0.3">
      <c r="A222" s="1725"/>
      <c r="B222" s="792" t="s">
        <v>1016</v>
      </c>
      <c r="C222" s="1296" t="str">
        <f t="shared" si="109"/>
        <v>Number</v>
      </c>
      <c r="D222" s="515"/>
      <c r="E222" s="553"/>
      <c r="F222" s="553"/>
      <c r="G222" s="553"/>
      <c r="H222" s="553"/>
      <c r="I222" s="553"/>
    </row>
    <row r="223" spans="1:9" x14ac:dyDescent="0.3">
      <c r="A223" s="1725"/>
      <c r="B223" s="792" t="s">
        <v>1019</v>
      </c>
      <c r="C223" s="1296" t="str">
        <f t="shared" si="109"/>
        <v>Number</v>
      </c>
      <c r="D223" s="515"/>
      <c r="E223" s="553"/>
      <c r="F223" s="553"/>
      <c r="G223" s="553"/>
      <c r="H223" s="553"/>
      <c r="I223" s="553"/>
    </row>
    <row r="224" spans="1:9" x14ac:dyDescent="0.3">
      <c r="A224" s="1725"/>
      <c r="B224" s="792" t="s">
        <v>1018</v>
      </c>
      <c r="C224" s="1296" t="str">
        <f t="shared" si="109"/>
        <v>Number</v>
      </c>
      <c r="D224" s="515"/>
      <c r="E224" s="553"/>
      <c r="F224" s="553"/>
      <c r="G224" s="553"/>
      <c r="H224" s="553"/>
      <c r="I224" s="553"/>
    </row>
    <row r="225" spans="1:34" x14ac:dyDescent="0.3">
      <c r="A225" s="1725"/>
      <c r="B225" s="1300" t="s">
        <v>1017</v>
      </c>
      <c r="C225" s="1301" t="str">
        <f t="shared" si="109"/>
        <v>Number</v>
      </c>
      <c r="D225" s="721"/>
      <c r="E225" s="557"/>
      <c r="F225" s="557"/>
      <c r="G225" s="557"/>
      <c r="H225" s="557"/>
      <c r="I225" s="557"/>
    </row>
    <row r="226" spans="1:34" ht="14.5" thickBot="1" x14ac:dyDescent="0.35">
      <c r="A226" s="1726"/>
      <c r="B226" s="1302" t="s">
        <v>29</v>
      </c>
      <c r="C226" s="1297" t="str">
        <f t="shared" si="109"/>
        <v>Number</v>
      </c>
      <c r="D226" s="740">
        <f>SUM(D221:D225)</f>
        <v>0</v>
      </c>
      <c r="E226" s="716">
        <f t="shared" ref="E226" si="116">SUM(E221:E225)</f>
        <v>0</v>
      </c>
      <c r="F226" s="716">
        <f t="shared" ref="F226" si="117">SUM(F221:F225)</f>
        <v>0</v>
      </c>
      <c r="G226" s="716">
        <f t="shared" ref="G226" si="118">SUM(G221:G225)</f>
        <v>0</v>
      </c>
      <c r="H226" s="716">
        <f t="shared" ref="H226" si="119">SUM(H221:H225)</f>
        <v>0</v>
      </c>
      <c r="I226" s="716">
        <f t="shared" ref="I226" si="120">SUM(I221:I225)</f>
        <v>0</v>
      </c>
    </row>
    <row r="227" spans="1:34" x14ac:dyDescent="0.3">
      <c r="A227" s="1721" t="s">
        <v>1030</v>
      </c>
      <c r="B227" s="1298" t="s">
        <v>1015</v>
      </c>
      <c r="C227" s="1295" t="str">
        <f t="shared" si="109"/>
        <v>Number</v>
      </c>
      <c r="D227" s="670">
        <f>D215+D221</f>
        <v>0</v>
      </c>
      <c r="E227" s="671" t="str">
        <f>IFERROR(E215+E221,"")</f>
        <v/>
      </c>
      <c r="F227" s="671" t="str">
        <f t="shared" ref="F227:I227" si="121">IFERROR(F215+F221,"")</f>
        <v/>
      </c>
      <c r="G227" s="671" t="str">
        <f t="shared" si="121"/>
        <v/>
      </c>
      <c r="H227" s="671" t="str">
        <f t="shared" si="121"/>
        <v/>
      </c>
      <c r="I227" s="671" t="str">
        <f t="shared" si="121"/>
        <v/>
      </c>
    </row>
    <row r="228" spans="1:34" s="38" customFormat="1" ht="15" customHeight="1" x14ac:dyDescent="0.3">
      <c r="A228" s="1722"/>
      <c r="B228" s="792" t="s">
        <v>1016</v>
      </c>
      <c r="C228" s="1296" t="str">
        <f t="shared" si="109"/>
        <v>Number</v>
      </c>
      <c r="D228" s="672">
        <f t="shared" ref="D228:D231" si="122">D216+D222</f>
        <v>0</v>
      </c>
      <c r="E228" s="663" t="str">
        <f t="shared" ref="E228:I228" si="123">IFERROR(E216+E222,"")</f>
        <v/>
      </c>
      <c r="F228" s="663" t="str">
        <f t="shared" si="123"/>
        <v/>
      </c>
      <c r="G228" s="663" t="str">
        <f t="shared" si="123"/>
        <v/>
      </c>
      <c r="H228" s="663" t="str">
        <f t="shared" si="123"/>
        <v/>
      </c>
      <c r="I228" s="663" t="str">
        <f t="shared" si="123"/>
        <v/>
      </c>
      <c r="J228"/>
      <c r="K228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7"/>
      <c r="AE228" s="37"/>
      <c r="AF228" s="37"/>
      <c r="AG228" s="37"/>
      <c r="AH228" s="37"/>
    </row>
    <row r="229" spans="1:34" x14ac:dyDescent="0.3">
      <c r="A229" s="1722"/>
      <c r="B229" s="792" t="s">
        <v>1019</v>
      </c>
      <c r="C229" s="1296" t="str">
        <f t="shared" si="109"/>
        <v>Number</v>
      </c>
      <c r="D229" s="672">
        <f t="shared" si="122"/>
        <v>0</v>
      </c>
      <c r="E229" s="663" t="str">
        <f t="shared" ref="E229:I229" si="124">IFERROR(E217+E223,"")</f>
        <v/>
      </c>
      <c r="F229" s="663" t="str">
        <f t="shared" si="124"/>
        <v/>
      </c>
      <c r="G229" s="663" t="str">
        <f t="shared" si="124"/>
        <v/>
      </c>
      <c r="H229" s="663" t="str">
        <f t="shared" si="124"/>
        <v/>
      </c>
      <c r="I229" s="663" t="str">
        <f t="shared" si="124"/>
        <v/>
      </c>
    </row>
    <row r="230" spans="1:34" x14ac:dyDescent="0.3">
      <c r="A230" s="1722"/>
      <c r="B230" s="792" t="s">
        <v>1018</v>
      </c>
      <c r="C230" s="1296" t="str">
        <f t="shared" si="109"/>
        <v>Number</v>
      </c>
      <c r="D230" s="672">
        <f t="shared" si="122"/>
        <v>0</v>
      </c>
      <c r="E230" s="663" t="str">
        <f t="shared" ref="E230:I230" si="125">IFERROR(E218+E224,"")</f>
        <v/>
      </c>
      <c r="F230" s="663" t="str">
        <f t="shared" si="125"/>
        <v/>
      </c>
      <c r="G230" s="663" t="str">
        <f t="shared" si="125"/>
        <v/>
      </c>
      <c r="H230" s="663" t="str">
        <f t="shared" si="125"/>
        <v/>
      </c>
      <c r="I230" s="663" t="str">
        <f t="shared" si="125"/>
        <v/>
      </c>
    </row>
    <row r="231" spans="1:34" x14ac:dyDescent="0.3">
      <c r="A231" s="1722"/>
      <c r="B231" s="1300" t="s">
        <v>1017</v>
      </c>
      <c r="C231" s="1296" t="str">
        <f t="shared" si="109"/>
        <v>Number</v>
      </c>
      <c r="D231" s="672">
        <f t="shared" si="122"/>
        <v>0</v>
      </c>
      <c r="E231" s="663" t="str">
        <f t="shared" ref="E231:I231" si="126">IFERROR(E219+E225,"")</f>
        <v/>
      </c>
      <c r="F231" s="663" t="str">
        <f t="shared" si="126"/>
        <v/>
      </c>
      <c r="G231" s="663" t="str">
        <f t="shared" si="126"/>
        <v/>
      </c>
      <c r="H231" s="663" t="str">
        <f t="shared" si="126"/>
        <v/>
      </c>
      <c r="I231" s="663" t="str">
        <f t="shared" si="126"/>
        <v/>
      </c>
    </row>
    <row r="232" spans="1:34" ht="14.5" thickBot="1" x14ac:dyDescent="0.35">
      <c r="A232" s="1723"/>
      <c r="B232" s="1302" t="s">
        <v>29</v>
      </c>
      <c r="C232" s="1296" t="str">
        <f t="shared" si="109"/>
        <v>Number</v>
      </c>
      <c r="D232" s="737">
        <f t="shared" ref="D232" si="127">SUM(D227:D231)</f>
        <v>0</v>
      </c>
      <c r="E232" s="896">
        <f t="shared" ref="E232" si="128">SUM(E227:E231)</f>
        <v>0</v>
      </c>
      <c r="F232" s="896">
        <f t="shared" ref="F232" si="129">SUM(F227:F231)</f>
        <v>0</v>
      </c>
      <c r="G232" s="896">
        <f t="shared" ref="G232" si="130">SUM(G227:G231)</f>
        <v>0</v>
      </c>
      <c r="H232" s="896">
        <f t="shared" ref="H232" si="131">SUM(H227:H231)</f>
        <v>0</v>
      </c>
      <c r="I232" s="896">
        <f t="shared" ref="I232" si="132">SUM(I227:I231)</f>
        <v>0</v>
      </c>
    </row>
    <row r="233" spans="1:34" x14ac:dyDescent="0.3">
      <c r="A233" s="1724" t="s">
        <v>1031</v>
      </c>
      <c r="B233" s="1299" t="s">
        <v>1015</v>
      </c>
      <c r="C233" s="1295" t="str">
        <f t="shared" si="109"/>
        <v>Number</v>
      </c>
      <c r="D233" s="514"/>
      <c r="E233" s="520"/>
      <c r="F233" s="520"/>
      <c r="G233" s="520"/>
      <c r="H233" s="520"/>
      <c r="I233" s="520"/>
    </row>
    <row r="234" spans="1:34" x14ac:dyDescent="0.3">
      <c r="A234" s="1725"/>
      <c r="B234" s="792" t="s">
        <v>1016</v>
      </c>
      <c r="C234" s="1296" t="str">
        <f t="shared" si="109"/>
        <v>Number</v>
      </c>
      <c r="D234" s="515"/>
      <c r="E234" s="553"/>
      <c r="F234" s="553"/>
      <c r="G234" s="553"/>
      <c r="H234" s="553"/>
      <c r="I234" s="553"/>
    </row>
    <row r="235" spans="1:34" x14ac:dyDescent="0.3">
      <c r="A235" s="1725"/>
      <c r="B235" s="792" t="s">
        <v>1019</v>
      </c>
      <c r="C235" s="1296" t="str">
        <f t="shared" si="109"/>
        <v>Number</v>
      </c>
      <c r="D235" s="515"/>
      <c r="E235" s="553"/>
      <c r="F235" s="553"/>
      <c r="G235" s="553"/>
      <c r="H235" s="553"/>
      <c r="I235" s="553"/>
    </row>
    <row r="236" spans="1:34" x14ac:dyDescent="0.3">
      <c r="A236" s="1725"/>
      <c r="B236" s="792" t="s">
        <v>1018</v>
      </c>
      <c r="C236" s="1296" t="str">
        <f t="shared" si="109"/>
        <v>Number</v>
      </c>
      <c r="D236" s="515"/>
      <c r="E236" s="553"/>
      <c r="F236" s="553"/>
      <c r="G236" s="553"/>
      <c r="H236" s="553"/>
      <c r="I236" s="553"/>
    </row>
    <row r="237" spans="1:34" x14ac:dyDescent="0.3">
      <c r="A237" s="1725"/>
      <c r="B237" s="1300" t="s">
        <v>1017</v>
      </c>
      <c r="C237" s="1301" t="str">
        <f t="shared" si="109"/>
        <v>Number</v>
      </c>
      <c r="D237" s="721"/>
      <c r="E237" s="557"/>
      <c r="F237" s="557"/>
      <c r="G237" s="557"/>
      <c r="H237" s="557"/>
      <c r="I237" s="557"/>
    </row>
    <row r="238" spans="1:34" ht="14.5" thickBot="1" x14ac:dyDescent="0.35">
      <c r="A238" s="1726"/>
      <c r="B238" s="1302" t="s">
        <v>29</v>
      </c>
      <c r="C238" s="1297" t="str">
        <f t="shared" si="109"/>
        <v>Number</v>
      </c>
      <c r="D238" s="740">
        <f>SUM(D233:D237)</f>
        <v>0</v>
      </c>
      <c r="E238" s="716">
        <f t="shared" ref="E238" si="133">SUM(E233:E237)</f>
        <v>0</v>
      </c>
      <c r="F238" s="716">
        <f t="shared" ref="F238" si="134">SUM(F233:F237)</f>
        <v>0</v>
      </c>
      <c r="G238" s="716">
        <f t="shared" ref="G238" si="135">SUM(G233:G237)</f>
        <v>0</v>
      </c>
      <c r="H238" s="716">
        <f t="shared" ref="H238" si="136">SUM(H233:H237)</f>
        <v>0</v>
      </c>
      <c r="I238" s="716">
        <f t="shared" ref="I238" si="137">SUM(I233:I237)</f>
        <v>0</v>
      </c>
    </row>
    <row r="239" spans="1:34" x14ac:dyDescent="0.3">
      <c r="A239" s="1721" t="s">
        <v>1032</v>
      </c>
      <c r="B239" s="1298" t="s">
        <v>1015</v>
      </c>
      <c r="C239" s="1295" t="str">
        <f t="shared" si="109"/>
        <v>Number</v>
      </c>
      <c r="D239" s="514"/>
      <c r="E239" s="520"/>
      <c r="F239" s="520"/>
      <c r="G239" s="520"/>
      <c r="H239" s="520"/>
      <c r="I239" s="520"/>
    </row>
    <row r="240" spans="1:34" x14ac:dyDescent="0.3">
      <c r="A240" s="1722"/>
      <c r="B240" s="792" t="s">
        <v>1016</v>
      </c>
      <c r="C240" s="1296" t="str">
        <f t="shared" si="109"/>
        <v>Number</v>
      </c>
      <c r="D240" s="515"/>
      <c r="E240" s="553"/>
      <c r="F240" s="553"/>
      <c r="G240" s="553"/>
      <c r="H240" s="553"/>
      <c r="I240" s="553"/>
    </row>
    <row r="241" spans="1:9" x14ac:dyDescent="0.3">
      <c r="A241" s="1722"/>
      <c r="B241" s="792" t="s">
        <v>1019</v>
      </c>
      <c r="C241" s="1296" t="str">
        <f t="shared" si="109"/>
        <v>Number</v>
      </c>
      <c r="D241" s="515"/>
      <c r="E241" s="553"/>
      <c r="F241" s="553"/>
      <c r="G241" s="553"/>
      <c r="H241" s="553"/>
      <c r="I241" s="553"/>
    </row>
    <row r="242" spans="1:9" x14ac:dyDescent="0.3">
      <c r="A242" s="1722"/>
      <c r="B242" s="792" t="s">
        <v>1018</v>
      </c>
      <c r="C242" s="1296" t="str">
        <f t="shared" si="109"/>
        <v>Number</v>
      </c>
      <c r="D242" s="515"/>
      <c r="E242" s="553"/>
      <c r="F242" s="553"/>
      <c r="G242" s="553"/>
      <c r="H242" s="553"/>
      <c r="I242" s="553"/>
    </row>
    <row r="243" spans="1:9" x14ac:dyDescent="0.3">
      <c r="A243" s="1722"/>
      <c r="B243" s="1300" t="s">
        <v>1017</v>
      </c>
      <c r="C243" s="1296" t="str">
        <f t="shared" si="109"/>
        <v>Number</v>
      </c>
      <c r="D243" s="515"/>
      <c r="E243" s="553"/>
      <c r="F243" s="553"/>
      <c r="G243" s="553"/>
      <c r="H243" s="553"/>
      <c r="I243" s="553"/>
    </row>
    <row r="244" spans="1:9" ht="14.5" thickBot="1" x14ac:dyDescent="0.35">
      <c r="A244" s="1723"/>
      <c r="B244" s="1302" t="s">
        <v>29</v>
      </c>
      <c r="C244" s="1296" t="str">
        <f t="shared" si="109"/>
        <v>Number</v>
      </c>
      <c r="D244" s="737">
        <f t="shared" ref="D244" si="138">SUM(D239:D243)</f>
        <v>0</v>
      </c>
      <c r="E244" s="896">
        <f t="shared" ref="E244" si="139">SUM(E239:E243)</f>
        <v>0</v>
      </c>
      <c r="F244" s="896">
        <f t="shared" ref="F244" si="140">SUM(F239:F243)</f>
        <v>0</v>
      </c>
      <c r="G244" s="896">
        <f t="shared" ref="G244" si="141">SUM(G239:G243)</f>
        <v>0</v>
      </c>
      <c r="H244" s="896">
        <f t="shared" ref="H244" si="142">SUM(H239:H243)</f>
        <v>0</v>
      </c>
      <c r="I244" s="896">
        <f t="shared" ref="I244" si="143">SUM(I239:I243)</f>
        <v>0</v>
      </c>
    </row>
    <row r="245" spans="1:9" x14ac:dyDescent="0.3">
      <c r="A245" s="1724" t="s">
        <v>1033</v>
      </c>
      <c r="B245" s="1299" t="s">
        <v>1015</v>
      </c>
      <c r="C245" s="1295" t="str">
        <f t="shared" si="109"/>
        <v>Number</v>
      </c>
      <c r="D245" s="670">
        <f>D227+D233-D239</f>
        <v>0</v>
      </c>
      <c r="E245" s="671" t="str">
        <f>IFERROR(E227+E233-E239,"")</f>
        <v/>
      </c>
      <c r="F245" s="671" t="str">
        <f t="shared" ref="F245:I245" si="144">IFERROR(F227+F233-F239,"")</f>
        <v/>
      </c>
      <c r="G245" s="671" t="str">
        <f t="shared" si="144"/>
        <v/>
      </c>
      <c r="H245" s="671" t="str">
        <f t="shared" si="144"/>
        <v/>
      </c>
      <c r="I245" s="671" t="str">
        <f t="shared" si="144"/>
        <v/>
      </c>
    </row>
    <row r="246" spans="1:9" x14ac:dyDescent="0.3">
      <c r="A246" s="1725"/>
      <c r="B246" s="792" t="s">
        <v>1016</v>
      </c>
      <c r="C246" s="1296" t="str">
        <f t="shared" si="109"/>
        <v>Number</v>
      </c>
      <c r="D246" s="672">
        <f t="shared" ref="D246" si="145">D228+D234-D240</f>
        <v>0</v>
      </c>
      <c r="E246" s="663" t="str">
        <f t="shared" ref="E246:H246" si="146">IFERROR(E228+E234-E240,"")</f>
        <v/>
      </c>
      <c r="F246" s="663" t="str">
        <f t="shared" si="146"/>
        <v/>
      </c>
      <c r="G246" s="663" t="str">
        <f t="shared" si="146"/>
        <v/>
      </c>
      <c r="H246" s="663" t="str">
        <f t="shared" si="146"/>
        <v/>
      </c>
      <c r="I246" s="663" t="str">
        <f>IFERROR(I228+I234-I240,"")</f>
        <v/>
      </c>
    </row>
    <row r="247" spans="1:9" x14ac:dyDescent="0.3">
      <c r="A247" s="1725"/>
      <c r="B247" s="792" t="s">
        <v>1019</v>
      </c>
      <c r="C247" s="1296" t="str">
        <f t="shared" si="109"/>
        <v>Number</v>
      </c>
      <c r="D247" s="672">
        <f t="shared" ref="D247" si="147">D229+D235-D241</f>
        <v>0</v>
      </c>
      <c r="E247" s="663" t="str">
        <f t="shared" ref="E247:I247" si="148">IFERROR(E229+E235-E241,"")</f>
        <v/>
      </c>
      <c r="F247" s="663" t="str">
        <f t="shared" si="148"/>
        <v/>
      </c>
      <c r="G247" s="663" t="str">
        <f t="shared" si="148"/>
        <v/>
      </c>
      <c r="H247" s="663" t="str">
        <f t="shared" si="148"/>
        <v/>
      </c>
      <c r="I247" s="663" t="str">
        <f t="shared" si="148"/>
        <v/>
      </c>
    </row>
    <row r="248" spans="1:9" x14ac:dyDescent="0.3">
      <c r="A248" s="1725"/>
      <c r="B248" s="792" t="s">
        <v>1018</v>
      </c>
      <c r="C248" s="1296" t="str">
        <f t="shared" si="109"/>
        <v>Number</v>
      </c>
      <c r="D248" s="672">
        <f t="shared" ref="D248" si="149">D230+D236-D242</f>
        <v>0</v>
      </c>
      <c r="E248" s="663" t="str">
        <f t="shared" ref="E248:I248" si="150">IFERROR(E230+E236-E242,"")</f>
        <v/>
      </c>
      <c r="F248" s="663" t="str">
        <f t="shared" si="150"/>
        <v/>
      </c>
      <c r="G248" s="663" t="str">
        <f t="shared" si="150"/>
        <v/>
      </c>
      <c r="H248" s="663" t="str">
        <f t="shared" si="150"/>
        <v/>
      </c>
      <c r="I248" s="663" t="str">
        <f t="shared" si="150"/>
        <v/>
      </c>
    </row>
    <row r="249" spans="1:9" x14ac:dyDescent="0.3">
      <c r="A249" s="1725"/>
      <c r="B249" s="1300" t="s">
        <v>1017</v>
      </c>
      <c r="C249" s="1301" t="str">
        <f t="shared" si="109"/>
        <v>Number</v>
      </c>
      <c r="D249" s="674">
        <f t="shared" ref="D249" si="151">D231+D237-D243</f>
        <v>0</v>
      </c>
      <c r="E249" s="655" t="str">
        <f t="shared" ref="E249:I249" si="152">IFERROR(E231+E237-E243,"")</f>
        <v/>
      </c>
      <c r="F249" s="655" t="str">
        <f t="shared" si="152"/>
        <v/>
      </c>
      <c r="G249" s="655" t="str">
        <f t="shared" si="152"/>
        <v/>
      </c>
      <c r="H249" s="655" t="str">
        <f t="shared" si="152"/>
        <v/>
      </c>
      <c r="I249" s="655" t="str">
        <f t="shared" si="152"/>
        <v/>
      </c>
    </row>
    <row r="250" spans="1:9" ht="14.5" thickBot="1" x14ac:dyDescent="0.35">
      <c r="A250" s="1726"/>
      <c r="B250" s="1302" t="s">
        <v>29</v>
      </c>
      <c r="C250" s="1297" t="str">
        <f t="shared" si="109"/>
        <v>Number</v>
      </c>
      <c r="D250" s="740">
        <f>SUM(D245:D249)</f>
        <v>0</v>
      </c>
      <c r="E250" s="716">
        <f t="shared" ref="E250" si="153">SUM(E245:E249)</f>
        <v>0</v>
      </c>
      <c r="F250" s="716">
        <f t="shared" ref="F250" si="154">SUM(F245:F249)</f>
        <v>0</v>
      </c>
      <c r="G250" s="716">
        <f t="shared" ref="G250" si="155">SUM(G245:G249)</f>
        <v>0</v>
      </c>
      <c r="H250" s="716">
        <f t="shared" ref="H250" si="156">SUM(H245:H249)</f>
        <v>0</v>
      </c>
      <c r="I250" s="716">
        <f t="shared" ref="I250" si="157">SUM(I245:I249)</f>
        <v>0</v>
      </c>
    </row>
    <row r="251" spans="1:9" x14ac:dyDescent="0.3">
      <c r="A251" s="1730" t="s">
        <v>1034</v>
      </c>
      <c r="B251" s="1298" t="s">
        <v>1015</v>
      </c>
      <c r="C251" s="1305" t="s">
        <v>1035</v>
      </c>
      <c r="D251" s="514"/>
      <c r="E251" s="520"/>
      <c r="F251" s="520"/>
      <c r="G251" s="520"/>
      <c r="H251" s="520"/>
      <c r="I251" s="520"/>
    </row>
    <row r="252" spans="1:9" x14ac:dyDescent="0.3">
      <c r="A252" s="1731"/>
      <c r="B252" s="792" t="s">
        <v>1016</v>
      </c>
      <c r="C252" s="1285" t="s">
        <v>1035</v>
      </c>
      <c r="D252" s="515"/>
      <c r="E252" s="553"/>
      <c r="F252" s="553"/>
      <c r="G252" s="553"/>
      <c r="H252" s="553"/>
      <c r="I252" s="553"/>
    </row>
    <row r="253" spans="1:9" x14ac:dyDescent="0.3">
      <c r="A253" s="1731"/>
      <c r="B253" s="792" t="s">
        <v>1019</v>
      </c>
      <c r="C253" s="1285" t="s">
        <v>1035</v>
      </c>
      <c r="D253" s="515"/>
      <c r="E253" s="553"/>
      <c r="F253" s="553"/>
      <c r="G253" s="553"/>
      <c r="H253" s="553"/>
      <c r="I253" s="553"/>
    </row>
    <row r="254" spans="1:9" x14ac:dyDescent="0.3">
      <c r="A254" s="1731"/>
      <c r="B254" s="792" t="s">
        <v>1018</v>
      </c>
      <c r="C254" s="1285" t="s">
        <v>1035</v>
      </c>
      <c r="D254" s="515"/>
      <c r="E254" s="553"/>
      <c r="F254" s="553"/>
      <c r="G254" s="553"/>
      <c r="H254" s="553"/>
      <c r="I254" s="553"/>
    </row>
    <row r="255" spans="1:9" ht="14.5" thickBot="1" x14ac:dyDescent="0.35">
      <c r="A255" s="1732"/>
      <c r="B255" s="521" t="s">
        <v>1017</v>
      </c>
      <c r="C255" s="1292" t="s">
        <v>1035</v>
      </c>
      <c r="D255" s="516"/>
      <c r="E255" s="555"/>
      <c r="F255" s="555"/>
      <c r="G255" s="555"/>
      <c r="H255" s="555"/>
      <c r="I255" s="555"/>
    </row>
    <row r="256" spans="1:9" x14ac:dyDescent="0.3"/>
    <row r="257" spans="1:11" x14ac:dyDescent="0.3"/>
    <row r="258" spans="1:11" x14ac:dyDescent="0.3">
      <c r="A258" s="34" t="s">
        <v>12</v>
      </c>
      <c r="B258" s="34"/>
      <c r="C258" s="34"/>
      <c r="D258" s="34"/>
      <c r="E258" s="34"/>
      <c r="F258" s="34"/>
      <c r="G258" s="34"/>
      <c r="H258" s="34"/>
      <c r="I258" s="34"/>
      <c r="J258" s="34"/>
      <c r="K258" s="34"/>
    </row>
  </sheetData>
  <sheetProtection sheet="1" objects="1" scenarios="1"/>
  <mergeCells count="76">
    <mergeCell ref="A251:A255"/>
    <mergeCell ref="A239:A244"/>
    <mergeCell ref="A245:A250"/>
    <mergeCell ref="A227:A232"/>
    <mergeCell ref="A233:A238"/>
    <mergeCell ref="B213:B214"/>
    <mergeCell ref="C213:C214"/>
    <mergeCell ref="D213:I213"/>
    <mergeCell ref="A215:A220"/>
    <mergeCell ref="A221:A226"/>
    <mergeCell ref="C199:C200"/>
    <mergeCell ref="D199:I199"/>
    <mergeCell ref="A201:A206"/>
    <mergeCell ref="A207:A212"/>
    <mergeCell ref="B187:B188"/>
    <mergeCell ref="B199:B200"/>
    <mergeCell ref="C187:C188"/>
    <mergeCell ref="D187:I187"/>
    <mergeCell ref="A194:A198"/>
    <mergeCell ref="A189:A193"/>
    <mergeCell ref="D118:J118"/>
    <mergeCell ref="D131:J131"/>
    <mergeCell ref="D144:J144"/>
    <mergeCell ref="D157:J157"/>
    <mergeCell ref="A157:B158"/>
    <mergeCell ref="C157:C158"/>
    <mergeCell ref="A118:B119"/>
    <mergeCell ref="C118:C119"/>
    <mergeCell ref="A131:B132"/>
    <mergeCell ref="C131:C132"/>
    <mergeCell ref="A170:B171"/>
    <mergeCell ref="C170:C171"/>
    <mergeCell ref="D170:J170"/>
    <mergeCell ref="A144:B145"/>
    <mergeCell ref="C144:C145"/>
    <mergeCell ref="A31:A39"/>
    <mergeCell ref="A40:B41"/>
    <mergeCell ref="A18:B19"/>
    <mergeCell ref="C18:C19"/>
    <mergeCell ref="D18:I18"/>
    <mergeCell ref="A20:A28"/>
    <mergeCell ref="A29:B30"/>
    <mergeCell ref="C29:C30"/>
    <mergeCell ref="D29:I29"/>
    <mergeCell ref="C40:C41"/>
    <mergeCell ref="D40:I40"/>
    <mergeCell ref="A1:K3"/>
    <mergeCell ref="A9:A17"/>
    <mergeCell ref="D7:I7"/>
    <mergeCell ref="C7:C8"/>
    <mergeCell ref="A7:B8"/>
    <mergeCell ref="A53:A61"/>
    <mergeCell ref="A65:B66"/>
    <mergeCell ref="C65:C66"/>
    <mergeCell ref="D65:I65"/>
    <mergeCell ref="A107:A114"/>
    <mergeCell ref="A67:A74"/>
    <mergeCell ref="C95:C96"/>
    <mergeCell ref="D95:I95"/>
    <mergeCell ref="A97:A104"/>
    <mergeCell ref="A42:A50"/>
    <mergeCell ref="A51:B52"/>
    <mergeCell ref="C51:C52"/>
    <mergeCell ref="D51:I51"/>
    <mergeCell ref="A105:B106"/>
    <mergeCell ref="C105:C106"/>
    <mergeCell ref="D105:I105"/>
    <mergeCell ref="A75:B76"/>
    <mergeCell ref="C75:C76"/>
    <mergeCell ref="D75:I75"/>
    <mergeCell ref="A77:A84"/>
    <mergeCell ref="A85:B86"/>
    <mergeCell ref="C85:C86"/>
    <mergeCell ref="D85:I85"/>
    <mergeCell ref="A87:A94"/>
    <mergeCell ref="A95:B96"/>
  </mergeCells>
  <dataValidations count="1">
    <dataValidation type="list" allowBlank="1" showInputMessage="1" showErrorMessage="1" sqref="B120:B129" xr:uid="{E447D955-E4B0-4936-B276-E6862DD973B5}">
      <formula1>$B$9:$B$15</formula1>
    </dataValidation>
  </dataValidations>
  <pageMargins left="0.7" right="0.7" top="0.75" bottom="0.75" header="0.3" footer="0.3"/>
  <pageSetup paperSize="9" scale="23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9F53E-E859-485D-B2BE-DC255E82DB1F}">
  <sheetPr>
    <pageSetUpPr fitToPage="1"/>
  </sheetPr>
  <dimension ref="A1:DG223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9" width="11.83203125" customWidth="1"/>
    <col min="10" max="10" width="3.58203125" customWidth="1"/>
    <col min="11" max="11" width="24.25" customWidth="1"/>
    <col min="12" max="12" width="3.58203125" customWidth="1"/>
    <col min="13" max="111" width="0" hidden="1" customWidth="1"/>
    <col min="112" max="16384" width="8" hidden="1"/>
  </cols>
  <sheetData>
    <row r="1" spans="1:12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12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12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12" ht="18" customHeight="1" x14ac:dyDescent="0.4">
      <c r="A4" s="638" t="str">
        <f ca="1">CONCATENATE("Worksheet: ",RIGHT(CELL("filename",$A$1),LEN(CELL("filename",$A$1))-FIND("]",CELL("filename",$A$1))))</f>
        <v>Worksheet: 4.7 Capex Workload Summary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</row>
    <row r="5" spans="1:12" x14ac:dyDescent="0.3"/>
    <row r="6" spans="1:12" ht="16.5" customHeight="1" thickBot="1" x14ac:dyDescent="0.4">
      <c r="A6" s="391" t="s">
        <v>1265</v>
      </c>
      <c r="B6" s="390"/>
      <c r="C6" s="390"/>
      <c r="D6" s="390"/>
      <c r="E6" s="390"/>
      <c r="F6" s="390"/>
      <c r="G6" s="390"/>
      <c r="H6" s="390"/>
      <c r="I6" s="390"/>
    </row>
    <row r="7" spans="1:12" ht="15" customHeight="1" thickBot="1" x14ac:dyDescent="0.35">
      <c r="A7" s="1736" t="s">
        <v>410</v>
      </c>
      <c r="B7" s="1691"/>
      <c r="C7" s="1675" t="s">
        <v>299</v>
      </c>
      <c r="D7" s="1733" t="s">
        <v>1011</v>
      </c>
      <c r="E7" s="1734"/>
      <c r="F7" s="1734"/>
      <c r="G7" s="1734"/>
      <c r="H7" s="1734"/>
      <c r="I7" s="1735"/>
    </row>
    <row r="8" spans="1:12" ht="15" customHeight="1" thickBot="1" x14ac:dyDescent="0.35">
      <c r="A8" s="1737"/>
      <c r="B8" s="1692"/>
      <c r="C8" s="1676"/>
      <c r="D8" s="373">
        <v>2023</v>
      </c>
      <c r="E8" s="373">
        <v>2024</v>
      </c>
      <c r="F8" s="373">
        <v>2025</v>
      </c>
      <c r="G8" s="373">
        <v>2026</v>
      </c>
      <c r="H8" s="373">
        <v>2027</v>
      </c>
      <c r="I8" s="373">
        <v>2028</v>
      </c>
      <c r="K8" s="267" t="s">
        <v>412</v>
      </c>
      <c r="L8" s="265"/>
    </row>
    <row r="9" spans="1:12" ht="15" customHeight="1" x14ac:dyDescent="0.3">
      <c r="A9" s="401" t="s">
        <v>352</v>
      </c>
      <c r="B9" s="402" t="s">
        <v>413</v>
      </c>
      <c r="C9" s="311" t="s">
        <v>375</v>
      </c>
      <c r="D9" s="670">
        <f>'4.8 Capex Workload 2023'!$D8</f>
        <v>0</v>
      </c>
      <c r="E9" s="670">
        <f>'4.8 Capex Workload 2024'!$D8</f>
        <v>0</v>
      </c>
      <c r="F9" s="670">
        <f>'4.8 Capex Workload 2025'!$D8</f>
        <v>0</v>
      </c>
      <c r="G9" s="670">
        <f>'4.8 Capex Workload 2026'!$D8</f>
        <v>0</v>
      </c>
      <c r="H9" s="670">
        <f>'4.8 Capex Workload 2027'!$D8</f>
        <v>0</v>
      </c>
      <c r="I9" s="670">
        <f>'4.8 Capex Workload 2028'!$D8</f>
        <v>0</v>
      </c>
      <c r="K9" s="374" t="s">
        <v>414</v>
      </c>
      <c r="L9" s="265"/>
    </row>
    <row r="10" spans="1:12" ht="15" customHeight="1" x14ac:dyDescent="0.3">
      <c r="A10" s="385"/>
      <c r="B10" s="403" t="s">
        <v>415</v>
      </c>
      <c r="C10" s="312" t="s">
        <v>375</v>
      </c>
      <c r="D10" s="672">
        <f>'4.8 Capex Workload 2023'!$D9</f>
        <v>0</v>
      </c>
      <c r="E10" s="672">
        <f>'4.8 Capex Workload 2024'!$D9</f>
        <v>0</v>
      </c>
      <c r="F10" s="672">
        <f>'4.8 Capex Workload 2025'!$D9</f>
        <v>0</v>
      </c>
      <c r="G10" s="672">
        <f>'4.8 Capex Workload 2026'!$D9</f>
        <v>0</v>
      </c>
      <c r="H10" s="672">
        <f>'4.8 Capex Workload 2027'!$D9</f>
        <v>0</v>
      </c>
      <c r="I10" s="672">
        <f>'4.8 Capex Workload 2028'!$D9</f>
        <v>0</v>
      </c>
      <c r="K10" s="375" t="s">
        <v>414</v>
      </c>
      <c r="L10" s="265"/>
    </row>
    <row r="11" spans="1:12" ht="15" customHeight="1" x14ac:dyDescent="0.3">
      <c r="A11" s="385"/>
      <c r="B11" s="403" t="s">
        <v>416</v>
      </c>
      <c r="C11" s="312" t="s">
        <v>375</v>
      </c>
      <c r="D11" s="672">
        <f>'4.8 Capex Workload 2023'!$D10</f>
        <v>0</v>
      </c>
      <c r="E11" s="672">
        <f>'4.8 Capex Workload 2024'!$D10</f>
        <v>0</v>
      </c>
      <c r="F11" s="672">
        <f>'4.8 Capex Workload 2025'!$D10</f>
        <v>0</v>
      </c>
      <c r="G11" s="672">
        <f>'4.8 Capex Workload 2026'!$D10</f>
        <v>0</v>
      </c>
      <c r="H11" s="672">
        <f>'4.8 Capex Workload 2027'!$D10</f>
        <v>0</v>
      </c>
      <c r="I11" s="672">
        <f>'4.8 Capex Workload 2028'!$D10</f>
        <v>0</v>
      </c>
      <c r="K11" s="375" t="s">
        <v>414</v>
      </c>
      <c r="L11" s="265"/>
    </row>
    <row r="12" spans="1:12" ht="15" customHeight="1" x14ac:dyDescent="0.3">
      <c r="A12" s="385"/>
      <c r="B12" s="403" t="s">
        <v>418</v>
      </c>
      <c r="C12" s="312" t="s">
        <v>375</v>
      </c>
      <c r="D12" s="672">
        <f>'4.8 Capex Workload 2023'!$D11</f>
        <v>0</v>
      </c>
      <c r="E12" s="672">
        <f>'4.8 Capex Workload 2024'!$D11</f>
        <v>0</v>
      </c>
      <c r="F12" s="672">
        <f>'4.8 Capex Workload 2025'!$D11</f>
        <v>0</v>
      </c>
      <c r="G12" s="672">
        <f>'4.8 Capex Workload 2026'!$D11</f>
        <v>0</v>
      </c>
      <c r="H12" s="672">
        <f>'4.8 Capex Workload 2027'!$D11</f>
        <v>0</v>
      </c>
      <c r="I12" s="672">
        <f>'4.8 Capex Workload 2028'!$D11</f>
        <v>0</v>
      </c>
      <c r="K12" s="375" t="s">
        <v>414</v>
      </c>
      <c r="L12" s="265"/>
    </row>
    <row r="13" spans="1:12" ht="15" customHeight="1" x14ac:dyDescent="0.3">
      <c r="A13" s="385"/>
      <c r="B13" s="403" t="s">
        <v>420</v>
      </c>
      <c r="C13" s="312" t="s">
        <v>375</v>
      </c>
      <c r="D13" s="672">
        <f>'4.8 Capex Workload 2023'!$D12</f>
        <v>0</v>
      </c>
      <c r="E13" s="672">
        <f>'4.8 Capex Workload 2024'!$D12</f>
        <v>0</v>
      </c>
      <c r="F13" s="672">
        <f>'4.8 Capex Workload 2025'!$D12</f>
        <v>0</v>
      </c>
      <c r="G13" s="672">
        <f>'4.8 Capex Workload 2026'!$D12</f>
        <v>0</v>
      </c>
      <c r="H13" s="672">
        <f>'4.8 Capex Workload 2027'!$D12</f>
        <v>0</v>
      </c>
      <c r="I13" s="672">
        <f>'4.8 Capex Workload 2028'!$D12</f>
        <v>0</v>
      </c>
      <c r="K13" s="375" t="s">
        <v>414</v>
      </c>
      <c r="L13" s="265"/>
    </row>
    <row r="14" spans="1:12" ht="15" customHeight="1" x14ac:dyDescent="0.3">
      <c r="A14" s="385"/>
      <c r="B14" s="403" t="s">
        <v>422</v>
      </c>
      <c r="C14" s="312" t="s">
        <v>375</v>
      </c>
      <c r="D14" s="672">
        <f>'4.8 Capex Workload 2023'!$D13</f>
        <v>0</v>
      </c>
      <c r="E14" s="672">
        <f>'4.8 Capex Workload 2024'!$D13</f>
        <v>0</v>
      </c>
      <c r="F14" s="672">
        <f>'4.8 Capex Workload 2025'!$D13</f>
        <v>0</v>
      </c>
      <c r="G14" s="672">
        <f>'4.8 Capex Workload 2026'!$D13</f>
        <v>0</v>
      </c>
      <c r="H14" s="672">
        <f>'4.8 Capex Workload 2027'!$D13</f>
        <v>0</v>
      </c>
      <c r="I14" s="672">
        <f>'4.8 Capex Workload 2028'!$D13</f>
        <v>0</v>
      </c>
      <c r="K14" s="375" t="s">
        <v>414</v>
      </c>
      <c r="L14" s="265"/>
    </row>
    <row r="15" spans="1:12" ht="15" customHeight="1" x14ac:dyDescent="0.3">
      <c r="A15" s="385"/>
      <c r="B15" s="403" t="s">
        <v>424</v>
      </c>
      <c r="C15" s="312" t="s">
        <v>375</v>
      </c>
      <c r="D15" s="672">
        <f>'4.8 Capex Workload 2023'!$D14</f>
        <v>0</v>
      </c>
      <c r="E15" s="672">
        <f>'4.8 Capex Workload 2024'!$D14</f>
        <v>0</v>
      </c>
      <c r="F15" s="672">
        <f>'4.8 Capex Workload 2025'!$D14</f>
        <v>0</v>
      </c>
      <c r="G15" s="672">
        <f>'4.8 Capex Workload 2026'!$D14</f>
        <v>0</v>
      </c>
      <c r="H15" s="672">
        <f>'4.8 Capex Workload 2027'!$D14</f>
        <v>0</v>
      </c>
      <c r="I15" s="672">
        <f>'4.8 Capex Workload 2028'!$D14</f>
        <v>0</v>
      </c>
      <c r="K15" s="375" t="s">
        <v>414</v>
      </c>
      <c r="L15" s="265"/>
    </row>
    <row r="16" spans="1:12" ht="15" customHeight="1" x14ac:dyDescent="0.3">
      <c r="A16" s="385"/>
      <c r="B16" s="403" t="s">
        <v>426</v>
      </c>
      <c r="C16" s="312" t="s">
        <v>375</v>
      </c>
      <c r="D16" s="672">
        <f>'4.8 Capex Workload 2023'!$D15</f>
        <v>0</v>
      </c>
      <c r="E16" s="672">
        <f>'4.8 Capex Workload 2024'!$D15</f>
        <v>0</v>
      </c>
      <c r="F16" s="672">
        <f>'4.8 Capex Workload 2025'!$D15</f>
        <v>0</v>
      </c>
      <c r="G16" s="672">
        <f>'4.8 Capex Workload 2026'!$D15</f>
        <v>0</v>
      </c>
      <c r="H16" s="672">
        <f>'4.8 Capex Workload 2027'!$D15</f>
        <v>0</v>
      </c>
      <c r="I16" s="672">
        <f>'4.8 Capex Workload 2028'!$D15</f>
        <v>0</v>
      </c>
      <c r="K16" s="375" t="s">
        <v>414</v>
      </c>
      <c r="L16" s="265"/>
    </row>
    <row r="17" spans="1:12" ht="15" customHeight="1" x14ac:dyDescent="0.3">
      <c r="A17" s="385"/>
      <c r="B17" s="403" t="s">
        <v>428</v>
      </c>
      <c r="C17" s="312" t="s">
        <v>375</v>
      </c>
      <c r="D17" s="672">
        <f>'4.8 Capex Workload 2023'!$D16</f>
        <v>0</v>
      </c>
      <c r="E17" s="672">
        <f>'4.8 Capex Workload 2024'!$D16</f>
        <v>0</v>
      </c>
      <c r="F17" s="672">
        <f>'4.8 Capex Workload 2025'!$D16</f>
        <v>0</v>
      </c>
      <c r="G17" s="672">
        <f>'4.8 Capex Workload 2026'!$D16</f>
        <v>0</v>
      </c>
      <c r="H17" s="672">
        <f>'4.8 Capex Workload 2027'!$D16</f>
        <v>0</v>
      </c>
      <c r="I17" s="672">
        <f>'4.8 Capex Workload 2028'!$D16</f>
        <v>0</v>
      </c>
      <c r="K17" s="375" t="s">
        <v>414</v>
      </c>
      <c r="L17" s="265"/>
    </row>
    <row r="18" spans="1:12" ht="15" customHeight="1" x14ac:dyDescent="0.3">
      <c r="A18" s="385"/>
      <c r="B18" s="403" t="s">
        <v>430</v>
      </c>
      <c r="C18" s="312" t="s">
        <v>375</v>
      </c>
      <c r="D18" s="672">
        <f>'4.8 Capex Workload 2023'!$D17</f>
        <v>0</v>
      </c>
      <c r="E18" s="672">
        <f>'4.8 Capex Workload 2024'!$D17</f>
        <v>0</v>
      </c>
      <c r="F18" s="672">
        <f>'4.8 Capex Workload 2025'!$D17</f>
        <v>0</v>
      </c>
      <c r="G18" s="672">
        <f>'4.8 Capex Workload 2026'!$D17</f>
        <v>0</v>
      </c>
      <c r="H18" s="672">
        <f>'4.8 Capex Workload 2027'!$D17</f>
        <v>0</v>
      </c>
      <c r="I18" s="672">
        <f>'4.8 Capex Workload 2028'!$D17</f>
        <v>0</v>
      </c>
      <c r="K18" s="375" t="s">
        <v>414</v>
      </c>
      <c r="L18" s="265"/>
    </row>
    <row r="19" spans="1:12" ht="15" customHeight="1" x14ac:dyDescent="0.3">
      <c r="A19" s="385"/>
      <c r="B19" s="403" t="s">
        <v>432</v>
      </c>
      <c r="C19" s="312" t="s">
        <v>375</v>
      </c>
      <c r="D19" s="672">
        <f>'4.8 Capex Workload 2023'!$D18</f>
        <v>0</v>
      </c>
      <c r="E19" s="672">
        <f>'4.8 Capex Workload 2024'!$D18</f>
        <v>0</v>
      </c>
      <c r="F19" s="672">
        <f>'4.8 Capex Workload 2025'!$D18</f>
        <v>0</v>
      </c>
      <c r="G19" s="672">
        <f>'4.8 Capex Workload 2026'!$D18</f>
        <v>0</v>
      </c>
      <c r="H19" s="672">
        <f>'4.8 Capex Workload 2027'!$D18</f>
        <v>0</v>
      </c>
      <c r="I19" s="672">
        <f>'4.8 Capex Workload 2028'!$D18</f>
        <v>0</v>
      </c>
      <c r="K19" s="375" t="s">
        <v>414</v>
      </c>
      <c r="L19" s="265"/>
    </row>
    <row r="20" spans="1:12" ht="15" customHeight="1" x14ac:dyDescent="0.3">
      <c r="A20" s="385"/>
      <c r="B20" s="403" t="s">
        <v>433</v>
      </c>
      <c r="C20" s="312" t="s">
        <v>375</v>
      </c>
      <c r="D20" s="672">
        <f>'4.8 Capex Workload 2023'!$D19</f>
        <v>0</v>
      </c>
      <c r="E20" s="672">
        <f>'4.8 Capex Workload 2024'!$D19</f>
        <v>0</v>
      </c>
      <c r="F20" s="672">
        <f>'4.8 Capex Workload 2025'!$D19</f>
        <v>0</v>
      </c>
      <c r="G20" s="672">
        <f>'4.8 Capex Workload 2026'!$D19</f>
        <v>0</v>
      </c>
      <c r="H20" s="672">
        <f>'4.8 Capex Workload 2027'!$D19</f>
        <v>0</v>
      </c>
      <c r="I20" s="672">
        <f>'4.8 Capex Workload 2028'!$D19</f>
        <v>0</v>
      </c>
      <c r="K20" s="375" t="s">
        <v>414</v>
      </c>
      <c r="L20" s="265"/>
    </row>
    <row r="21" spans="1:12" ht="15" customHeight="1" x14ac:dyDescent="0.3">
      <c r="A21" s="385"/>
      <c r="B21" s="403" t="s">
        <v>434</v>
      </c>
      <c r="C21" s="312" t="s">
        <v>375</v>
      </c>
      <c r="D21" s="672">
        <f>'4.8 Capex Workload 2023'!$D20</f>
        <v>0</v>
      </c>
      <c r="E21" s="672">
        <f>'4.8 Capex Workload 2024'!$D20</f>
        <v>0</v>
      </c>
      <c r="F21" s="672">
        <f>'4.8 Capex Workload 2025'!$D20</f>
        <v>0</v>
      </c>
      <c r="G21" s="672">
        <f>'4.8 Capex Workload 2026'!$D20</f>
        <v>0</v>
      </c>
      <c r="H21" s="672">
        <f>'4.8 Capex Workload 2027'!$D20</f>
        <v>0</v>
      </c>
      <c r="I21" s="672">
        <f>'4.8 Capex Workload 2028'!$D20</f>
        <v>0</v>
      </c>
      <c r="K21" s="375" t="s">
        <v>414</v>
      </c>
      <c r="L21" s="265"/>
    </row>
    <row r="22" spans="1:12" ht="15" customHeight="1" thickBot="1" x14ac:dyDescent="0.35">
      <c r="A22" s="404"/>
      <c r="B22" s="405" t="s">
        <v>435</v>
      </c>
      <c r="C22" s="313" t="s">
        <v>375</v>
      </c>
      <c r="D22" s="678">
        <f>'4.8 Capex Workload 2023'!$D21</f>
        <v>0</v>
      </c>
      <c r="E22" s="678">
        <f>'4.8 Capex Workload 2024'!$D21</f>
        <v>0</v>
      </c>
      <c r="F22" s="678">
        <f>'4.8 Capex Workload 2025'!$D21</f>
        <v>0</v>
      </c>
      <c r="G22" s="678">
        <f>'4.8 Capex Workload 2026'!$D21</f>
        <v>0</v>
      </c>
      <c r="H22" s="678">
        <f>'4.8 Capex Workload 2027'!$D21</f>
        <v>0</v>
      </c>
      <c r="I22" s="678">
        <f>'4.8 Capex Workload 2028'!$D21</f>
        <v>0</v>
      </c>
      <c r="K22" s="381" t="s">
        <v>414</v>
      </c>
      <c r="L22" s="265"/>
    </row>
    <row r="23" spans="1:12" ht="15" customHeight="1" x14ac:dyDescent="0.3">
      <c r="A23" s="401" t="s">
        <v>365</v>
      </c>
      <c r="B23" s="402" t="s">
        <v>436</v>
      </c>
      <c r="C23" s="311" t="s">
        <v>375</v>
      </c>
      <c r="D23" s="670">
        <f>'4.8 Capex Workload 2023'!$D22</f>
        <v>0</v>
      </c>
      <c r="E23" s="670">
        <f>'4.8 Capex Workload 2024'!$D22</f>
        <v>0</v>
      </c>
      <c r="F23" s="670">
        <f>'4.8 Capex Workload 2025'!$D22</f>
        <v>0</v>
      </c>
      <c r="G23" s="670">
        <f>'4.8 Capex Workload 2026'!$D22</f>
        <v>0</v>
      </c>
      <c r="H23" s="670">
        <f>'4.8 Capex Workload 2027'!$D22</f>
        <v>0</v>
      </c>
      <c r="I23" s="670">
        <f>'4.8 Capex Workload 2028'!$D22</f>
        <v>0</v>
      </c>
      <c r="K23" s="374" t="s">
        <v>414</v>
      </c>
      <c r="L23" s="265"/>
    </row>
    <row r="24" spans="1:12" ht="15" customHeight="1" x14ac:dyDescent="0.3">
      <c r="A24" s="385"/>
      <c r="B24" s="403" t="s">
        <v>437</v>
      </c>
      <c r="C24" s="312" t="s">
        <v>375</v>
      </c>
      <c r="D24" s="672">
        <f>'4.8 Capex Workload 2023'!$D23</f>
        <v>0</v>
      </c>
      <c r="E24" s="672">
        <f>'4.8 Capex Workload 2024'!$D23</f>
        <v>0</v>
      </c>
      <c r="F24" s="672">
        <f>'4.8 Capex Workload 2025'!$D23</f>
        <v>0</v>
      </c>
      <c r="G24" s="672">
        <f>'4.8 Capex Workload 2026'!$D23</f>
        <v>0</v>
      </c>
      <c r="H24" s="672">
        <f>'4.8 Capex Workload 2027'!$D23</f>
        <v>0</v>
      </c>
      <c r="I24" s="672">
        <f>'4.8 Capex Workload 2028'!$D23</f>
        <v>0</v>
      </c>
      <c r="K24" s="375" t="s">
        <v>414</v>
      </c>
      <c r="L24" s="265"/>
    </row>
    <row r="25" spans="1:12" ht="15" customHeight="1" x14ac:dyDescent="0.3">
      <c r="A25" s="385"/>
      <c r="B25" s="403" t="s">
        <v>438</v>
      </c>
      <c r="C25" s="312" t="s">
        <v>375</v>
      </c>
      <c r="D25" s="672">
        <f>'4.8 Capex Workload 2023'!$D24</f>
        <v>0</v>
      </c>
      <c r="E25" s="672">
        <f>'4.8 Capex Workload 2024'!$D24</f>
        <v>0</v>
      </c>
      <c r="F25" s="672">
        <f>'4.8 Capex Workload 2025'!$D24</f>
        <v>0</v>
      </c>
      <c r="G25" s="672">
        <f>'4.8 Capex Workload 2026'!$D24</f>
        <v>0</v>
      </c>
      <c r="H25" s="672">
        <f>'4.8 Capex Workload 2027'!$D24</f>
        <v>0</v>
      </c>
      <c r="I25" s="672">
        <f>'4.8 Capex Workload 2028'!$D24</f>
        <v>0</v>
      </c>
      <c r="K25" s="375" t="s">
        <v>414</v>
      </c>
      <c r="L25" s="265"/>
    </row>
    <row r="26" spans="1:12" ht="15" customHeight="1" x14ac:dyDescent="0.3">
      <c r="A26" s="385"/>
      <c r="B26" s="403" t="s">
        <v>439</v>
      </c>
      <c r="C26" s="312" t="s">
        <v>375</v>
      </c>
      <c r="D26" s="672">
        <f>'4.8 Capex Workload 2023'!$D25</f>
        <v>0</v>
      </c>
      <c r="E26" s="672">
        <f>'4.8 Capex Workload 2024'!$D25</f>
        <v>0</v>
      </c>
      <c r="F26" s="672">
        <f>'4.8 Capex Workload 2025'!$D25</f>
        <v>0</v>
      </c>
      <c r="G26" s="672">
        <f>'4.8 Capex Workload 2026'!$D25</f>
        <v>0</v>
      </c>
      <c r="H26" s="672">
        <f>'4.8 Capex Workload 2027'!$D25</f>
        <v>0</v>
      </c>
      <c r="I26" s="672">
        <f>'4.8 Capex Workload 2028'!$D25</f>
        <v>0</v>
      </c>
      <c r="K26" s="375" t="s">
        <v>414</v>
      </c>
      <c r="L26" s="265"/>
    </row>
    <row r="27" spans="1:12" ht="15" customHeight="1" x14ac:dyDescent="0.3">
      <c r="A27" s="385"/>
      <c r="B27" s="403" t="s">
        <v>440</v>
      </c>
      <c r="C27" s="312" t="s">
        <v>375</v>
      </c>
      <c r="D27" s="672">
        <f>'4.8 Capex Workload 2023'!$D26</f>
        <v>0</v>
      </c>
      <c r="E27" s="672">
        <f>'4.8 Capex Workload 2024'!$D26</f>
        <v>0</v>
      </c>
      <c r="F27" s="672">
        <f>'4.8 Capex Workload 2025'!$D26</f>
        <v>0</v>
      </c>
      <c r="G27" s="672">
        <f>'4.8 Capex Workload 2026'!$D26</f>
        <v>0</v>
      </c>
      <c r="H27" s="672">
        <f>'4.8 Capex Workload 2027'!$D26</f>
        <v>0</v>
      </c>
      <c r="I27" s="672">
        <f>'4.8 Capex Workload 2028'!$D26</f>
        <v>0</v>
      </c>
      <c r="K27" s="375" t="s">
        <v>414</v>
      </c>
      <c r="L27" s="265"/>
    </row>
    <row r="28" spans="1:12" ht="15" customHeight="1" x14ac:dyDescent="0.3">
      <c r="A28" s="385"/>
      <c r="B28" s="403" t="s">
        <v>441</v>
      </c>
      <c r="C28" s="312" t="s">
        <v>375</v>
      </c>
      <c r="D28" s="672">
        <f>'4.8 Capex Workload 2023'!$D27</f>
        <v>0</v>
      </c>
      <c r="E28" s="672">
        <f>'4.8 Capex Workload 2024'!$D27</f>
        <v>0</v>
      </c>
      <c r="F28" s="672">
        <f>'4.8 Capex Workload 2025'!$D27</f>
        <v>0</v>
      </c>
      <c r="G28" s="672">
        <f>'4.8 Capex Workload 2026'!$D27</f>
        <v>0</v>
      </c>
      <c r="H28" s="672">
        <f>'4.8 Capex Workload 2027'!$D27</f>
        <v>0</v>
      </c>
      <c r="I28" s="672">
        <f>'4.8 Capex Workload 2028'!$D27</f>
        <v>0</v>
      </c>
      <c r="K28" s="375" t="s">
        <v>414</v>
      </c>
      <c r="L28" s="265"/>
    </row>
    <row r="29" spans="1:12" ht="15" customHeight="1" x14ac:dyDescent="0.3">
      <c r="A29" s="385"/>
      <c r="B29" s="403" t="s">
        <v>442</v>
      </c>
      <c r="C29" s="312" t="s">
        <v>375</v>
      </c>
      <c r="D29" s="672">
        <f>'4.8 Capex Workload 2023'!$D28</f>
        <v>0</v>
      </c>
      <c r="E29" s="672">
        <f>'4.8 Capex Workload 2024'!$D28</f>
        <v>0</v>
      </c>
      <c r="F29" s="672">
        <f>'4.8 Capex Workload 2025'!$D28</f>
        <v>0</v>
      </c>
      <c r="G29" s="672">
        <f>'4.8 Capex Workload 2026'!$D28</f>
        <v>0</v>
      </c>
      <c r="H29" s="672">
        <f>'4.8 Capex Workload 2027'!$D28</f>
        <v>0</v>
      </c>
      <c r="I29" s="672">
        <f>'4.8 Capex Workload 2028'!$D28</f>
        <v>0</v>
      </c>
      <c r="K29" s="375" t="s">
        <v>414</v>
      </c>
      <c r="L29" s="265"/>
    </row>
    <row r="30" spans="1:12" ht="15" customHeight="1" x14ac:dyDescent="0.3">
      <c r="A30" s="385"/>
      <c r="B30" s="403" t="s">
        <v>443</v>
      </c>
      <c r="C30" s="312" t="s">
        <v>375</v>
      </c>
      <c r="D30" s="672">
        <f>'4.8 Capex Workload 2023'!$D29</f>
        <v>0</v>
      </c>
      <c r="E30" s="672">
        <f>'4.8 Capex Workload 2024'!$D29</f>
        <v>0</v>
      </c>
      <c r="F30" s="672">
        <f>'4.8 Capex Workload 2025'!$D29</f>
        <v>0</v>
      </c>
      <c r="G30" s="672">
        <f>'4.8 Capex Workload 2026'!$D29</f>
        <v>0</v>
      </c>
      <c r="H30" s="672">
        <f>'4.8 Capex Workload 2027'!$D29</f>
        <v>0</v>
      </c>
      <c r="I30" s="672">
        <f>'4.8 Capex Workload 2028'!$D29</f>
        <v>0</v>
      </c>
      <c r="K30" s="375" t="s">
        <v>414</v>
      </c>
      <c r="L30" s="265"/>
    </row>
    <row r="31" spans="1:12" ht="15" customHeight="1" x14ac:dyDescent="0.3">
      <c r="A31" s="385"/>
      <c r="B31" s="403" t="s">
        <v>444</v>
      </c>
      <c r="C31" s="312" t="s">
        <v>375</v>
      </c>
      <c r="D31" s="672">
        <f>'4.8 Capex Workload 2023'!$D30</f>
        <v>0</v>
      </c>
      <c r="E31" s="672">
        <f>'4.8 Capex Workload 2024'!$D30</f>
        <v>0</v>
      </c>
      <c r="F31" s="672">
        <f>'4.8 Capex Workload 2025'!$D30</f>
        <v>0</v>
      </c>
      <c r="G31" s="672">
        <f>'4.8 Capex Workload 2026'!$D30</f>
        <v>0</v>
      </c>
      <c r="H31" s="672">
        <f>'4.8 Capex Workload 2027'!$D30</f>
        <v>0</v>
      </c>
      <c r="I31" s="672">
        <f>'4.8 Capex Workload 2028'!$D30</f>
        <v>0</v>
      </c>
      <c r="K31" s="375" t="s">
        <v>414</v>
      </c>
      <c r="L31" s="265"/>
    </row>
    <row r="32" spans="1:12" ht="15" customHeight="1" x14ac:dyDescent="0.3">
      <c r="A32" s="385"/>
      <c r="B32" s="403" t="s">
        <v>445</v>
      </c>
      <c r="C32" s="312" t="s">
        <v>375</v>
      </c>
      <c r="D32" s="672">
        <f>'4.8 Capex Workload 2023'!$D31</f>
        <v>0</v>
      </c>
      <c r="E32" s="672">
        <f>'4.8 Capex Workload 2024'!$D31</f>
        <v>0</v>
      </c>
      <c r="F32" s="672">
        <f>'4.8 Capex Workload 2025'!$D31</f>
        <v>0</v>
      </c>
      <c r="G32" s="672">
        <f>'4.8 Capex Workload 2026'!$D31</f>
        <v>0</v>
      </c>
      <c r="H32" s="672">
        <f>'4.8 Capex Workload 2027'!$D31</f>
        <v>0</v>
      </c>
      <c r="I32" s="672">
        <f>'4.8 Capex Workload 2028'!$D31</f>
        <v>0</v>
      </c>
      <c r="K32" s="375" t="s">
        <v>414</v>
      </c>
      <c r="L32" s="265"/>
    </row>
    <row r="33" spans="1:97" ht="15" customHeight="1" x14ac:dyDescent="0.3">
      <c r="A33" s="385"/>
      <c r="B33" s="403" t="s">
        <v>446</v>
      </c>
      <c r="C33" s="312" t="s">
        <v>375</v>
      </c>
      <c r="D33" s="672">
        <f>'4.8 Capex Workload 2023'!$D32</f>
        <v>0</v>
      </c>
      <c r="E33" s="672">
        <f>'4.8 Capex Workload 2024'!$D32</f>
        <v>0</v>
      </c>
      <c r="F33" s="672">
        <f>'4.8 Capex Workload 2025'!$D32</f>
        <v>0</v>
      </c>
      <c r="G33" s="672">
        <f>'4.8 Capex Workload 2026'!$D32</f>
        <v>0</v>
      </c>
      <c r="H33" s="672">
        <f>'4.8 Capex Workload 2027'!$D32</f>
        <v>0</v>
      </c>
      <c r="I33" s="672">
        <f>'4.8 Capex Workload 2028'!$D32</f>
        <v>0</v>
      </c>
      <c r="K33" s="375" t="s">
        <v>414</v>
      </c>
      <c r="L33" s="265"/>
    </row>
    <row r="34" spans="1:97" ht="15" customHeight="1" x14ac:dyDescent="0.3">
      <c r="A34" s="385"/>
      <c r="B34" s="403" t="s">
        <v>447</v>
      </c>
      <c r="C34" s="312" t="s">
        <v>375</v>
      </c>
      <c r="D34" s="672">
        <f>'4.8 Capex Workload 2023'!$D33</f>
        <v>0</v>
      </c>
      <c r="E34" s="672">
        <f>'4.8 Capex Workload 2024'!$D33</f>
        <v>0</v>
      </c>
      <c r="F34" s="672">
        <f>'4.8 Capex Workload 2025'!$D33</f>
        <v>0</v>
      </c>
      <c r="G34" s="672">
        <f>'4.8 Capex Workload 2026'!$D33</f>
        <v>0</v>
      </c>
      <c r="H34" s="672">
        <f>'4.8 Capex Workload 2027'!$D33</f>
        <v>0</v>
      </c>
      <c r="I34" s="672">
        <f>'4.8 Capex Workload 2028'!$D33</f>
        <v>0</v>
      </c>
      <c r="K34" s="375" t="s">
        <v>414</v>
      </c>
      <c r="L34" s="265"/>
    </row>
    <row r="35" spans="1:97" ht="15" customHeight="1" x14ac:dyDescent="0.3">
      <c r="A35" s="385"/>
      <c r="B35" s="403" t="s">
        <v>448</v>
      </c>
      <c r="C35" s="312" t="s">
        <v>375</v>
      </c>
      <c r="D35" s="672">
        <f>'4.8 Capex Workload 2023'!$D34</f>
        <v>0</v>
      </c>
      <c r="E35" s="672">
        <f>'4.8 Capex Workload 2024'!$D34</f>
        <v>0</v>
      </c>
      <c r="F35" s="672">
        <f>'4.8 Capex Workload 2025'!$D34</f>
        <v>0</v>
      </c>
      <c r="G35" s="672">
        <f>'4.8 Capex Workload 2026'!$D34</f>
        <v>0</v>
      </c>
      <c r="H35" s="672">
        <f>'4.8 Capex Workload 2027'!$D34</f>
        <v>0</v>
      </c>
      <c r="I35" s="672">
        <f>'4.8 Capex Workload 2028'!$D34</f>
        <v>0</v>
      </c>
      <c r="K35" s="375" t="s">
        <v>414</v>
      </c>
      <c r="L35" s="265"/>
    </row>
    <row r="36" spans="1:97" ht="15" customHeight="1" thickBot="1" x14ac:dyDescent="0.35">
      <c r="A36" s="404"/>
      <c r="B36" s="405" t="s">
        <v>449</v>
      </c>
      <c r="C36" s="313" t="s">
        <v>375</v>
      </c>
      <c r="D36" s="678">
        <f>'4.8 Capex Workload 2023'!$D35</f>
        <v>0</v>
      </c>
      <c r="E36" s="678">
        <f>'4.8 Capex Workload 2024'!$D35</f>
        <v>0</v>
      </c>
      <c r="F36" s="678">
        <f>'4.8 Capex Workload 2025'!$D35</f>
        <v>0</v>
      </c>
      <c r="G36" s="678">
        <f>'4.8 Capex Workload 2026'!$D35</f>
        <v>0</v>
      </c>
      <c r="H36" s="678">
        <f>'4.8 Capex Workload 2027'!$D35</f>
        <v>0</v>
      </c>
      <c r="I36" s="678">
        <f>'4.8 Capex Workload 2028'!$D35</f>
        <v>0</v>
      </c>
      <c r="K36" s="381" t="s">
        <v>414</v>
      </c>
      <c r="L36" s="265"/>
    </row>
    <row r="37" spans="1:97" ht="15" customHeight="1" x14ac:dyDescent="0.3">
      <c r="A37" s="1256" t="s">
        <v>427</v>
      </c>
      <c r="B37" s="402" t="s">
        <v>988</v>
      </c>
      <c r="C37" s="311" t="s">
        <v>225</v>
      </c>
      <c r="D37" s="670">
        <f>'4.8 Capex Workload 2023'!$D36</f>
        <v>0</v>
      </c>
      <c r="E37" s="670">
        <f>'4.8 Capex Workload 2024'!$D36</f>
        <v>0</v>
      </c>
      <c r="F37" s="670">
        <f>'4.8 Capex Workload 2025'!$D36</f>
        <v>0</v>
      </c>
      <c r="G37" s="670">
        <f>'4.8 Capex Workload 2026'!$D36</f>
        <v>0</v>
      </c>
      <c r="H37" s="670">
        <f>'4.8 Capex Workload 2027'!$D36</f>
        <v>0</v>
      </c>
      <c r="I37" s="670">
        <f>'4.8 Capex Workload 2028'!$D36</f>
        <v>0</v>
      </c>
      <c r="K37" s="501"/>
      <c r="L37" s="265"/>
    </row>
    <row r="38" spans="1:97" ht="15" customHeight="1" thickBot="1" x14ac:dyDescent="0.35">
      <c r="A38" s="385"/>
      <c r="B38" s="378" t="s">
        <v>989</v>
      </c>
      <c r="C38" s="313" t="s">
        <v>225</v>
      </c>
      <c r="D38" s="678">
        <f>'4.8 Capex Workload 2023'!$D37</f>
        <v>0</v>
      </c>
      <c r="E38" s="678">
        <f>'4.8 Capex Workload 2024'!$D37</f>
        <v>0</v>
      </c>
      <c r="F38" s="678">
        <f>'4.8 Capex Workload 2025'!$D37</f>
        <v>0</v>
      </c>
      <c r="G38" s="678">
        <f>'4.8 Capex Workload 2026'!$D37</f>
        <v>0</v>
      </c>
      <c r="H38" s="678">
        <f>'4.8 Capex Workload 2027'!$D37</f>
        <v>0</v>
      </c>
      <c r="I38" s="678">
        <f>'4.8 Capex Workload 2028'!$D37</f>
        <v>0</v>
      </c>
      <c r="K38" s="513"/>
      <c r="L38" s="265"/>
    </row>
    <row r="39" spans="1:97" ht="15" customHeight="1" thickBot="1" x14ac:dyDescent="0.35">
      <c r="A39" s="406"/>
      <c r="B39" s="653" t="s">
        <v>450</v>
      </c>
      <c r="C39" s="1259" t="s">
        <v>225</v>
      </c>
      <c r="D39" s="1260">
        <f>D37+D38</f>
        <v>0</v>
      </c>
      <c r="E39" s="1260">
        <f t="shared" ref="E39:I39" si="0">E37+E38</f>
        <v>0</v>
      </c>
      <c r="F39" s="1260">
        <f t="shared" si="0"/>
        <v>0</v>
      </c>
      <c r="G39" s="1260">
        <f t="shared" si="0"/>
        <v>0</v>
      </c>
      <c r="H39" s="1260">
        <f t="shared" si="0"/>
        <v>0</v>
      </c>
      <c r="I39" s="1260">
        <f t="shared" si="0"/>
        <v>0</v>
      </c>
      <c r="K39" s="399" t="s">
        <v>427</v>
      </c>
      <c r="L39" s="265"/>
    </row>
    <row r="40" spans="1:97" s="38" customFormat="1" ht="15" customHeight="1" thickBot="1" x14ac:dyDescent="0.35">
      <c r="A40" s="404"/>
      <c r="B40" s="324" t="s">
        <v>451</v>
      </c>
      <c r="C40" s="1257" t="s">
        <v>225</v>
      </c>
      <c r="D40" s="1258">
        <f>'4.8 Capex Workload 2023'!$D39</f>
        <v>0</v>
      </c>
      <c r="E40" s="1258">
        <f>'4.8 Capex Workload 2024'!$D39</f>
        <v>0</v>
      </c>
      <c r="F40" s="1258">
        <f>'4.8 Capex Workload 2025'!$D39</f>
        <v>0</v>
      </c>
      <c r="G40" s="1258">
        <f>'4.8 Capex Workload 2026'!$D39</f>
        <v>0</v>
      </c>
      <c r="H40" s="1258">
        <f>'4.8 Capex Workload 2027'!$D39</f>
        <v>0</v>
      </c>
      <c r="I40" s="1258">
        <f>'4.8 Capex Workload 2028'!$D39</f>
        <v>0</v>
      </c>
      <c r="J40"/>
      <c r="K40" s="381" t="s">
        <v>427</v>
      </c>
      <c r="L40" s="265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</row>
    <row r="41" spans="1:97" ht="15" customHeight="1" x14ac:dyDescent="0.3">
      <c r="A41" s="401" t="s">
        <v>429</v>
      </c>
      <c r="B41" s="402" t="s">
        <v>452</v>
      </c>
      <c r="C41" s="311" t="s">
        <v>225</v>
      </c>
      <c r="D41" s="670">
        <f>'4.8 Capex Workload 2023'!$D40</f>
        <v>0</v>
      </c>
      <c r="E41" s="670">
        <f>'4.8 Capex Workload 2024'!$D40</f>
        <v>0</v>
      </c>
      <c r="F41" s="670">
        <f>'4.8 Capex Workload 2025'!$D40</f>
        <v>0</v>
      </c>
      <c r="G41" s="670">
        <f>'4.8 Capex Workload 2026'!$D40</f>
        <v>0</v>
      </c>
      <c r="H41" s="670">
        <f>'4.8 Capex Workload 2027'!$D40</f>
        <v>0</v>
      </c>
      <c r="I41" s="670">
        <f>'4.8 Capex Workload 2028'!$D40</f>
        <v>0</v>
      </c>
      <c r="K41" s="374" t="s">
        <v>429</v>
      </c>
      <c r="L41" s="265"/>
    </row>
    <row r="42" spans="1:97" ht="15" customHeight="1" x14ac:dyDescent="0.3">
      <c r="A42" s="385"/>
      <c r="B42" s="403" t="s">
        <v>453</v>
      </c>
      <c r="C42" s="312" t="s">
        <v>225</v>
      </c>
      <c r="D42" s="672">
        <f>'4.8 Capex Workload 2023'!$D41</f>
        <v>0</v>
      </c>
      <c r="E42" s="672">
        <f>'4.8 Capex Workload 2024'!$D41</f>
        <v>0</v>
      </c>
      <c r="F42" s="672">
        <f>'4.8 Capex Workload 2025'!$D41</f>
        <v>0</v>
      </c>
      <c r="G42" s="672">
        <f>'4.8 Capex Workload 2026'!$D41</f>
        <v>0</v>
      </c>
      <c r="H42" s="672">
        <f>'4.8 Capex Workload 2027'!$D41</f>
        <v>0</v>
      </c>
      <c r="I42" s="672">
        <f>'4.8 Capex Workload 2028'!$D41</f>
        <v>0</v>
      </c>
      <c r="K42" s="375" t="s">
        <v>429</v>
      </c>
      <c r="L42" s="265"/>
    </row>
    <row r="43" spans="1:97" ht="15" customHeight="1" x14ac:dyDescent="0.3">
      <c r="A43" s="385"/>
      <c r="B43" s="403" t="s">
        <v>454</v>
      </c>
      <c r="C43" s="312" t="s">
        <v>225</v>
      </c>
      <c r="D43" s="672">
        <f>'4.8 Capex Workload 2023'!$D42</f>
        <v>0</v>
      </c>
      <c r="E43" s="672">
        <f>'4.8 Capex Workload 2024'!$D42</f>
        <v>0</v>
      </c>
      <c r="F43" s="672">
        <f>'4.8 Capex Workload 2025'!$D42</f>
        <v>0</v>
      </c>
      <c r="G43" s="672">
        <f>'4.8 Capex Workload 2026'!$D42</f>
        <v>0</v>
      </c>
      <c r="H43" s="672">
        <f>'4.8 Capex Workload 2027'!$D42</f>
        <v>0</v>
      </c>
      <c r="I43" s="672">
        <f>'4.8 Capex Workload 2028'!$D42</f>
        <v>0</v>
      </c>
      <c r="K43" s="375" t="s">
        <v>429</v>
      </c>
      <c r="L43" s="265"/>
    </row>
    <row r="44" spans="1:97" ht="15" customHeight="1" x14ac:dyDescent="0.3">
      <c r="A44" s="385"/>
      <c r="B44" s="403" t="s">
        <v>455</v>
      </c>
      <c r="C44" s="312" t="s">
        <v>225</v>
      </c>
      <c r="D44" s="672">
        <f>'4.8 Capex Workload 2023'!$D43</f>
        <v>0</v>
      </c>
      <c r="E44" s="672">
        <f>'4.8 Capex Workload 2024'!$D43</f>
        <v>0</v>
      </c>
      <c r="F44" s="672">
        <f>'4.8 Capex Workload 2025'!$D43</f>
        <v>0</v>
      </c>
      <c r="G44" s="672">
        <f>'4.8 Capex Workload 2026'!$D43</f>
        <v>0</v>
      </c>
      <c r="H44" s="672">
        <f>'4.8 Capex Workload 2027'!$D43</f>
        <v>0</v>
      </c>
      <c r="I44" s="672">
        <f>'4.8 Capex Workload 2028'!$D43</f>
        <v>0</v>
      </c>
      <c r="K44" s="375" t="s">
        <v>429</v>
      </c>
      <c r="L44" s="265"/>
    </row>
    <row r="45" spans="1:97" ht="15" customHeight="1" thickBot="1" x14ac:dyDescent="0.35">
      <c r="A45" s="404"/>
      <c r="B45" s="405" t="s">
        <v>456</v>
      </c>
      <c r="C45" s="313" t="s">
        <v>225</v>
      </c>
      <c r="D45" s="678">
        <f>'4.8 Capex Workload 2023'!$D44</f>
        <v>0</v>
      </c>
      <c r="E45" s="678">
        <f>'4.8 Capex Workload 2024'!$D44</f>
        <v>0</v>
      </c>
      <c r="F45" s="678">
        <f>'4.8 Capex Workload 2025'!$D44</f>
        <v>0</v>
      </c>
      <c r="G45" s="678">
        <f>'4.8 Capex Workload 2026'!$D44</f>
        <v>0</v>
      </c>
      <c r="H45" s="678">
        <f>'4.8 Capex Workload 2027'!$D44</f>
        <v>0</v>
      </c>
      <c r="I45" s="678">
        <f>'4.8 Capex Workload 2028'!$D44</f>
        <v>0</v>
      </c>
      <c r="K45" s="381" t="s">
        <v>429</v>
      </c>
      <c r="L45" s="265"/>
    </row>
    <row r="46" spans="1:97" ht="15" customHeight="1" x14ac:dyDescent="0.3">
      <c r="A46" s="401" t="s">
        <v>423</v>
      </c>
      <c r="B46" s="1224" t="s">
        <v>990</v>
      </c>
      <c r="C46" s="311" t="s">
        <v>225</v>
      </c>
      <c r="D46" s="670">
        <f>'4.8 Capex Workload 2023'!$D45</f>
        <v>0</v>
      </c>
      <c r="E46" s="670">
        <f>'4.8 Capex Workload 2024'!$D45</f>
        <v>0</v>
      </c>
      <c r="F46" s="670">
        <f>'4.8 Capex Workload 2025'!$D45</f>
        <v>0</v>
      </c>
      <c r="G46" s="670">
        <f>'4.8 Capex Workload 2026'!$D45</f>
        <v>0</v>
      </c>
      <c r="H46" s="670">
        <f>'4.8 Capex Workload 2027'!$D45</f>
        <v>0</v>
      </c>
      <c r="I46" s="670">
        <f>'4.8 Capex Workload 2028'!$D45</f>
        <v>0</v>
      </c>
      <c r="K46" s="501"/>
      <c r="L46" s="265"/>
    </row>
    <row r="47" spans="1:97" ht="15" customHeight="1" x14ac:dyDescent="0.3">
      <c r="A47" s="406"/>
      <c r="B47" s="1232" t="s">
        <v>991</v>
      </c>
      <c r="C47" s="407" t="s">
        <v>225</v>
      </c>
      <c r="D47" s="1223">
        <f>'4.8 Capex Workload 2023'!$D46</f>
        <v>0</v>
      </c>
      <c r="E47" s="1223">
        <f>'4.8 Capex Workload 2024'!$D46</f>
        <v>0</v>
      </c>
      <c r="F47" s="1223">
        <f>'4.8 Capex Workload 2025'!$D46</f>
        <v>0</v>
      </c>
      <c r="G47" s="1223">
        <f>'4.8 Capex Workload 2026'!$D46</f>
        <v>0</v>
      </c>
      <c r="H47" s="1223">
        <f>'4.8 Capex Workload 2027'!$D46</f>
        <v>0</v>
      </c>
      <c r="I47" s="1223">
        <f>'4.8 Capex Workload 2028'!$D46</f>
        <v>0</v>
      </c>
      <c r="K47" s="1234"/>
      <c r="L47" s="265"/>
    </row>
    <row r="48" spans="1:97" ht="15" customHeight="1" thickBot="1" x14ac:dyDescent="0.35">
      <c r="A48" s="404"/>
      <c r="B48" s="1233" t="s">
        <v>992</v>
      </c>
      <c r="C48" s="313" t="s">
        <v>225</v>
      </c>
      <c r="D48" s="678">
        <f>'4.8 Capex Workload 2023'!$D47</f>
        <v>0</v>
      </c>
      <c r="E48" s="678">
        <f>'4.8 Capex Workload 2024'!$D47</f>
        <v>0</v>
      </c>
      <c r="F48" s="678">
        <f>'4.8 Capex Workload 2025'!$D47</f>
        <v>0</v>
      </c>
      <c r="G48" s="678">
        <f>'4.8 Capex Workload 2026'!$D47</f>
        <v>0</v>
      </c>
      <c r="H48" s="678">
        <f>'4.8 Capex Workload 2027'!$D47</f>
        <v>0</v>
      </c>
      <c r="I48" s="678">
        <f>'4.8 Capex Workload 2028'!$D47</f>
        <v>0</v>
      </c>
      <c r="K48" s="511"/>
      <c r="L48" s="265"/>
    </row>
    <row r="49" spans="1:12" ht="15" customHeight="1" x14ac:dyDescent="0.3">
      <c r="A49" s="401" t="s">
        <v>423</v>
      </c>
      <c r="B49" s="1224" t="s">
        <v>993</v>
      </c>
      <c r="C49" s="311" t="s">
        <v>225</v>
      </c>
      <c r="D49" s="670">
        <f>'4.8 Capex Workload 2023'!$D48</f>
        <v>0</v>
      </c>
      <c r="E49" s="670">
        <f>'4.8 Capex Workload 2024'!$D48</f>
        <v>0</v>
      </c>
      <c r="F49" s="670">
        <f>'4.8 Capex Workload 2025'!$D48</f>
        <v>0</v>
      </c>
      <c r="G49" s="670">
        <f>'4.8 Capex Workload 2026'!$D48</f>
        <v>0</v>
      </c>
      <c r="H49" s="670">
        <f>'4.8 Capex Workload 2027'!$D48</f>
        <v>0</v>
      </c>
      <c r="I49" s="670">
        <f>'4.8 Capex Workload 2028'!$D48</f>
        <v>0</v>
      </c>
      <c r="K49" s="501"/>
      <c r="L49" s="265"/>
    </row>
    <row r="50" spans="1:12" ht="15" customHeight="1" x14ac:dyDescent="0.3">
      <c r="A50" s="406"/>
      <c r="B50" s="1232" t="s">
        <v>994</v>
      </c>
      <c r="C50" s="407" t="s">
        <v>225</v>
      </c>
      <c r="D50" s="1223">
        <f>'4.8 Capex Workload 2023'!$D49</f>
        <v>0</v>
      </c>
      <c r="E50" s="1223">
        <f>'4.8 Capex Workload 2024'!$D49</f>
        <v>0</v>
      </c>
      <c r="F50" s="1223">
        <f>'4.8 Capex Workload 2025'!$D49</f>
        <v>0</v>
      </c>
      <c r="G50" s="1223">
        <f>'4.8 Capex Workload 2026'!$D49</f>
        <v>0</v>
      </c>
      <c r="H50" s="1223">
        <f>'4.8 Capex Workload 2027'!$D49</f>
        <v>0</v>
      </c>
      <c r="I50" s="1223">
        <f>'4.8 Capex Workload 2028'!$D49</f>
        <v>0</v>
      </c>
      <c r="K50" s="1234"/>
      <c r="L50" s="265"/>
    </row>
    <row r="51" spans="1:12" ht="15" customHeight="1" thickBot="1" x14ac:dyDescent="0.35">
      <c r="A51" s="404"/>
      <c r="B51" s="1233" t="s">
        <v>995</v>
      </c>
      <c r="C51" s="313" t="s">
        <v>225</v>
      </c>
      <c r="D51" s="674">
        <f>'4.8 Capex Workload 2023'!$D50</f>
        <v>0</v>
      </c>
      <c r="E51" s="674">
        <f>'4.8 Capex Workload 2024'!$D50</f>
        <v>0</v>
      </c>
      <c r="F51" s="674">
        <f>'4.8 Capex Workload 2025'!$D50</f>
        <v>0</v>
      </c>
      <c r="G51" s="674">
        <f>'4.8 Capex Workload 2026'!$D50</f>
        <v>0</v>
      </c>
      <c r="H51" s="674">
        <f>'4.8 Capex Workload 2027'!$D50</f>
        <v>0</v>
      </c>
      <c r="I51" s="674">
        <f>'4.8 Capex Workload 2028'!$D50</f>
        <v>0</v>
      </c>
      <c r="K51" s="507"/>
      <c r="L51" s="265"/>
    </row>
    <row r="52" spans="1:12" ht="15" customHeight="1" x14ac:dyDescent="0.3">
      <c r="A52" s="401" t="s">
        <v>423</v>
      </c>
      <c r="B52" s="1261" t="s">
        <v>457</v>
      </c>
      <c r="C52" s="1262" t="s">
        <v>225</v>
      </c>
      <c r="D52" s="1263">
        <f>D46+D47</f>
        <v>0</v>
      </c>
      <c r="E52" s="1263">
        <f t="shared" ref="E52:I52" si="1">E46+E47</f>
        <v>0</v>
      </c>
      <c r="F52" s="1263">
        <f t="shared" si="1"/>
        <v>0</v>
      </c>
      <c r="G52" s="1263">
        <f t="shared" si="1"/>
        <v>0</v>
      </c>
      <c r="H52" s="1263">
        <f t="shared" si="1"/>
        <v>0</v>
      </c>
      <c r="I52" s="1263">
        <f t="shared" si="1"/>
        <v>0</v>
      </c>
      <c r="K52" s="374" t="s">
        <v>423</v>
      </c>
      <c r="L52" s="265"/>
    </row>
    <row r="53" spans="1:12" ht="15" customHeight="1" x14ac:dyDescent="0.3">
      <c r="A53" s="406"/>
      <c r="B53" s="735" t="s">
        <v>458</v>
      </c>
      <c r="C53" s="1264" t="s">
        <v>225</v>
      </c>
      <c r="D53" s="1265">
        <f t="shared" ref="D53:I54" si="2">D47+D48</f>
        <v>0</v>
      </c>
      <c r="E53" s="1265">
        <f t="shared" si="2"/>
        <v>0</v>
      </c>
      <c r="F53" s="1265">
        <f t="shared" si="2"/>
        <v>0</v>
      </c>
      <c r="G53" s="1265">
        <f t="shared" si="2"/>
        <v>0</v>
      </c>
      <c r="H53" s="1265">
        <f t="shared" si="2"/>
        <v>0</v>
      </c>
      <c r="I53" s="1265">
        <f t="shared" si="2"/>
        <v>0</v>
      </c>
      <c r="K53" s="385" t="s">
        <v>423</v>
      </c>
      <c r="L53" s="265"/>
    </row>
    <row r="54" spans="1:12" ht="15" customHeight="1" thickBot="1" x14ac:dyDescent="0.35">
      <c r="A54" s="404"/>
      <c r="B54" s="67" t="s">
        <v>459</v>
      </c>
      <c r="C54" s="1266" t="s">
        <v>225</v>
      </c>
      <c r="D54" s="740">
        <f t="shared" si="2"/>
        <v>0</v>
      </c>
      <c r="E54" s="740">
        <f t="shared" si="2"/>
        <v>0</v>
      </c>
      <c r="F54" s="740">
        <f t="shared" si="2"/>
        <v>0</v>
      </c>
      <c r="G54" s="740">
        <f t="shared" si="2"/>
        <v>0</v>
      </c>
      <c r="H54" s="740">
        <f t="shared" si="2"/>
        <v>0</v>
      </c>
      <c r="I54" s="740">
        <f t="shared" si="2"/>
        <v>0</v>
      </c>
      <c r="K54" s="381" t="s">
        <v>423</v>
      </c>
      <c r="L54" s="265"/>
    </row>
    <row r="55" spans="1:12" ht="15" customHeight="1" x14ac:dyDescent="0.3">
      <c r="A55" s="401" t="s">
        <v>423</v>
      </c>
      <c r="B55" s="402" t="s">
        <v>460</v>
      </c>
      <c r="C55" s="311" t="s">
        <v>225</v>
      </c>
      <c r="D55" s="670">
        <f>'4.8 Capex Workload 2023'!$D54</f>
        <v>0</v>
      </c>
      <c r="E55" s="670">
        <f>'4.8 Capex Workload 2024'!$D54</f>
        <v>0</v>
      </c>
      <c r="F55" s="670">
        <f>'4.8 Capex Workload 2025'!$D54</f>
        <v>0</v>
      </c>
      <c r="G55" s="670">
        <f>'4.8 Capex Workload 2026'!$D54</f>
        <v>0</v>
      </c>
      <c r="H55" s="670">
        <f>'4.8 Capex Workload 2027'!$D54</f>
        <v>0</v>
      </c>
      <c r="I55" s="670">
        <f>'4.8 Capex Workload 2028'!$D54</f>
        <v>0</v>
      </c>
      <c r="K55" s="374" t="s">
        <v>423</v>
      </c>
      <c r="L55" s="265"/>
    </row>
    <row r="56" spans="1:12" ht="15" customHeight="1" x14ac:dyDescent="0.3">
      <c r="A56" s="406"/>
      <c r="B56" s="375" t="s">
        <v>461</v>
      </c>
      <c r="C56" s="407" t="s">
        <v>225</v>
      </c>
      <c r="D56" s="1223">
        <f>'4.8 Capex Workload 2023'!$D55</f>
        <v>0</v>
      </c>
      <c r="E56" s="1223">
        <f>'4.8 Capex Workload 2024'!$D55</f>
        <v>0</v>
      </c>
      <c r="F56" s="1223">
        <f>'4.8 Capex Workload 2025'!$D55</f>
        <v>0</v>
      </c>
      <c r="G56" s="1223">
        <f>'4.8 Capex Workload 2026'!$D55</f>
        <v>0</v>
      </c>
      <c r="H56" s="1223">
        <f>'4.8 Capex Workload 2027'!$D55</f>
        <v>0</v>
      </c>
      <c r="I56" s="1223">
        <f>'4.8 Capex Workload 2028'!$D55</f>
        <v>0</v>
      </c>
      <c r="K56" s="385" t="s">
        <v>423</v>
      </c>
      <c r="L56" s="265"/>
    </row>
    <row r="57" spans="1:12" ht="15" customHeight="1" thickBot="1" x14ac:dyDescent="0.35">
      <c r="A57" s="385"/>
      <c r="B57" s="265" t="s">
        <v>462</v>
      </c>
      <c r="C57" s="327" t="s">
        <v>225</v>
      </c>
      <c r="D57" s="678">
        <f>'4.8 Capex Workload 2023'!$D56</f>
        <v>0</v>
      </c>
      <c r="E57" s="678">
        <f>'4.8 Capex Workload 2024'!$D56</f>
        <v>0</v>
      </c>
      <c r="F57" s="678">
        <f>'4.8 Capex Workload 2025'!$D56</f>
        <v>0</v>
      </c>
      <c r="G57" s="678">
        <f>'4.8 Capex Workload 2026'!$D56</f>
        <v>0</v>
      </c>
      <c r="H57" s="678">
        <f>'4.8 Capex Workload 2027'!$D56</f>
        <v>0</v>
      </c>
      <c r="I57" s="678">
        <f>'4.8 Capex Workload 2028'!$D56</f>
        <v>0</v>
      </c>
      <c r="K57" s="381" t="s">
        <v>423</v>
      </c>
      <c r="L57" s="265"/>
    </row>
    <row r="58" spans="1:12" ht="15" customHeight="1" x14ac:dyDescent="0.3">
      <c r="A58" s="401" t="s">
        <v>423</v>
      </c>
      <c r="B58" s="1237" t="s">
        <v>997</v>
      </c>
      <c r="C58" s="311" t="s">
        <v>225</v>
      </c>
      <c r="D58" s="670">
        <f>'4.8 Capex Workload 2023'!$D57</f>
        <v>0</v>
      </c>
      <c r="E58" s="670">
        <f>'4.8 Capex Workload 2024'!$D57</f>
        <v>0</v>
      </c>
      <c r="F58" s="670">
        <f>'4.8 Capex Workload 2025'!$D57</f>
        <v>0</v>
      </c>
      <c r="G58" s="670">
        <f>'4.8 Capex Workload 2026'!$D57</f>
        <v>0</v>
      </c>
      <c r="H58" s="670">
        <f>'4.8 Capex Workload 2027'!$D57</f>
        <v>0</v>
      </c>
      <c r="I58" s="670">
        <f>'4.8 Capex Workload 2028'!$D57</f>
        <v>0</v>
      </c>
      <c r="K58" s="374" t="s">
        <v>423</v>
      </c>
      <c r="L58" s="265"/>
    </row>
    <row r="59" spans="1:12" ht="15" customHeight="1" x14ac:dyDescent="0.3">
      <c r="A59" s="406"/>
      <c r="B59" s="1238" t="s">
        <v>998</v>
      </c>
      <c r="C59" s="407" t="s">
        <v>225</v>
      </c>
      <c r="D59" s="1223">
        <f>'4.8 Capex Workload 2023'!$D58</f>
        <v>0</v>
      </c>
      <c r="E59" s="1223">
        <f>'4.8 Capex Workload 2024'!$D58</f>
        <v>0</v>
      </c>
      <c r="F59" s="1223">
        <f>'4.8 Capex Workload 2025'!$D58</f>
        <v>0</v>
      </c>
      <c r="G59" s="1223">
        <f>'4.8 Capex Workload 2026'!$D58</f>
        <v>0</v>
      </c>
      <c r="H59" s="1223">
        <f>'4.8 Capex Workload 2027'!$D58</f>
        <v>0</v>
      </c>
      <c r="I59" s="1223">
        <f>'4.8 Capex Workload 2028'!$D58</f>
        <v>0</v>
      </c>
      <c r="K59" s="385" t="s">
        <v>423</v>
      </c>
      <c r="L59" s="265"/>
    </row>
    <row r="60" spans="1:12" ht="15" customHeight="1" thickBot="1" x14ac:dyDescent="0.35">
      <c r="A60" s="385"/>
      <c r="B60" s="1239" t="s">
        <v>999</v>
      </c>
      <c r="C60" s="327" t="s">
        <v>225</v>
      </c>
      <c r="D60" s="678">
        <f>'4.8 Capex Workload 2023'!$D59</f>
        <v>0</v>
      </c>
      <c r="E60" s="678">
        <f>'4.8 Capex Workload 2024'!$D59</f>
        <v>0</v>
      </c>
      <c r="F60" s="678">
        <f>'4.8 Capex Workload 2025'!$D59</f>
        <v>0</v>
      </c>
      <c r="G60" s="678">
        <f>'4.8 Capex Workload 2026'!$D59</f>
        <v>0</v>
      </c>
      <c r="H60" s="678">
        <f>'4.8 Capex Workload 2027'!$D59</f>
        <v>0</v>
      </c>
      <c r="I60" s="678">
        <f>'4.8 Capex Workload 2028'!$D59</f>
        <v>0</v>
      </c>
      <c r="K60" s="381" t="s">
        <v>423</v>
      </c>
      <c r="L60" s="265"/>
    </row>
    <row r="61" spans="1:12" ht="15" customHeight="1" x14ac:dyDescent="0.3">
      <c r="A61" s="401" t="s">
        <v>425</v>
      </c>
      <c r="B61" s="402" t="s">
        <v>463</v>
      </c>
      <c r="C61" s="311" t="s">
        <v>225</v>
      </c>
      <c r="D61" s="670">
        <f>'4.8 Capex Workload 2023'!$D60</f>
        <v>0</v>
      </c>
      <c r="E61" s="670">
        <f>'4.8 Capex Workload 2024'!$D60</f>
        <v>0</v>
      </c>
      <c r="F61" s="670">
        <f>'4.8 Capex Workload 2025'!$D60</f>
        <v>0</v>
      </c>
      <c r="G61" s="670">
        <f>'4.8 Capex Workload 2026'!$D60</f>
        <v>0</v>
      </c>
      <c r="H61" s="670">
        <f>'4.8 Capex Workload 2027'!$D60</f>
        <v>0</v>
      </c>
      <c r="I61" s="670">
        <f>'4.8 Capex Workload 2028'!$D60</f>
        <v>0</v>
      </c>
      <c r="K61" s="374" t="s">
        <v>425</v>
      </c>
      <c r="L61" s="265"/>
    </row>
    <row r="62" spans="1:12" ht="15" customHeight="1" x14ac:dyDescent="0.3">
      <c r="A62" s="385"/>
      <c r="B62" s="403" t="s">
        <v>464</v>
      </c>
      <c r="C62" s="312" t="s">
        <v>225</v>
      </c>
      <c r="D62" s="672">
        <f>'4.8 Capex Workload 2023'!$D61</f>
        <v>0</v>
      </c>
      <c r="E62" s="672">
        <f>'4.8 Capex Workload 2024'!$D61</f>
        <v>0</v>
      </c>
      <c r="F62" s="672">
        <f>'4.8 Capex Workload 2025'!$D61</f>
        <v>0</v>
      </c>
      <c r="G62" s="672">
        <f>'4.8 Capex Workload 2026'!$D61</f>
        <v>0</v>
      </c>
      <c r="H62" s="672">
        <f>'4.8 Capex Workload 2027'!$D61</f>
        <v>0</v>
      </c>
      <c r="I62" s="672">
        <f>'4.8 Capex Workload 2028'!$D61</f>
        <v>0</v>
      </c>
      <c r="K62" s="375" t="s">
        <v>425</v>
      </c>
      <c r="L62" s="265"/>
    </row>
    <row r="63" spans="1:12" ht="15" customHeight="1" x14ac:dyDescent="0.3">
      <c r="A63" s="385"/>
      <c r="B63" s="403" t="s">
        <v>465</v>
      </c>
      <c r="C63" s="312" t="s">
        <v>225</v>
      </c>
      <c r="D63" s="672">
        <f>'4.8 Capex Workload 2023'!$D62</f>
        <v>0</v>
      </c>
      <c r="E63" s="672">
        <f>'4.8 Capex Workload 2024'!$D62</f>
        <v>0</v>
      </c>
      <c r="F63" s="672">
        <f>'4.8 Capex Workload 2025'!$D62</f>
        <v>0</v>
      </c>
      <c r="G63" s="672">
        <f>'4.8 Capex Workload 2026'!$D62</f>
        <v>0</v>
      </c>
      <c r="H63" s="672">
        <f>'4.8 Capex Workload 2027'!$D62</f>
        <v>0</v>
      </c>
      <c r="I63" s="672">
        <f>'4.8 Capex Workload 2028'!$D62</f>
        <v>0</v>
      </c>
      <c r="K63" s="375" t="s">
        <v>425</v>
      </c>
      <c r="L63" s="265"/>
    </row>
    <row r="64" spans="1:12" ht="15" customHeight="1" x14ac:dyDescent="0.3">
      <c r="A64" s="385"/>
      <c r="B64" s="403" t="s">
        <v>466</v>
      </c>
      <c r="C64" s="312" t="s">
        <v>225</v>
      </c>
      <c r="D64" s="672">
        <f>'4.8 Capex Workload 2023'!$D63</f>
        <v>0</v>
      </c>
      <c r="E64" s="672">
        <f>'4.8 Capex Workload 2024'!$D63</f>
        <v>0</v>
      </c>
      <c r="F64" s="672">
        <f>'4.8 Capex Workload 2025'!$D63</f>
        <v>0</v>
      </c>
      <c r="G64" s="672">
        <f>'4.8 Capex Workload 2026'!$D63</f>
        <v>0</v>
      </c>
      <c r="H64" s="672">
        <f>'4.8 Capex Workload 2027'!$D63</f>
        <v>0</v>
      </c>
      <c r="I64" s="672">
        <f>'4.8 Capex Workload 2028'!$D63</f>
        <v>0</v>
      </c>
      <c r="K64" s="375" t="s">
        <v>425</v>
      </c>
      <c r="L64" s="265"/>
    </row>
    <row r="65" spans="1:12" ht="15" customHeight="1" x14ac:dyDescent="0.3">
      <c r="A65" s="385"/>
      <c r="B65" s="403" t="s">
        <v>467</v>
      </c>
      <c r="C65" s="312" t="s">
        <v>225</v>
      </c>
      <c r="D65" s="672">
        <f>'4.8 Capex Workload 2023'!$D64</f>
        <v>0</v>
      </c>
      <c r="E65" s="672">
        <f>'4.8 Capex Workload 2024'!$D64</f>
        <v>0</v>
      </c>
      <c r="F65" s="672">
        <f>'4.8 Capex Workload 2025'!$D64</f>
        <v>0</v>
      </c>
      <c r="G65" s="672">
        <f>'4.8 Capex Workload 2026'!$D64</f>
        <v>0</v>
      </c>
      <c r="H65" s="672">
        <f>'4.8 Capex Workload 2027'!$D64</f>
        <v>0</v>
      </c>
      <c r="I65" s="672">
        <f>'4.8 Capex Workload 2028'!$D64</f>
        <v>0</v>
      </c>
      <c r="K65" s="375" t="s">
        <v>425</v>
      </c>
      <c r="L65" s="265"/>
    </row>
    <row r="66" spans="1:12" ht="15" customHeight="1" x14ac:dyDescent="0.3">
      <c r="A66" s="385"/>
      <c r="B66" s="403" t="s">
        <v>468</v>
      </c>
      <c r="C66" s="312" t="s">
        <v>225</v>
      </c>
      <c r="D66" s="672">
        <f>'4.8 Capex Workload 2023'!$D65</f>
        <v>0</v>
      </c>
      <c r="E66" s="672">
        <f>'4.8 Capex Workload 2024'!$D65</f>
        <v>0</v>
      </c>
      <c r="F66" s="672">
        <f>'4.8 Capex Workload 2025'!$D65</f>
        <v>0</v>
      </c>
      <c r="G66" s="672">
        <f>'4.8 Capex Workload 2026'!$D65</f>
        <v>0</v>
      </c>
      <c r="H66" s="672">
        <f>'4.8 Capex Workload 2027'!$D65</f>
        <v>0</v>
      </c>
      <c r="I66" s="672">
        <f>'4.8 Capex Workload 2028'!$D65</f>
        <v>0</v>
      </c>
      <c r="K66" s="375" t="s">
        <v>425</v>
      </c>
      <c r="L66" s="265"/>
    </row>
    <row r="67" spans="1:12" ht="15" customHeight="1" x14ac:dyDescent="0.3">
      <c r="A67" s="385"/>
      <c r="B67" s="403" t="s">
        <v>469</v>
      </c>
      <c r="C67" s="312" t="s">
        <v>225</v>
      </c>
      <c r="D67" s="672">
        <f>'4.8 Capex Workload 2023'!$D66</f>
        <v>0</v>
      </c>
      <c r="E67" s="672">
        <f>'4.8 Capex Workload 2024'!$D66</f>
        <v>0</v>
      </c>
      <c r="F67" s="672">
        <f>'4.8 Capex Workload 2025'!$D66</f>
        <v>0</v>
      </c>
      <c r="G67" s="672">
        <f>'4.8 Capex Workload 2026'!$D66</f>
        <v>0</v>
      </c>
      <c r="H67" s="672">
        <f>'4.8 Capex Workload 2027'!$D66</f>
        <v>0</v>
      </c>
      <c r="I67" s="672">
        <f>'4.8 Capex Workload 2028'!$D66</f>
        <v>0</v>
      </c>
      <c r="K67" s="375" t="s">
        <v>425</v>
      </c>
      <c r="L67" s="265"/>
    </row>
    <row r="68" spans="1:12" ht="15" customHeight="1" x14ac:dyDescent="0.3">
      <c r="A68" s="385"/>
      <c r="B68" s="403" t="s">
        <v>470</v>
      </c>
      <c r="C68" s="312" t="s">
        <v>225</v>
      </c>
      <c r="D68" s="672">
        <f>'4.8 Capex Workload 2023'!$D67</f>
        <v>0</v>
      </c>
      <c r="E68" s="672">
        <f>'4.8 Capex Workload 2024'!$D67</f>
        <v>0</v>
      </c>
      <c r="F68" s="672">
        <f>'4.8 Capex Workload 2025'!$D67</f>
        <v>0</v>
      </c>
      <c r="G68" s="672">
        <f>'4.8 Capex Workload 2026'!$D67</f>
        <v>0</v>
      </c>
      <c r="H68" s="672">
        <f>'4.8 Capex Workload 2027'!$D67</f>
        <v>0</v>
      </c>
      <c r="I68" s="672">
        <f>'4.8 Capex Workload 2028'!$D67</f>
        <v>0</v>
      </c>
      <c r="K68" s="375" t="s">
        <v>425</v>
      </c>
      <c r="L68" s="265"/>
    </row>
    <row r="69" spans="1:12" ht="15" customHeight="1" x14ac:dyDescent="0.3">
      <c r="A69" s="385"/>
      <c r="B69" s="403" t="s">
        <v>471</v>
      </c>
      <c r="C69" s="312" t="s">
        <v>225</v>
      </c>
      <c r="D69" s="672">
        <f>'4.8 Capex Workload 2023'!$D68</f>
        <v>0</v>
      </c>
      <c r="E69" s="672">
        <f>'4.8 Capex Workload 2024'!$D68</f>
        <v>0</v>
      </c>
      <c r="F69" s="672">
        <f>'4.8 Capex Workload 2025'!$D68</f>
        <v>0</v>
      </c>
      <c r="G69" s="672">
        <f>'4.8 Capex Workload 2026'!$D68</f>
        <v>0</v>
      </c>
      <c r="H69" s="672">
        <f>'4.8 Capex Workload 2027'!$D68</f>
        <v>0</v>
      </c>
      <c r="I69" s="672">
        <f>'4.8 Capex Workload 2028'!$D68</f>
        <v>0</v>
      </c>
      <c r="K69" s="375" t="s">
        <v>425</v>
      </c>
      <c r="L69" s="265"/>
    </row>
    <row r="70" spans="1:12" ht="15" customHeight="1" x14ac:dyDescent="0.3">
      <c r="A70" s="385"/>
      <c r="B70" s="403" t="s">
        <v>472</v>
      </c>
      <c r="C70" s="312" t="s">
        <v>225</v>
      </c>
      <c r="D70" s="672">
        <f>'4.8 Capex Workload 2023'!$D69</f>
        <v>0</v>
      </c>
      <c r="E70" s="672">
        <f>'4.8 Capex Workload 2024'!$D69</f>
        <v>0</v>
      </c>
      <c r="F70" s="672">
        <f>'4.8 Capex Workload 2025'!$D69</f>
        <v>0</v>
      </c>
      <c r="G70" s="672">
        <f>'4.8 Capex Workload 2026'!$D69</f>
        <v>0</v>
      </c>
      <c r="H70" s="672">
        <f>'4.8 Capex Workload 2027'!$D69</f>
        <v>0</v>
      </c>
      <c r="I70" s="672">
        <f>'4.8 Capex Workload 2028'!$D69</f>
        <v>0</v>
      </c>
      <c r="K70" s="375" t="s">
        <v>425</v>
      </c>
      <c r="L70" s="265"/>
    </row>
    <row r="71" spans="1:12" ht="15" customHeight="1" x14ac:dyDescent="0.3">
      <c r="A71" s="385"/>
      <c r="B71" s="403" t="s">
        <v>473</v>
      </c>
      <c r="C71" s="312" t="s">
        <v>225</v>
      </c>
      <c r="D71" s="672">
        <f>'4.8 Capex Workload 2023'!$D70</f>
        <v>0</v>
      </c>
      <c r="E71" s="672">
        <f>'4.8 Capex Workload 2024'!$D70</f>
        <v>0</v>
      </c>
      <c r="F71" s="672">
        <f>'4.8 Capex Workload 2025'!$D70</f>
        <v>0</v>
      </c>
      <c r="G71" s="672">
        <f>'4.8 Capex Workload 2026'!$D70</f>
        <v>0</v>
      </c>
      <c r="H71" s="672">
        <f>'4.8 Capex Workload 2027'!$D70</f>
        <v>0</v>
      </c>
      <c r="I71" s="672">
        <f>'4.8 Capex Workload 2028'!$D70</f>
        <v>0</v>
      </c>
      <c r="K71" s="375" t="s">
        <v>425</v>
      </c>
      <c r="L71" s="265"/>
    </row>
    <row r="72" spans="1:12" ht="15" customHeight="1" x14ac:dyDescent="0.3">
      <c r="A72" s="385"/>
      <c r="B72" s="403" t="s">
        <v>474</v>
      </c>
      <c r="C72" s="312" t="s">
        <v>225</v>
      </c>
      <c r="D72" s="672">
        <f>'4.8 Capex Workload 2023'!$D71</f>
        <v>0</v>
      </c>
      <c r="E72" s="672">
        <f>'4.8 Capex Workload 2024'!$D71</f>
        <v>0</v>
      </c>
      <c r="F72" s="672">
        <f>'4.8 Capex Workload 2025'!$D71</f>
        <v>0</v>
      </c>
      <c r="G72" s="672">
        <f>'4.8 Capex Workload 2026'!$D71</f>
        <v>0</v>
      </c>
      <c r="H72" s="672">
        <f>'4.8 Capex Workload 2027'!$D71</f>
        <v>0</v>
      </c>
      <c r="I72" s="672">
        <f>'4.8 Capex Workload 2028'!$D71</f>
        <v>0</v>
      </c>
      <c r="K72" s="375" t="s">
        <v>425</v>
      </c>
      <c r="L72" s="265"/>
    </row>
    <row r="73" spans="1:12" ht="15" customHeight="1" thickBot="1" x14ac:dyDescent="0.35">
      <c r="A73" s="404"/>
      <c r="B73" s="405" t="s">
        <v>475</v>
      </c>
      <c r="C73" s="313" t="s">
        <v>225</v>
      </c>
      <c r="D73" s="678">
        <f>'4.8 Capex Workload 2023'!$D72</f>
        <v>0</v>
      </c>
      <c r="E73" s="678">
        <f>'4.8 Capex Workload 2024'!$D72</f>
        <v>0</v>
      </c>
      <c r="F73" s="678">
        <f>'4.8 Capex Workload 2025'!$D72</f>
        <v>0</v>
      </c>
      <c r="G73" s="678">
        <f>'4.8 Capex Workload 2026'!$D72</f>
        <v>0</v>
      </c>
      <c r="H73" s="678">
        <f>'4.8 Capex Workload 2027'!$D72</f>
        <v>0</v>
      </c>
      <c r="I73" s="678">
        <f>'4.8 Capex Workload 2028'!$D72</f>
        <v>0</v>
      </c>
      <c r="K73" s="381" t="s">
        <v>425</v>
      </c>
      <c r="L73" s="265"/>
    </row>
    <row r="74" spans="1:12" ht="15" customHeight="1" x14ac:dyDescent="0.3">
      <c r="A74" s="406" t="s">
        <v>425</v>
      </c>
      <c r="B74" s="319" t="s">
        <v>476</v>
      </c>
      <c r="C74" s="409" t="s">
        <v>225</v>
      </c>
      <c r="D74" s="718">
        <f>'4.8 Capex Workload 2023'!$D73</f>
        <v>0</v>
      </c>
      <c r="E74" s="718">
        <f>'4.8 Capex Workload 2024'!$D73</f>
        <v>0</v>
      </c>
      <c r="F74" s="718">
        <f>'4.8 Capex Workload 2025'!$D73</f>
        <v>0</v>
      </c>
      <c r="G74" s="718">
        <f>'4.8 Capex Workload 2026'!$D73</f>
        <v>0</v>
      </c>
      <c r="H74" s="718">
        <f>'4.8 Capex Workload 2027'!$D73</f>
        <v>0</v>
      </c>
      <c r="I74" s="718">
        <f>'4.8 Capex Workload 2028'!$D73</f>
        <v>0</v>
      </c>
      <c r="K74" s="399" t="s">
        <v>425</v>
      </c>
      <c r="L74" s="265"/>
    </row>
    <row r="75" spans="1:12" ht="15" customHeight="1" x14ac:dyDescent="0.3">
      <c r="A75" s="385"/>
      <c r="B75" s="403" t="s">
        <v>477</v>
      </c>
      <c r="C75" s="312" t="s">
        <v>225</v>
      </c>
      <c r="D75" s="672">
        <f>'4.8 Capex Workload 2023'!$D74</f>
        <v>0</v>
      </c>
      <c r="E75" s="672">
        <f>'4.8 Capex Workload 2024'!$D74</f>
        <v>0</v>
      </c>
      <c r="F75" s="672">
        <f>'4.8 Capex Workload 2025'!$D74</f>
        <v>0</v>
      </c>
      <c r="G75" s="672">
        <f>'4.8 Capex Workload 2026'!$D74</f>
        <v>0</v>
      </c>
      <c r="H75" s="672">
        <f>'4.8 Capex Workload 2027'!$D74</f>
        <v>0</v>
      </c>
      <c r="I75" s="672">
        <f>'4.8 Capex Workload 2028'!$D74</f>
        <v>0</v>
      </c>
      <c r="K75" s="375" t="s">
        <v>425</v>
      </c>
      <c r="L75" s="265"/>
    </row>
    <row r="76" spans="1:12" ht="15" customHeight="1" x14ac:dyDescent="0.3">
      <c r="A76" s="385"/>
      <c r="B76" s="403" t="s">
        <v>478</v>
      </c>
      <c r="C76" s="312" t="s">
        <v>225</v>
      </c>
      <c r="D76" s="672">
        <f>'4.8 Capex Workload 2023'!$D75</f>
        <v>0</v>
      </c>
      <c r="E76" s="672">
        <f>'4.8 Capex Workload 2024'!$D75</f>
        <v>0</v>
      </c>
      <c r="F76" s="672">
        <f>'4.8 Capex Workload 2025'!$D75</f>
        <v>0</v>
      </c>
      <c r="G76" s="672">
        <f>'4.8 Capex Workload 2026'!$D75</f>
        <v>0</v>
      </c>
      <c r="H76" s="672">
        <f>'4.8 Capex Workload 2027'!$D75</f>
        <v>0</v>
      </c>
      <c r="I76" s="672">
        <f>'4.8 Capex Workload 2028'!$D75</f>
        <v>0</v>
      </c>
      <c r="K76" s="375" t="s">
        <v>425</v>
      </c>
      <c r="L76" s="265"/>
    </row>
    <row r="77" spans="1:12" ht="15" customHeight="1" x14ac:dyDescent="0.3">
      <c r="A77" s="385"/>
      <c r="B77" s="403" t="s">
        <v>479</v>
      </c>
      <c r="C77" s="312" t="s">
        <v>225</v>
      </c>
      <c r="D77" s="672">
        <f>'4.8 Capex Workload 2023'!$D76</f>
        <v>0</v>
      </c>
      <c r="E77" s="672">
        <f>'4.8 Capex Workload 2024'!$D76</f>
        <v>0</v>
      </c>
      <c r="F77" s="672">
        <f>'4.8 Capex Workload 2025'!$D76</f>
        <v>0</v>
      </c>
      <c r="G77" s="672">
        <f>'4.8 Capex Workload 2026'!$D76</f>
        <v>0</v>
      </c>
      <c r="H77" s="672">
        <f>'4.8 Capex Workload 2027'!$D76</f>
        <v>0</v>
      </c>
      <c r="I77" s="672">
        <f>'4.8 Capex Workload 2028'!$D76</f>
        <v>0</v>
      </c>
      <c r="K77" s="375" t="s">
        <v>425</v>
      </c>
      <c r="L77" s="265"/>
    </row>
    <row r="78" spans="1:12" ht="15" customHeight="1" x14ac:dyDescent="0.3">
      <c r="A78" s="385"/>
      <c r="B78" s="403" t="s">
        <v>480</v>
      </c>
      <c r="C78" s="312" t="s">
        <v>225</v>
      </c>
      <c r="D78" s="672">
        <f>'4.8 Capex Workload 2023'!$D77</f>
        <v>0</v>
      </c>
      <c r="E78" s="672">
        <f>'4.8 Capex Workload 2024'!$D77</f>
        <v>0</v>
      </c>
      <c r="F78" s="672">
        <f>'4.8 Capex Workload 2025'!$D77</f>
        <v>0</v>
      </c>
      <c r="G78" s="672">
        <f>'4.8 Capex Workload 2026'!$D77</f>
        <v>0</v>
      </c>
      <c r="H78" s="672">
        <f>'4.8 Capex Workload 2027'!$D77</f>
        <v>0</v>
      </c>
      <c r="I78" s="672">
        <f>'4.8 Capex Workload 2028'!$D77</f>
        <v>0</v>
      </c>
      <c r="K78" s="375" t="s">
        <v>425</v>
      </c>
      <c r="L78" s="265"/>
    </row>
    <row r="79" spans="1:12" ht="15" customHeight="1" x14ac:dyDescent="0.3">
      <c r="A79" s="385"/>
      <c r="B79" s="403" t="s">
        <v>481</v>
      </c>
      <c r="C79" s="312" t="s">
        <v>225</v>
      </c>
      <c r="D79" s="672">
        <f>'4.8 Capex Workload 2023'!$D78</f>
        <v>0</v>
      </c>
      <c r="E79" s="672">
        <f>'4.8 Capex Workload 2024'!$D78</f>
        <v>0</v>
      </c>
      <c r="F79" s="672">
        <f>'4.8 Capex Workload 2025'!$D78</f>
        <v>0</v>
      </c>
      <c r="G79" s="672">
        <f>'4.8 Capex Workload 2026'!$D78</f>
        <v>0</v>
      </c>
      <c r="H79" s="672">
        <f>'4.8 Capex Workload 2027'!$D78</f>
        <v>0</v>
      </c>
      <c r="I79" s="672">
        <f>'4.8 Capex Workload 2028'!$D78</f>
        <v>0</v>
      </c>
      <c r="K79" s="375" t="s">
        <v>425</v>
      </c>
      <c r="L79" s="265"/>
    </row>
    <row r="80" spans="1:12" ht="15" customHeight="1" x14ac:dyDescent="0.3">
      <c r="A80" s="385"/>
      <c r="B80" s="403" t="s">
        <v>482</v>
      </c>
      <c r="C80" s="312" t="s">
        <v>225</v>
      </c>
      <c r="D80" s="672">
        <f>'4.8 Capex Workload 2023'!$D79</f>
        <v>0</v>
      </c>
      <c r="E80" s="672">
        <f>'4.8 Capex Workload 2024'!$D79</f>
        <v>0</v>
      </c>
      <c r="F80" s="672">
        <f>'4.8 Capex Workload 2025'!$D79</f>
        <v>0</v>
      </c>
      <c r="G80" s="672">
        <f>'4.8 Capex Workload 2026'!$D79</f>
        <v>0</v>
      </c>
      <c r="H80" s="672">
        <f>'4.8 Capex Workload 2027'!$D79</f>
        <v>0</v>
      </c>
      <c r="I80" s="672">
        <f>'4.8 Capex Workload 2028'!$D79</f>
        <v>0</v>
      </c>
      <c r="K80" s="375" t="s">
        <v>425</v>
      </c>
      <c r="L80" s="265"/>
    </row>
    <row r="81" spans="1:12" ht="15" customHeight="1" x14ac:dyDescent="0.3">
      <c r="A81" s="385"/>
      <c r="B81" s="403" t="s">
        <v>483</v>
      </c>
      <c r="C81" s="312" t="s">
        <v>225</v>
      </c>
      <c r="D81" s="672">
        <f>'4.8 Capex Workload 2023'!$D80</f>
        <v>0</v>
      </c>
      <c r="E81" s="672">
        <f>'4.8 Capex Workload 2024'!$D80</f>
        <v>0</v>
      </c>
      <c r="F81" s="672">
        <f>'4.8 Capex Workload 2025'!$D80</f>
        <v>0</v>
      </c>
      <c r="G81" s="672">
        <f>'4.8 Capex Workload 2026'!$D80</f>
        <v>0</v>
      </c>
      <c r="H81" s="672">
        <f>'4.8 Capex Workload 2027'!$D80</f>
        <v>0</v>
      </c>
      <c r="I81" s="672">
        <f>'4.8 Capex Workload 2028'!$D80</f>
        <v>0</v>
      </c>
      <c r="K81" s="375" t="s">
        <v>425</v>
      </c>
      <c r="L81" s="265"/>
    </row>
    <row r="82" spans="1:12" ht="15" customHeight="1" x14ac:dyDescent="0.3">
      <c r="A82" s="385"/>
      <c r="B82" s="403" t="s">
        <v>484</v>
      </c>
      <c r="C82" s="312" t="s">
        <v>225</v>
      </c>
      <c r="D82" s="672">
        <f>'4.8 Capex Workload 2023'!$D81</f>
        <v>0</v>
      </c>
      <c r="E82" s="672">
        <f>'4.8 Capex Workload 2024'!$D81</f>
        <v>0</v>
      </c>
      <c r="F82" s="672">
        <f>'4.8 Capex Workload 2025'!$D81</f>
        <v>0</v>
      </c>
      <c r="G82" s="672">
        <f>'4.8 Capex Workload 2026'!$D81</f>
        <v>0</v>
      </c>
      <c r="H82" s="672">
        <f>'4.8 Capex Workload 2027'!$D81</f>
        <v>0</v>
      </c>
      <c r="I82" s="672">
        <f>'4.8 Capex Workload 2028'!$D81</f>
        <v>0</v>
      </c>
      <c r="K82" s="375" t="s">
        <v>425</v>
      </c>
      <c r="L82" s="265"/>
    </row>
    <row r="83" spans="1:12" ht="15" customHeight="1" x14ac:dyDescent="0.3">
      <c r="A83" s="385"/>
      <c r="B83" s="403" t="s">
        <v>485</v>
      </c>
      <c r="C83" s="312" t="s">
        <v>225</v>
      </c>
      <c r="D83" s="672">
        <f>'4.8 Capex Workload 2023'!$D82</f>
        <v>0</v>
      </c>
      <c r="E83" s="672">
        <f>'4.8 Capex Workload 2024'!$D82</f>
        <v>0</v>
      </c>
      <c r="F83" s="672">
        <f>'4.8 Capex Workload 2025'!$D82</f>
        <v>0</v>
      </c>
      <c r="G83" s="672">
        <f>'4.8 Capex Workload 2026'!$D82</f>
        <v>0</v>
      </c>
      <c r="H83" s="672">
        <f>'4.8 Capex Workload 2027'!$D82</f>
        <v>0</v>
      </c>
      <c r="I83" s="672">
        <f>'4.8 Capex Workload 2028'!$D82</f>
        <v>0</v>
      </c>
      <c r="K83" s="375" t="s">
        <v>425</v>
      </c>
      <c r="L83" s="265"/>
    </row>
    <row r="84" spans="1:12" ht="15" customHeight="1" x14ac:dyDescent="0.3">
      <c r="A84" s="385"/>
      <c r="B84" s="403" t="s">
        <v>486</v>
      </c>
      <c r="C84" s="312" t="s">
        <v>225</v>
      </c>
      <c r="D84" s="672">
        <f>'4.8 Capex Workload 2023'!$D83</f>
        <v>0</v>
      </c>
      <c r="E84" s="672">
        <f>'4.8 Capex Workload 2024'!$D83</f>
        <v>0</v>
      </c>
      <c r="F84" s="672">
        <f>'4.8 Capex Workload 2025'!$D83</f>
        <v>0</v>
      </c>
      <c r="G84" s="672">
        <f>'4.8 Capex Workload 2026'!$D83</f>
        <v>0</v>
      </c>
      <c r="H84" s="672">
        <f>'4.8 Capex Workload 2027'!$D83</f>
        <v>0</v>
      </c>
      <c r="I84" s="672">
        <f>'4.8 Capex Workload 2028'!$D83</f>
        <v>0</v>
      </c>
      <c r="K84" s="375" t="s">
        <v>425</v>
      </c>
      <c r="L84" s="265"/>
    </row>
    <row r="85" spans="1:12" ht="15" customHeight="1" x14ac:dyDescent="0.3">
      <c r="A85" s="385"/>
      <c r="B85" s="403" t="s">
        <v>487</v>
      </c>
      <c r="C85" s="312" t="s">
        <v>225</v>
      </c>
      <c r="D85" s="672">
        <f>'4.8 Capex Workload 2023'!$D84</f>
        <v>0</v>
      </c>
      <c r="E85" s="672">
        <f>'4.8 Capex Workload 2024'!$D84</f>
        <v>0</v>
      </c>
      <c r="F85" s="672">
        <f>'4.8 Capex Workload 2025'!$D84</f>
        <v>0</v>
      </c>
      <c r="G85" s="672">
        <f>'4.8 Capex Workload 2026'!$D84</f>
        <v>0</v>
      </c>
      <c r="H85" s="672">
        <f>'4.8 Capex Workload 2027'!$D84</f>
        <v>0</v>
      </c>
      <c r="I85" s="672">
        <f>'4.8 Capex Workload 2028'!$D84</f>
        <v>0</v>
      </c>
      <c r="K85" s="375" t="s">
        <v>425</v>
      </c>
      <c r="L85" s="265"/>
    </row>
    <row r="86" spans="1:12" ht="15" customHeight="1" thickBot="1" x14ac:dyDescent="0.35">
      <c r="A86" s="404"/>
      <c r="B86" s="381" t="s">
        <v>488</v>
      </c>
      <c r="C86" s="313" t="s">
        <v>225</v>
      </c>
      <c r="D86" s="678">
        <f>'4.8 Capex Workload 2023'!$D85</f>
        <v>0</v>
      </c>
      <c r="E86" s="678">
        <f>'4.8 Capex Workload 2024'!$D85</f>
        <v>0</v>
      </c>
      <c r="F86" s="678">
        <f>'4.8 Capex Workload 2025'!$D85</f>
        <v>0</v>
      </c>
      <c r="G86" s="678">
        <f>'4.8 Capex Workload 2026'!$D85</f>
        <v>0</v>
      </c>
      <c r="H86" s="678">
        <f>'4.8 Capex Workload 2027'!$D85</f>
        <v>0</v>
      </c>
      <c r="I86" s="678">
        <f>'4.8 Capex Workload 2028'!$D85</f>
        <v>0</v>
      </c>
      <c r="K86" s="381" t="s">
        <v>425</v>
      </c>
      <c r="L86" s="265"/>
    </row>
    <row r="87" spans="1:12" ht="15" customHeight="1" x14ac:dyDescent="0.3">
      <c r="A87" s="406" t="s">
        <v>425</v>
      </c>
      <c r="B87" s="399" t="s">
        <v>489</v>
      </c>
      <c r="C87" s="409" t="s">
        <v>225</v>
      </c>
      <c r="D87" s="718">
        <f>'4.8 Capex Workload 2023'!$D86</f>
        <v>0</v>
      </c>
      <c r="E87" s="718">
        <f>'4.8 Capex Workload 2024'!$D86</f>
        <v>0</v>
      </c>
      <c r="F87" s="718">
        <f>'4.8 Capex Workload 2025'!$D86</f>
        <v>0</v>
      </c>
      <c r="G87" s="718">
        <f>'4.8 Capex Workload 2026'!$D86</f>
        <v>0</v>
      </c>
      <c r="H87" s="718">
        <f>'4.8 Capex Workload 2027'!$D86</f>
        <v>0</v>
      </c>
      <c r="I87" s="718">
        <f>'4.8 Capex Workload 2028'!$D86</f>
        <v>0</v>
      </c>
      <c r="K87" s="399" t="s">
        <v>425</v>
      </c>
      <c r="L87" s="265"/>
    </row>
    <row r="88" spans="1:12" ht="15" customHeight="1" x14ac:dyDescent="0.3">
      <c r="A88" s="385"/>
      <c r="B88" s="403" t="s">
        <v>490</v>
      </c>
      <c r="C88" s="312" t="s">
        <v>225</v>
      </c>
      <c r="D88" s="672">
        <f>'4.8 Capex Workload 2023'!$D87</f>
        <v>0</v>
      </c>
      <c r="E88" s="672">
        <f>'4.8 Capex Workload 2024'!$D87</f>
        <v>0</v>
      </c>
      <c r="F88" s="672">
        <f>'4.8 Capex Workload 2025'!$D87</f>
        <v>0</v>
      </c>
      <c r="G88" s="672">
        <f>'4.8 Capex Workload 2026'!$D87</f>
        <v>0</v>
      </c>
      <c r="H88" s="672">
        <f>'4.8 Capex Workload 2027'!$D87</f>
        <v>0</v>
      </c>
      <c r="I88" s="672">
        <f>'4.8 Capex Workload 2028'!$D87</f>
        <v>0</v>
      </c>
      <c r="K88" s="375" t="s">
        <v>425</v>
      </c>
      <c r="L88" s="265"/>
    </row>
    <row r="89" spans="1:12" ht="15" customHeight="1" x14ac:dyDescent="0.3">
      <c r="A89" s="385"/>
      <c r="B89" s="403" t="s">
        <v>491</v>
      </c>
      <c r="C89" s="312" t="s">
        <v>225</v>
      </c>
      <c r="D89" s="672">
        <f>'4.8 Capex Workload 2023'!$D88</f>
        <v>0</v>
      </c>
      <c r="E89" s="672">
        <f>'4.8 Capex Workload 2024'!$D88</f>
        <v>0</v>
      </c>
      <c r="F89" s="672">
        <f>'4.8 Capex Workload 2025'!$D88</f>
        <v>0</v>
      </c>
      <c r="G89" s="672">
        <f>'4.8 Capex Workload 2026'!$D88</f>
        <v>0</v>
      </c>
      <c r="H89" s="672">
        <f>'4.8 Capex Workload 2027'!$D88</f>
        <v>0</v>
      </c>
      <c r="I89" s="672">
        <f>'4.8 Capex Workload 2028'!$D88</f>
        <v>0</v>
      </c>
      <c r="K89" s="375" t="s">
        <v>425</v>
      </c>
      <c r="L89" s="265"/>
    </row>
    <row r="90" spans="1:12" ht="15" customHeight="1" x14ac:dyDescent="0.3">
      <c r="A90" s="385"/>
      <c r="B90" s="403" t="s">
        <v>492</v>
      </c>
      <c r="C90" s="312" t="s">
        <v>225</v>
      </c>
      <c r="D90" s="672">
        <f>'4.8 Capex Workload 2023'!$D89</f>
        <v>0</v>
      </c>
      <c r="E90" s="672">
        <f>'4.8 Capex Workload 2024'!$D89</f>
        <v>0</v>
      </c>
      <c r="F90" s="672">
        <f>'4.8 Capex Workload 2025'!$D89</f>
        <v>0</v>
      </c>
      <c r="G90" s="672">
        <f>'4.8 Capex Workload 2026'!$D89</f>
        <v>0</v>
      </c>
      <c r="H90" s="672">
        <f>'4.8 Capex Workload 2027'!$D89</f>
        <v>0</v>
      </c>
      <c r="I90" s="672">
        <f>'4.8 Capex Workload 2028'!$D89</f>
        <v>0</v>
      </c>
      <c r="K90" s="375" t="s">
        <v>425</v>
      </c>
      <c r="L90" s="265"/>
    </row>
    <row r="91" spans="1:12" ht="15" customHeight="1" x14ac:dyDescent="0.3">
      <c r="A91" s="385"/>
      <c r="B91" s="403" t="s">
        <v>493</v>
      </c>
      <c r="C91" s="312" t="s">
        <v>225</v>
      </c>
      <c r="D91" s="672">
        <f>'4.8 Capex Workload 2023'!$D90</f>
        <v>0</v>
      </c>
      <c r="E91" s="672">
        <f>'4.8 Capex Workload 2024'!$D90</f>
        <v>0</v>
      </c>
      <c r="F91" s="672">
        <f>'4.8 Capex Workload 2025'!$D90</f>
        <v>0</v>
      </c>
      <c r="G91" s="672">
        <f>'4.8 Capex Workload 2026'!$D90</f>
        <v>0</v>
      </c>
      <c r="H91" s="672">
        <f>'4.8 Capex Workload 2027'!$D90</f>
        <v>0</v>
      </c>
      <c r="I91" s="672">
        <f>'4.8 Capex Workload 2028'!$D90</f>
        <v>0</v>
      </c>
      <c r="K91" s="375" t="s">
        <v>425</v>
      </c>
      <c r="L91" s="265"/>
    </row>
    <row r="92" spans="1:12" ht="15" customHeight="1" x14ac:dyDescent="0.3">
      <c r="A92" s="385"/>
      <c r="B92" s="403" t="s">
        <v>494</v>
      </c>
      <c r="C92" s="312" t="s">
        <v>225</v>
      </c>
      <c r="D92" s="672">
        <f>'4.8 Capex Workload 2023'!$D91</f>
        <v>0</v>
      </c>
      <c r="E92" s="672">
        <f>'4.8 Capex Workload 2024'!$D91</f>
        <v>0</v>
      </c>
      <c r="F92" s="672">
        <f>'4.8 Capex Workload 2025'!$D91</f>
        <v>0</v>
      </c>
      <c r="G92" s="672">
        <f>'4.8 Capex Workload 2026'!$D91</f>
        <v>0</v>
      </c>
      <c r="H92" s="672">
        <f>'4.8 Capex Workload 2027'!$D91</f>
        <v>0</v>
      </c>
      <c r="I92" s="672">
        <f>'4.8 Capex Workload 2028'!$D91</f>
        <v>0</v>
      </c>
      <c r="K92" s="375" t="s">
        <v>425</v>
      </c>
      <c r="L92" s="265"/>
    </row>
    <row r="93" spans="1:12" ht="15" customHeight="1" x14ac:dyDescent="0.3">
      <c r="A93" s="385"/>
      <c r="B93" s="403" t="s">
        <v>495</v>
      </c>
      <c r="C93" s="312" t="s">
        <v>225</v>
      </c>
      <c r="D93" s="672">
        <f>'4.8 Capex Workload 2023'!$D92</f>
        <v>0</v>
      </c>
      <c r="E93" s="672">
        <f>'4.8 Capex Workload 2024'!$D92</f>
        <v>0</v>
      </c>
      <c r="F93" s="672">
        <f>'4.8 Capex Workload 2025'!$D92</f>
        <v>0</v>
      </c>
      <c r="G93" s="672">
        <f>'4.8 Capex Workload 2026'!$D92</f>
        <v>0</v>
      </c>
      <c r="H93" s="672">
        <f>'4.8 Capex Workload 2027'!$D92</f>
        <v>0</v>
      </c>
      <c r="I93" s="672">
        <f>'4.8 Capex Workload 2028'!$D92</f>
        <v>0</v>
      </c>
      <c r="K93" s="375" t="s">
        <v>425</v>
      </c>
      <c r="L93" s="265"/>
    </row>
    <row r="94" spans="1:12" ht="15" customHeight="1" x14ac:dyDescent="0.3">
      <c r="A94" s="385"/>
      <c r="B94" s="403" t="s">
        <v>496</v>
      </c>
      <c r="C94" s="312" t="s">
        <v>225</v>
      </c>
      <c r="D94" s="672">
        <f>'4.8 Capex Workload 2023'!$D93</f>
        <v>0</v>
      </c>
      <c r="E94" s="672">
        <f>'4.8 Capex Workload 2024'!$D93</f>
        <v>0</v>
      </c>
      <c r="F94" s="672">
        <f>'4.8 Capex Workload 2025'!$D93</f>
        <v>0</v>
      </c>
      <c r="G94" s="672">
        <f>'4.8 Capex Workload 2026'!$D93</f>
        <v>0</v>
      </c>
      <c r="H94" s="672">
        <f>'4.8 Capex Workload 2027'!$D93</f>
        <v>0</v>
      </c>
      <c r="I94" s="672">
        <f>'4.8 Capex Workload 2028'!$D93</f>
        <v>0</v>
      </c>
      <c r="K94" s="375" t="s">
        <v>425</v>
      </c>
      <c r="L94" s="265"/>
    </row>
    <row r="95" spans="1:12" ht="15" customHeight="1" x14ac:dyDescent="0.3">
      <c r="A95" s="385"/>
      <c r="B95" s="403" t="s">
        <v>497</v>
      </c>
      <c r="C95" s="312" t="s">
        <v>225</v>
      </c>
      <c r="D95" s="672">
        <f>'4.8 Capex Workload 2023'!$D94</f>
        <v>0</v>
      </c>
      <c r="E95" s="672">
        <f>'4.8 Capex Workload 2024'!$D94</f>
        <v>0</v>
      </c>
      <c r="F95" s="672">
        <f>'4.8 Capex Workload 2025'!$D94</f>
        <v>0</v>
      </c>
      <c r="G95" s="672">
        <f>'4.8 Capex Workload 2026'!$D94</f>
        <v>0</v>
      </c>
      <c r="H95" s="672">
        <f>'4.8 Capex Workload 2027'!$D94</f>
        <v>0</v>
      </c>
      <c r="I95" s="672">
        <f>'4.8 Capex Workload 2028'!$D94</f>
        <v>0</v>
      </c>
      <c r="K95" s="375" t="s">
        <v>425</v>
      </c>
      <c r="L95" s="265"/>
    </row>
    <row r="96" spans="1:12" ht="15" customHeight="1" x14ac:dyDescent="0.3">
      <c r="A96" s="385"/>
      <c r="B96" s="403" t="s">
        <v>498</v>
      </c>
      <c r="C96" s="312" t="s">
        <v>225</v>
      </c>
      <c r="D96" s="672">
        <f>'4.8 Capex Workload 2023'!$D95</f>
        <v>0</v>
      </c>
      <c r="E96" s="672">
        <f>'4.8 Capex Workload 2024'!$D95</f>
        <v>0</v>
      </c>
      <c r="F96" s="672">
        <f>'4.8 Capex Workload 2025'!$D95</f>
        <v>0</v>
      </c>
      <c r="G96" s="672">
        <f>'4.8 Capex Workload 2026'!$D95</f>
        <v>0</v>
      </c>
      <c r="H96" s="672">
        <f>'4.8 Capex Workload 2027'!$D95</f>
        <v>0</v>
      </c>
      <c r="I96" s="672">
        <f>'4.8 Capex Workload 2028'!$D95</f>
        <v>0</v>
      </c>
      <c r="K96" s="375" t="s">
        <v>425</v>
      </c>
      <c r="L96" s="265"/>
    </row>
    <row r="97" spans="1:12" ht="15" customHeight="1" x14ac:dyDescent="0.3">
      <c r="A97" s="385"/>
      <c r="B97" s="403" t="s">
        <v>499</v>
      </c>
      <c r="C97" s="312" t="s">
        <v>225</v>
      </c>
      <c r="D97" s="672">
        <f>'4.8 Capex Workload 2023'!$D96</f>
        <v>0</v>
      </c>
      <c r="E97" s="672">
        <f>'4.8 Capex Workload 2024'!$D96</f>
        <v>0</v>
      </c>
      <c r="F97" s="672">
        <f>'4.8 Capex Workload 2025'!$D96</f>
        <v>0</v>
      </c>
      <c r="G97" s="672">
        <f>'4.8 Capex Workload 2026'!$D96</f>
        <v>0</v>
      </c>
      <c r="H97" s="672">
        <f>'4.8 Capex Workload 2027'!$D96</f>
        <v>0</v>
      </c>
      <c r="I97" s="672">
        <f>'4.8 Capex Workload 2028'!$D96</f>
        <v>0</v>
      </c>
      <c r="K97" s="375" t="s">
        <v>425</v>
      </c>
      <c r="L97" s="265"/>
    </row>
    <row r="98" spans="1:12" ht="15" customHeight="1" x14ac:dyDescent="0.3">
      <c r="A98" s="385"/>
      <c r="B98" s="403" t="s">
        <v>500</v>
      </c>
      <c r="C98" s="312" t="s">
        <v>225</v>
      </c>
      <c r="D98" s="672">
        <f>'4.8 Capex Workload 2023'!$D97</f>
        <v>0</v>
      </c>
      <c r="E98" s="672">
        <f>'4.8 Capex Workload 2024'!$D97</f>
        <v>0</v>
      </c>
      <c r="F98" s="672">
        <f>'4.8 Capex Workload 2025'!$D97</f>
        <v>0</v>
      </c>
      <c r="G98" s="672">
        <f>'4.8 Capex Workload 2026'!$D97</f>
        <v>0</v>
      </c>
      <c r="H98" s="672">
        <f>'4.8 Capex Workload 2027'!$D97</f>
        <v>0</v>
      </c>
      <c r="I98" s="672">
        <f>'4.8 Capex Workload 2028'!$D97</f>
        <v>0</v>
      </c>
      <c r="K98" s="375" t="s">
        <v>425</v>
      </c>
      <c r="L98" s="265"/>
    </row>
    <row r="99" spans="1:12" ht="15" customHeight="1" thickBot="1" x14ac:dyDescent="0.35">
      <c r="A99" s="404"/>
      <c r="B99" s="378" t="s">
        <v>501</v>
      </c>
      <c r="C99" s="313" t="s">
        <v>225</v>
      </c>
      <c r="D99" s="678">
        <f>'4.8 Capex Workload 2023'!$D98</f>
        <v>0</v>
      </c>
      <c r="E99" s="678">
        <f>'4.8 Capex Workload 2024'!$D98</f>
        <v>0</v>
      </c>
      <c r="F99" s="678">
        <f>'4.8 Capex Workload 2025'!$D98</f>
        <v>0</v>
      </c>
      <c r="G99" s="678">
        <f>'4.8 Capex Workload 2026'!$D98</f>
        <v>0</v>
      </c>
      <c r="H99" s="678">
        <f>'4.8 Capex Workload 2027'!$D98</f>
        <v>0</v>
      </c>
      <c r="I99" s="678">
        <f>'4.8 Capex Workload 2028'!$D98</f>
        <v>0</v>
      </c>
      <c r="K99" s="381" t="s">
        <v>425</v>
      </c>
      <c r="L99" s="265"/>
    </row>
    <row r="100" spans="1:12" ht="15" customHeight="1" x14ac:dyDescent="0.3">
      <c r="A100" s="414" t="s">
        <v>425</v>
      </c>
      <c r="B100" s="1023" t="s">
        <v>818</v>
      </c>
      <c r="C100" s="312" t="s">
        <v>225</v>
      </c>
      <c r="D100" s="507"/>
      <c r="E100" s="507"/>
      <c r="F100" s="507"/>
      <c r="G100" s="507"/>
      <c r="H100" s="507"/>
      <c r="I100" s="507"/>
      <c r="K100" s="503"/>
      <c r="L100" s="265"/>
    </row>
    <row r="101" spans="1:12" ht="15" customHeight="1" x14ac:dyDescent="0.3">
      <c r="A101" s="385"/>
      <c r="B101" s="1023" t="s">
        <v>819</v>
      </c>
      <c r="C101" s="312" t="s">
        <v>225</v>
      </c>
      <c r="D101" s="507"/>
      <c r="E101" s="507"/>
      <c r="F101" s="507"/>
      <c r="G101" s="507"/>
      <c r="H101" s="507"/>
      <c r="I101" s="507"/>
      <c r="K101" s="503"/>
      <c r="L101" s="265"/>
    </row>
    <row r="102" spans="1:12" ht="15" customHeight="1" x14ac:dyDescent="0.3">
      <c r="A102" s="385"/>
      <c r="B102" s="413" t="s">
        <v>820</v>
      </c>
      <c r="C102" s="312" t="s">
        <v>225</v>
      </c>
      <c r="D102" s="507"/>
      <c r="E102" s="507"/>
      <c r="F102" s="507"/>
      <c r="G102" s="507"/>
      <c r="H102" s="507"/>
      <c r="I102" s="507"/>
      <c r="K102" s="503"/>
      <c r="L102" s="265"/>
    </row>
    <row r="103" spans="1:12" ht="15" customHeight="1" x14ac:dyDescent="0.3">
      <c r="A103" s="385"/>
      <c r="B103" s="413" t="s">
        <v>821</v>
      </c>
      <c r="C103" s="312" t="s">
        <v>225</v>
      </c>
      <c r="D103" s="507"/>
      <c r="E103" s="507"/>
      <c r="F103" s="507"/>
      <c r="G103" s="507"/>
      <c r="H103" s="507"/>
      <c r="I103" s="507"/>
      <c r="K103" s="503"/>
      <c r="L103" s="265"/>
    </row>
    <row r="104" spans="1:12" ht="15" customHeight="1" x14ac:dyDescent="0.3">
      <c r="A104" s="406"/>
      <c r="B104" s="1023" t="s">
        <v>822</v>
      </c>
      <c r="C104" s="312" t="s">
        <v>225</v>
      </c>
      <c r="D104" s="672">
        <f>'4.8 Capex Workload 2023'!$D103</f>
        <v>0</v>
      </c>
      <c r="E104" s="672">
        <f>'4.8 Capex Workload 2024'!$D103</f>
        <v>0</v>
      </c>
      <c r="F104" s="672">
        <f>'4.8 Capex Workload 2025'!$D103</f>
        <v>0</v>
      </c>
      <c r="G104" s="672">
        <f>'4.8 Capex Workload 2026'!$D103</f>
        <v>0</v>
      </c>
      <c r="H104" s="672">
        <f>'4.8 Capex Workload 2027'!$D103</f>
        <v>0</v>
      </c>
      <c r="I104" s="672">
        <f>'4.8 Capex Workload 2028'!$D103</f>
        <v>0</v>
      </c>
      <c r="K104" s="375" t="s">
        <v>425</v>
      </c>
      <c r="L104" s="265"/>
    </row>
    <row r="105" spans="1:12" ht="15" customHeight="1" x14ac:dyDescent="0.3">
      <c r="A105" s="410"/>
      <c r="B105" s="375" t="s">
        <v>823</v>
      </c>
      <c r="C105" s="312" t="s">
        <v>225</v>
      </c>
      <c r="D105" s="672">
        <f>'4.8 Capex Workload 2023'!$D104</f>
        <v>0</v>
      </c>
      <c r="E105" s="672">
        <f>'4.8 Capex Workload 2024'!$D104</f>
        <v>0</v>
      </c>
      <c r="F105" s="672">
        <f>'4.8 Capex Workload 2025'!$D104</f>
        <v>0</v>
      </c>
      <c r="G105" s="672">
        <f>'4.8 Capex Workload 2026'!$D104</f>
        <v>0</v>
      </c>
      <c r="H105" s="672">
        <f>'4.8 Capex Workload 2027'!$D104</f>
        <v>0</v>
      </c>
      <c r="I105" s="672">
        <f>'4.8 Capex Workload 2028'!$D104</f>
        <v>0</v>
      </c>
      <c r="K105" s="375" t="s">
        <v>425</v>
      </c>
      <c r="L105" s="265"/>
    </row>
    <row r="106" spans="1:12" ht="15" customHeight="1" x14ac:dyDescent="0.3">
      <c r="A106" s="410"/>
      <c r="B106" s="375" t="s">
        <v>824</v>
      </c>
      <c r="C106" s="312" t="s">
        <v>225</v>
      </c>
      <c r="D106" s="672">
        <f>'4.8 Capex Workload 2023'!$D105</f>
        <v>0</v>
      </c>
      <c r="E106" s="672">
        <f>'4.8 Capex Workload 2024'!$D105</f>
        <v>0</v>
      </c>
      <c r="F106" s="672">
        <f>'4.8 Capex Workload 2025'!$D105</f>
        <v>0</v>
      </c>
      <c r="G106" s="672">
        <f>'4.8 Capex Workload 2026'!$D105</f>
        <v>0</v>
      </c>
      <c r="H106" s="672">
        <f>'4.8 Capex Workload 2027'!$D105</f>
        <v>0</v>
      </c>
      <c r="I106" s="672">
        <f>'4.8 Capex Workload 2028'!$D105</f>
        <v>0</v>
      </c>
      <c r="K106" s="375" t="s">
        <v>425</v>
      </c>
      <c r="L106" s="265"/>
    </row>
    <row r="107" spans="1:12" ht="15" customHeight="1" x14ac:dyDescent="0.3">
      <c r="A107" s="410"/>
      <c r="B107" s="375" t="s">
        <v>825</v>
      </c>
      <c r="C107" s="312" t="s">
        <v>225</v>
      </c>
      <c r="D107" s="672">
        <f>'4.8 Capex Workload 2023'!$D106</f>
        <v>0</v>
      </c>
      <c r="E107" s="672">
        <f>'4.8 Capex Workload 2024'!$D106</f>
        <v>0</v>
      </c>
      <c r="F107" s="672">
        <f>'4.8 Capex Workload 2025'!$D106</f>
        <v>0</v>
      </c>
      <c r="G107" s="672">
        <f>'4.8 Capex Workload 2026'!$D106</f>
        <v>0</v>
      </c>
      <c r="H107" s="672">
        <f>'4.8 Capex Workload 2027'!$D106</f>
        <v>0</v>
      </c>
      <c r="I107" s="672">
        <f>'4.8 Capex Workload 2028'!$D106</f>
        <v>0</v>
      </c>
      <c r="K107" s="375" t="s">
        <v>425</v>
      </c>
      <c r="L107" s="265"/>
    </row>
    <row r="108" spans="1:12" ht="15" customHeight="1" x14ac:dyDescent="0.3">
      <c r="A108" s="410"/>
      <c r="B108" s="375" t="s">
        <v>826</v>
      </c>
      <c r="C108" s="312" t="s">
        <v>225</v>
      </c>
      <c r="D108" s="672">
        <f>'4.8 Capex Workload 2023'!$D107</f>
        <v>0</v>
      </c>
      <c r="E108" s="672">
        <f>'4.8 Capex Workload 2024'!$D107</f>
        <v>0</v>
      </c>
      <c r="F108" s="672">
        <f>'4.8 Capex Workload 2025'!$D107</f>
        <v>0</v>
      </c>
      <c r="G108" s="672">
        <f>'4.8 Capex Workload 2026'!$D107</f>
        <v>0</v>
      </c>
      <c r="H108" s="672">
        <f>'4.8 Capex Workload 2027'!$D107</f>
        <v>0</v>
      </c>
      <c r="I108" s="672">
        <f>'4.8 Capex Workload 2028'!$D107</f>
        <v>0</v>
      </c>
      <c r="K108" s="375" t="s">
        <v>425</v>
      </c>
      <c r="L108" s="265"/>
    </row>
    <row r="109" spans="1:12" ht="15" customHeight="1" x14ac:dyDescent="0.3">
      <c r="A109" s="410"/>
      <c r="B109" s="375" t="s">
        <v>827</v>
      </c>
      <c r="C109" s="312" t="s">
        <v>225</v>
      </c>
      <c r="D109" s="672">
        <f>'4.8 Capex Workload 2023'!$D108</f>
        <v>0</v>
      </c>
      <c r="E109" s="672">
        <f>'4.8 Capex Workload 2024'!$D108</f>
        <v>0</v>
      </c>
      <c r="F109" s="672">
        <f>'4.8 Capex Workload 2025'!$D108</f>
        <v>0</v>
      </c>
      <c r="G109" s="672">
        <f>'4.8 Capex Workload 2026'!$D108</f>
        <v>0</v>
      </c>
      <c r="H109" s="672">
        <f>'4.8 Capex Workload 2027'!$D108</f>
        <v>0</v>
      </c>
      <c r="I109" s="672">
        <f>'4.8 Capex Workload 2028'!$D108</f>
        <v>0</v>
      </c>
      <c r="K109" s="375" t="s">
        <v>425</v>
      </c>
      <c r="L109" s="265"/>
    </row>
    <row r="110" spans="1:12" ht="15" customHeight="1" x14ac:dyDescent="0.3">
      <c r="A110" s="410"/>
      <c r="B110" s="375" t="s">
        <v>828</v>
      </c>
      <c r="C110" s="312" t="s">
        <v>225</v>
      </c>
      <c r="D110" s="672">
        <f>'4.8 Capex Workload 2023'!$D109</f>
        <v>0</v>
      </c>
      <c r="E110" s="672">
        <f>'4.8 Capex Workload 2024'!$D109</f>
        <v>0</v>
      </c>
      <c r="F110" s="672">
        <f>'4.8 Capex Workload 2025'!$D109</f>
        <v>0</v>
      </c>
      <c r="G110" s="672">
        <f>'4.8 Capex Workload 2026'!$D109</f>
        <v>0</v>
      </c>
      <c r="H110" s="672">
        <f>'4.8 Capex Workload 2027'!$D109</f>
        <v>0</v>
      </c>
      <c r="I110" s="672">
        <f>'4.8 Capex Workload 2028'!$D109</f>
        <v>0</v>
      </c>
      <c r="K110" s="375" t="s">
        <v>425</v>
      </c>
      <c r="L110" s="265"/>
    </row>
    <row r="111" spans="1:12" ht="15" customHeight="1" x14ac:dyDescent="0.3">
      <c r="A111" s="410"/>
      <c r="B111" s="375" t="s">
        <v>829</v>
      </c>
      <c r="C111" s="312" t="s">
        <v>225</v>
      </c>
      <c r="D111" s="672">
        <f>'4.8 Capex Workload 2023'!$D110</f>
        <v>0</v>
      </c>
      <c r="E111" s="672">
        <f>'4.8 Capex Workload 2024'!$D110</f>
        <v>0</v>
      </c>
      <c r="F111" s="672">
        <f>'4.8 Capex Workload 2025'!$D110</f>
        <v>0</v>
      </c>
      <c r="G111" s="672">
        <f>'4.8 Capex Workload 2026'!$D110</f>
        <v>0</v>
      </c>
      <c r="H111" s="672">
        <f>'4.8 Capex Workload 2027'!$D110</f>
        <v>0</v>
      </c>
      <c r="I111" s="672">
        <f>'4.8 Capex Workload 2028'!$D110</f>
        <v>0</v>
      </c>
      <c r="K111" s="375" t="s">
        <v>425</v>
      </c>
      <c r="L111" s="265"/>
    </row>
    <row r="112" spans="1:12" ht="15" customHeight="1" x14ac:dyDescent="0.3">
      <c r="A112" s="410"/>
      <c r="B112" s="375" t="s">
        <v>830</v>
      </c>
      <c r="C112" s="312" t="s">
        <v>225</v>
      </c>
      <c r="D112" s="672">
        <f>'4.8 Capex Workload 2023'!$D111</f>
        <v>0</v>
      </c>
      <c r="E112" s="672">
        <f>'4.8 Capex Workload 2024'!$D111</f>
        <v>0</v>
      </c>
      <c r="F112" s="672">
        <f>'4.8 Capex Workload 2025'!$D111</f>
        <v>0</v>
      </c>
      <c r="G112" s="672">
        <f>'4.8 Capex Workload 2026'!$D111</f>
        <v>0</v>
      </c>
      <c r="H112" s="672">
        <f>'4.8 Capex Workload 2027'!$D111</f>
        <v>0</v>
      </c>
      <c r="I112" s="672">
        <f>'4.8 Capex Workload 2028'!$D111</f>
        <v>0</v>
      </c>
      <c r="K112" s="375" t="s">
        <v>425</v>
      </c>
      <c r="L112" s="265"/>
    </row>
    <row r="113" spans="1:24" ht="15" customHeight="1" thickBot="1" x14ac:dyDescent="0.35">
      <c r="A113" s="411"/>
      <c r="B113" s="381" t="s">
        <v>831</v>
      </c>
      <c r="C113" s="313" t="s">
        <v>225</v>
      </c>
      <c r="D113" s="678">
        <f>'4.8 Capex Workload 2023'!$D112</f>
        <v>0</v>
      </c>
      <c r="E113" s="678">
        <f>'4.8 Capex Workload 2024'!$D112</f>
        <v>0</v>
      </c>
      <c r="F113" s="678">
        <f>'4.8 Capex Workload 2025'!$D112</f>
        <v>0</v>
      </c>
      <c r="G113" s="678">
        <f>'4.8 Capex Workload 2026'!$D112</f>
        <v>0</v>
      </c>
      <c r="H113" s="678">
        <f>'4.8 Capex Workload 2027'!$D112</f>
        <v>0</v>
      </c>
      <c r="I113" s="678">
        <f>'4.8 Capex Workload 2028'!$D112</f>
        <v>0</v>
      </c>
      <c r="J113" s="1222"/>
      <c r="K113" s="381" t="s">
        <v>425</v>
      </c>
      <c r="L113" s="265"/>
    </row>
    <row r="114" spans="1:24" ht="15" customHeight="1" thickBot="1" x14ac:dyDescent="0.35">
      <c r="A114" s="1736" t="s">
        <v>410</v>
      </c>
      <c r="B114" s="1691"/>
      <c r="C114" s="1675" t="s">
        <v>299</v>
      </c>
      <c r="D114" s="1733" t="s">
        <v>1012</v>
      </c>
      <c r="E114" s="1738"/>
      <c r="F114" s="1738"/>
      <c r="G114" s="1738"/>
      <c r="H114" s="1738"/>
      <c r="I114" s="1739"/>
      <c r="J114" s="1221"/>
      <c r="K114" s="265"/>
      <c r="L114" s="265"/>
    </row>
    <row r="115" spans="1:24" ht="15" customHeight="1" thickBot="1" x14ac:dyDescent="0.35">
      <c r="A115" s="1737"/>
      <c r="B115" s="1692"/>
      <c r="C115" s="1676"/>
      <c r="D115" s="373">
        <v>2023</v>
      </c>
      <c r="E115" s="373">
        <v>2024</v>
      </c>
      <c r="F115" s="373">
        <v>2025</v>
      </c>
      <c r="G115" s="373">
        <v>2026</v>
      </c>
      <c r="H115" s="373">
        <v>2027</v>
      </c>
      <c r="I115" s="373">
        <v>2028</v>
      </c>
      <c r="K115" s="267" t="s">
        <v>412</v>
      </c>
    </row>
    <row r="116" spans="1:24" s="38" customFormat="1" ht="15" customHeight="1" x14ac:dyDescent="0.3">
      <c r="A116" s="401" t="s">
        <v>352</v>
      </c>
      <c r="B116" s="402" t="s">
        <v>413</v>
      </c>
      <c r="C116" s="311" t="s">
        <v>374</v>
      </c>
      <c r="D116" s="670">
        <f>'4.8 Capex Workload 2023'!$N8</f>
        <v>0</v>
      </c>
      <c r="E116" s="670">
        <f>'4.8 Capex Workload 2024'!$N8</f>
        <v>0</v>
      </c>
      <c r="F116" s="670">
        <f>'4.8 Capex Workload 2025'!$N8</f>
        <v>0</v>
      </c>
      <c r="G116" s="670">
        <f>'4.8 Capex Workload 2026'!$N8</f>
        <v>0</v>
      </c>
      <c r="H116" s="670">
        <f>'4.8 Capex Workload 2027'!$N8</f>
        <v>0</v>
      </c>
      <c r="I116" s="670">
        <f>'4.8 Capex Workload 2028'!$N8</f>
        <v>0</v>
      </c>
      <c r="J116" s="39"/>
      <c r="K116" s="374" t="s">
        <v>414</v>
      </c>
      <c r="L116" s="39"/>
      <c r="M116" s="36"/>
      <c r="N116" s="36"/>
      <c r="O116" s="36"/>
      <c r="P116" s="36"/>
      <c r="Q116" s="36"/>
      <c r="R116" s="36"/>
      <c r="S116" s="36"/>
      <c r="T116" s="37"/>
      <c r="U116" s="37"/>
      <c r="V116" s="37"/>
      <c r="W116" s="37"/>
      <c r="X116" s="37"/>
    </row>
    <row r="117" spans="1:24" ht="15" customHeight="1" x14ac:dyDescent="0.3">
      <c r="A117" s="385"/>
      <c r="B117" s="403" t="s">
        <v>415</v>
      </c>
      <c r="C117" s="312" t="str">
        <f>$C$116</f>
        <v>Nominal £</v>
      </c>
      <c r="D117" s="672">
        <f>'4.8 Capex Workload 2023'!$N9</f>
        <v>0</v>
      </c>
      <c r="E117" s="672">
        <f>'4.8 Capex Workload 2024'!$N9</f>
        <v>0</v>
      </c>
      <c r="F117" s="672">
        <f>'4.8 Capex Workload 2025'!$N9</f>
        <v>0</v>
      </c>
      <c r="G117" s="672">
        <f>'4.8 Capex Workload 2026'!$N9</f>
        <v>0</v>
      </c>
      <c r="H117" s="672">
        <f>'4.8 Capex Workload 2027'!$N9</f>
        <v>0</v>
      </c>
      <c r="I117" s="672">
        <f>'4.8 Capex Workload 2028'!$N9</f>
        <v>0</v>
      </c>
      <c r="K117" s="375" t="s">
        <v>414</v>
      </c>
    </row>
    <row r="118" spans="1:24" ht="15" customHeight="1" x14ac:dyDescent="0.3">
      <c r="A118" s="385"/>
      <c r="B118" s="403" t="s">
        <v>416</v>
      </c>
      <c r="C118" s="312" t="str">
        <f t="shared" ref="C118:C192" si="3">$C$116</f>
        <v>Nominal £</v>
      </c>
      <c r="D118" s="672">
        <f>'4.8 Capex Workload 2023'!$N10</f>
        <v>0</v>
      </c>
      <c r="E118" s="672">
        <f>'4.8 Capex Workload 2024'!$N10</f>
        <v>0</v>
      </c>
      <c r="F118" s="672">
        <f>'4.8 Capex Workload 2025'!$N10</f>
        <v>0</v>
      </c>
      <c r="G118" s="672">
        <f>'4.8 Capex Workload 2026'!$N10</f>
        <v>0</v>
      </c>
      <c r="H118" s="672">
        <f>'4.8 Capex Workload 2027'!$N10</f>
        <v>0</v>
      </c>
      <c r="I118" s="672">
        <f>'4.8 Capex Workload 2028'!$N10</f>
        <v>0</v>
      </c>
      <c r="K118" s="375" t="s">
        <v>414</v>
      </c>
    </row>
    <row r="119" spans="1:24" ht="15" customHeight="1" x14ac:dyDescent="0.3">
      <c r="A119" s="385"/>
      <c r="B119" s="403" t="s">
        <v>418</v>
      </c>
      <c r="C119" s="312" t="str">
        <f t="shared" si="3"/>
        <v>Nominal £</v>
      </c>
      <c r="D119" s="672">
        <f>'4.8 Capex Workload 2023'!$N11</f>
        <v>0</v>
      </c>
      <c r="E119" s="672">
        <f>'4.8 Capex Workload 2024'!$N11</f>
        <v>0</v>
      </c>
      <c r="F119" s="672">
        <f>'4.8 Capex Workload 2025'!$N11</f>
        <v>0</v>
      </c>
      <c r="G119" s="672">
        <f>'4.8 Capex Workload 2026'!$N11</f>
        <v>0</v>
      </c>
      <c r="H119" s="672">
        <f>'4.8 Capex Workload 2027'!$N11</f>
        <v>0</v>
      </c>
      <c r="I119" s="672">
        <f>'4.8 Capex Workload 2028'!$N11</f>
        <v>0</v>
      </c>
      <c r="K119" s="375" t="s">
        <v>414</v>
      </c>
    </row>
    <row r="120" spans="1:24" ht="15" customHeight="1" x14ac:dyDescent="0.3">
      <c r="A120" s="385"/>
      <c r="B120" s="403" t="s">
        <v>420</v>
      </c>
      <c r="C120" s="312" t="str">
        <f t="shared" si="3"/>
        <v>Nominal £</v>
      </c>
      <c r="D120" s="672">
        <f>'4.8 Capex Workload 2023'!$N12</f>
        <v>0</v>
      </c>
      <c r="E120" s="672">
        <f>'4.8 Capex Workload 2024'!$N12</f>
        <v>0</v>
      </c>
      <c r="F120" s="672">
        <f>'4.8 Capex Workload 2025'!$N12</f>
        <v>0</v>
      </c>
      <c r="G120" s="672">
        <f>'4.8 Capex Workload 2026'!$N12</f>
        <v>0</v>
      </c>
      <c r="H120" s="672">
        <f>'4.8 Capex Workload 2027'!$N12</f>
        <v>0</v>
      </c>
      <c r="I120" s="672">
        <f>'4.8 Capex Workload 2028'!$N12</f>
        <v>0</v>
      </c>
      <c r="K120" s="375" t="s">
        <v>414</v>
      </c>
    </row>
    <row r="121" spans="1:24" ht="15" customHeight="1" x14ac:dyDescent="0.3">
      <c r="A121" s="385"/>
      <c r="B121" s="403" t="s">
        <v>422</v>
      </c>
      <c r="C121" s="312" t="str">
        <f t="shared" si="3"/>
        <v>Nominal £</v>
      </c>
      <c r="D121" s="672">
        <f>'4.8 Capex Workload 2023'!$N13</f>
        <v>0</v>
      </c>
      <c r="E121" s="672">
        <f>'4.8 Capex Workload 2024'!$N13</f>
        <v>0</v>
      </c>
      <c r="F121" s="672">
        <f>'4.8 Capex Workload 2025'!$N13</f>
        <v>0</v>
      </c>
      <c r="G121" s="672">
        <f>'4.8 Capex Workload 2026'!$N13</f>
        <v>0</v>
      </c>
      <c r="H121" s="672">
        <f>'4.8 Capex Workload 2027'!$N13</f>
        <v>0</v>
      </c>
      <c r="I121" s="672">
        <f>'4.8 Capex Workload 2028'!$N13</f>
        <v>0</v>
      </c>
      <c r="K121" s="375" t="s">
        <v>414</v>
      </c>
    </row>
    <row r="122" spans="1:24" ht="15" customHeight="1" x14ac:dyDescent="0.3">
      <c r="A122" s="385"/>
      <c r="B122" s="403" t="s">
        <v>424</v>
      </c>
      <c r="C122" s="312" t="str">
        <f t="shared" si="3"/>
        <v>Nominal £</v>
      </c>
      <c r="D122" s="672">
        <f>'4.8 Capex Workload 2023'!$N14</f>
        <v>0</v>
      </c>
      <c r="E122" s="672">
        <f>'4.8 Capex Workload 2024'!$N14</f>
        <v>0</v>
      </c>
      <c r="F122" s="672">
        <f>'4.8 Capex Workload 2025'!$N14</f>
        <v>0</v>
      </c>
      <c r="G122" s="672">
        <f>'4.8 Capex Workload 2026'!$N14</f>
        <v>0</v>
      </c>
      <c r="H122" s="672">
        <f>'4.8 Capex Workload 2027'!$N14</f>
        <v>0</v>
      </c>
      <c r="I122" s="672">
        <f>'4.8 Capex Workload 2028'!$N14</f>
        <v>0</v>
      </c>
      <c r="K122" s="375" t="s">
        <v>414</v>
      </c>
    </row>
    <row r="123" spans="1:24" ht="15" customHeight="1" x14ac:dyDescent="0.3">
      <c r="A123" s="385"/>
      <c r="B123" s="403" t="s">
        <v>426</v>
      </c>
      <c r="C123" s="312" t="str">
        <f t="shared" si="3"/>
        <v>Nominal £</v>
      </c>
      <c r="D123" s="672">
        <f>'4.8 Capex Workload 2023'!$N15</f>
        <v>0</v>
      </c>
      <c r="E123" s="672">
        <f>'4.8 Capex Workload 2024'!$N15</f>
        <v>0</v>
      </c>
      <c r="F123" s="672">
        <f>'4.8 Capex Workload 2025'!$N15</f>
        <v>0</v>
      </c>
      <c r="G123" s="672">
        <f>'4.8 Capex Workload 2026'!$N15</f>
        <v>0</v>
      </c>
      <c r="H123" s="672">
        <f>'4.8 Capex Workload 2027'!$N15</f>
        <v>0</v>
      </c>
      <c r="I123" s="672">
        <f>'4.8 Capex Workload 2028'!$N15</f>
        <v>0</v>
      </c>
      <c r="K123" s="375" t="s">
        <v>414</v>
      </c>
    </row>
    <row r="124" spans="1:24" ht="15" customHeight="1" x14ac:dyDescent="0.3">
      <c r="A124" s="385"/>
      <c r="B124" s="403" t="s">
        <v>428</v>
      </c>
      <c r="C124" s="312" t="str">
        <f t="shared" si="3"/>
        <v>Nominal £</v>
      </c>
      <c r="D124" s="672">
        <f>'4.8 Capex Workload 2023'!$N16</f>
        <v>0</v>
      </c>
      <c r="E124" s="672">
        <f>'4.8 Capex Workload 2024'!$N16</f>
        <v>0</v>
      </c>
      <c r="F124" s="672">
        <f>'4.8 Capex Workload 2025'!$N16</f>
        <v>0</v>
      </c>
      <c r="G124" s="672">
        <f>'4.8 Capex Workload 2026'!$N16</f>
        <v>0</v>
      </c>
      <c r="H124" s="672">
        <f>'4.8 Capex Workload 2027'!$N16</f>
        <v>0</v>
      </c>
      <c r="I124" s="672">
        <f>'4.8 Capex Workload 2028'!$N16</f>
        <v>0</v>
      </c>
      <c r="K124" s="375" t="s">
        <v>414</v>
      </c>
    </row>
    <row r="125" spans="1:24" ht="15" customHeight="1" x14ac:dyDescent="0.3">
      <c r="A125" s="385"/>
      <c r="B125" s="403" t="s">
        <v>430</v>
      </c>
      <c r="C125" s="312" t="str">
        <f t="shared" si="3"/>
        <v>Nominal £</v>
      </c>
      <c r="D125" s="672">
        <f>'4.8 Capex Workload 2023'!$N17</f>
        <v>0</v>
      </c>
      <c r="E125" s="672">
        <f>'4.8 Capex Workload 2024'!$N17</f>
        <v>0</v>
      </c>
      <c r="F125" s="672">
        <f>'4.8 Capex Workload 2025'!$N17</f>
        <v>0</v>
      </c>
      <c r="G125" s="672">
        <f>'4.8 Capex Workload 2026'!$N17</f>
        <v>0</v>
      </c>
      <c r="H125" s="672">
        <f>'4.8 Capex Workload 2027'!$N17</f>
        <v>0</v>
      </c>
      <c r="I125" s="672">
        <f>'4.8 Capex Workload 2028'!$N17</f>
        <v>0</v>
      </c>
      <c r="K125" s="375" t="s">
        <v>414</v>
      </c>
    </row>
    <row r="126" spans="1:24" ht="15" customHeight="1" x14ac:dyDescent="0.3">
      <c r="A126" s="385"/>
      <c r="B126" s="403" t="s">
        <v>432</v>
      </c>
      <c r="C126" s="312" t="str">
        <f t="shared" si="3"/>
        <v>Nominal £</v>
      </c>
      <c r="D126" s="672">
        <f>'4.8 Capex Workload 2023'!$N18</f>
        <v>0</v>
      </c>
      <c r="E126" s="672">
        <f>'4.8 Capex Workload 2024'!$N18</f>
        <v>0</v>
      </c>
      <c r="F126" s="672">
        <f>'4.8 Capex Workload 2025'!$N18</f>
        <v>0</v>
      </c>
      <c r="G126" s="672">
        <f>'4.8 Capex Workload 2026'!$N18</f>
        <v>0</v>
      </c>
      <c r="H126" s="672">
        <f>'4.8 Capex Workload 2027'!$N18</f>
        <v>0</v>
      </c>
      <c r="I126" s="672">
        <f>'4.8 Capex Workload 2028'!$N18</f>
        <v>0</v>
      </c>
      <c r="K126" s="375" t="s">
        <v>414</v>
      </c>
    </row>
    <row r="127" spans="1:24" ht="15" customHeight="1" x14ac:dyDescent="0.3">
      <c r="A127" s="385"/>
      <c r="B127" s="403" t="s">
        <v>433</v>
      </c>
      <c r="C127" s="312" t="str">
        <f t="shared" si="3"/>
        <v>Nominal £</v>
      </c>
      <c r="D127" s="672">
        <f>'4.8 Capex Workload 2023'!$N19</f>
        <v>0</v>
      </c>
      <c r="E127" s="672">
        <f>'4.8 Capex Workload 2024'!$N19</f>
        <v>0</v>
      </c>
      <c r="F127" s="672">
        <f>'4.8 Capex Workload 2025'!$N19</f>
        <v>0</v>
      </c>
      <c r="G127" s="672">
        <f>'4.8 Capex Workload 2026'!$N19</f>
        <v>0</v>
      </c>
      <c r="H127" s="672">
        <f>'4.8 Capex Workload 2027'!$N19</f>
        <v>0</v>
      </c>
      <c r="I127" s="672">
        <f>'4.8 Capex Workload 2028'!$N19</f>
        <v>0</v>
      </c>
      <c r="K127" s="375" t="s">
        <v>414</v>
      </c>
    </row>
    <row r="128" spans="1:24" ht="15" customHeight="1" x14ac:dyDescent="0.3">
      <c r="A128" s="385"/>
      <c r="B128" s="403" t="s">
        <v>434</v>
      </c>
      <c r="C128" s="312" t="str">
        <f t="shared" si="3"/>
        <v>Nominal £</v>
      </c>
      <c r="D128" s="672">
        <f>'4.8 Capex Workload 2023'!$N20</f>
        <v>0</v>
      </c>
      <c r="E128" s="672">
        <f>'4.8 Capex Workload 2024'!$N20</f>
        <v>0</v>
      </c>
      <c r="F128" s="672">
        <f>'4.8 Capex Workload 2025'!$N20</f>
        <v>0</v>
      </c>
      <c r="G128" s="672">
        <f>'4.8 Capex Workload 2026'!$N20</f>
        <v>0</v>
      </c>
      <c r="H128" s="672">
        <f>'4.8 Capex Workload 2027'!$N20</f>
        <v>0</v>
      </c>
      <c r="I128" s="672">
        <f>'4.8 Capex Workload 2028'!$N20</f>
        <v>0</v>
      </c>
      <c r="K128" s="375" t="s">
        <v>414</v>
      </c>
    </row>
    <row r="129" spans="1:11" ht="15" customHeight="1" thickBot="1" x14ac:dyDescent="0.35">
      <c r="A129" s="404"/>
      <c r="B129" s="405" t="s">
        <v>435</v>
      </c>
      <c r="C129" s="313" t="str">
        <f t="shared" si="3"/>
        <v>Nominal £</v>
      </c>
      <c r="D129" s="678">
        <f>'4.8 Capex Workload 2023'!$N21</f>
        <v>0</v>
      </c>
      <c r="E129" s="678">
        <f>'4.8 Capex Workload 2024'!$N21</f>
        <v>0</v>
      </c>
      <c r="F129" s="678">
        <f>'4.8 Capex Workload 2025'!$N21</f>
        <v>0</v>
      </c>
      <c r="G129" s="678">
        <f>'4.8 Capex Workload 2026'!$N21</f>
        <v>0</v>
      </c>
      <c r="H129" s="678">
        <f>'4.8 Capex Workload 2027'!$N21</f>
        <v>0</v>
      </c>
      <c r="I129" s="678">
        <f>'4.8 Capex Workload 2028'!$N21</f>
        <v>0</v>
      </c>
      <c r="K129" s="381" t="s">
        <v>414</v>
      </c>
    </row>
    <row r="130" spans="1:11" ht="15" customHeight="1" x14ac:dyDescent="0.3">
      <c r="A130" s="401" t="s">
        <v>365</v>
      </c>
      <c r="B130" s="402" t="s">
        <v>436</v>
      </c>
      <c r="C130" s="311" t="str">
        <f t="shared" si="3"/>
        <v>Nominal £</v>
      </c>
      <c r="D130" s="670">
        <f>'4.8 Capex Workload 2023'!$N22</f>
        <v>0</v>
      </c>
      <c r="E130" s="670">
        <f>'4.8 Capex Workload 2024'!$N22</f>
        <v>0</v>
      </c>
      <c r="F130" s="670">
        <f>'4.8 Capex Workload 2025'!$N22</f>
        <v>0</v>
      </c>
      <c r="G130" s="670">
        <f>'4.8 Capex Workload 2026'!$N22</f>
        <v>0</v>
      </c>
      <c r="H130" s="670">
        <f>'4.8 Capex Workload 2027'!$N22</f>
        <v>0</v>
      </c>
      <c r="I130" s="670">
        <f>'4.8 Capex Workload 2028'!$N22</f>
        <v>0</v>
      </c>
      <c r="K130" s="374" t="s">
        <v>414</v>
      </c>
    </row>
    <row r="131" spans="1:11" ht="15" customHeight="1" x14ac:dyDescent="0.3">
      <c r="A131" s="385"/>
      <c r="B131" s="403" t="s">
        <v>437</v>
      </c>
      <c r="C131" s="312" t="str">
        <f t="shared" si="3"/>
        <v>Nominal £</v>
      </c>
      <c r="D131" s="672">
        <f>'4.8 Capex Workload 2023'!$N23</f>
        <v>0</v>
      </c>
      <c r="E131" s="672">
        <f>'4.8 Capex Workload 2024'!$N23</f>
        <v>0</v>
      </c>
      <c r="F131" s="672">
        <f>'4.8 Capex Workload 2025'!$N23</f>
        <v>0</v>
      </c>
      <c r="G131" s="672">
        <f>'4.8 Capex Workload 2026'!$N23</f>
        <v>0</v>
      </c>
      <c r="H131" s="672">
        <f>'4.8 Capex Workload 2027'!$N23</f>
        <v>0</v>
      </c>
      <c r="I131" s="672">
        <f>'4.8 Capex Workload 2028'!$N23</f>
        <v>0</v>
      </c>
      <c r="K131" s="375" t="s">
        <v>414</v>
      </c>
    </row>
    <row r="132" spans="1:11" ht="15" customHeight="1" x14ac:dyDescent="0.3">
      <c r="A132" s="385"/>
      <c r="B132" s="403" t="s">
        <v>438</v>
      </c>
      <c r="C132" s="312" t="str">
        <f t="shared" si="3"/>
        <v>Nominal £</v>
      </c>
      <c r="D132" s="672">
        <f>'4.8 Capex Workload 2023'!$N24</f>
        <v>0</v>
      </c>
      <c r="E132" s="672">
        <f>'4.8 Capex Workload 2024'!$N24</f>
        <v>0</v>
      </c>
      <c r="F132" s="672">
        <f>'4.8 Capex Workload 2025'!$N24</f>
        <v>0</v>
      </c>
      <c r="G132" s="672">
        <f>'4.8 Capex Workload 2026'!$N24</f>
        <v>0</v>
      </c>
      <c r="H132" s="672">
        <f>'4.8 Capex Workload 2027'!$N24</f>
        <v>0</v>
      </c>
      <c r="I132" s="672">
        <f>'4.8 Capex Workload 2028'!$N24</f>
        <v>0</v>
      </c>
      <c r="K132" s="375" t="s">
        <v>414</v>
      </c>
    </row>
    <row r="133" spans="1:11" ht="15" customHeight="1" x14ac:dyDescent="0.3">
      <c r="A133" s="385"/>
      <c r="B133" s="403" t="s">
        <v>439</v>
      </c>
      <c r="C133" s="312" t="str">
        <f t="shared" si="3"/>
        <v>Nominal £</v>
      </c>
      <c r="D133" s="672">
        <f>'4.8 Capex Workload 2023'!$N25</f>
        <v>0</v>
      </c>
      <c r="E133" s="672">
        <f>'4.8 Capex Workload 2024'!$N25</f>
        <v>0</v>
      </c>
      <c r="F133" s="672">
        <f>'4.8 Capex Workload 2025'!$N25</f>
        <v>0</v>
      </c>
      <c r="G133" s="672">
        <f>'4.8 Capex Workload 2026'!$N25</f>
        <v>0</v>
      </c>
      <c r="H133" s="672">
        <f>'4.8 Capex Workload 2027'!$N25</f>
        <v>0</v>
      </c>
      <c r="I133" s="672">
        <f>'4.8 Capex Workload 2028'!$N25</f>
        <v>0</v>
      </c>
      <c r="K133" s="375" t="s">
        <v>414</v>
      </c>
    </row>
    <row r="134" spans="1:11" ht="15" customHeight="1" x14ac:dyDescent="0.3">
      <c r="A134" s="385"/>
      <c r="B134" s="403" t="s">
        <v>440</v>
      </c>
      <c r="C134" s="312" t="str">
        <f t="shared" si="3"/>
        <v>Nominal £</v>
      </c>
      <c r="D134" s="672">
        <f>'4.8 Capex Workload 2023'!$N26</f>
        <v>0</v>
      </c>
      <c r="E134" s="672">
        <f>'4.8 Capex Workload 2024'!$N26</f>
        <v>0</v>
      </c>
      <c r="F134" s="672">
        <f>'4.8 Capex Workload 2025'!$N26</f>
        <v>0</v>
      </c>
      <c r="G134" s="672">
        <f>'4.8 Capex Workload 2026'!$N26</f>
        <v>0</v>
      </c>
      <c r="H134" s="672">
        <f>'4.8 Capex Workload 2027'!$N26</f>
        <v>0</v>
      </c>
      <c r="I134" s="672">
        <f>'4.8 Capex Workload 2028'!$N26</f>
        <v>0</v>
      </c>
      <c r="K134" s="375" t="s">
        <v>414</v>
      </c>
    </row>
    <row r="135" spans="1:11" ht="15" customHeight="1" x14ac:dyDescent="0.3">
      <c r="A135" s="385"/>
      <c r="B135" s="403" t="s">
        <v>441</v>
      </c>
      <c r="C135" s="312" t="str">
        <f t="shared" si="3"/>
        <v>Nominal £</v>
      </c>
      <c r="D135" s="672">
        <f>'4.8 Capex Workload 2023'!$N27</f>
        <v>0</v>
      </c>
      <c r="E135" s="672">
        <f>'4.8 Capex Workload 2024'!$N27</f>
        <v>0</v>
      </c>
      <c r="F135" s="672">
        <f>'4.8 Capex Workload 2025'!$N27</f>
        <v>0</v>
      </c>
      <c r="G135" s="672">
        <f>'4.8 Capex Workload 2026'!$N27</f>
        <v>0</v>
      </c>
      <c r="H135" s="672">
        <f>'4.8 Capex Workload 2027'!$N27</f>
        <v>0</v>
      </c>
      <c r="I135" s="672">
        <f>'4.8 Capex Workload 2028'!$N27</f>
        <v>0</v>
      </c>
      <c r="K135" s="375" t="s">
        <v>414</v>
      </c>
    </row>
    <row r="136" spans="1:11" ht="15" customHeight="1" x14ac:dyDescent="0.3">
      <c r="A136" s="385"/>
      <c r="B136" s="403" t="s">
        <v>442</v>
      </c>
      <c r="C136" s="312" t="str">
        <f t="shared" si="3"/>
        <v>Nominal £</v>
      </c>
      <c r="D136" s="672">
        <f>'4.8 Capex Workload 2023'!$N28</f>
        <v>0</v>
      </c>
      <c r="E136" s="672">
        <f>'4.8 Capex Workload 2024'!$N28</f>
        <v>0</v>
      </c>
      <c r="F136" s="672">
        <f>'4.8 Capex Workload 2025'!$N28</f>
        <v>0</v>
      </c>
      <c r="G136" s="672">
        <f>'4.8 Capex Workload 2026'!$N28</f>
        <v>0</v>
      </c>
      <c r="H136" s="672">
        <f>'4.8 Capex Workload 2027'!$N28</f>
        <v>0</v>
      </c>
      <c r="I136" s="672">
        <f>'4.8 Capex Workload 2028'!$N28</f>
        <v>0</v>
      </c>
      <c r="K136" s="375" t="s">
        <v>414</v>
      </c>
    </row>
    <row r="137" spans="1:11" ht="15" customHeight="1" x14ac:dyDescent="0.3">
      <c r="A137" s="385"/>
      <c r="B137" s="403" t="s">
        <v>443</v>
      </c>
      <c r="C137" s="312" t="str">
        <f t="shared" si="3"/>
        <v>Nominal £</v>
      </c>
      <c r="D137" s="672">
        <f>'4.8 Capex Workload 2023'!$N29</f>
        <v>0</v>
      </c>
      <c r="E137" s="672">
        <f>'4.8 Capex Workload 2024'!$N29</f>
        <v>0</v>
      </c>
      <c r="F137" s="672">
        <f>'4.8 Capex Workload 2025'!$N29</f>
        <v>0</v>
      </c>
      <c r="G137" s="672">
        <f>'4.8 Capex Workload 2026'!$N29</f>
        <v>0</v>
      </c>
      <c r="H137" s="672">
        <f>'4.8 Capex Workload 2027'!$N29</f>
        <v>0</v>
      </c>
      <c r="I137" s="672">
        <f>'4.8 Capex Workload 2028'!$N29</f>
        <v>0</v>
      </c>
      <c r="K137" s="375" t="s">
        <v>414</v>
      </c>
    </row>
    <row r="138" spans="1:11" ht="15" customHeight="1" x14ac:dyDescent="0.3">
      <c r="A138" s="385"/>
      <c r="B138" s="403" t="s">
        <v>444</v>
      </c>
      <c r="C138" s="312" t="str">
        <f t="shared" si="3"/>
        <v>Nominal £</v>
      </c>
      <c r="D138" s="672">
        <f>'4.8 Capex Workload 2023'!$N30</f>
        <v>0</v>
      </c>
      <c r="E138" s="672">
        <f>'4.8 Capex Workload 2024'!$N30</f>
        <v>0</v>
      </c>
      <c r="F138" s="672">
        <f>'4.8 Capex Workload 2025'!$N30</f>
        <v>0</v>
      </c>
      <c r="G138" s="672">
        <f>'4.8 Capex Workload 2026'!$N30</f>
        <v>0</v>
      </c>
      <c r="H138" s="672">
        <f>'4.8 Capex Workload 2027'!$N30</f>
        <v>0</v>
      </c>
      <c r="I138" s="672">
        <f>'4.8 Capex Workload 2028'!$N30</f>
        <v>0</v>
      </c>
      <c r="K138" s="375" t="s">
        <v>414</v>
      </c>
    </row>
    <row r="139" spans="1:11" ht="15" customHeight="1" x14ac:dyDescent="0.3">
      <c r="A139" s="385"/>
      <c r="B139" s="403" t="s">
        <v>445</v>
      </c>
      <c r="C139" s="312" t="str">
        <f t="shared" si="3"/>
        <v>Nominal £</v>
      </c>
      <c r="D139" s="672">
        <f>'4.8 Capex Workload 2023'!$N31</f>
        <v>0</v>
      </c>
      <c r="E139" s="672">
        <f>'4.8 Capex Workload 2024'!$N31</f>
        <v>0</v>
      </c>
      <c r="F139" s="672">
        <f>'4.8 Capex Workload 2025'!$N31</f>
        <v>0</v>
      </c>
      <c r="G139" s="672">
        <f>'4.8 Capex Workload 2026'!$N31</f>
        <v>0</v>
      </c>
      <c r="H139" s="672">
        <f>'4.8 Capex Workload 2027'!$N31</f>
        <v>0</v>
      </c>
      <c r="I139" s="672">
        <f>'4.8 Capex Workload 2028'!$N31</f>
        <v>0</v>
      </c>
      <c r="K139" s="375" t="s">
        <v>414</v>
      </c>
    </row>
    <row r="140" spans="1:11" ht="15" customHeight="1" x14ac:dyDescent="0.3">
      <c r="A140" s="385"/>
      <c r="B140" s="403" t="s">
        <v>446</v>
      </c>
      <c r="C140" s="312" t="str">
        <f t="shared" si="3"/>
        <v>Nominal £</v>
      </c>
      <c r="D140" s="672">
        <f>'4.8 Capex Workload 2023'!$N32</f>
        <v>0</v>
      </c>
      <c r="E140" s="672">
        <f>'4.8 Capex Workload 2024'!$N32</f>
        <v>0</v>
      </c>
      <c r="F140" s="672">
        <f>'4.8 Capex Workload 2025'!$N32</f>
        <v>0</v>
      </c>
      <c r="G140" s="672">
        <f>'4.8 Capex Workload 2026'!$N32</f>
        <v>0</v>
      </c>
      <c r="H140" s="672">
        <f>'4.8 Capex Workload 2027'!$N32</f>
        <v>0</v>
      </c>
      <c r="I140" s="672">
        <f>'4.8 Capex Workload 2028'!$N32</f>
        <v>0</v>
      </c>
      <c r="K140" s="375" t="s">
        <v>414</v>
      </c>
    </row>
    <row r="141" spans="1:11" ht="15" customHeight="1" x14ac:dyDescent="0.3">
      <c r="A141" s="385"/>
      <c r="B141" s="403" t="s">
        <v>447</v>
      </c>
      <c r="C141" s="312" t="str">
        <f t="shared" si="3"/>
        <v>Nominal £</v>
      </c>
      <c r="D141" s="672">
        <f>'4.8 Capex Workload 2023'!$N33</f>
        <v>0</v>
      </c>
      <c r="E141" s="672">
        <f>'4.8 Capex Workload 2024'!$N33</f>
        <v>0</v>
      </c>
      <c r="F141" s="672">
        <f>'4.8 Capex Workload 2025'!$N33</f>
        <v>0</v>
      </c>
      <c r="G141" s="672">
        <f>'4.8 Capex Workload 2026'!$N33</f>
        <v>0</v>
      </c>
      <c r="H141" s="672">
        <f>'4.8 Capex Workload 2027'!$N33</f>
        <v>0</v>
      </c>
      <c r="I141" s="672">
        <f>'4.8 Capex Workload 2028'!$N33</f>
        <v>0</v>
      </c>
      <c r="K141" s="375" t="s">
        <v>414</v>
      </c>
    </row>
    <row r="142" spans="1:11" ht="15" customHeight="1" x14ac:dyDescent="0.3">
      <c r="A142" s="385"/>
      <c r="B142" s="403" t="s">
        <v>448</v>
      </c>
      <c r="C142" s="312" t="str">
        <f t="shared" si="3"/>
        <v>Nominal £</v>
      </c>
      <c r="D142" s="672">
        <f>'4.8 Capex Workload 2023'!$N34</f>
        <v>0</v>
      </c>
      <c r="E142" s="672">
        <f>'4.8 Capex Workload 2024'!$N34</f>
        <v>0</v>
      </c>
      <c r="F142" s="672">
        <f>'4.8 Capex Workload 2025'!$N34</f>
        <v>0</v>
      </c>
      <c r="G142" s="672">
        <f>'4.8 Capex Workload 2026'!$N34</f>
        <v>0</v>
      </c>
      <c r="H142" s="672">
        <f>'4.8 Capex Workload 2027'!$N34</f>
        <v>0</v>
      </c>
      <c r="I142" s="672">
        <f>'4.8 Capex Workload 2028'!$N34</f>
        <v>0</v>
      </c>
      <c r="K142" s="375" t="s">
        <v>414</v>
      </c>
    </row>
    <row r="143" spans="1:11" ht="15" customHeight="1" thickBot="1" x14ac:dyDescent="0.35">
      <c r="A143" s="404"/>
      <c r="B143" s="405" t="s">
        <v>449</v>
      </c>
      <c r="C143" s="313" t="str">
        <f t="shared" si="3"/>
        <v>Nominal £</v>
      </c>
      <c r="D143" s="678">
        <f>'4.8 Capex Workload 2023'!$N35</f>
        <v>0</v>
      </c>
      <c r="E143" s="678">
        <f>'4.8 Capex Workload 2024'!$N35</f>
        <v>0</v>
      </c>
      <c r="F143" s="678">
        <f>'4.8 Capex Workload 2025'!$N35</f>
        <v>0</v>
      </c>
      <c r="G143" s="678">
        <f>'4.8 Capex Workload 2026'!$N35</f>
        <v>0</v>
      </c>
      <c r="H143" s="678">
        <f>'4.8 Capex Workload 2027'!$N35</f>
        <v>0</v>
      </c>
      <c r="I143" s="678">
        <f>'4.8 Capex Workload 2028'!$N35</f>
        <v>0</v>
      </c>
      <c r="K143" s="381" t="s">
        <v>414</v>
      </c>
    </row>
    <row r="144" spans="1:11" ht="15" customHeight="1" x14ac:dyDescent="0.3">
      <c r="A144" s="1256" t="s">
        <v>427</v>
      </c>
      <c r="B144" s="402" t="s">
        <v>988</v>
      </c>
      <c r="C144" s="311" t="s">
        <v>225</v>
      </c>
      <c r="D144" s="670">
        <f>'4.8 Capex Workload 2023'!$N36</f>
        <v>0</v>
      </c>
      <c r="E144" s="670">
        <f>'4.8 Capex Workload 2024'!$N36</f>
        <v>0</v>
      </c>
      <c r="F144" s="670">
        <f>'4.8 Capex Workload 2025'!$N36</f>
        <v>0</v>
      </c>
      <c r="G144" s="670">
        <f>'4.8 Capex Workload 2026'!$N36</f>
        <v>0</v>
      </c>
      <c r="H144" s="670">
        <f>'4.8 Capex Workload 2027'!$N36</f>
        <v>0</v>
      </c>
      <c r="I144" s="670">
        <f>'4.8 Capex Workload 2028'!$N36</f>
        <v>0</v>
      </c>
      <c r="K144" s="501"/>
    </row>
    <row r="145" spans="1:11" ht="15" customHeight="1" thickBot="1" x14ac:dyDescent="0.35">
      <c r="A145" s="385"/>
      <c r="B145" s="378" t="s">
        <v>989</v>
      </c>
      <c r="C145" s="313" t="s">
        <v>225</v>
      </c>
      <c r="D145" s="678">
        <f>'4.8 Capex Workload 2023'!$N37</f>
        <v>0</v>
      </c>
      <c r="E145" s="678">
        <f>'4.8 Capex Workload 2024'!$N37</f>
        <v>0</v>
      </c>
      <c r="F145" s="678">
        <f>'4.8 Capex Workload 2025'!$N37</f>
        <v>0</v>
      </c>
      <c r="G145" s="678">
        <f>'4.8 Capex Workload 2026'!$N37</f>
        <v>0</v>
      </c>
      <c r="H145" s="678">
        <f>'4.8 Capex Workload 2027'!$N37</f>
        <v>0</v>
      </c>
      <c r="I145" s="678">
        <f>'4.8 Capex Workload 2028'!$N37</f>
        <v>0</v>
      </c>
      <c r="K145" s="513"/>
    </row>
    <row r="146" spans="1:11" ht="15" customHeight="1" thickBot="1" x14ac:dyDescent="0.35">
      <c r="A146" s="406"/>
      <c r="B146" s="653" t="s">
        <v>450</v>
      </c>
      <c r="C146" s="1259" t="s">
        <v>225</v>
      </c>
      <c r="D146" s="1260">
        <f>D144+D145</f>
        <v>0</v>
      </c>
      <c r="E146" s="1260">
        <f t="shared" ref="E146:I146" si="4">E144+E145</f>
        <v>0</v>
      </c>
      <c r="F146" s="1260">
        <f t="shared" si="4"/>
        <v>0</v>
      </c>
      <c r="G146" s="1260">
        <f t="shared" si="4"/>
        <v>0</v>
      </c>
      <c r="H146" s="1260">
        <f t="shared" si="4"/>
        <v>0</v>
      </c>
      <c r="I146" s="1260">
        <f t="shared" si="4"/>
        <v>0</v>
      </c>
      <c r="K146" s="399" t="s">
        <v>427</v>
      </c>
    </row>
    <row r="147" spans="1:11" ht="15" customHeight="1" thickBot="1" x14ac:dyDescent="0.35">
      <c r="A147" s="404"/>
      <c r="B147" s="324" t="s">
        <v>451</v>
      </c>
      <c r="C147" s="1257" t="s">
        <v>225</v>
      </c>
      <c r="D147" s="1258">
        <f>'4.8 Capex Workload 2023'!$N39</f>
        <v>0</v>
      </c>
      <c r="E147" s="1258">
        <f>'4.8 Capex Workload 2024'!$N39</f>
        <v>0</v>
      </c>
      <c r="F147" s="1258">
        <f>'4.8 Capex Workload 2025'!$N39</f>
        <v>0</v>
      </c>
      <c r="G147" s="1258">
        <f>'4.8 Capex Workload 2026'!$N39</f>
        <v>0</v>
      </c>
      <c r="H147" s="1258">
        <f>'4.8 Capex Workload 2027'!$N39</f>
        <v>0</v>
      </c>
      <c r="I147" s="1258">
        <f>'4.8 Capex Workload 2028'!$N39</f>
        <v>0</v>
      </c>
      <c r="K147" s="381" t="s">
        <v>427</v>
      </c>
    </row>
    <row r="148" spans="1:11" ht="15" customHeight="1" x14ac:dyDescent="0.3">
      <c r="A148" s="401" t="s">
        <v>429</v>
      </c>
      <c r="B148" s="402" t="s">
        <v>452</v>
      </c>
      <c r="C148" s="311" t="str">
        <f t="shared" si="3"/>
        <v>Nominal £</v>
      </c>
      <c r="D148" s="670">
        <f>'4.8 Capex Workload 2023'!$N40</f>
        <v>0</v>
      </c>
      <c r="E148" s="670">
        <f>'4.8 Capex Workload 2024'!$N40</f>
        <v>0</v>
      </c>
      <c r="F148" s="670">
        <f>'4.8 Capex Workload 2025'!$N40</f>
        <v>0</v>
      </c>
      <c r="G148" s="670">
        <f>'4.8 Capex Workload 2026'!$N40</f>
        <v>0</v>
      </c>
      <c r="H148" s="670">
        <f>'4.8 Capex Workload 2027'!$N40</f>
        <v>0</v>
      </c>
      <c r="I148" s="670">
        <f>'4.8 Capex Workload 2028'!$N40</f>
        <v>0</v>
      </c>
      <c r="K148" s="374" t="s">
        <v>429</v>
      </c>
    </row>
    <row r="149" spans="1:11" ht="15" customHeight="1" x14ac:dyDescent="0.3">
      <c r="A149" s="385"/>
      <c r="B149" s="403" t="s">
        <v>453</v>
      </c>
      <c r="C149" s="312" t="str">
        <f t="shared" si="3"/>
        <v>Nominal £</v>
      </c>
      <c r="D149" s="672">
        <f>'4.8 Capex Workload 2023'!$N41</f>
        <v>0</v>
      </c>
      <c r="E149" s="672">
        <f>'4.8 Capex Workload 2024'!$N41</f>
        <v>0</v>
      </c>
      <c r="F149" s="672">
        <f>'4.8 Capex Workload 2025'!$N41</f>
        <v>0</v>
      </c>
      <c r="G149" s="672">
        <f>'4.8 Capex Workload 2026'!$N41</f>
        <v>0</v>
      </c>
      <c r="H149" s="672">
        <f>'4.8 Capex Workload 2027'!$N41</f>
        <v>0</v>
      </c>
      <c r="I149" s="672">
        <f>'4.8 Capex Workload 2028'!$N41</f>
        <v>0</v>
      </c>
      <c r="K149" s="375" t="s">
        <v>429</v>
      </c>
    </row>
    <row r="150" spans="1:11" ht="15" customHeight="1" x14ac:dyDescent="0.3">
      <c r="A150" s="385"/>
      <c r="B150" s="403" t="s">
        <v>454</v>
      </c>
      <c r="C150" s="312" t="str">
        <f t="shared" si="3"/>
        <v>Nominal £</v>
      </c>
      <c r="D150" s="672">
        <f>'4.8 Capex Workload 2023'!$N42</f>
        <v>0</v>
      </c>
      <c r="E150" s="672">
        <f>'4.8 Capex Workload 2024'!$N42</f>
        <v>0</v>
      </c>
      <c r="F150" s="672">
        <f>'4.8 Capex Workload 2025'!$N42</f>
        <v>0</v>
      </c>
      <c r="G150" s="672">
        <f>'4.8 Capex Workload 2026'!$N42</f>
        <v>0</v>
      </c>
      <c r="H150" s="672">
        <f>'4.8 Capex Workload 2027'!$N42</f>
        <v>0</v>
      </c>
      <c r="I150" s="672">
        <f>'4.8 Capex Workload 2028'!$N42</f>
        <v>0</v>
      </c>
      <c r="K150" s="375" t="s">
        <v>429</v>
      </c>
    </row>
    <row r="151" spans="1:11" ht="15" customHeight="1" x14ac:dyDescent="0.3">
      <c r="A151" s="385"/>
      <c r="B151" s="403" t="s">
        <v>455</v>
      </c>
      <c r="C151" s="312" t="str">
        <f t="shared" si="3"/>
        <v>Nominal £</v>
      </c>
      <c r="D151" s="672">
        <f>'4.8 Capex Workload 2023'!$N43</f>
        <v>0</v>
      </c>
      <c r="E151" s="672">
        <f>'4.8 Capex Workload 2024'!$N43</f>
        <v>0</v>
      </c>
      <c r="F151" s="672">
        <f>'4.8 Capex Workload 2025'!$N43</f>
        <v>0</v>
      </c>
      <c r="G151" s="672">
        <f>'4.8 Capex Workload 2026'!$N43</f>
        <v>0</v>
      </c>
      <c r="H151" s="672">
        <f>'4.8 Capex Workload 2027'!$N43</f>
        <v>0</v>
      </c>
      <c r="I151" s="672">
        <f>'4.8 Capex Workload 2028'!$N43</f>
        <v>0</v>
      </c>
      <c r="K151" s="375" t="s">
        <v>429</v>
      </c>
    </row>
    <row r="152" spans="1:11" ht="15" customHeight="1" thickBot="1" x14ac:dyDescent="0.35">
      <c r="A152" s="404"/>
      <c r="B152" s="405" t="s">
        <v>456</v>
      </c>
      <c r="C152" s="313" t="str">
        <f t="shared" si="3"/>
        <v>Nominal £</v>
      </c>
      <c r="D152" s="678">
        <f>'4.8 Capex Workload 2023'!$N44</f>
        <v>0</v>
      </c>
      <c r="E152" s="678">
        <f>'4.8 Capex Workload 2024'!$N44</f>
        <v>0</v>
      </c>
      <c r="F152" s="678">
        <f>'4.8 Capex Workload 2025'!$N44</f>
        <v>0</v>
      </c>
      <c r="G152" s="678">
        <f>'4.8 Capex Workload 2026'!$N44</f>
        <v>0</v>
      </c>
      <c r="H152" s="678">
        <f>'4.8 Capex Workload 2027'!$N44</f>
        <v>0</v>
      </c>
      <c r="I152" s="678">
        <f>'4.8 Capex Workload 2028'!$N44</f>
        <v>0</v>
      </c>
      <c r="K152" s="381" t="s">
        <v>429</v>
      </c>
    </row>
    <row r="153" spans="1:11" ht="15" customHeight="1" x14ac:dyDescent="0.3">
      <c r="A153" s="401" t="s">
        <v>423</v>
      </c>
      <c r="B153" s="1224" t="s">
        <v>990</v>
      </c>
      <c r="C153" s="311" t="s">
        <v>225</v>
      </c>
      <c r="D153" s="670">
        <f>'4.8 Capex Workload 2023'!$N45</f>
        <v>0</v>
      </c>
      <c r="E153" s="670">
        <f>'4.8 Capex Workload 2024'!$N45</f>
        <v>0</v>
      </c>
      <c r="F153" s="670">
        <f>'4.8 Capex Workload 2025'!$N45</f>
        <v>0</v>
      </c>
      <c r="G153" s="670">
        <f>'4.8 Capex Workload 2026'!$N45</f>
        <v>0</v>
      </c>
      <c r="H153" s="670">
        <f>'4.8 Capex Workload 2027'!$N45</f>
        <v>0</v>
      </c>
      <c r="I153" s="670">
        <f>'4.8 Capex Workload 2028'!$N45</f>
        <v>0</v>
      </c>
      <c r="K153" s="501"/>
    </row>
    <row r="154" spans="1:11" ht="15" customHeight="1" x14ac:dyDescent="0.3">
      <c r="A154" s="406"/>
      <c r="B154" s="1232" t="s">
        <v>991</v>
      </c>
      <c r="C154" s="407" t="s">
        <v>225</v>
      </c>
      <c r="D154" s="1223">
        <f>'4.8 Capex Workload 2023'!$N46</f>
        <v>0</v>
      </c>
      <c r="E154" s="1223">
        <f>'4.8 Capex Workload 2024'!$N46</f>
        <v>0</v>
      </c>
      <c r="F154" s="1223">
        <f>'4.8 Capex Workload 2025'!$N46</f>
        <v>0</v>
      </c>
      <c r="G154" s="1223">
        <f>'4.8 Capex Workload 2026'!$N46</f>
        <v>0</v>
      </c>
      <c r="H154" s="1223">
        <f>'4.8 Capex Workload 2027'!$N46</f>
        <v>0</v>
      </c>
      <c r="I154" s="1223">
        <f>'4.8 Capex Workload 2028'!$N46</f>
        <v>0</v>
      </c>
      <c r="K154" s="1234"/>
    </row>
    <row r="155" spans="1:11" ht="15" customHeight="1" thickBot="1" x14ac:dyDescent="0.35">
      <c r="A155" s="404"/>
      <c r="B155" s="1233" t="s">
        <v>992</v>
      </c>
      <c r="C155" s="313" t="s">
        <v>225</v>
      </c>
      <c r="D155" s="678">
        <f>'4.8 Capex Workload 2023'!$N47</f>
        <v>0</v>
      </c>
      <c r="E155" s="678">
        <f>'4.8 Capex Workload 2024'!$N47</f>
        <v>0</v>
      </c>
      <c r="F155" s="678">
        <f>'4.8 Capex Workload 2025'!$N47</f>
        <v>0</v>
      </c>
      <c r="G155" s="678">
        <f>'4.8 Capex Workload 2026'!$N47</f>
        <v>0</v>
      </c>
      <c r="H155" s="678">
        <f>'4.8 Capex Workload 2027'!$N47</f>
        <v>0</v>
      </c>
      <c r="I155" s="678">
        <f>'4.8 Capex Workload 2028'!$N47</f>
        <v>0</v>
      </c>
      <c r="K155" s="511"/>
    </row>
    <row r="156" spans="1:11" ht="15" customHeight="1" x14ac:dyDescent="0.3">
      <c r="A156" s="401" t="s">
        <v>423</v>
      </c>
      <c r="B156" s="1224" t="s">
        <v>993</v>
      </c>
      <c r="C156" s="311" t="s">
        <v>225</v>
      </c>
      <c r="D156" s="670">
        <f>'4.8 Capex Workload 2023'!$N48</f>
        <v>0</v>
      </c>
      <c r="E156" s="670">
        <f>'4.8 Capex Workload 2024'!$N48</f>
        <v>0</v>
      </c>
      <c r="F156" s="670">
        <f>'4.8 Capex Workload 2025'!$N48</f>
        <v>0</v>
      </c>
      <c r="G156" s="670">
        <f>'4.8 Capex Workload 2026'!$N48</f>
        <v>0</v>
      </c>
      <c r="H156" s="670">
        <f>'4.8 Capex Workload 2027'!$N48</f>
        <v>0</v>
      </c>
      <c r="I156" s="670">
        <f>'4.8 Capex Workload 2028'!$N48</f>
        <v>0</v>
      </c>
      <c r="K156" s="501"/>
    </row>
    <row r="157" spans="1:11" ht="15" customHeight="1" x14ac:dyDescent="0.3">
      <c r="A157" s="406"/>
      <c r="B157" s="1232" t="s">
        <v>994</v>
      </c>
      <c r="C157" s="407" t="s">
        <v>225</v>
      </c>
      <c r="D157" s="1223">
        <f>'4.8 Capex Workload 2023'!$N49</f>
        <v>0</v>
      </c>
      <c r="E157" s="1223">
        <f>'4.8 Capex Workload 2024'!$N49</f>
        <v>0</v>
      </c>
      <c r="F157" s="1223">
        <f>'4.8 Capex Workload 2025'!$N49</f>
        <v>0</v>
      </c>
      <c r="G157" s="1223">
        <f>'4.8 Capex Workload 2026'!$N49</f>
        <v>0</v>
      </c>
      <c r="H157" s="1223">
        <f>'4.8 Capex Workload 2027'!$N49</f>
        <v>0</v>
      </c>
      <c r="I157" s="1223">
        <f>'4.8 Capex Workload 2028'!$N49</f>
        <v>0</v>
      </c>
      <c r="K157" s="1234"/>
    </row>
    <row r="158" spans="1:11" ht="15" customHeight="1" thickBot="1" x14ac:dyDescent="0.35">
      <c r="A158" s="404"/>
      <c r="B158" s="1233" t="s">
        <v>995</v>
      </c>
      <c r="C158" s="313" t="s">
        <v>225</v>
      </c>
      <c r="D158" s="674">
        <f>'4.8 Capex Workload 2023'!$N50</f>
        <v>0</v>
      </c>
      <c r="E158" s="674">
        <f>'4.8 Capex Workload 2024'!$N50</f>
        <v>0</v>
      </c>
      <c r="F158" s="674">
        <f>'4.8 Capex Workload 2025'!$N50</f>
        <v>0</v>
      </c>
      <c r="G158" s="674">
        <f>'4.8 Capex Workload 2026'!$N50</f>
        <v>0</v>
      </c>
      <c r="H158" s="674">
        <f>'4.8 Capex Workload 2027'!$N50</f>
        <v>0</v>
      </c>
      <c r="I158" s="674">
        <f>'4.8 Capex Workload 2028'!$N50</f>
        <v>0</v>
      </c>
      <c r="K158" s="507"/>
    </row>
    <row r="159" spans="1:11" ht="15" customHeight="1" x14ac:dyDescent="0.3">
      <c r="A159" s="401" t="s">
        <v>423</v>
      </c>
      <c r="B159" s="1261" t="s">
        <v>457</v>
      </c>
      <c r="C159" s="1262" t="s">
        <v>225</v>
      </c>
      <c r="D159" s="1263">
        <f>D153+D156</f>
        <v>0</v>
      </c>
      <c r="E159" s="1263">
        <f t="shared" ref="E159:I159" si="5">E153+E156</f>
        <v>0</v>
      </c>
      <c r="F159" s="1263">
        <f t="shared" si="5"/>
        <v>0</v>
      </c>
      <c r="G159" s="1263">
        <f t="shared" si="5"/>
        <v>0</v>
      </c>
      <c r="H159" s="1263">
        <f t="shared" si="5"/>
        <v>0</v>
      </c>
      <c r="I159" s="1263">
        <f t="shared" si="5"/>
        <v>0</v>
      </c>
      <c r="K159" s="374" t="s">
        <v>423</v>
      </c>
    </row>
    <row r="160" spans="1:11" ht="15" customHeight="1" x14ac:dyDescent="0.3">
      <c r="A160" s="406"/>
      <c r="B160" s="735" t="s">
        <v>458</v>
      </c>
      <c r="C160" s="1264" t="s">
        <v>225</v>
      </c>
      <c r="D160" s="1265">
        <f t="shared" ref="D160:I161" si="6">D154+D157</f>
        <v>0</v>
      </c>
      <c r="E160" s="1265">
        <f t="shared" si="6"/>
        <v>0</v>
      </c>
      <c r="F160" s="1265">
        <f t="shared" si="6"/>
        <v>0</v>
      </c>
      <c r="G160" s="1265">
        <f t="shared" si="6"/>
        <v>0</v>
      </c>
      <c r="H160" s="1265">
        <f t="shared" si="6"/>
        <v>0</v>
      </c>
      <c r="I160" s="1265">
        <f t="shared" si="6"/>
        <v>0</v>
      </c>
      <c r="K160" s="385" t="s">
        <v>423</v>
      </c>
    </row>
    <row r="161" spans="1:11" ht="15" customHeight="1" thickBot="1" x14ac:dyDescent="0.35">
      <c r="A161" s="404"/>
      <c r="B161" s="67" t="s">
        <v>459</v>
      </c>
      <c r="C161" s="1266" t="s">
        <v>225</v>
      </c>
      <c r="D161" s="740">
        <f t="shared" si="6"/>
        <v>0</v>
      </c>
      <c r="E161" s="740">
        <f t="shared" si="6"/>
        <v>0</v>
      </c>
      <c r="F161" s="740">
        <f t="shared" si="6"/>
        <v>0</v>
      </c>
      <c r="G161" s="740">
        <f t="shared" si="6"/>
        <v>0</v>
      </c>
      <c r="H161" s="740">
        <f t="shared" si="6"/>
        <v>0</v>
      </c>
      <c r="I161" s="740">
        <f t="shared" si="6"/>
        <v>0</v>
      </c>
      <c r="K161" s="381" t="s">
        <v>423</v>
      </c>
    </row>
    <row r="162" spans="1:11" ht="15" customHeight="1" x14ac:dyDescent="0.3">
      <c r="A162" s="401" t="s">
        <v>423</v>
      </c>
      <c r="B162" s="402" t="s">
        <v>460</v>
      </c>
      <c r="C162" s="311" t="s">
        <v>225</v>
      </c>
      <c r="D162" s="670">
        <f>'4.8 Capex Workload 2023'!$N54</f>
        <v>0</v>
      </c>
      <c r="E162" s="670">
        <f>'4.8 Capex Workload 2024'!$N54</f>
        <v>0</v>
      </c>
      <c r="F162" s="670">
        <f>'4.8 Capex Workload 2025'!$N54</f>
        <v>0</v>
      </c>
      <c r="G162" s="670">
        <f>'4.8 Capex Workload 2026'!$N54</f>
        <v>0</v>
      </c>
      <c r="H162" s="670">
        <f>'4.8 Capex Workload 2027'!$N54</f>
        <v>0</v>
      </c>
      <c r="I162" s="670">
        <f>'4.8 Capex Workload 2028'!$N54</f>
        <v>0</v>
      </c>
      <c r="K162" s="374" t="s">
        <v>423</v>
      </c>
    </row>
    <row r="163" spans="1:11" ht="15" customHeight="1" x14ac:dyDescent="0.3">
      <c r="A163" s="406"/>
      <c r="B163" s="375" t="s">
        <v>461</v>
      </c>
      <c r="C163" s="407" t="s">
        <v>225</v>
      </c>
      <c r="D163" s="1223">
        <f>'4.8 Capex Workload 2023'!$N55</f>
        <v>0</v>
      </c>
      <c r="E163" s="1223">
        <f>'4.8 Capex Workload 2024'!$N55</f>
        <v>0</v>
      </c>
      <c r="F163" s="1223">
        <f>'4.8 Capex Workload 2025'!$N55</f>
        <v>0</v>
      </c>
      <c r="G163" s="1223">
        <f>'4.8 Capex Workload 2026'!$N55</f>
        <v>0</v>
      </c>
      <c r="H163" s="1223">
        <f>'4.8 Capex Workload 2027'!$N55</f>
        <v>0</v>
      </c>
      <c r="I163" s="1223">
        <f>'4.8 Capex Workload 2028'!$N55</f>
        <v>0</v>
      </c>
      <c r="K163" s="385" t="s">
        <v>423</v>
      </c>
    </row>
    <row r="164" spans="1:11" ht="15" customHeight="1" thickBot="1" x14ac:dyDescent="0.35">
      <c r="A164" s="385"/>
      <c r="B164" s="265" t="s">
        <v>462</v>
      </c>
      <c r="C164" s="327" t="s">
        <v>225</v>
      </c>
      <c r="D164" s="678">
        <f>'4.8 Capex Workload 2023'!$N56</f>
        <v>0</v>
      </c>
      <c r="E164" s="678">
        <f>'4.8 Capex Workload 2024'!$N56</f>
        <v>0</v>
      </c>
      <c r="F164" s="678">
        <f>'4.8 Capex Workload 2025'!$N56</f>
        <v>0</v>
      </c>
      <c r="G164" s="678">
        <f>'4.8 Capex Workload 2026'!$N56</f>
        <v>0</v>
      </c>
      <c r="H164" s="678">
        <f>'4.8 Capex Workload 2027'!$N56</f>
        <v>0</v>
      </c>
      <c r="I164" s="678">
        <f>'4.8 Capex Workload 2028'!$N56</f>
        <v>0</v>
      </c>
      <c r="K164" s="381" t="s">
        <v>423</v>
      </c>
    </row>
    <row r="165" spans="1:11" ht="15" customHeight="1" x14ac:dyDescent="0.3">
      <c r="A165" s="401" t="s">
        <v>423</v>
      </c>
      <c r="B165" s="1237" t="s">
        <v>997</v>
      </c>
      <c r="C165" s="311" t="s">
        <v>225</v>
      </c>
      <c r="D165" s="670">
        <f>'4.8 Capex Workload 2023'!$N57</f>
        <v>0</v>
      </c>
      <c r="E165" s="670">
        <f>'4.8 Capex Workload 2024'!$N57</f>
        <v>0</v>
      </c>
      <c r="F165" s="670">
        <f>'4.8 Capex Workload 2025'!$N57</f>
        <v>0</v>
      </c>
      <c r="G165" s="670">
        <f>'4.8 Capex Workload 2026'!$N57</f>
        <v>0</v>
      </c>
      <c r="H165" s="670">
        <f>'4.8 Capex Workload 2027'!$N57</f>
        <v>0</v>
      </c>
      <c r="I165" s="670">
        <f>'4.8 Capex Workload 2028'!$N57</f>
        <v>0</v>
      </c>
      <c r="K165" s="374" t="s">
        <v>423</v>
      </c>
    </row>
    <row r="166" spans="1:11" ht="15" customHeight="1" x14ac:dyDescent="0.3">
      <c r="A166" s="406"/>
      <c r="B166" s="1238" t="s">
        <v>998</v>
      </c>
      <c r="C166" s="407" t="s">
        <v>225</v>
      </c>
      <c r="D166" s="1223">
        <f>'4.8 Capex Workload 2023'!$N58</f>
        <v>0</v>
      </c>
      <c r="E166" s="1223">
        <f>'4.8 Capex Workload 2024'!$N58</f>
        <v>0</v>
      </c>
      <c r="F166" s="1223">
        <f>'4.8 Capex Workload 2025'!$N58</f>
        <v>0</v>
      </c>
      <c r="G166" s="1223">
        <f>'4.8 Capex Workload 2026'!$N58</f>
        <v>0</v>
      </c>
      <c r="H166" s="1223">
        <f>'4.8 Capex Workload 2027'!$N58</f>
        <v>0</v>
      </c>
      <c r="I166" s="1223">
        <f>'4.8 Capex Workload 2028'!$N58</f>
        <v>0</v>
      </c>
      <c r="K166" s="385" t="s">
        <v>423</v>
      </c>
    </row>
    <row r="167" spans="1:11" ht="15" customHeight="1" thickBot="1" x14ac:dyDescent="0.35">
      <c r="A167" s="385"/>
      <c r="B167" s="1239" t="s">
        <v>999</v>
      </c>
      <c r="C167" s="327" t="s">
        <v>225</v>
      </c>
      <c r="D167" s="678">
        <f>'4.8 Capex Workload 2023'!$N59</f>
        <v>0</v>
      </c>
      <c r="E167" s="678">
        <f>'4.8 Capex Workload 2024'!$N59</f>
        <v>0</v>
      </c>
      <c r="F167" s="678">
        <f>'4.8 Capex Workload 2025'!$N59</f>
        <v>0</v>
      </c>
      <c r="G167" s="678">
        <f>'4.8 Capex Workload 2026'!$N59</f>
        <v>0</v>
      </c>
      <c r="H167" s="678">
        <f>'4.8 Capex Workload 2027'!$N59</f>
        <v>0</v>
      </c>
      <c r="I167" s="678">
        <f>'4.8 Capex Workload 2028'!$N59</f>
        <v>0</v>
      </c>
      <c r="K167" s="381" t="s">
        <v>423</v>
      </c>
    </row>
    <row r="168" spans="1:11" ht="15" customHeight="1" x14ac:dyDescent="0.3">
      <c r="A168" s="401" t="s">
        <v>425</v>
      </c>
      <c r="B168" s="402" t="s">
        <v>463</v>
      </c>
      <c r="C168" s="311" t="str">
        <f t="shared" si="3"/>
        <v>Nominal £</v>
      </c>
      <c r="D168" s="670">
        <f>'4.8 Capex Workload 2023'!$N60</f>
        <v>0</v>
      </c>
      <c r="E168" s="670">
        <f>'4.8 Capex Workload 2024'!$N60</f>
        <v>0</v>
      </c>
      <c r="F168" s="670">
        <f>'4.8 Capex Workload 2025'!$N60</f>
        <v>0</v>
      </c>
      <c r="G168" s="670">
        <f>'4.8 Capex Workload 2026'!$N60</f>
        <v>0</v>
      </c>
      <c r="H168" s="670">
        <f>'4.8 Capex Workload 2027'!$N60</f>
        <v>0</v>
      </c>
      <c r="I168" s="670">
        <f>'4.8 Capex Workload 2028'!$N60</f>
        <v>0</v>
      </c>
      <c r="K168" s="374" t="s">
        <v>425</v>
      </c>
    </row>
    <row r="169" spans="1:11" ht="15" customHeight="1" x14ac:dyDescent="0.3">
      <c r="A169" s="385"/>
      <c r="B169" s="403" t="s">
        <v>464</v>
      </c>
      <c r="C169" s="312" t="str">
        <f t="shared" si="3"/>
        <v>Nominal £</v>
      </c>
      <c r="D169" s="672">
        <f>'4.8 Capex Workload 2023'!$N61</f>
        <v>0</v>
      </c>
      <c r="E169" s="672">
        <f>'4.8 Capex Workload 2024'!$N61</f>
        <v>0</v>
      </c>
      <c r="F169" s="672">
        <f>'4.8 Capex Workload 2025'!$N61</f>
        <v>0</v>
      </c>
      <c r="G169" s="672">
        <f>'4.8 Capex Workload 2026'!$N61</f>
        <v>0</v>
      </c>
      <c r="H169" s="672">
        <f>'4.8 Capex Workload 2027'!$N61</f>
        <v>0</v>
      </c>
      <c r="I169" s="672">
        <f>'4.8 Capex Workload 2028'!$N61</f>
        <v>0</v>
      </c>
      <c r="K169" s="375" t="s">
        <v>425</v>
      </c>
    </row>
    <row r="170" spans="1:11" ht="15" customHeight="1" x14ac:dyDescent="0.3">
      <c r="A170" s="385"/>
      <c r="B170" s="403" t="s">
        <v>465</v>
      </c>
      <c r="C170" s="312" t="str">
        <f t="shared" si="3"/>
        <v>Nominal £</v>
      </c>
      <c r="D170" s="672">
        <f>'4.8 Capex Workload 2023'!$N62</f>
        <v>0</v>
      </c>
      <c r="E170" s="672">
        <f>'4.8 Capex Workload 2024'!$N62</f>
        <v>0</v>
      </c>
      <c r="F170" s="672">
        <f>'4.8 Capex Workload 2025'!$N62</f>
        <v>0</v>
      </c>
      <c r="G170" s="672">
        <f>'4.8 Capex Workload 2026'!$N62</f>
        <v>0</v>
      </c>
      <c r="H170" s="672">
        <f>'4.8 Capex Workload 2027'!$N62</f>
        <v>0</v>
      </c>
      <c r="I170" s="672">
        <f>'4.8 Capex Workload 2028'!$N62</f>
        <v>0</v>
      </c>
      <c r="K170" s="375" t="s">
        <v>425</v>
      </c>
    </row>
    <row r="171" spans="1:11" ht="15" customHeight="1" x14ac:dyDescent="0.3">
      <c r="A171" s="385"/>
      <c r="B171" s="403" t="s">
        <v>466</v>
      </c>
      <c r="C171" s="312" t="str">
        <f t="shared" si="3"/>
        <v>Nominal £</v>
      </c>
      <c r="D171" s="672">
        <f>'4.8 Capex Workload 2023'!$N63</f>
        <v>0</v>
      </c>
      <c r="E171" s="672">
        <f>'4.8 Capex Workload 2024'!$N63</f>
        <v>0</v>
      </c>
      <c r="F171" s="672">
        <f>'4.8 Capex Workload 2025'!$N63</f>
        <v>0</v>
      </c>
      <c r="G171" s="672">
        <f>'4.8 Capex Workload 2026'!$N63</f>
        <v>0</v>
      </c>
      <c r="H171" s="672">
        <f>'4.8 Capex Workload 2027'!$N63</f>
        <v>0</v>
      </c>
      <c r="I171" s="672">
        <f>'4.8 Capex Workload 2028'!$N63</f>
        <v>0</v>
      </c>
      <c r="K171" s="375" t="s">
        <v>425</v>
      </c>
    </row>
    <row r="172" spans="1:11" ht="15" customHeight="1" x14ac:dyDescent="0.3">
      <c r="A172" s="385"/>
      <c r="B172" s="403" t="s">
        <v>467</v>
      </c>
      <c r="C172" s="312" t="str">
        <f t="shared" si="3"/>
        <v>Nominal £</v>
      </c>
      <c r="D172" s="672">
        <f>'4.8 Capex Workload 2023'!$N64</f>
        <v>0</v>
      </c>
      <c r="E172" s="672">
        <f>'4.8 Capex Workload 2024'!$N64</f>
        <v>0</v>
      </c>
      <c r="F172" s="672">
        <f>'4.8 Capex Workload 2025'!$N64</f>
        <v>0</v>
      </c>
      <c r="G172" s="672">
        <f>'4.8 Capex Workload 2026'!$N64</f>
        <v>0</v>
      </c>
      <c r="H172" s="672">
        <f>'4.8 Capex Workload 2027'!$N64</f>
        <v>0</v>
      </c>
      <c r="I172" s="672">
        <f>'4.8 Capex Workload 2028'!$N64</f>
        <v>0</v>
      </c>
      <c r="K172" s="375" t="s">
        <v>425</v>
      </c>
    </row>
    <row r="173" spans="1:11" ht="15" customHeight="1" x14ac:dyDescent="0.3">
      <c r="A173" s="385"/>
      <c r="B173" s="403" t="s">
        <v>468</v>
      </c>
      <c r="C173" s="312" t="str">
        <f t="shared" si="3"/>
        <v>Nominal £</v>
      </c>
      <c r="D173" s="672">
        <f>'4.8 Capex Workload 2023'!$N65</f>
        <v>0</v>
      </c>
      <c r="E173" s="672">
        <f>'4.8 Capex Workload 2024'!$N65</f>
        <v>0</v>
      </c>
      <c r="F173" s="672">
        <f>'4.8 Capex Workload 2025'!$N65</f>
        <v>0</v>
      </c>
      <c r="G173" s="672">
        <f>'4.8 Capex Workload 2026'!$N65</f>
        <v>0</v>
      </c>
      <c r="H173" s="672">
        <f>'4.8 Capex Workload 2027'!$N65</f>
        <v>0</v>
      </c>
      <c r="I173" s="672">
        <f>'4.8 Capex Workload 2028'!$N65</f>
        <v>0</v>
      </c>
      <c r="K173" s="375" t="s">
        <v>425</v>
      </c>
    </row>
    <row r="174" spans="1:11" ht="15" customHeight="1" x14ac:dyDescent="0.3">
      <c r="A174" s="385"/>
      <c r="B174" s="403" t="s">
        <v>469</v>
      </c>
      <c r="C174" s="312" t="str">
        <f t="shared" si="3"/>
        <v>Nominal £</v>
      </c>
      <c r="D174" s="672">
        <f>'4.8 Capex Workload 2023'!$N66</f>
        <v>0</v>
      </c>
      <c r="E174" s="672">
        <f>'4.8 Capex Workload 2024'!$N66</f>
        <v>0</v>
      </c>
      <c r="F174" s="672">
        <f>'4.8 Capex Workload 2025'!$N66</f>
        <v>0</v>
      </c>
      <c r="G174" s="672">
        <f>'4.8 Capex Workload 2026'!$N66</f>
        <v>0</v>
      </c>
      <c r="H174" s="672">
        <f>'4.8 Capex Workload 2027'!$N66</f>
        <v>0</v>
      </c>
      <c r="I174" s="672">
        <f>'4.8 Capex Workload 2028'!$N66</f>
        <v>0</v>
      </c>
      <c r="K174" s="375" t="s">
        <v>425</v>
      </c>
    </row>
    <row r="175" spans="1:11" ht="15" customHeight="1" x14ac:dyDescent="0.3">
      <c r="A175" s="385"/>
      <c r="B175" s="403" t="s">
        <v>470</v>
      </c>
      <c r="C175" s="312" t="str">
        <f t="shared" si="3"/>
        <v>Nominal £</v>
      </c>
      <c r="D175" s="672">
        <f>'4.8 Capex Workload 2023'!$N67</f>
        <v>0</v>
      </c>
      <c r="E175" s="672">
        <f>'4.8 Capex Workload 2024'!$N67</f>
        <v>0</v>
      </c>
      <c r="F175" s="672">
        <f>'4.8 Capex Workload 2025'!$N67</f>
        <v>0</v>
      </c>
      <c r="G175" s="672">
        <f>'4.8 Capex Workload 2026'!$N67</f>
        <v>0</v>
      </c>
      <c r="H175" s="672">
        <f>'4.8 Capex Workload 2027'!$N67</f>
        <v>0</v>
      </c>
      <c r="I175" s="672">
        <f>'4.8 Capex Workload 2028'!$N67</f>
        <v>0</v>
      </c>
      <c r="K175" s="375" t="s">
        <v>425</v>
      </c>
    </row>
    <row r="176" spans="1:11" ht="15" customHeight="1" x14ac:dyDescent="0.3">
      <c r="A176" s="385"/>
      <c r="B176" s="403" t="s">
        <v>471</v>
      </c>
      <c r="C176" s="312" t="str">
        <f t="shared" si="3"/>
        <v>Nominal £</v>
      </c>
      <c r="D176" s="672">
        <f>'4.8 Capex Workload 2023'!$N68</f>
        <v>0</v>
      </c>
      <c r="E176" s="672">
        <f>'4.8 Capex Workload 2024'!$N68</f>
        <v>0</v>
      </c>
      <c r="F176" s="672">
        <f>'4.8 Capex Workload 2025'!$N68</f>
        <v>0</v>
      </c>
      <c r="G176" s="672">
        <f>'4.8 Capex Workload 2026'!$N68</f>
        <v>0</v>
      </c>
      <c r="H176" s="672">
        <f>'4.8 Capex Workload 2027'!$N68</f>
        <v>0</v>
      </c>
      <c r="I176" s="672">
        <f>'4.8 Capex Workload 2028'!$N68</f>
        <v>0</v>
      </c>
      <c r="K176" s="375" t="s">
        <v>425</v>
      </c>
    </row>
    <row r="177" spans="1:11" ht="15" customHeight="1" x14ac:dyDescent="0.3">
      <c r="A177" s="385"/>
      <c r="B177" s="403" t="s">
        <v>472</v>
      </c>
      <c r="C177" s="312" t="str">
        <f t="shared" si="3"/>
        <v>Nominal £</v>
      </c>
      <c r="D177" s="672">
        <f>'4.8 Capex Workload 2023'!$N69</f>
        <v>0</v>
      </c>
      <c r="E177" s="672">
        <f>'4.8 Capex Workload 2024'!$N69</f>
        <v>0</v>
      </c>
      <c r="F177" s="672">
        <f>'4.8 Capex Workload 2025'!$N69</f>
        <v>0</v>
      </c>
      <c r="G177" s="672">
        <f>'4.8 Capex Workload 2026'!$N69</f>
        <v>0</v>
      </c>
      <c r="H177" s="672">
        <f>'4.8 Capex Workload 2027'!$N69</f>
        <v>0</v>
      </c>
      <c r="I177" s="672">
        <f>'4.8 Capex Workload 2028'!$N69</f>
        <v>0</v>
      </c>
      <c r="K177" s="375" t="s">
        <v>425</v>
      </c>
    </row>
    <row r="178" spans="1:11" ht="15" customHeight="1" x14ac:dyDescent="0.3">
      <c r="A178" s="385"/>
      <c r="B178" s="403" t="s">
        <v>473</v>
      </c>
      <c r="C178" s="312" t="str">
        <f t="shared" si="3"/>
        <v>Nominal £</v>
      </c>
      <c r="D178" s="672">
        <f>'4.8 Capex Workload 2023'!$N70</f>
        <v>0</v>
      </c>
      <c r="E178" s="672">
        <f>'4.8 Capex Workload 2024'!$N70</f>
        <v>0</v>
      </c>
      <c r="F178" s="672">
        <f>'4.8 Capex Workload 2025'!$N70</f>
        <v>0</v>
      </c>
      <c r="G178" s="672">
        <f>'4.8 Capex Workload 2026'!$N70</f>
        <v>0</v>
      </c>
      <c r="H178" s="672">
        <f>'4.8 Capex Workload 2027'!$N70</f>
        <v>0</v>
      </c>
      <c r="I178" s="672">
        <f>'4.8 Capex Workload 2028'!$N70</f>
        <v>0</v>
      </c>
      <c r="K178" s="375" t="s">
        <v>425</v>
      </c>
    </row>
    <row r="179" spans="1:11" ht="15" customHeight="1" x14ac:dyDescent="0.3">
      <c r="A179" s="385"/>
      <c r="B179" s="403" t="s">
        <v>474</v>
      </c>
      <c r="C179" s="312" t="str">
        <f t="shared" si="3"/>
        <v>Nominal £</v>
      </c>
      <c r="D179" s="672">
        <f>'4.8 Capex Workload 2023'!$N71</f>
        <v>0</v>
      </c>
      <c r="E179" s="672">
        <f>'4.8 Capex Workload 2024'!$N71</f>
        <v>0</v>
      </c>
      <c r="F179" s="672">
        <f>'4.8 Capex Workload 2025'!$N71</f>
        <v>0</v>
      </c>
      <c r="G179" s="672">
        <f>'4.8 Capex Workload 2026'!$N71</f>
        <v>0</v>
      </c>
      <c r="H179" s="672">
        <f>'4.8 Capex Workload 2027'!$N71</f>
        <v>0</v>
      </c>
      <c r="I179" s="672">
        <f>'4.8 Capex Workload 2028'!$N71</f>
        <v>0</v>
      </c>
      <c r="K179" s="375" t="s">
        <v>425</v>
      </c>
    </row>
    <row r="180" spans="1:11" ht="15" customHeight="1" thickBot="1" x14ac:dyDescent="0.35">
      <c r="A180" s="404"/>
      <c r="B180" s="405" t="s">
        <v>475</v>
      </c>
      <c r="C180" s="313" t="str">
        <f t="shared" si="3"/>
        <v>Nominal £</v>
      </c>
      <c r="D180" s="678">
        <f>'4.8 Capex Workload 2023'!$N72</f>
        <v>0</v>
      </c>
      <c r="E180" s="678">
        <f>'4.8 Capex Workload 2024'!$N72</f>
        <v>0</v>
      </c>
      <c r="F180" s="678">
        <f>'4.8 Capex Workload 2025'!$N72</f>
        <v>0</v>
      </c>
      <c r="G180" s="678">
        <f>'4.8 Capex Workload 2026'!$N72</f>
        <v>0</v>
      </c>
      <c r="H180" s="678">
        <f>'4.8 Capex Workload 2027'!$N72</f>
        <v>0</v>
      </c>
      <c r="I180" s="678">
        <f>'4.8 Capex Workload 2028'!$N72</f>
        <v>0</v>
      </c>
      <c r="K180" s="381" t="s">
        <v>425</v>
      </c>
    </row>
    <row r="181" spans="1:11" ht="15" customHeight="1" x14ac:dyDescent="0.3">
      <c r="A181" s="406" t="s">
        <v>425</v>
      </c>
      <c r="B181" s="319" t="s">
        <v>476</v>
      </c>
      <c r="C181" s="409" t="str">
        <f t="shared" si="3"/>
        <v>Nominal £</v>
      </c>
      <c r="D181" s="718">
        <f>'4.8 Capex Workload 2023'!$N73</f>
        <v>0</v>
      </c>
      <c r="E181" s="718">
        <f>'4.8 Capex Workload 2024'!$N73</f>
        <v>0</v>
      </c>
      <c r="F181" s="718">
        <f>'4.8 Capex Workload 2025'!$N73</f>
        <v>0</v>
      </c>
      <c r="G181" s="718">
        <f>'4.8 Capex Workload 2026'!$N73</f>
        <v>0</v>
      </c>
      <c r="H181" s="718">
        <f>'4.8 Capex Workload 2027'!$N73</f>
        <v>0</v>
      </c>
      <c r="I181" s="718">
        <f>'4.8 Capex Workload 2028'!$N73</f>
        <v>0</v>
      </c>
      <c r="K181" s="399" t="s">
        <v>425</v>
      </c>
    </row>
    <row r="182" spans="1:11" ht="15" customHeight="1" x14ac:dyDescent="0.3">
      <c r="A182" s="385"/>
      <c r="B182" s="403" t="s">
        <v>477</v>
      </c>
      <c r="C182" s="312" t="str">
        <f t="shared" si="3"/>
        <v>Nominal £</v>
      </c>
      <c r="D182" s="672">
        <f>'4.8 Capex Workload 2023'!$N74</f>
        <v>0</v>
      </c>
      <c r="E182" s="672">
        <f>'4.8 Capex Workload 2024'!$N74</f>
        <v>0</v>
      </c>
      <c r="F182" s="672">
        <f>'4.8 Capex Workload 2025'!$N74</f>
        <v>0</v>
      </c>
      <c r="G182" s="672">
        <f>'4.8 Capex Workload 2026'!$N74</f>
        <v>0</v>
      </c>
      <c r="H182" s="672">
        <f>'4.8 Capex Workload 2027'!$N74</f>
        <v>0</v>
      </c>
      <c r="I182" s="672">
        <f>'4.8 Capex Workload 2028'!$N74</f>
        <v>0</v>
      </c>
      <c r="K182" s="375" t="s">
        <v>425</v>
      </c>
    </row>
    <row r="183" spans="1:11" ht="15" customHeight="1" x14ac:dyDescent="0.3">
      <c r="A183" s="385"/>
      <c r="B183" s="403" t="s">
        <v>478</v>
      </c>
      <c r="C183" s="312" t="str">
        <f t="shared" si="3"/>
        <v>Nominal £</v>
      </c>
      <c r="D183" s="672">
        <f>'4.8 Capex Workload 2023'!$N75</f>
        <v>0</v>
      </c>
      <c r="E183" s="672">
        <f>'4.8 Capex Workload 2024'!$N75</f>
        <v>0</v>
      </c>
      <c r="F183" s="672">
        <f>'4.8 Capex Workload 2025'!$N75</f>
        <v>0</v>
      </c>
      <c r="G183" s="672">
        <f>'4.8 Capex Workload 2026'!$N75</f>
        <v>0</v>
      </c>
      <c r="H183" s="672">
        <f>'4.8 Capex Workload 2027'!$N75</f>
        <v>0</v>
      </c>
      <c r="I183" s="672">
        <f>'4.8 Capex Workload 2028'!$N75</f>
        <v>0</v>
      </c>
      <c r="K183" s="375" t="s">
        <v>425</v>
      </c>
    </row>
    <row r="184" spans="1:11" ht="15" customHeight="1" x14ac:dyDescent="0.3">
      <c r="A184" s="385"/>
      <c r="B184" s="403" t="s">
        <v>479</v>
      </c>
      <c r="C184" s="312" t="str">
        <f t="shared" si="3"/>
        <v>Nominal £</v>
      </c>
      <c r="D184" s="672">
        <f>'4.8 Capex Workload 2023'!$N76</f>
        <v>0</v>
      </c>
      <c r="E184" s="672">
        <f>'4.8 Capex Workload 2024'!$N76</f>
        <v>0</v>
      </c>
      <c r="F184" s="672">
        <f>'4.8 Capex Workload 2025'!$N76</f>
        <v>0</v>
      </c>
      <c r="G184" s="672">
        <f>'4.8 Capex Workload 2026'!$N76</f>
        <v>0</v>
      </c>
      <c r="H184" s="672">
        <f>'4.8 Capex Workload 2027'!$N76</f>
        <v>0</v>
      </c>
      <c r="I184" s="672">
        <f>'4.8 Capex Workload 2028'!$N76</f>
        <v>0</v>
      </c>
      <c r="K184" s="375" t="s">
        <v>425</v>
      </c>
    </row>
    <row r="185" spans="1:11" ht="15" customHeight="1" x14ac:dyDescent="0.3">
      <c r="A185" s="385"/>
      <c r="B185" s="403" t="s">
        <v>480</v>
      </c>
      <c r="C185" s="312" t="str">
        <f t="shared" si="3"/>
        <v>Nominal £</v>
      </c>
      <c r="D185" s="672">
        <f>'4.8 Capex Workload 2023'!$N77</f>
        <v>0</v>
      </c>
      <c r="E185" s="672">
        <f>'4.8 Capex Workload 2024'!$N77</f>
        <v>0</v>
      </c>
      <c r="F185" s="672">
        <f>'4.8 Capex Workload 2025'!$N77</f>
        <v>0</v>
      </c>
      <c r="G185" s="672">
        <f>'4.8 Capex Workload 2026'!$N77</f>
        <v>0</v>
      </c>
      <c r="H185" s="672">
        <f>'4.8 Capex Workload 2027'!$N77</f>
        <v>0</v>
      </c>
      <c r="I185" s="672">
        <f>'4.8 Capex Workload 2028'!$N77</f>
        <v>0</v>
      </c>
      <c r="K185" s="375" t="s">
        <v>425</v>
      </c>
    </row>
    <row r="186" spans="1:11" ht="15" customHeight="1" x14ac:dyDescent="0.3">
      <c r="A186" s="385"/>
      <c r="B186" s="403" t="s">
        <v>481</v>
      </c>
      <c r="C186" s="312" t="str">
        <f t="shared" si="3"/>
        <v>Nominal £</v>
      </c>
      <c r="D186" s="672">
        <f>'4.8 Capex Workload 2023'!$N78</f>
        <v>0</v>
      </c>
      <c r="E186" s="672">
        <f>'4.8 Capex Workload 2024'!$N78</f>
        <v>0</v>
      </c>
      <c r="F186" s="672">
        <f>'4.8 Capex Workload 2025'!$N78</f>
        <v>0</v>
      </c>
      <c r="G186" s="672">
        <f>'4.8 Capex Workload 2026'!$N78</f>
        <v>0</v>
      </c>
      <c r="H186" s="672">
        <f>'4.8 Capex Workload 2027'!$N78</f>
        <v>0</v>
      </c>
      <c r="I186" s="672">
        <f>'4.8 Capex Workload 2028'!$N78</f>
        <v>0</v>
      </c>
      <c r="K186" s="375" t="s">
        <v>425</v>
      </c>
    </row>
    <row r="187" spans="1:11" ht="15" customHeight="1" x14ac:dyDescent="0.3">
      <c r="A187" s="385"/>
      <c r="B187" s="403" t="s">
        <v>482</v>
      </c>
      <c r="C187" s="312" t="str">
        <f t="shared" si="3"/>
        <v>Nominal £</v>
      </c>
      <c r="D187" s="672">
        <f>'4.8 Capex Workload 2023'!$N79</f>
        <v>0</v>
      </c>
      <c r="E187" s="672">
        <f>'4.8 Capex Workload 2024'!$N79</f>
        <v>0</v>
      </c>
      <c r="F187" s="672">
        <f>'4.8 Capex Workload 2025'!$N79</f>
        <v>0</v>
      </c>
      <c r="G187" s="672">
        <f>'4.8 Capex Workload 2026'!$N79</f>
        <v>0</v>
      </c>
      <c r="H187" s="672">
        <f>'4.8 Capex Workload 2027'!$N79</f>
        <v>0</v>
      </c>
      <c r="I187" s="672">
        <f>'4.8 Capex Workload 2028'!$N79</f>
        <v>0</v>
      </c>
      <c r="K187" s="375" t="s">
        <v>425</v>
      </c>
    </row>
    <row r="188" spans="1:11" ht="15" customHeight="1" x14ac:dyDescent="0.3">
      <c r="A188" s="385"/>
      <c r="B188" s="403" t="s">
        <v>483</v>
      </c>
      <c r="C188" s="312" t="str">
        <f t="shared" si="3"/>
        <v>Nominal £</v>
      </c>
      <c r="D188" s="672">
        <f>'4.8 Capex Workload 2023'!$N80</f>
        <v>0</v>
      </c>
      <c r="E188" s="672">
        <f>'4.8 Capex Workload 2024'!$N80</f>
        <v>0</v>
      </c>
      <c r="F188" s="672">
        <f>'4.8 Capex Workload 2025'!$N80</f>
        <v>0</v>
      </c>
      <c r="G188" s="672">
        <f>'4.8 Capex Workload 2026'!$N80</f>
        <v>0</v>
      </c>
      <c r="H188" s="672">
        <f>'4.8 Capex Workload 2027'!$N80</f>
        <v>0</v>
      </c>
      <c r="I188" s="672">
        <f>'4.8 Capex Workload 2028'!$N80</f>
        <v>0</v>
      </c>
      <c r="K188" s="375" t="s">
        <v>425</v>
      </c>
    </row>
    <row r="189" spans="1:11" ht="15" customHeight="1" x14ac:dyDescent="0.3">
      <c r="A189" s="385"/>
      <c r="B189" s="403" t="s">
        <v>484</v>
      </c>
      <c r="C189" s="312" t="str">
        <f t="shared" si="3"/>
        <v>Nominal £</v>
      </c>
      <c r="D189" s="672">
        <f>'4.8 Capex Workload 2023'!$N81</f>
        <v>0</v>
      </c>
      <c r="E189" s="672">
        <f>'4.8 Capex Workload 2024'!$N81</f>
        <v>0</v>
      </c>
      <c r="F189" s="672">
        <f>'4.8 Capex Workload 2025'!$N81</f>
        <v>0</v>
      </c>
      <c r="G189" s="672">
        <f>'4.8 Capex Workload 2026'!$N81</f>
        <v>0</v>
      </c>
      <c r="H189" s="672">
        <f>'4.8 Capex Workload 2027'!$N81</f>
        <v>0</v>
      </c>
      <c r="I189" s="672">
        <f>'4.8 Capex Workload 2028'!$N81</f>
        <v>0</v>
      </c>
      <c r="K189" s="375" t="s">
        <v>425</v>
      </c>
    </row>
    <row r="190" spans="1:11" ht="15" customHeight="1" x14ac:dyDescent="0.3">
      <c r="A190" s="385"/>
      <c r="B190" s="403" t="s">
        <v>485</v>
      </c>
      <c r="C190" s="312" t="str">
        <f t="shared" si="3"/>
        <v>Nominal £</v>
      </c>
      <c r="D190" s="672">
        <f>'4.8 Capex Workload 2023'!$N82</f>
        <v>0</v>
      </c>
      <c r="E190" s="672">
        <f>'4.8 Capex Workload 2024'!$N82</f>
        <v>0</v>
      </c>
      <c r="F190" s="672">
        <f>'4.8 Capex Workload 2025'!$N82</f>
        <v>0</v>
      </c>
      <c r="G190" s="672">
        <f>'4.8 Capex Workload 2026'!$N82</f>
        <v>0</v>
      </c>
      <c r="H190" s="672">
        <f>'4.8 Capex Workload 2027'!$N82</f>
        <v>0</v>
      </c>
      <c r="I190" s="672">
        <f>'4.8 Capex Workload 2028'!$N82</f>
        <v>0</v>
      </c>
      <c r="K190" s="375" t="s">
        <v>425</v>
      </c>
    </row>
    <row r="191" spans="1:11" ht="15" customHeight="1" x14ac:dyDescent="0.3">
      <c r="A191" s="385"/>
      <c r="B191" s="403" t="s">
        <v>486</v>
      </c>
      <c r="C191" s="312" t="str">
        <f t="shared" si="3"/>
        <v>Nominal £</v>
      </c>
      <c r="D191" s="672">
        <f>'4.8 Capex Workload 2023'!$N83</f>
        <v>0</v>
      </c>
      <c r="E191" s="672">
        <f>'4.8 Capex Workload 2024'!$N83</f>
        <v>0</v>
      </c>
      <c r="F191" s="672">
        <f>'4.8 Capex Workload 2025'!$N83</f>
        <v>0</v>
      </c>
      <c r="G191" s="672">
        <f>'4.8 Capex Workload 2026'!$N83</f>
        <v>0</v>
      </c>
      <c r="H191" s="672">
        <f>'4.8 Capex Workload 2027'!$N83</f>
        <v>0</v>
      </c>
      <c r="I191" s="672">
        <f>'4.8 Capex Workload 2028'!$N83</f>
        <v>0</v>
      </c>
      <c r="K191" s="375" t="s">
        <v>425</v>
      </c>
    </row>
    <row r="192" spans="1:11" ht="15" customHeight="1" x14ac:dyDescent="0.3">
      <c r="A192" s="385"/>
      <c r="B192" s="403" t="s">
        <v>487</v>
      </c>
      <c r="C192" s="312" t="str">
        <f t="shared" si="3"/>
        <v>Nominal £</v>
      </c>
      <c r="D192" s="672">
        <f>'4.8 Capex Workload 2023'!$N84</f>
        <v>0</v>
      </c>
      <c r="E192" s="672">
        <f>'4.8 Capex Workload 2024'!$N84</f>
        <v>0</v>
      </c>
      <c r="F192" s="672">
        <f>'4.8 Capex Workload 2025'!$N84</f>
        <v>0</v>
      </c>
      <c r="G192" s="672">
        <f>'4.8 Capex Workload 2026'!$N84</f>
        <v>0</v>
      </c>
      <c r="H192" s="672">
        <f>'4.8 Capex Workload 2027'!$N84</f>
        <v>0</v>
      </c>
      <c r="I192" s="672">
        <f>'4.8 Capex Workload 2028'!$N84</f>
        <v>0</v>
      </c>
      <c r="K192" s="375" t="s">
        <v>425</v>
      </c>
    </row>
    <row r="193" spans="1:11" ht="15" customHeight="1" thickBot="1" x14ac:dyDescent="0.35">
      <c r="A193" s="404"/>
      <c r="B193" s="381" t="s">
        <v>488</v>
      </c>
      <c r="C193" s="313" t="str">
        <f t="shared" ref="C193:C220" si="7">$C$116</f>
        <v>Nominal £</v>
      </c>
      <c r="D193" s="678">
        <f>'4.8 Capex Workload 2023'!$N85</f>
        <v>0</v>
      </c>
      <c r="E193" s="678">
        <f>'4.8 Capex Workload 2024'!$N85</f>
        <v>0</v>
      </c>
      <c r="F193" s="678">
        <f>'4.8 Capex Workload 2025'!$N85</f>
        <v>0</v>
      </c>
      <c r="G193" s="678">
        <f>'4.8 Capex Workload 2026'!$N85</f>
        <v>0</v>
      </c>
      <c r="H193" s="678">
        <f>'4.8 Capex Workload 2027'!$N85</f>
        <v>0</v>
      </c>
      <c r="I193" s="678">
        <f>'4.8 Capex Workload 2028'!$N85</f>
        <v>0</v>
      </c>
      <c r="K193" s="381" t="s">
        <v>425</v>
      </c>
    </row>
    <row r="194" spans="1:11" ht="15" customHeight="1" x14ac:dyDescent="0.3">
      <c r="A194" s="406" t="s">
        <v>425</v>
      </c>
      <c r="B194" s="399" t="s">
        <v>489</v>
      </c>
      <c r="C194" s="409" t="str">
        <f t="shared" si="7"/>
        <v>Nominal £</v>
      </c>
      <c r="D194" s="718">
        <f>'4.8 Capex Workload 2023'!$N86</f>
        <v>0</v>
      </c>
      <c r="E194" s="718">
        <f>'4.8 Capex Workload 2024'!$N86</f>
        <v>0</v>
      </c>
      <c r="F194" s="718">
        <f>'4.8 Capex Workload 2025'!$N86</f>
        <v>0</v>
      </c>
      <c r="G194" s="718">
        <f>'4.8 Capex Workload 2026'!$N86</f>
        <v>0</v>
      </c>
      <c r="H194" s="718">
        <f>'4.8 Capex Workload 2027'!$N86</f>
        <v>0</v>
      </c>
      <c r="I194" s="718">
        <f>'4.8 Capex Workload 2028'!$N86</f>
        <v>0</v>
      </c>
      <c r="K194" s="399" t="s">
        <v>425</v>
      </c>
    </row>
    <row r="195" spans="1:11" ht="15" customHeight="1" x14ac:dyDescent="0.3">
      <c r="A195" s="385"/>
      <c r="B195" s="403" t="s">
        <v>490</v>
      </c>
      <c r="C195" s="312" t="str">
        <f t="shared" si="7"/>
        <v>Nominal £</v>
      </c>
      <c r="D195" s="672">
        <f>'4.8 Capex Workload 2023'!$N87</f>
        <v>0</v>
      </c>
      <c r="E195" s="672">
        <f>'4.8 Capex Workload 2024'!$N87</f>
        <v>0</v>
      </c>
      <c r="F195" s="672">
        <f>'4.8 Capex Workload 2025'!$N87</f>
        <v>0</v>
      </c>
      <c r="G195" s="672">
        <f>'4.8 Capex Workload 2026'!$N87</f>
        <v>0</v>
      </c>
      <c r="H195" s="672">
        <f>'4.8 Capex Workload 2027'!$N87</f>
        <v>0</v>
      </c>
      <c r="I195" s="672">
        <f>'4.8 Capex Workload 2028'!$N87</f>
        <v>0</v>
      </c>
      <c r="K195" s="375" t="s">
        <v>425</v>
      </c>
    </row>
    <row r="196" spans="1:11" ht="15" customHeight="1" x14ac:dyDescent="0.3">
      <c r="A196" s="385"/>
      <c r="B196" s="403" t="s">
        <v>491</v>
      </c>
      <c r="C196" s="312" t="str">
        <f t="shared" si="7"/>
        <v>Nominal £</v>
      </c>
      <c r="D196" s="672">
        <f>'4.8 Capex Workload 2023'!$N88</f>
        <v>0</v>
      </c>
      <c r="E196" s="672">
        <f>'4.8 Capex Workload 2024'!$N88</f>
        <v>0</v>
      </c>
      <c r="F196" s="672">
        <f>'4.8 Capex Workload 2025'!$N88</f>
        <v>0</v>
      </c>
      <c r="G196" s="672">
        <f>'4.8 Capex Workload 2026'!$N88</f>
        <v>0</v>
      </c>
      <c r="H196" s="672">
        <f>'4.8 Capex Workload 2027'!$N88</f>
        <v>0</v>
      </c>
      <c r="I196" s="672">
        <f>'4.8 Capex Workload 2028'!$N88</f>
        <v>0</v>
      </c>
      <c r="K196" s="375" t="s">
        <v>425</v>
      </c>
    </row>
    <row r="197" spans="1:11" ht="15" customHeight="1" x14ac:dyDescent="0.3">
      <c r="A197" s="385"/>
      <c r="B197" s="403" t="s">
        <v>492</v>
      </c>
      <c r="C197" s="312" t="str">
        <f t="shared" si="7"/>
        <v>Nominal £</v>
      </c>
      <c r="D197" s="672">
        <f>'4.8 Capex Workload 2023'!$N89</f>
        <v>0</v>
      </c>
      <c r="E197" s="672">
        <f>'4.8 Capex Workload 2024'!$N89</f>
        <v>0</v>
      </c>
      <c r="F197" s="672">
        <f>'4.8 Capex Workload 2025'!$N89</f>
        <v>0</v>
      </c>
      <c r="G197" s="672">
        <f>'4.8 Capex Workload 2026'!$N89</f>
        <v>0</v>
      </c>
      <c r="H197" s="672">
        <f>'4.8 Capex Workload 2027'!$N89</f>
        <v>0</v>
      </c>
      <c r="I197" s="672">
        <f>'4.8 Capex Workload 2028'!$N89</f>
        <v>0</v>
      </c>
      <c r="K197" s="375" t="s">
        <v>425</v>
      </c>
    </row>
    <row r="198" spans="1:11" ht="15" customHeight="1" x14ac:dyDescent="0.3">
      <c r="A198" s="385"/>
      <c r="B198" s="403" t="s">
        <v>493</v>
      </c>
      <c r="C198" s="312" t="str">
        <f t="shared" si="7"/>
        <v>Nominal £</v>
      </c>
      <c r="D198" s="672">
        <f>'4.8 Capex Workload 2023'!$N90</f>
        <v>0</v>
      </c>
      <c r="E198" s="672">
        <f>'4.8 Capex Workload 2024'!$N90</f>
        <v>0</v>
      </c>
      <c r="F198" s="672">
        <f>'4.8 Capex Workload 2025'!$N90</f>
        <v>0</v>
      </c>
      <c r="G198" s="672">
        <f>'4.8 Capex Workload 2026'!$N90</f>
        <v>0</v>
      </c>
      <c r="H198" s="672">
        <f>'4.8 Capex Workload 2027'!$N90</f>
        <v>0</v>
      </c>
      <c r="I198" s="672">
        <f>'4.8 Capex Workload 2028'!$N90</f>
        <v>0</v>
      </c>
      <c r="K198" s="375" t="s">
        <v>425</v>
      </c>
    </row>
    <row r="199" spans="1:11" ht="15" customHeight="1" x14ac:dyDescent="0.3">
      <c r="A199" s="385"/>
      <c r="B199" s="403" t="s">
        <v>494</v>
      </c>
      <c r="C199" s="312" t="str">
        <f t="shared" si="7"/>
        <v>Nominal £</v>
      </c>
      <c r="D199" s="672">
        <f>'4.8 Capex Workload 2023'!$N91</f>
        <v>0</v>
      </c>
      <c r="E199" s="672">
        <f>'4.8 Capex Workload 2024'!$N91</f>
        <v>0</v>
      </c>
      <c r="F199" s="672">
        <f>'4.8 Capex Workload 2025'!$N91</f>
        <v>0</v>
      </c>
      <c r="G199" s="672">
        <f>'4.8 Capex Workload 2026'!$N91</f>
        <v>0</v>
      </c>
      <c r="H199" s="672">
        <f>'4.8 Capex Workload 2027'!$N91</f>
        <v>0</v>
      </c>
      <c r="I199" s="672">
        <f>'4.8 Capex Workload 2028'!$N91</f>
        <v>0</v>
      </c>
      <c r="K199" s="375" t="s">
        <v>425</v>
      </c>
    </row>
    <row r="200" spans="1:11" x14ac:dyDescent="0.3">
      <c r="A200" s="385"/>
      <c r="B200" s="403" t="s">
        <v>495</v>
      </c>
      <c r="C200" s="312" t="str">
        <f t="shared" si="7"/>
        <v>Nominal £</v>
      </c>
      <c r="D200" s="672">
        <f>'4.8 Capex Workload 2023'!$N92</f>
        <v>0</v>
      </c>
      <c r="E200" s="672">
        <f>'4.8 Capex Workload 2024'!$N92</f>
        <v>0</v>
      </c>
      <c r="F200" s="672">
        <f>'4.8 Capex Workload 2025'!$N92</f>
        <v>0</v>
      </c>
      <c r="G200" s="672">
        <f>'4.8 Capex Workload 2026'!$N92</f>
        <v>0</v>
      </c>
      <c r="H200" s="672">
        <f>'4.8 Capex Workload 2027'!$N92</f>
        <v>0</v>
      </c>
      <c r="I200" s="672">
        <f>'4.8 Capex Workload 2028'!$N92</f>
        <v>0</v>
      </c>
      <c r="K200" s="375" t="s">
        <v>425</v>
      </c>
    </row>
    <row r="201" spans="1:11" x14ac:dyDescent="0.3">
      <c r="A201" s="385"/>
      <c r="B201" s="403" t="s">
        <v>496</v>
      </c>
      <c r="C201" s="312" t="str">
        <f t="shared" si="7"/>
        <v>Nominal £</v>
      </c>
      <c r="D201" s="672">
        <f>'4.8 Capex Workload 2023'!$N93</f>
        <v>0</v>
      </c>
      <c r="E201" s="672">
        <f>'4.8 Capex Workload 2024'!$N93</f>
        <v>0</v>
      </c>
      <c r="F201" s="672">
        <f>'4.8 Capex Workload 2025'!$N93</f>
        <v>0</v>
      </c>
      <c r="G201" s="672">
        <f>'4.8 Capex Workload 2026'!$N93</f>
        <v>0</v>
      </c>
      <c r="H201" s="672">
        <f>'4.8 Capex Workload 2027'!$N93</f>
        <v>0</v>
      </c>
      <c r="I201" s="672">
        <f>'4.8 Capex Workload 2028'!$N93</f>
        <v>0</v>
      </c>
      <c r="K201" s="375" t="s">
        <v>425</v>
      </c>
    </row>
    <row r="202" spans="1:11" x14ac:dyDescent="0.3">
      <c r="A202" s="385"/>
      <c r="B202" s="403" t="s">
        <v>497</v>
      </c>
      <c r="C202" s="312" t="str">
        <f t="shared" si="7"/>
        <v>Nominal £</v>
      </c>
      <c r="D202" s="672">
        <f>'4.8 Capex Workload 2023'!$N94</f>
        <v>0</v>
      </c>
      <c r="E202" s="672">
        <f>'4.8 Capex Workload 2024'!$N94</f>
        <v>0</v>
      </c>
      <c r="F202" s="672">
        <f>'4.8 Capex Workload 2025'!$N94</f>
        <v>0</v>
      </c>
      <c r="G202" s="672">
        <f>'4.8 Capex Workload 2026'!$N94</f>
        <v>0</v>
      </c>
      <c r="H202" s="672">
        <f>'4.8 Capex Workload 2027'!$N94</f>
        <v>0</v>
      </c>
      <c r="I202" s="672">
        <f>'4.8 Capex Workload 2028'!$N94</f>
        <v>0</v>
      </c>
      <c r="K202" s="375" t="s">
        <v>425</v>
      </c>
    </row>
    <row r="203" spans="1:11" x14ac:dyDescent="0.3">
      <c r="A203" s="385"/>
      <c r="B203" s="403" t="s">
        <v>498</v>
      </c>
      <c r="C203" s="312" t="str">
        <f t="shared" si="7"/>
        <v>Nominal £</v>
      </c>
      <c r="D203" s="672">
        <f>'4.8 Capex Workload 2023'!$N95</f>
        <v>0</v>
      </c>
      <c r="E203" s="672">
        <f>'4.8 Capex Workload 2024'!$N95</f>
        <v>0</v>
      </c>
      <c r="F203" s="672">
        <f>'4.8 Capex Workload 2025'!$N95</f>
        <v>0</v>
      </c>
      <c r="G203" s="672">
        <f>'4.8 Capex Workload 2026'!$N95</f>
        <v>0</v>
      </c>
      <c r="H203" s="672">
        <f>'4.8 Capex Workload 2027'!$N95</f>
        <v>0</v>
      </c>
      <c r="I203" s="672">
        <f>'4.8 Capex Workload 2028'!$N95</f>
        <v>0</v>
      </c>
      <c r="K203" s="375" t="s">
        <v>425</v>
      </c>
    </row>
    <row r="204" spans="1:11" x14ac:dyDescent="0.3">
      <c r="A204" s="385"/>
      <c r="B204" s="403" t="s">
        <v>499</v>
      </c>
      <c r="C204" s="312" t="str">
        <f t="shared" si="7"/>
        <v>Nominal £</v>
      </c>
      <c r="D204" s="672">
        <f>'4.8 Capex Workload 2023'!$N96</f>
        <v>0</v>
      </c>
      <c r="E204" s="672">
        <f>'4.8 Capex Workload 2024'!$N96</f>
        <v>0</v>
      </c>
      <c r="F204" s="672">
        <f>'4.8 Capex Workload 2025'!$N96</f>
        <v>0</v>
      </c>
      <c r="G204" s="672">
        <f>'4.8 Capex Workload 2026'!$N96</f>
        <v>0</v>
      </c>
      <c r="H204" s="672">
        <f>'4.8 Capex Workload 2027'!$N96</f>
        <v>0</v>
      </c>
      <c r="I204" s="672">
        <f>'4.8 Capex Workload 2028'!$N96</f>
        <v>0</v>
      </c>
      <c r="K204" s="375" t="s">
        <v>425</v>
      </c>
    </row>
    <row r="205" spans="1:11" x14ac:dyDescent="0.3">
      <c r="A205" s="385"/>
      <c r="B205" s="403" t="s">
        <v>500</v>
      </c>
      <c r="C205" s="312" t="str">
        <f t="shared" si="7"/>
        <v>Nominal £</v>
      </c>
      <c r="D205" s="672">
        <f>'4.8 Capex Workload 2023'!$N97</f>
        <v>0</v>
      </c>
      <c r="E205" s="672">
        <f>'4.8 Capex Workload 2024'!$N97</f>
        <v>0</v>
      </c>
      <c r="F205" s="672">
        <f>'4.8 Capex Workload 2025'!$N97</f>
        <v>0</v>
      </c>
      <c r="G205" s="672">
        <f>'4.8 Capex Workload 2026'!$N97</f>
        <v>0</v>
      </c>
      <c r="H205" s="672">
        <f>'4.8 Capex Workload 2027'!$N97</f>
        <v>0</v>
      </c>
      <c r="I205" s="672">
        <f>'4.8 Capex Workload 2028'!$N97</f>
        <v>0</v>
      </c>
      <c r="K205" s="375" t="s">
        <v>425</v>
      </c>
    </row>
    <row r="206" spans="1:11" ht="14.5" thickBot="1" x14ac:dyDescent="0.35">
      <c r="A206" s="404"/>
      <c r="B206" s="378" t="s">
        <v>501</v>
      </c>
      <c r="C206" s="313" t="str">
        <f t="shared" si="7"/>
        <v>Nominal £</v>
      </c>
      <c r="D206" s="678">
        <f>'4.8 Capex Workload 2023'!$N98</f>
        <v>0</v>
      </c>
      <c r="E206" s="678">
        <f>'4.8 Capex Workload 2024'!$N98</f>
        <v>0</v>
      </c>
      <c r="F206" s="678">
        <f>'4.8 Capex Workload 2025'!$N98</f>
        <v>0</v>
      </c>
      <c r="G206" s="678">
        <f>'4.8 Capex Workload 2026'!$N98</f>
        <v>0</v>
      </c>
      <c r="H206" s="678">
        <f>'4.8 Capex Workload 2027'!$N98</f>
        <v>0</v>
      </c>
      <c r="I206" s="678">
        <f>'4.8 Capex Workload 2028'!$N98</f>
        <v>0</v>
      </c>
      <c r="K206" s="381" t="s">
        <v>425</v>
      </c>
    </row>
    <row r="207" spans="1:11" x14ac:dyDescent="0.3">
      <c r="A207" s="414" t="s">
        <v>425</v>
      </c>
      <c r="B207" s="1023" t="s">
        <v>818</v>
      </c>
      <c r="C207" s="312" t="str">
        <f t="shared" si="7"/>
        <v>Nominal £</v>
      </c>
      <c r="D207" s="507"/>
      <c r="E207" s="507"/>
      <c r="F207" s="507"/>
      <c r="G207" s="507"/>
      <c r="H207" s="507"/>
      <c r="I207" s="507"/>
      <c r="K207" s="503"/>
    </row>
    <row r="208" spans="1:11" x14ac:dyDescent="0.3">
      <c r="A208" s="385"/>
      <c r="B208" s="1023" t="s">
        <v>819</v>
      </c>
      <c r="C208" s="312" t="str">
        <f t="shared" si="7"/>
        <v>Nominal £</v>
      </c>
      <c r="D208" s="507"/>
      <c r="E208" s="507"/>
      <c r="F208" s="507"/>
      <c r="G208" s="507"/>
      <c r="H208" s="507"/>
      <c r="I208" s="507"/>
      <c r="K208" s="503"/>
    </row>
    <row r="209" spans="1:12" x14ac:dyDescent="0.3">
      <c r="A209" s="385"/>
      <c r="B209" s="413" t="s">
        <v>820</v>
      </c>
      <c r="C209" s="312" t="str">
        <f t="shared" si="7"/>
        <v>Nominal £</v>
      </c>
      <c r="D209" s="507"/>
      <c r="E209" s="507"/>
      <c r="F209" s="507"/>
      <c r="G209" s="507"/>
      <c r="H209" s="507"/>
      <c r="I209" s="507"/>
      <c r="K209" s="503"/>
    </row>
    <row r="210" spans="1:12" x14ac:dyDescent="0.3">
      <c r="A210" s="385"/>
      <c r="B210" s="413" t="s">
        <v>821</v>
      </c>
      <c r="C210" s="312" t="str">
        <f t="shared" si="7"/>
        <v>Nominal £</v>
      </c>
      <c r="D210" s="507"/>
      <c r="E210" s="507"/>
      <c r="F210" s="507"/>
      <c r="G210" s="507"/>
      <c r="H210" s="507"/>
      <c r="I210" s="507"/>
      <c r="K210" s="503"/>
    </row>
    <row r="211" spans="1:12" x14ac:dyDescent="0.3">
      <c r="A211" s="406"/>
      <c r="B211" s="1023" t="s">
        <v>822</v>
      </c>
      <c r="C211" s="312" t="str">
        <f t="shared" si="7"/>
        <v>Nominal £</v>
      </c>
      <c r="D211" s="672">
        <f>'4.8 Capex Workload 2023'!$N103</f>
        <v>0</v>
      </c>
      <c r="E211" s="672">
        <f>'4.8 Capex Workload 2024'!$N103</f>
        <v>0</v>
      </c>
      <c r="F211" s="672">
        <f>'4.8 Capex Workload 2025'!$N103</f>
        <v>0</v>
      </c>
      <c r="G211" s="672">
        <f>'4.8 Capex Workload 2026'!$N103</f>
        <v>0</v>
      </c>
      <c r="H211" s="672">
        <f>'4.8 Capex Workload 2027'!$N103</f>
        <v>0</v>
      </c>
      <c r="I211" s="672">
        <f>'4.8 Capex Workload 2028'!$N103</f>
        <v>0</v>
      </c>
      <c r="K211" s="375" t="s">
        <v>425</v>
      </c>
    </row>
    <row r="212" spans="1:12" hidden="1" x14ac:dyDescent="0.3">
      <c r="A212" s="410"/>
      <c r="B212" s="375" t="s">
        <v>823</v>
      </c>
      <c r="C212" s="312" t="str">
        <f t="shared" si="7"/>
        <v>Nominal £</v>
      </c>
      <c r="D212" s="672">
        <f>'4.8 Capex Workload 2023'!$N104</f>
        <v>0</v>
      </c>
      <c r="E212" s="672">
        <f>'4.8 Capex Workload 2024'!$N104</f>
        <v>0</v>
      </c>
      <c r="F212" s="672">
        <f>'4.8 Capex Workload 2025'!$N104</f>
        <v>0</v>
      </c>
      <c r="G212" s="672">
        <f>'4.8 Capex Workload 2026'!$N104</f>
        <v>0</v>
      </c>
      <c r="H212" s="672">
        <f>'4.8 Capex Workload 2027'!$N104</f>
        <v>0</v>
      </c>
      <c r="I212" s="672">
        <f>'4.8 Capex Workload 2028'!$N104</f>
        <v>0</v>
      </c>
      <c r="K212" s="375" t="s">
        <v>425</v>
      </c>
    </row>
    <row r="213" spans="1:12" hidden="1" x14ac:dyDescent="0.3">
      <c r="A213" s="410"/>
      <c r="B213" s="375" t="s">
        <v>824</v>
      </c>
      <c r="C213" s="312" t="str">
        <f t="shared" si="7"/>
        <v>Nominal £</v>
      </c>
      <c r="D213" s="672">
        <f>'4.8 Capex Workload 2023'!$N105</f>
        <v>0</v>
      </c>
      <c r="E213" s="672">
        <f>'4.8 Capex Workload 2024'!$N105</f>
        <v>0</v>
      </c>
      <c r="F213" s="672">
        <f>'4.8 Capex Workload 2025'!$N105</f>
        <v>0</v>
      </c>
      <c r="G213" s="672">
        <f>'4.8 Capex Workload 2026'!$N105</f>
        <v>0</v>
      </c>
      <c r="H213" s="672">
        <f>'4.8 Capex Workload 2027'!$N105</f>
        <v>0</v>
      </c>
      <c r="I213" s="672">
        <f>'4.8 Capex Workload 2028'!$N105</f>
        <v>0</v>
      </c>
      <c r="K213" s="375" t="s">
        <v>425</v>
      </c>
    </row>
    <row r="214" spans="1:12" hidden="1" x14ac:dyDescent="0.3">
      <c r="A214" s="410"/>
      <c r="B214" s="375" t="s">
        <v>825</v>
      </c>
      <c r="C214" s="312" t="str">
        <f t="shared" si="7"/>
        <v>Nominal £</v>
      </c>
      <c r="D214" s="672">
        <f>'4.8 Capex Workload 2023'!$N106</f>
        <v>0</v>
      </c>
      <c r="E214" s="672">
        <f>'4.8 Capex Workload 2024'!$N106</f>
        <v>0</v>
      </c>
      <c r="F214" s="672">
        <f>'4.8 Capex Workload 2025'!$N106</f>
        <v>0</v>
      </c>
      <c r="G214" s="672">
        <f>'4.8 Capex Workload 2026'!$N106</f>
        <v>0</v>
      </c>
      <c r="H214" s="672">
        <f>'4.8 Capex Workload 2027'!$N106</f>
        <v>0</v>
      </c>
      <c r="I214" s="672">
        <f>'4.8 Capex Workload 2028'!$N106</f>
        <v>0</v>
      </c>
      <c r="K214" s="375" t="s">
        <v>425</v>
      </c>
    </row>
    <row r="215" spans="1:12" hidden="1" x14ac:dyDescent="0.3">
      <c r="A215" s="410"/>
      <c r="B215" s="375" t="s">
        <v>826</v>
      </c>
      <c r="C215" s="312" t="str">
        <f t="shared" si="7"/>
        <v>Nominal £</v>
      </c>
      <c r="D215" s="672">
        <f>'4.8 Capex Workload 2023'!$N107</f>
        <v>0</v>
      </c>
      <c r="E215" s="672">
        <f>'4.8 Capex Workload 2024'!$N107</f>
        <v>0</v>
      </c>
      <c r="F215" s="672">
        <f>'4.8 Capex Workload 2025'!$N107</f>
        <v>0</v>
      </c>
      <c r="G215" s="672">
        <f>'4.8 Capex Workload 2026'!$N107</f>
        <v>0</v>
      </c>
      <c r="H215" s="672">
        <f>'4.8 Capex Workload 2027'!$N107</f>
        <v>0</v>
      </c>
      <c r="I215" s="672">
        <f>'4.8 Capex Workload 2028'!$N107</f>
        <v>0</v>
      </c>
      <c r="K215" s="375" t="s">
        <v>425</v>
      </c>
    </row>
    <row r="216" spans="1:12" x14ac:dyDescent="0.3">
      <c r="A216" s="410"/>
      <c r="B216" s="375" t="s">
        <v>827</v>
      </c>
      <c r="C216" s="312" t="str">
        <f t="shared" si="7"/>
        <v>Nominal £</v>
      </c>
      <c r="D216" s="672">
        <f>'4.8 Capex Workload 2023'!$N108</f>
        <v>0</v>
      </c>
      <c r="E216" s="672">
        <f>'4.8 Capex Workload 2024'!$N108</f>
        <v>0</v>
      </c>
      <c r="F216" s="672">
        <f>'4.8 Capex Workload 2025'!$N108</f>
        <v>0</v>
      </c>
      <c r="G216" s="672">
        <f>'4.8 Capex Workload 2026'!$N108</f>
        <v>0</v>
      </c>
      <c r="H216" s="672">
        <f>'4.8 Capex Workload 2027'!$N108</f>
        <v>0</v>
      </c>
      <c r="I216" s="672">
        <f>'4.8 Capex Workload 2028'!$N108</f>
        <v>0</v>
      </c>
      <c r="K216" s="375" t="s">
        <v>425</v>
      </c>
    </row>
    <row r="217" spans="1:12" x14ac:dyDescent="0.3">
      <c r="A217" s="410"/>
      <c r="B217" s="375" t="s">
        <v>828</v>
      </c>
      <c r="C217" s="312" t="str">
        <f t="shared" si="7"/>
        <v>Nominal £</v>
      </c>
      <c r="D217" s="672">
        <f>'4.8 Capex Workload 2023'!$N109</f>
        <v>0</v>
      </c>
      <c r="E217" s="672">
        <f>'4.8 Capex Workload 2024'!$N109</f>
        <v>0</v>
      </c>
      <c r="F217" s="672">
        <f>'4.8 Capex Workload 2025'!$N109</f>
        <v>0</v>
      </c>
      <c r="G217" s="672">
        <f>'4.8 Capex Workload 2026'!$N109</f>
        <v>0</v>
      </c>
      <c r="H217" s="672">
        <f>'4.8 Capex Workload 2027'!$N109</f>
        <v>0</v>
      </c>
      <c r="I217" s="672">
        <f>'4.8 Capex Workload 2028'!$N109</f>
        <v>0</v>
      </c>
      <c r="K217" s="375" t="s">
        <v>425</v>
      </c>
    </row>
    <row r="218" spans="1:12" x14ac:dyDescent="0.3">
      <c r="A218" s="410"/>
      <c r="B218" s="375" t="s">
        <v>829</v>
      </c>
      <c r="C218" s="312" t="str">
        <f t="shared" si="7"/>
        <v>Nominal £</v>
      </c>
      <c r="D218" s="672">
        <f>'4.8 Capex Workload 2023'!$N110</f>
        <v>0</v>
      </c>
      <c r="E218" s="672">
        <f>'4.8 Capex Workload 2024'!$N110</f>
        <v>0</v>
      </c>
      <c r="F218" s="672">
        <f>'4.8 Capex Workload 2025'!$N110</f>
        <v>0</v>
      </c>
      <c r="G218" s="672">
        <f>'4.8 Capex Workload 2026'!$N110</f>
        <v>0</v>
      </c>
      <c r="H218" s="672">
        <f>'4.8 Capex Workload 2027'!$N110</f>
        <v>0</v>
      </c>
      <c r="I218" s="672">
        <f>'4.8 Capex Workload 2028'!$N110</f>
        <v>0</v>
      </c>
      <c r="K218" s="375" t="s">
        <v>425</v>
      </c>
    </row>
    <row r="219" spans="1:12" x14ac:dyDescent="0.3">
      <c r="A219" s="410"/>
      <c r="B219" s="375" t="s">
        <v>830</v>
      </c>
      <c r="C219" s="312" t="str">
        <f t="shared" si="7"/>
        <v>Nominal £</v>
      </c>
      <c r="D219" s="672">
        <f>'4.8 Capex Workload 2023'!$N111</f>
        <v>0</v>
      </c>
      <c r="E219" s="672">
        <f>'4.8 Capex Workload 2024'!$N111</f>
        <v>0</v>
      </c>
      <c r="F219" s="672">
        <f>'4.8 Capex Workload 2025'!$N111</f>
        <v>0</v>
      </c>
      <c r="G219" s="672">
        <f>'4.8 Capex Workload 2026'!$N111</f>
        <v>0</v>
      </c>
      <c r="H219" s="672">
        <f>'4.8 Capex Workload 2027'!$N111</f>
        <v>0</v>
      </c>
      <c r="I219" s="672">
        <f>'4.8 Capex Workload 2028'!$N111</f>
        <v>0</v>
      </c>
      <c r="K219" s="375" t="s">
        <v>425</v>
      </c>
    </row>
    <row r="220" spans="1:12" ht="14.5" thickBot="1" x14ac:dyDescent="0.35">
      <c r="A220" s="411"/>
      <c r="B220" s="381" t="s">
        <v>831</v>
      </c>
      <c r="C220" s="313" t="str">
        <f t="shared" si="7"/>
        <v>Nominal £</v>
      </c>
      <c r="D220" s="678">
        <f>'4.8 Capex Workload 2023'!$N112</f>
        <v>0</v>
      </c>
      <c r="E220" s="678">
        <f>'4.8 Capex Workload 2024'!$N112</f>
        <v>0</v>
      </c>
      <c r="F220" s="678">
        <f>'4.8 Capex Workload 2025'!$N112</f>
        <v>0</v>
      </c>
      <c r="G220" s="678">
        <f>'4.8 Capex Workload 2026'!$N112</f>
        <v>0</v>
      </c>
      <c r="H220" s="678">
        <f>'4.8 Capex Workload 2027'!$N112</f>
        <v>0</v>
      </c>
      <c r="I220" s="678">
        <f>'4.8 Capex Workload 2028'!$N112</f>
        <v>0</v>
      </c>
      <c r="K220" s="381" t="s">
        <v>425</v>
      </c>
    </row>
    <row r="221" spans="1:12" x14ac:dyDescent="0.3">
      <c r="A221" s="1220"/>
      <c r="B221" s="328"/>
      <c r="C221" s="328"/>
      <c r="D221" s="328"/>
      <c r="E221" s="328"/>
      <c r="F221" s="328"/>
      <c r="G221" s="328"/>
      <c r="H221" s="328"/>
      <c r="I221" s="328"/>
    </row>
    <row r="222" spans="1:12" x14ac:dyDescent="0.3"/>
    <row r="223" spans="1:12" ht="18" x14ac:dyDescent="0.4">
      <c r="A223" s="34" t="s">
        <v>12</v>
      </c>
      <c r="B223" s="35"/>
      <c r="C223" s="36"/>
      <c r="D223" s="36"/>
      <c r="E223" s="36"/>
      <c r="F223" s="36"/>
      <c r="G223" s="36"/>
      <c r="H223" s="36"/>
      <c r="I223" s="36"/>
      <c r="J223" s="36"/>
      <c r="K223" s="36"/>
      <c r="L223" s="36"/>
    </row>
  </sheetData>
  <sheetProtection sheet="1" objects="1" scenarios="1"/>
  <mergeCells count="7">
    <mergeCell ref="A1:J3"/>
    <mergeCell ref="D7:I7"/>
    <mergeCell ref="C7:C8"/>
    <mergeCell ref="A7:B8"/>
    <mergeCell ref="A114:B115"/>
    <mergeCell ref="C114:C115"/>
    <mergeCell ref="D114:I114"/>
  </mergeCells>
  <pageMargins left="0.7" right="0.7" top="0.75" bottom="0.75" header="0.3" footer="0.3"/>
  <pageSetup paperSize="9" scale="23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D90C3-0408-4A48-8B21-4E62F4F4C7B1}">
  <sheetPr>
    <pageSetUpPr fitToPage="1"/>
  </sheetPr>
  <dimension ref="A1:DB115"/>
  <sheetViews>
    <sheetView zoomScale="80" zoomScaleNormal="80" zoomScaleSheetLayoutView="100" workbookViewId="0">
      <pane ySplit="7" topLeftCell="A55" activePane="bottomLeft" state="frozen"/>
      <selection activeCell="A4" sqref="A4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</row>
    <row r="2" spans="1:21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493"/>
    </row>
    <row r="3" spans="1:21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L3" s="1494"/>
    </row>
    <row r="4" spans="1:21" ht="18" customHeight="1" x14ac:dyDescent="0.4">
      <c r="A4" s="638" t="str">
        <f ca="1">CONCATENATE("Worksheet: ",RIGHT(CELL("filename",$A$1),LEN(CELL("filename",$A$1))-FIND("]",CELL("filename",$A$1))))</f>
        <v>Worksheet: 4.8 Capex Workload 2023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</row>
    <row r="5" spans="1:21" x14ac:dyDescent="0.3"/>
    <row r="6" spans="1:21" ht="16.5" customHeight="1" thickBot="1" x14ac:dyDescent="0.4">
      <c r="A6" s="391" t="s">
        <v>1266</v>
      </c>
      <c r="B6" s="390"/>
      <c r="C6" s="390"/>
      <c r="D6" s="390"/>
      <c r="E6" s="14"/>
      <c r="F6" s="392"/>
      <c r="G6" s="266"/>
      <c r="H6" s="266"/>
      <c r="J6" s="14"/>
      <c r="K6" s="14"/>
      <c r="L6" s="14"/>
      <c r="M6" s="14"/>
    </row>
    <row r="7" spans="1:21" ht="26" thickBot="1" x14ac:dyDescent="0.35">
      <c r="A7" s="1235" t="s">
        <v>996</v>
      </c>
      <c r="B7" s="316" t="s">
        <v>410</v>
      </c>
      <c r="C7" s="316" t="s">
        <v>299</v>
      </c>
      <c r="D7" s="267" t="s">
        <v>411</v>
      </c>
      <c r="F7" s="267" t="s">
        <v>386</v>
      </c>
      <c r="G7" s="267" t="s">
        <v>356</v>
      </c>
      <c r="H7" s="267" t="s">
        <v>357</v>
      </c>
      <c r="I7" s="267" t="s">
        <v>358</v>
      </c>
      <c r="J7" s="400" t="s">
        <v>359</v>
      </c>
      <c r="K7" s="265"/>
      <c r="L7" s="400" t="s">
        <v>360</v>
      </c>
      <c r="M7" s="265"/>
      <c r="N7" s="267" t="s">
        <v>361</v>
      </c>
      <c r="O7" s="1235" t="s">
        <v>412</v>
      </c>
      <c r="P7" s="1347" t="s">
        <v>1066</v>
      </c>
    </row>
    <row r="8" spans="1:21" x14ac:dyDescent="0.3">
      <c r="A8" s="401" t="s">
        <v>352</v>
      </c>
      <c r="B8" s="402" t="s">
        <v>413</v>
      </c>
      <c r="C8" s="311" t="s">
        <v>375</v>
      </c>
      <c r="D8" s="277"/>
      <c r="F8" s="393" t="s">
        <v>374</v>
      </c>
      <c r="G8" s="273"/>
      <c r="H8" s="274"/>
      <c r="I8" s="275"/>
      <c r="J8" s="670">
        <f>SUM(G8:I8)</f>
        <v>0</v>
      </c>
      <c r="K8" s="265"/>
      <c r="L8" s="277"/>
      <c r="M8" s="265"/>
      <c r="N8" s="1227">
        <f>J8-L8</f>
        <v>0</v>
      </c>
      <c r="O8" s="374" t="s">
        <v>414</v>
      </c>
      <c r="P8" s="277"/>
    </row>
    <row r="9" spans="1:21" x14ac:dyDescent="0.3">
      <c r="A9" s="385"/>
      <c r="B9" s="403" t="s">
        <v>415</v>
      </c>
      <c r="C9" s="312" t="s">
        <v>375</v>
      </c>
      <c r="D9" s="283"/>
      <c r="F9" s="394" t="str">
        <f>$F$8</f>
        <v>Nominal £</v>
      </c>
      <c r="G9" s="280"/>
      <c r="H9" s="281"/>
      <c r="I9" s="282"/>
      <c r="J9" s="672">
        <f t="shared" ref="J9:J83" si="0">SUM(G9:I9)</f>
        <v>0</v>
      </c>
      <c r="K9" s="265"/>
      <c r="L9" s="283"/>
      <c r="M9" s="265"/>
      <c r="N9" s="1228">
        <f t="shared" ref="N9:N83" si="1">J9-L9</f>
        <v>0</v>
      </c>
      <c r="O9" s="375" t="s">
        <v>414</v>
      </c>
      <c r="P9" s="283"/>
    </row>
    <row r="10" spans="1:21" x14ac:dyDescent="0.3">
      <c r="A10" s="385"/>
      <c r="B10" s="403" t="s">
        <v>416</v>
      </c>
      <c r="C10" s="312" t="s">
        <v>375</v>
      </c>
      <c r="D10" s="283"/>
      <c r="F10" s="394" t="str">
        <f t="shared" ref="F10:F82" si="2">$F$8</f>
        <v>Nominal £</v>
      </c>
      <c r="G10" s="280"/>
      <c r="H10" s="281"/>
      <c r="I10" s="282"/>
      <c r="J10" s="672">
        <f t="shared" si="0"/>
        <v>0</v>
      </c>
      <c r="K10" s="265"/>
      <c r="L10" s="283"/>
      <c r="M10" s="265"/>
      <c r="N10" s="1228">
        <f t="shared" si="1"/>
        <v>0</v>
      </c>
      <c r="O10" s="375" t="s">
        <v>414</v>
      </c>
      <c r="P10" s="283"/>
    </row>
    <row r="11" spans="1:21" x14ac:dyDescent="0.3">
      <c r="A11" s="385"/>
      <c r="B11" s="403" t="s">
        <v>418</v>
      </c>
      <c r="C11" s="312" t="s">
        <v>375</v>
      </c>
      <c r="D11" s="283"/>
      <c r="F11" s="394" t="str">
        <f t="shared" si="2"/>
        <v>Nominal £</v>
      </c>
      <c r="G11" s="280"/>
      <c r="H11" s="281"/>
      <c r="I11" s="282"/>
      <c r="J11" s="672">
        <f t="shared" si="0"/>
        <v>0</v>
      </c>
      <c r="K11" s="265"/>
      <c r="L11" s="283"/>
      <c r="M11" s="265"/>
      <c r="N11" s="1228">
        <f t="shared" si="1"/>
        <v>0</v>
      </c>
      <c r="O11" s="375" t="s">
        <v>414</v>
      </c>
      <c r="P11" s="283"/>
    </row>
    <row r="12" spans="1:21" x14ac:dyDescent="0.3">
      <c r="A12" s="385"/>
      <c r="B12" s="403" t="s">
        <v>420</v>
      </c>
      <c r="C12" s="312" t="s">
        <v>375</v>
      </c>
      <c r="D12" s="283"/>
      <c r="F12" s="394" t="str">
        <f t="shared" si="2"/>
        <v>Nominal £</v>
      </c>
      <c r="G12" s="280"/>
      <c r="H12" s="281"/>
      <c r="I12" s="282"/>
      <c r="J12" s="672">
        <f t="shared" si="0"/>
        <v>0</v>
      </c>
      <c r="K12" s="265"/>
      <c r="L12" s="283"/>
      <c r="M12" s="265"/>
      <c r="N12" s="1228">
        <f t="shared" si="1"/>
        <v>0</v>
      </c>
      <c r="O12" s="375" t="s">
        <v>414</v>
      </c>
      <c r="P12" s="283"/>
    </row>
    <row r="13" spans="1:21" x14ac:dyDescent="0.3">
      <c r="A13" s="385"/>
      <c r="B13" s="403" t="s">
        <v>422</v>
      </c>
      <c r="C13" s="312" t="s">
        <v>375</v>
      </c>
      <c r="D13" s="283"/>
      <c r="F13" s="394" t="str">
        <f t="shared" si="2"/>
        <v>Nominal £</v>
      </c>
      <c r="G13" s="280"/>
      <c r="H13" s="281"/>
      <c r="I13" s="282"/>
      <c r="J13" s="672">
        <f t="shared" si="0"/>
        <v>0</v>
      </c>
      <c r="K13" s="265"/>
      <c r="L13" s="283"/>
      <c r="M13" s="265"/>
      <c r="N13" s="1228">
        <f t="shared" si="1"/>
        <v>0</v>
      </c>
      <c r="O13" s="375" t="s">
        <v>414</v>
      </c>
      <c r="P13" s="283"/>
      <c r="Q13" s="265"/>
      <c r="R13" s="265"/>
      <c r="S13" s="265"/>
      <c r="T13" s="265"/>
    </row>
    <row r="14" spans="1:21" x14ac:dyDescent="0.3">
      <c r="A14" s="385"/>
      <c r="B14" s="403" t="s">
        <v>424</v>
      </c>
      <c r="C14" s="312" t="s">
        <v>375</v>
      </c>
      <c r="D14" s="283"/>
      <c r="F14" s="394" t="str">
        <f t="shared" si="2"/>
        <v>Nominal £</v>
      </c>
      <c r="G14" s="280"/>
      <c r="H14" s="281"/>
      <c r="I14" s="282"/>
      <c r="J14" s="672">
        <f t="shared" si="0"/>
        <v>0</v>
      </c>
      <c r="K14" s="265"/>
      <c r="L14" s="283"/>
      <c r="M14" s="265"/>
      <c r="N14" s="1228">
        <f t="shared" si="1"/>
        <v>0</v>
      </c>
      <c r="O14" s="375" t="s">
        <v>414</v>
      </c>
      <c r="P14" s="283"/>
      <c r="Q14" s="265"/>
      <c r="R14" s="265"/>
      <c r="S14" s="265"/>
      <c r="T14" s="265"/>
    </row>
    <row r="15" spans="1:21" x14ac:dyDescent="0.3">
      <c r="A15" s="385"/>
      <c r="B15" s="403" t="s">
        <v>426</v>
      </c>
      <c r="C15" s="312" t="s">
        <v>375</v>
      </c>
      <c r="D15" s="283"/>
      <c r="F15" s="394" t="str">
        <f t="shared" si="2"/>
        <v>Nominal £</v>
      </c>
      <c r="G15" s="280"/>
      <c r="H15" s="281"/>
      <c r="I15" s="282"/>
      <c r="J15" s="672">
        <f t="shared" si="0"/>
        <v>0</v>
      </c>
      <c r="K15" s="265"/>
      <c r="L15" s="283"/>
      <c r="M15" s="265"/>
      <c r="N15" s="1228">
        <f t="shared" si="1"/>
        <v>0</v>
      </c>
      <c r="O15" s="375" t="s">
        <v>414</v>
      </c>
      <c r="P15" s="283"/>
      <c r="Q15" s="265"/>
      <c r="R15" s="265"/>
      <c r="S15" s="265"/>
      <c r="T15" s="265"/>
    </row>
    <row r="16" spans="1:21" x14ac:dyDescent="0.3">
      <c r="A16" s="385"/>
      <c r="B16" s="403" t="s">
        <v>428</v>
      </c>
      <c r="C16" s="312" t="s">
        <v>375</v>
      </c>
      <c r="D16" s="283"/>
      <c r="F16" s="394" t="str">
        <f t="shared" si="2"/>
        <v>Nominal £</v>
      </c>
      <c r="G16" s="280"/>
      <c r="H16" s="281"/>
      <c r="I16" s="282"/>
      <c r="J16" s="672">
        <f t="shared" si="0"/>
        <v>0</v>
      </c>
      <c r="K16" s="265"/>
      <c r="L16" s="283"/>
      <c r="M16" s="265"/>
      <c r="N16" s="1228">
        <f t="shared" si="1"/>
        <v>0</v>
      </c>
      <c r="O16" s="375" t="s">
        <v>414</v>
      </c>
      <c r="P16" s="283"/>
      <c r="Q16" s="265"/>
      <c r="R16" s="265"/>
      <c r="S16" s="265"/>
      <c r="T16" s="265"/>
    </row>
    <row r="17" spans="1:20" x14ac:dyDescent="0.3">
      <c r="A17" s="385"/>
      <c r="B17" s="403" t="s">
        <v>430</v>
      </c>
      <c r="C17" s="312" t="s">
        <v>375</v>
      </c>
      <c r="D17" s="283"/>
      <c r="F17" s="394" t="str">
        <f t="shared" si="2"/>
        <v>Nominal £</v>
      </c>
      <c r="G17" s="280"/>
      <c r="H17" s="281"/>
      <c r="I17" s="282"/>
      <c r="J17" s="672">
        <f t="shared" si="0"/>
        <v>0</v>
      </c>
      <c r="K17" s="265"/>
      <c r="L17" s="283"/>
      <c r="M17" s="265"/>
      <c r="N17" s="1228">
        <f t="shared" si="1"/>
        <v>0</v>
      </c>
      <c r="O17" s="375" t="s">
        <v>414</v>
      </c>
      <c r="P17" s="283"/>
      <c r="Q17" s="265"/>
      <c r="R17" s="265"/>
      <c r="S17" s="265"/>
      <c r="T17" s="265"/>
    </row>
    <row r="18" spans="1:20" x14ac:dyDescent="0.3">
      <c r="A18" s="385"/>
      <c r="B18" s="403" t="s">
        <v>432</v>
      </c>
      <c r="C18" s="312" t="s">
        <v>375</v>
      </c>
      <c r="D18" s="283"/>
      <c r="F18" s="394" t="str">
        <f t="shared" si="2"/>
        <v>Nominal £</v>
      </c>
      <c r="G18" s="280"/>
      <c r="H18" s="281"/>
      <c r="I18" s="282"/>
      <c r="J18" s="672">
        <f t="shared" si="0"/>
        <v>0</v>
      </c>
      <c r="K18" s="265"/>
      <c r="L18" s="283"/>
      <c r="M18" s="265"/>
      <c r="N18" s="1228">
        <f t="shared" si="1"/>
        <v>0</v>
      </c>
      <c r="O18" s="375" t="s">
        <v>414</v>
      </c>
      <c r="P18" s="283"/>
      <c r="Q18" s="265"/>
      <c r="R18" s="265"/>
      <c r="S18" s="265"/>
      <c r="T18" s="265"/>
    </row>
    <row r="19" spans="1:20" x14ac:dyDescent="0.3">
      <c r="A19" s="385"/>
      <c r="B19" s="403" t="s">
        <v>433</v>
      </c>
      <c r="C19" s="312" t="s">
        <v>375</v>
      </c>
      <c r="D19" s="283"/>
      <c r="F19" s="394" t="str">
        <f t="shared" si="2"/>
        <v>Nominal £</v>
      </c>
      <c r="G19" s="280"/>
      <c r="H19" s="281"/>
      <c r="I19" s="282"/>
      <c r="J19" s="672">
        <f t="shared" si="0"/>
        <v>0</v>
      </c>
      <c r="K19" s="265"/>
      <c r="L19" s="283"/>
      <c r="M19" s="265"/>
      <c r="N19" s="1228">
        <f t="shared" si="1"/>
        <v>0</v>
      </c>
      <c r="O19" s="375" t="s">
        <v>414</v>
      </c>
      <c r="P19" s="283"/>
      <c r="Q19" s="265"/>
      <c r="R19" s="265"/>
      <c r="S19" s="265"/>
      <c r="T19" s="265"/>
    </row>
    <row r="20" spans="1:20" x14ac:dyDescent="0.3">
      <c r="A20" s="385"/>
      <c r="B20" s="403" t="s">
        <v>434</v>
      </c>
      <c r="C20" s="312" t="s">
        <v>375</v>
      </c>
      <c r="D20" s="283"/>
      <c r="F20" s="394" t="str">
        <f t="shared" si="2"/>
        <v>Nominal £</v>
      </c>
      <c r="G20" s="280"/>
      <c r="H20" s="281"/>
      <c r="I20" s="282"/>
      <c r="J20" s="672">
        <f t="shared" si="0"/>
        <v>0</v>
      </c>
      <c r="K20" s="265"/>
      <c r="L20" s="283"/>
      <c r="M20" s="265"/>
      <c r="N20" s="1228">
        <f t="shared" si="1"/>
        <v>0</v>
      </c>
      <c r="O20" s="375" t="s">
        <v>414</v>
      </c>
      <c r="P20" s="283"/>
      <c r="Q20" s="265"/>
      <c r="R20" s="265"/>
      <c r="S20" s="265"/>
      <c r="T20" s="265"/>
    </row>
    <row r="21" spans="1:20" ht="14.5" thickBot="1" x14ac:dyDescent="0.35">
      <c r="A21" s="404"/>
      <c r="B21" s="405" t="s">
        <v>435</v>
      </c>
      <c r="C21" s="313" t="s">
        <v>375</v>
      </c>
      <c r="D21" s="380"/>
      <c r="F21" s="395" t="str">
        <f t="shared" si="2"/>
        <v>Nominal £</v>
      </c>
      <c r="G21" s="305"/>
      <c r="H21" s="300"/>
      <c r="I21" s="301"/>
      <c r="J21" s="678">
        <f t="shared" si="0"/>
        <v>0</v>
      </c>
      <c r="K21" s="324"/>
      <c r="L21" s="380"/>
      <c r="M21" s="324"/>
      <c r="N21" s="1229">
        <f t="shared" si="1"/>
        <v>0</v>
      </c>
      <c r="O21" s="381" t="s">
        <v>414</v>
      </c>
      <c r="P21" s="380"/>
      <c r="Q21" s="265"/>
      <c r="R21" s="265"/>
      <c r="S21" s="265"/>
      <c r="T21" s="265"/>
    </row>
    <row r="22" spans="1:20" x14ac:dyDescent="0.3">
      <c r="A22" s="401" t="s">
        <v>365</v>
      </c>
      <c r="B22" s="402" t="s">
        <v>436</v>
      </c>
      <c r="C22" s="311" t="s">
        <v>375</v>
      </c>
      <c r="D22" s="277"/>
      <c r="F22" s="393" t="str">
        <f t="shared" si="2"/>
        <v>Nominal £</v>
      </c>
      <c r="G22" s="273"/>
      <c r="H22" s="274"/>
      <c r="I22" s="275"/>
      <c r="J22" s="670">
        <f t="shared" si="0"/>
        <v>0</v>
      </c>
      <c r="K22" s="320"/>
      <c r="L22" s="277"/>
      <c r="M22" s="320"/>
      <c r="N22" s="1227">
        <f t="shared" si="1"/>
        <v>0</v>
      </c>
      <c r="O22" s="374" t="s">
        <v>414</v>
      </c>
      <c r="P22" s="277"/>
      <c r="Q22" s="265"/>
      <c r="R22" s="265"/>
      <c r="S22" s="265"/>
      <c r="T22" s="265"/>
    </row>
    <row r="23" spans="1:20" x14ac:dyDescent="0.3">
      <c r="A23" s="385"/>
      <c r="B23" s="403" t="s">
        <v>437</v>
      </c>
      <c r="C23" s="312" t="s">
        <v>375</v>
      </c>
      <c r="D23" s="283"/>
      <c r="F23" s="394" t="str">
        <f t="shared" si="2"/>
        <v>Nominal £</v>
      </c>
      <c r="G23" s="280"/>
      <c r="H23" s="281"/>
      <c r="I23" s="282"/>
      <c r="J23" s="672">
        <f t="shared" si="0"/>
        <v>0</v>
      </c>
      <c r="K23" s="265"/>
      <c r="L23" s="283"/>
      <c r="M23" s="265"/>
      <c r="N23" s="1228">
        <f t="shared" si="1"/>
        <v>0</v>
      </c>
      <c r="O23" s="375" t="s">
        <v>414</v>
      </c>
      <c r="P23" s="283"/>
      <c r="Q23" s="265"/>
      <c r="R23" s="265"/>
      <c r="S23" s="265"/>
      <c r="T23" s="265"/>
    </row>
    <row r="24" spans="1:20" x14ac:dyDescent="0.3">
      <c r="A24" s="385"/>
      <c r="B24" s="403" t="s">
        <v>438</v>
      </c>
      <c r="C24" s="312" t="s">
        <v>375</v>
      </c>
      <c r="D24" s="283"/>
      <c r="F24" s="394" t="str">
        <f t="shared" si="2"/>
        <v>Nominal £</v>
      </c>
      <c r="G24" s="280"/>
      <c r="H24" s="281"/>
      <c r="I24" s="282"/>
      <c r="J24" s="672">
        <f t="shared" si="0"/>
        <v>0</v>
      </c>
      <c r="K24" s="265"/>
      <c r="L24" s="283"/>
      <c r="M24" s="265"/>
      <c r="N24" s="1228">
        <f t="shared" si="1"/>
        <v>0</v>
      </c>
      <c r="O24" s="375" t="s">
        <v>414</v>
      </c>
      <c r="P24" s="283"/>
      <c r="Q24" s="265"/>
      <c r="R24" s="265"/>
      <c r="S24" s="265"/>
      <c r="T24" s="265"/>
    </row>
    <row r="25" spans="1:20" x14ac:dyDescent="0.3">
      <c r="A25" s="385"/>
      <c r="B25" s="403" t="s">
        <v>439</v>
      </c>
      <c r="C25" s="312" t="s">
        <v>375</v>
      </c>
      <c r="D25" s="283"/>
      <c r="F25" s="394" t="str">
        <f t="shared" si="2"/>
        <v>Nominal £</v>
      </c>
      <c r="G25" s="280"/>
      <c r="H25" s="281"/>
      <c r="I25" s="282"/>
      <c r="J25" s="672">
        <f t="shared" si="0"/>
        <v>0</v>
      </c>
      <c r="K25" s="265"/>
      <c r="L25" s="283"/>
      <c r="M25" s="265"/>
      <c r="N25" s="1228">
        <f t="shared" si="1"/>
        <v>0</v>
      </c>
      <c r="O25" s="375" t="s">
        <v>414</v>
      </c>
      <c r="P25" s="283"/>
      <c r="Q25" s="265"/>
      <c r="R25" s="265"/>
      <c r="S25" s="265"/>
      <c r="T25" s="265"/>
    </row>
    <row r="26" spans="1:20" x14ac:dyDescent="0.3">
      <c r="A26" s="385"/>
      <c r="B26" s="403" t="s">
        <v>440</v>
      </c>
      <c r="C26" s="312" t="s">
        <v>375</v>
      </c>
      <c r="D26" s="283"/>
      <c r="F26" s="394" t="str">
        <f t="shared" si="2"/>
        <v>Nominal £</v>
      </c>
      <c r="G26" s="280"/>
      <c r="H26" s="281"/>
      <c r="I26" s="282"/>
      <c r="J26" s="672">
        <f t="shared" si="0"/>
        <v>0</v>
      </c>
      <c r="K26" s="265"/>
      <c r="L26" s="283"/>
      <c r="M26" s="265"/>
      <c r="N26" s="1228">
        <f t="shared" si="1"/>
        <v>0</v>
      </c>
      <c r="O26" s="375" t="s">
        <v>414</v>
      </c>
      <c r="P26" s="283"/>
      <c r="Q26" s="265"/>
      <c r="R26" s="265"/>
      <c r="S26" s="265"/>
      <c r="T26" s="265"/>
    </row>
    <row r="27" spans="1:20" x14ac:dyDescent="0.3">
      <c r="A27" s="385"/>
      <c r="B27" s="403" t="s">
        <v>441</v>
      </c>
      <c r="C27" s="312" t="s">
        <v>375</v>
      </c>
      <c r="D27" s="283"/>
      <c r="F27" s="394" t="str">
        <f t="shared" si="2"/>
        <v>Nominal £</v>
      </c>
      <c r="G27" s="280"/>
      <c r="H27" s="281"/>
      <c r="I27" s="282"/>
      <c r="J27" s="672">
        <f t="shared" si="0"/>
        <v>0</v>
      </c>
      <c r="K27" s="265"/>
      <c r="L27" s="283"/>
      <c r="M27" s="265"/>
      <c r="N27" s="1228">
        <f t="shared" si="1"/>
        <v>0</v>
      </c>
      <c r="O27" s="375" t="s">
        <v>414</v>
      </c>
      <c r="P27" s="283"/>
      <c r="Q27" s="265"/>
      <c r="R27" s="265"/>
      <c r="S27" s="265"/>
      <c r="T27" s="265"/>
    </row>
    <row r="28" spans="1:20" x14ac:dyDescent="0.3">
      <c r="A28" s="385"/>
      <c r="B28" s="403" t="s">
        <v>442</v>
      </c>
      <c r="C28" s="312" t="s">
        <v>375</v>
      </c>
      <c r="D28" s="283"/>
      <c r="F28" s="394" t="str">
        <f t="shared" si="2"/>
        <v>Nominal £</v>
      </c>
      <c r="G28" s="280"/>
      <c r="H28" s="281"/>
      <c r="I28" s="282"/>
      <c r="J28" s="672">
        <f t="shared" si="0"/>
        <v>0</v>
      </c>
      <c r="K28" s="265"/>
      <c r="L28" s="283"/>
      <c r="M28" s="265"/>
      <c r="N28" s="1228">
        <f t="shared" si="1"/>
        <v>0</v>
      </c>
      <c r="O28" s="375" t="s">
        <v>414</v>
      </c>
      <c r="P28" s="283"/>
      <c r="Q28" s="265"/>
      <c r="R28" s="265"/>
      <c r="S28" s="265"/>
      <c r="T28" s="265"/>
    </row>
    <row r="29" spans="1:20" x14ac:dyDescent="0.3">
      <c r="A29" s="385"/>
      <c r="B29" s="403" t="s">
        <v>443</v>
      </c>
      <c r="C29" s="312" t="s">
        <v>375</v>
      </c>
      <c r="D29" s="283"/>
      <c r="F29" s="394" t="str">
        <f t="shared" si="2"/>
        <v>Nominal £</v>
      </c>
      <c r="G29" s="280"/>
      <c r="H29" s="281"/>
      <c r="I29" s="282"/>
      <c r="J29" s="672">
        <f t="shared" si="0"/>
        <v>0</v>
      </c>
      <c r="K29" s="265"/>
      <c r="L29" s="283"/>
      <c r="M29" s="265"/>
      <c r="N29" s="1228">
        <f t="shared" si="1"/>
        <v>0</v>
      </c>
      <c r="O29" s="375" t="s">
        <v>414</v>
      </c>
      <c r="P29" s="283"/>
      <c r="Q29" s="265"/>
      <c r="R29" s="265"/>
      <c r="S29" s="265"/>
      <c r="T29" s="265"/>
    </row>
    <row r="30" spans="1:20" x14ac:dyDescent="0.3">
      <c r="A30" s="385"/>
      <c r="B30" s="403" t="s">
        <v>444</v>
      </c>
      <c r="C30" s="312" t="s">
        <v>375</v>
      </c>
      <c r="D30" s="283"/>
      <c r="F30" s="394" t="str">
        <f t="shared" si="2"/>
        <v>Nominal £</v>
      </c>
      <c r="G30" s="280"/>
      <c r="H30" s="281"/>
      <c r="I30" s="282"/>
      <c r="J30" s="672">
        <f t="shared" si="0"/>
        <v>0</v>
      </c>
      <c r="K30" s="265"/>
      <c r="L30" s="283"/>
      <c r="M30" s="265"/>
      <c r="N30" s="1228">
        <f t="shared" si="1"/>
        <v>0</v>
      </c>
      <c r="O30" s="375" t="s">
        <v>414</v>
      </c>
      <c r="P30" s="283"/>
      <c r="Q30" s="265"/>
      <c r="R30" s="265"/>
      <c r="S30" s="265"/>
      <c r="T30" s="265"/>
    </row>
    <row r="31" spans="1:20" x14ac:dyDescent="0.3">
      <c r="A31" s="385"/>
      <c r="B31" s="403" t="s">
        <v>445</v>
      </c>
      <c r="C31" s="312" t="s">
        <v>375</v>
      </c>
      <c r="D31" s="283"/>
      <c r="F31" s="394" t="str">
        <f t="shared" si="2"/>
        <v>Nominal £</v>
      </c>
      <c r="G31" s="280"/>
      <c r="H31" s="281"/>
      <c r="I31" s="282"/>
      <c r="J31" s="672">
        <f t="shared" si="0"/>
        <v>0</v>
      </c>
      <c r="K31" s="265"/>
      <c r="L31" s="283"/>
      <c r="M31" s="265"/>
      <c r="N31" s="1228">
        <f t="shared" si="1"/>
        <v>0</v>
      </c>
      <c r="O31" s="375" t="s">
        <v>414</v>
      </c>
      <c r="P31" s="283"/>
      <c r="Q31" s="265"/>
      <c r="R31" s="265"/>
      <c r="S31" s="265"/>
      <c r="T31" s="265"/>
    </row>
    <row r="32" spans="1:20" x14ac:dyDescent="0.3">
      <c r="A32" s="385"/>
      <c r="B32" s="403" t="s">
        <v>446</v>
      </c>
      <c r="C32" s="312" t="s">
        <v>375</v>
      </c>
      <c r="D32" s="283"/>
      <c r="F32" s="394" t="str">
        <f t="shared" si="2"/>
        <v>Nominal £</v>
      </c>
      <c r="G32" s="280"/>
      <c r="H32" s="281"/>
      <c r="I32" s="282"/>
      <c r="J32" s="672">
        <f t="shared" si="0"/>
        <v>0</v>
      </c>
      <c r="K32" s="265"/>
      <c r="L32" s="283"/>
      <c r="M32" s="265"/>
      <c r="N32" s="1228">
        <f t="shared" si="1"/>
        <v>0</v>
      </c>
      <c r="O32" s="375" t="s">
        <v>414</v>
      </c>
      <c r="P32" s="283"/>
      <c r="Q32" s="265"/>
      <c r="R32" s="265"/>
      <c r="S32" s="265"/>
      <c r="T32" s="265"/>
    </row>
    <row r="33" spans="1:106" x14ac:dyDescent="0.3">
      <c r="A33" s="385"/>
      <c r="B33" s="403" t="s">
        <v>447</v>
      </c>
      <c r="C33" s="312" t="s">
        <v>375</v>
      </c>
      <c r="D33" s="283"/>
      <c r="F33" s="394" t="str">
        <f t="shared" si="2"/>
        <v>Nominal £</v>
      </c>
      <c r="G33" s="280"/>
      <c r="H33" s="281"/>
      <c r="I33" s="282"/>
      <c r="J33" s="672">
        <f t="shared" si="0"/>
        <v>0</v>
      </c>
      <c r="K33" s="265"/>
      <c r="L33" s="283"/>
      <c r="M33" s="265"/>
      <c r="N33" s="1228">
        <f t="shared" si="1"/>
        <v>0</v>
      </c>
      <c r="O33" s="375" t="s">
        <v>414</v>
      </c>
      <c r="P33" s="283"/>
      <c r="Q33" s="265"/>
      <c r="R33" s="265"/>
      <c r="S33" s="265"/>
      <c r="T33" s="265"/>
    </row>
    <row r="34" spans="1:106" x14ac:dyDescent="0.3">
      <c r="A34" s="385"/>
      <c r="B34" s="403" t="s">
        <v>448</v>
      </c>
      <c r="C34" s="312" t="s">
        <v>375</v>
      </c>
      <c r="D34" s="283"/>
      <c r="F34" s="394" t="str">
        <f t="shared" si="2"/>
        <v>Nominal £</v>
      </c>
      <c r="G34" s="280"/>
      <c r="H34" s="281"/>
      <c r="I34" s="282"/>
      <c r="J34" s="672">
        <f t="shared" si="0"/>
        <v>0</v>
      </c>
      <c r="K34" s="265"/>
      <c r="L34" s="283"/>
      <c r="M34" s="265"/>
      <c r="N34" s="1228">
        <f t="shared" si="1"/>
        <v>0</v>
      </c>
      <c r="O34" s="375" t="s">
        <v>414</v>
      </c>
      <c r="P34" s="283"/>
      <c r="Q34" s="265"/>
      <c r="R34" s="265"/>
      <c r="S34" s="265"/>
      <c r="T34" s="265"/>
    </row>
    <row r="35" spans="1:106" ht="14.5" thickBot="1" x14ac:dyDescent="0.35">
      <c r="A35" s="404"/>
      <c r="B35" s="405" t="s">
        <v>449</v>
      </c>
      <c r="C35" s="313" t="s">
        <v>375</v>
      </c>
      <c r="D35" s="380"/>
      <c r="F35" s="395" t="str">
        <f t="shared" si="2"/>
        <v>Nominal £</v>
      </c>
      <c r="G35" s="305"/>
      <c r="H35" s="300"/>
      <c r="I35" s="301"/>
      <c r="J35" s="678">
        <f t="shared" si="0"/>
        <v>0</v>
      </c>
      <c r="K35" s="324"/>
      <c r="L35" s="380"/>
      <c r="M35" s="324"/>
      <c r="N35" s="1229">
        <f t="shared" si="1"/>
        <v>0</v>
      </c>
      <c r="O35" s="381" t="s">
        <v>414</v>
      </c>
      <c r="P35" s="380"/>
      <c r="Q35" s="265"/>
      <c r="R35" s="265"/>
      <c r="S35" s="265"/>
      <c r="T35" s="265"/>
    </row>
    <row r="36" spans="1:106" x14ac:dyDescent="0.3">
      <c r="A36" s="401" t="s">
        <v>427</v>
      </c>
      <c r="B36" s="1224" t="s">
        <v>988</v>
      </c>
      <c r="C36" s="311" t="s">
        <v>225</v>
      </c>
      <c r="D36" s="277"/>
      <c r="F36" s="393" t="str">
        <f t="shared" si="2"/>
        <v>Nominal £</v>
      </c>
      <c r="G36" s="273"/>
      <c r="H36" s="274"/>
      <c r="I36" s="275"/>
      <c r="J36" s="670">
        <f t="shared" si="0"/>
        <v>0</v>
      </c>
      <c r="K36" s="320"/>
      <c r="L36" s="277"/>
      <c r="M36" s="320"/>
      <c r="N36" s="1227">
        <f t="shared" si="1"/>
        <v>0</v>
      </c>
      <c r="O36" s="501"/>
      <c r="P36" s="277"/>
      <c r="Q36" s="265"/>
      <c r="R36" s="265"/>
      <c r="S36" s="265"/>
      <c r="T36" s="265"/>
    </row>
    <row r="37" spans="1:106" x14ac:dyDescent="0.3">
      <c r="A37" s="406"/>
      <c r="B37" s="1485" t="s">
        <v>989</v>
      </c>
      <c r="C37" s="312" t="s">
        <v>225</v>
      </c>
      <c r="D37" s="387"/>
      <c r="F37" s="397" t="str">
        <f t="shared" si="2"/>
        <v>Nominal £</v>
      </c>
      <c r="G37" s="388"/>
      <c r="H37" s="389"/>
      <c r="I37" s="1225"/>
      <c r="J37" s="718">
        <f t="shared" si="0"/>
        <v>0</v>
      </c>
      <c r="K37" s="265"/>
      <c r="L37" s="387"/>
      <c r="M37" s="385"/>
      <c r="N37" s="1228">
        <f t="shared" si="1"/>
        <v>0</v>
      </c>
      <c r="O37" s="513"/>
      <c r="P37" s="387"/>
      <c r="Q37" s="265"/>
      <c r="R37" s="265"/>
      <c r="S37" s="265"/>
      <c r="T37" s="265"/>
    </row>
    <row r="38" spans="1:106" x14ac:dyDescent="0.3">
      <c r="A38" s="406"/>
      <c r="B38" s="265" t="s">
        <v>450</v>
      </c>
      <c r="C38" s="407" t="s">
        <v>225</v>
      </c>
      <c r="D38" s="1223">
        <f>SUM(D36:D37)</f>
        <v>0</v>
      </c>
      <c r="E38" s="1226"/>
      <c r="F38" s="396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5"/>
      <c r="L38" s="1223">
        <f>SUM(L36:L37)</f>
        <v>0</v>
      </c>
      <c r="M38" s="265"/>
      <c r="N38" s="672">
        <f t="shared" si="1"/>
        <v>0</v>
      </c>
      <c r="O38" s="385" t="s">
        <v>427</v>
      </c>
      <c r="P38" s="1223">
        <f>SUM(P36:P37)</f>
        <v>0</v>
      </c>
      <c r="Q38" s="265"/>
      <c r="R38" s="265"/>
      <c r="S38" s="265"/>
      <c r="T38" s="265"/>
    </row>
    <row r="39" spans="1:106" s="38" customFormat="1" ht="15" customHeight="1" thickBot="1" x14ac:dyDescent="0.35">
      <c r="A39" s="404"/>
      <c r="B39" s="405" t="s">
        <v>451</v>
      </c>
      <c r="C39" s="313" t="s">
        <v>225</v>
      </c>
      <c r="D39" s="380"/>
      <c r="E39"/>
      <c r="F39" s="395" t="str">
        <f t="shared" si="2"/>
        <v>Nominal £</v>
      </c>
      <c r="G39" s="305"/>
      <c r="H39" s="300"/>
      <c r="I39" s="301"/>
      <c r="J39" s="678">
        <f t="shared" si="0"/>
        <v>0</v>
      </c>
      <c r="K39" s="324"/>
      <c r="L39" s="380"/>
      <c r="M39" s="324"/>
      <c r="N39" s="1229">
        <f t="shared" si="1"/>
        <v>0</v>
      </c>
      <c r="O39" s="381" t="s">
        <v>427</v>
      </c>
      <c r="P39" s="380"/>
      <c r="Q39" s="265"/>
      <c r="R39" s="265"/>
      <c r="S39" s="265"/>
      <c r="T39" s="265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1" t="s">
        <v>429</v>
      </c>
      <c r="B40" s="402" t="s">
        <v>452</v>
      </c>
      <c r="C40" s="311" t="s">
        <v>225</v>
      </c>
      <c r="D40" s="277"/>
      <c r="F40" s="393" t="str">
        <f t="shared" si="2"/>
        <v>Nominal £</v>
      </c>
      <c r="G40" s="273"/>
      <c r="H40" s="274"/>
      <c r="I40" s="275"/>
      <c r="J40" s="670">
        <f t="shared" si="0"/>
        <v>0</v>
      </c>
      <c r="K40" s="320"/>
      <c r="L40" s="277"/>
      <c r="M40" s="320"/>
      <c r="N40" s="1227">
        <f t="shared" si="1"/>
        <v>0</v>
      </c>
      <c r="O40" s="374" t="s">
        <v>429</v>
      </c>
      <c r="P40" s="277"/>
      <c r="Q40" s="265"/>
      <c r="R40" s="265"/>
      <c r="S40" s="265"/>
      <c r="T40" s="265"/>
    </row>
    <row r="41" spans="1:106" x14ac:dyDescent="0.3">
      <c r="A41" s="385"/>
      <c r="B41" s="403" t="s">
        <v>453</v>
      </c>
      <c r="C41" s="312" t="s">
        <v>225</v>
      </c>
      <c r="D41" s="283"/>
      <c r="F41" s="394" t="str">
        <f t="shared" si="2"/>
        <v>Nominal £</v>
      </c>
      <c r="G41" s="280"/>
      <c r="H41" s="281"/>
      <c r="I41" s="282"/>
      <c r="J41" s="672">
        <f t="shared" si="0"/>
        <v>0</v>
      </c>
      <c r="K41" s="265"/>
      <c r="L41" s="283"/>
      <c r="M41" s="265"/>
      <c r="N41" s="1228">
        <f t="shared" si="1"/>
        <v>0</v>
      </c>
      <c r="O41" s="375" t="s">
        <v>429</v>
      </c>
      <c r="P41" s="283"/>
      <c r="Q41" s="265"/>
      <c r="R41" s="265"/>
      <c r="S41" s="265"/>
      <c r="T41" s="265"/>
    </row>
    <row r="42" spans="1:106" x14ac:dyDescent="0.3">
      <c r="A42" s="385"/>
      <c r="B42" s="403" t="s">
        <v>454</v>
      </c>
      <c r="C42" s="312" t="s">
        <v>225</v>
      </c>
      <c r="D42" s="283"/>
      <c r="F42" s="394" t="str">
        <f t="shared" si="2"/>
        <v>Nominal £</v>
      </c>
      <c r="G42" s="280"/>
      <c r="H42" s="281"/>
      <c r="I42" s="282"/>
      <c r="J42" s="672">
        <f t="shared" si="0"/>
        <v>0</v>
      </c>
      <c r="K42" s="265"/>
      <c r="L42" s="283"/>
      <c r="M42" s="265"/>
      <c r="N42" s="1228">
        <f t="shared" si="1"/>
        <v>0</v>
      </c>
      <c r="O42" s="375" t="s">
        <v>429</v>
      </c>
      <c r="P42" s="283"/>
      <c r="Q42" s="265"/>
      <c r="R42" s="265"/>
      <c r="S42" s="265"/>
      <c r="T42" s="265"/>
    </row>
    <row r="43" spans="1:106" x14ac:dyDescent="0.3">
      <c r="A43" s="385"/>
      <c r="B43" s="403" t="s">
        <v>455</v>
      </c>
      <c r="C43" s="312" t="s">
        <v>225</v>
      </c>
      <c r="D43" s="283"/>
      <c r="F43" s="394" t="str">
        <f t="shared" si="2"/>
        <v>Nominal £</v>
      </c>
      <c r="G43" s="280"/>
      <c r="H43" s="281"/>
      <c r="I43" s="282"/>
      <c r="J43" s="672">
        <f t="shared" si="0"/>
        <v>0</v>
      </c>
      <c r="K43" s="265"/>
      <c r="L43" s="283"/>
      <c r="M43" s="265"/>
      <c r="N43" s="1228">
        <f t="shared" si="1"/>
        <v>0</v>
      </c>
      <c r="O43" s="375" t="s">
        <v>429</v>
      </c>
      <c r="P43" s="283"/>
      <c r="Q43" s="265"/>
      <c r="R43" s="265"/>
      <c r="S43" s="265"/>
      <c r="T43" s="265"/>
    </row>
    <row r="44" spans="1:106" ht="14.5" thickBot="1" x14ac:dyDescent="0.35">
      <c r="A44" s="404"/>
      <c r="B44" s="405" t="s">
        <v>456</v>
      </c>
      <c r="C44" s="313" t="s">
        <v>225</v>
      </c>
      <c r="D44" s="380"/>
      <c r="F44" s="395" t="str">
        <f t="shared" si="2"/>
        <v>Nominal £</v>
      </c>
      <c r="G44" s="305"/>
      <c r="H44" s="300"/>
      <c r="I44" s="301"/>
      <c r="J44" s="678">
        <f t="shared" si="0"/>
        <v>0</v>
      </c>
      <c r="K44" s="324"/>
      <c r="L44" s="380"/>
      <c r="M44" s="324"/>
      <c r="N44" s="1229">
        <f t="shared" si="1"/>
        <v>0</v>
      </c>
      <c r="O44" s="381" t="s">
        <v>429</v>
      </c>
      <c r="P44" s="380"/>
      <c r="Q44" s="265"/>
      <c r="R44" s="265"/>
      <c r="S44" s="265"/>
      <c r="T44" s="265"/>
    </row>
    <row r="45" spans="1:106" x14ac:dyDescent="0.3">
      <c r="A45" s="401" t="s">
        <v>423</v>
      </c>
      <c r="B45" s="1224" t="s">
        <v>990</v>
      </c>
      <c r="C45" s="311" t="s">
        <v>225</v>
      </c>
      <c r="D45" s="277"/>
      <c r="F45" s="393" t="str">
        <f t="shared" si="2"/>
        <v>Nominal £</v>
      </c>
      <c r="G45" s="273"/>
      <c r="H45" s="274"/>
      <c r="I45" s="726"/>
      <c r="J45" s="670">
        <f t="shared" ref="J45:J47" si="4">SUM(G45:I45)</f>
        <v>0</v>
      </c>
      <c r="K45" s="320"/>
      <c r="L45" s="277"/>
      <c r="M45" s="320"/>
      <c r="N45" s="1227">
        <f t="shared" ref="N45:N47" si="5">J45-L45</f>
        <v>0</v>
      </c>
      <c r="O45" s="501"/>
      <c r="P45" s="277"/>
      <c r="Q45" s="265"/>
      <c r="R45" s="265"/>
      <c r="S45" s="265"/>
      <c r="T45" s="265"/>
    </row>
    <row r="46" spans="1:106" x14ac:dyDescent="0.3">
      <c r="A46" s="406"/>
      <c r="B46" s="1232" t="s">
        <v>991</v>
      </c>
      <c r="C46" s="407" t="s">
        <v>225</v>
      </c>
      <c r="D46" s="382"/>
      <c r="F46" s="396" t="str">
        <f t="shared" si="2"/>
        <v>Nominal £</v>
      </c>
      <c r="G46" s="383"/>
      <c r="H46" s="384"/>
      <c r="I46" s="727"/>
      <c r="J46" s="718">
        <f t="shared" si="4"/>
        <v>0</v>
      </c>
      <c r="K46" s="265"/>
      <c r="L46" s="382"/>
      <c r="M46" s="265"/>
      <c r="N46" s="674">
        <f t="shared" si="5"/>
        <v>0</v>
      </c>
      <c r="O46" s="1234"/>
      <c r="P46" s="382"/>
      <c r="Q46" s="265"/>
      <c r="R46" s="265"/>
      <c r="S46" s="265"/>
      <c r="T46" s="265"/>
    </row>
    <row r="47" spans="1:106" ht="14.5" thickBot="1" x14ac:dyDescent="0.35">
      <c r="A47" s="404"/>
      <c r="B47" s="1233" t="s">
        <v>992</v>
      </c>
      <c r="C47" s="313" t="s">
        <v>225</v>
      </c>
      <c r="D47" s="380"/>
      <c r="F47" s="395" t="str">
        <f t="shared" si="2"/>
        <v>Nominal £</v>
      </c>
      <c r="G47" s="305"/>
      <c r="H47" s="300"/>
      <c r="I47" s="728"/>
      <c r="J47" s="678">
        <f t="shared" si="4"/>
        <v>0</v>
      </c>
      <c r="K47" s="324"/>
      <c r="L47" s="380"/>
      <c r="M47" s="324"/>
      <c r="N47" s="678">
        <f t="shared" si="5"/>
        <v>0</v>
      </c>
      <c r="O47" s="511"/>
      <c r="P47" s="380"/>
      <c r="Q47" s="265"/>
      <c r="R47" s="265"/>
      <c r="S47" s="265"/>
      <c r="T47" s="265"/>
    </row>
    <row r="48" spans="1:106" x14ac:dyDescent="0.3">
      <c r="A48" s="401" t="s">
        <v>423</v>
      </c>
      <c r="B48" s="1224" t="s">
        <v>993</v>
      </c>
      <c r="C48" s="311" t="s">
        <v>225</v>
      </c>
      <c r="D48" s="277"/>
      <c r="F48" s="393" t="str">
        <f t="shared" si="2"/>
        <v>Nominal £</v>
      </c>
      <c r="G48" s="273"/>
      <c r="H48" s="274"/>
      <c r="I48" s="726"/>
      <c r="J48" s="670">
        <f t="shared" si="0"/>
        <v>0</v>
      </c>
      <c r="K48" s="320"/>
      <c r="L48" s="277"/>
      <c r="M48" s="320"/>
      <c r="N48" s="1227">
        <f t="shared" si="1"/>
        <v>0</v>
      </c>
      <c r="O48" s="501"/>
      <c r="P48" s="277"/>
      <c r="Q48" s="265"/>
      <c r="R48" s="265"/>
      <c r="S48" s="265"/>
      <c r="T48" s="265"/>
    </row>
    <row r="49" spans="1:20" x14ac:dyDescent="0.3">
      <c r="A49" s="406"/>
      <c r="B49" s="1232" t="s">
        <v>994</v>
      </c>
      <c r="C49" s="407" t="s">
        <v>225</v>
      </c>
      <c r="D49" s="382"/>
      <c r="F49" s="396" t="str">
        <f t="shared" si="2"/>
        <v>Nominal £</v>
      </c>
      <c r="G49" s="383"/>
      <c r="H49" s="384"/>
      <c r="I49" s="727"/>
      <c r="J49" s="718">
        <f t="shared" si="0"/>
        <v>0</v>
      </c>
      <c r="K49" s="265"/>
      <c r="L49" s="382"/>
      <c r="M49" s="265"/>
      <c r="N49" s="674">
        <f t="shared" si="1"/>
        <v>0</v>
      </c>
      <c r="O49" s="1234"/>
      <c r="P49" s="382"/>
      <c r="Q49" s="265"/>
      <c r="R49" s="265"/>
      <c r="S49" s="265"/>
      <c r="T49" s="265"/>
    </row>
    <row r="50" spans="1:20" ht="14.5" thickBot="1" x14ac:dyDescent="0.35">
      <c r="A50" s="404"/>
      <c r="B50" s="1233" t="s">
        <v>995</v>
      </c>
      <c r="C50" s="313" t="s">
        <v>225</v>
      </c>
      <c r="D50" s="380"/>
      <c r="F50" s="395" t="str">
        <f t="shared" si="2"/>
        <v>Nominal £</v>
      </c>
      <c r="G50" s="305"/>
      <c r="H50" s="300"/>
      <c r="I50" s="728"/>
      <c r="J50" s="678">
        <f t="shared" si="0"/>
        <v>0</v>
      </c>
      <c r="K50" s="324"/>
      <c r="L50" s="380"/>
      <c r="M50" s="324"/>
      <c r="N50" s="678">
        <f t="shared" si="1"/>
        <v>0</v>
      </c>
      <c r="O50" s="511"/>
      <c r="P50" s="380"/>
      <c r="Q50" s="265"/>
      <c r="R50" s="265"/>
      <c r="S50" s="265"/>
      <c r="T50" s="265"/>
    </row>
    <row r="51" spans="1:20" x14ac:dyDescent="0.3">
      <c r="A51" s="401" t="s">
        <v>423</v>
      </c>
      <c r="B51" s="1224" t="s">
        <v>457</v>
      </c>
      <c r="C51" s="311" t="s">
        <v>225</v>
      </c>
      <c r="D51" s="670">
        <f>D45+D48</f>
        <v>0</v>
      </c>
      <c r="F51" s="393" t="str">
        <f t="shared" si="2"/>
        <v>Nominal £</v>
      </c>
      <c r="G51" s="679">
        <f>G45+G48</f>
        <v>0</v>
      </c>
      <c r="H51" s="680">
        <f t="shared" ref="H51" si="6">H45+H48</f>
        <v>0</v>
      </c>
      <c r="I51" s="726"/>
      <c r="J51" s="670">
        <f t="shared" ref="J51:J53" si="7">SUM(G51:I51)</f>
        <v>0</v>
      </c>
      <c r="K51" s="320"/>
      <c r="L51" s="277"/>
      <c r="M51" s="320"/>
      <c r="N51" s="1227">
        <f t="shared" ref="N51:N53" si="8">J51-L51</f>
        <v>0</v>
      </c>
      <c r="O51" s="374" t="s">
        <v>423</v>
      </c>
      <c r="P51" s="277"/>
      <c r="Q51" s="265"/>
      <c r="R51" s="265"/>
      <c r="S51" s="265"/>
      <c r="T51" s="265"/>
    </row>
    <row r="52" spans="1:20" x14ac:dyDescent="0.3">
      <c r="A52" s="406"/>
      <c r="B52" s="1232" t="s">
        <v>458</v>
      </c>
      <c r="C52" s="407" t="s">
        <v>225</v>
      </c>
      <c r="D52" s="1223">
        <f t="shared" ref="D52" si="9">D46+D49</f>
        <v>0</v>
      </c>
      <c r="F52" s="396" t="str">
        <f t="shared" si="2"/>
        <v>Nominal £</v>
      </c>
      <c r="G52" s="1236">
        <f t="shared" ref="G52:H52" si="10">G46+G49</f>
        <v>0</v>
      </c>
      <c r="H52" s="683">
        <f t="shared" si="10"/>
        <v>0</v>
      </c>
      <c r="I52" s="727"/>
      <c r="J52" s="718">
        <f t="shared" si="7"/>
        <v>0</v>
      </c>
      <c r="K52" s="265"/>
      <c r="L52" s="382"/>
      <c r="M52" s="265"/>
      <c r="N52" s="674">
        <f t="shared" si="8"/>
        <v>0</v>
      </c>
      <c r="O52" s="385" t="s">
        <v>423</v>
      </c>
      <c r="P52" s="382"/>
      <c r="Q52" s="265"/>
      <c r="R52" s="265"/>
      <c r="S52" s="265"/>
      <c r="T52" s="265"/>
    </row>
    <row r="53" spans="1:20" ht="14.5" thickBot="1" x14ac:dyDescent="0.35">
      <c r="A53" s="404"/>
      <c r="B53" s="1233" t="s">
        <v>459</v>
      </c>
      <c r="C53" s="313" t="s">
        <v>225</v>
      </c>
      <c r="D53" s="678">
        <f>D47+D50</f>
        <v>0</v>
      </c>
      <c r="F53" s="395" t="str">
        <f t="shared" si="2"/>
        <v>Nominal £</v>
      </c>
      <c r="G53" s="677">
        <f t="shared" ref="G53:H53" si="11">G47+G50</f>
        <v>0</v>
      </c>
      <c r="H53" s="664">
        <f t="shared" si="11"/>
        <v>0</v>
      </c>
      <c r="I53" s="728"/>
      <c r="J53" s="678">
        <f t="shared" si="7"/>
        <v>0</v>
      </c>
      <c r="K53" s="324"/>
      <c r="L53" s="380"/>
      <c r="M53" s="324"/>
      <c r="N53" s="678">
        <f t="shared" si="8"/>
        <v>0</v>
      </c>
      <c r="O53" s="381" t="s">
        <v>423</v>
      </c>
      <c r="P53" s="380"/>
      <c r="Q53" s="265"/>
      <c r="R53" s="265"/>
      <c r="S53" s="265"/>
      <c r="T53" s="265"/>
    </row>
    <row r="54" spans="1:20" x14ac:dyDescent="0.3">
      <c r="A54" s="401" t="s">
        <v>423</v>
      </c>
      <c r="B54" s="402" t="s">
        <v>460</v>
      </c>
      <c r="C54" s="311" t="s">
        <v>225</v>
      </c>
      <c r="D54" s="277"/>
      <c r="F54" s="393" t="str">
        <f t="shared" si="2"/>
        <v>Nominal £</v>
      </c>
      <c r="G54" s="273"/>
      <c r="H54" s="274"/>
      <c r="I54" s="726"/>
      <c r="J54" s="670">
        <f t="shared" si="0"/>
        <v>0</v>
      </c>
      <c r="K54" s="320"/>
      <c r="L54" s="277"/>
      <c r="M54" s="320"/>
      <c r="N54" s="1227">
        <f t="shared" si="1"/>
        <v>0</v>
      </c>
      <c r="O54" s="374" t="s">
        <v>423</v>
      </c>
      <c r="P54" s="277"/>
      <c r="Q54" s="265"/>
      <c r="R54" s="265"/>
      <c r="S54" s="265"/>
      <c r="T54" s="265"/>
    </row>
    <row r="55" spans="1:20" x14ac:dyDescent="0.3">
      <c r="A55" s="406"/>
      <c r="B55" s="375" t="s">
        <v>461</v>
      </c>
      <c r="C55" s="407" t="s">
        <v>225</v>
      </c>
      <c r="D55" s="382"/>
      <c r="F55" s="396" t="str">
        <f t="shared" si="2"/>
        <v>Nominal £</v>
      </c>
      <c r="G55" s="383"/>
      <c r="H55" s="384"/>
      <c r="I55" s="727"/>
      <c r="J55" s="718">
        <f t="shared" si="0"/>
        <v>0</v>
      </c>
      <c r="K55" s="265"/>
      <c r="L55" s="382"/>
      <c r="M55" s="265"/>
      <c r="N55" s="674">
        <f t="shared" si="1"/>
        <v>0</v>
      </c>
      <c r="O55" s="385" t="s">
        <v>423</v>
      </c>
      <c r="P55" s="382"/>
      <c r="Q55" s="265"/>
      <c r="R55" s="265"/>
      <c r="S55" s="265"/>
      <c r="T55" s="265"/>
    </row>
    <row r="56" spans="1:20" ht="14.5" thickBot="1" x14ac:dyDescent="0.35">
      <c r="A56" s="385"/>
      <c r="B56" s="265" t="s">
        <v>462</v>
      </c>
      <c r="C56" s="327" t="s">
        <v>225</v>
      </c>
      <c r="D56" s="289"/>
      <c r="F56" s="398" t="str">
        <f t="shared" si="2"/>
        <v>Nominal £</v>
      </c>
      <c r="G56" s="286"/>
      <c r="H56" s="287"/>
      <c r="I56" s="725"/>
      <c r="J56" s="674">
        <f t="shared" si="0"/>
        <v>0</v>
      </c>
      <c r="K56" s="265"/>
      <c r="L56" s="289"/>
      <c r="M56" s="265"/>
      <c r="N56" s="674">
        <f t="shared" si="1"/>
        <v>0</v>
      </c>
      <c r="O56" s="386" t="s">
        <v>423</v>
      </c>
      <c r="P56" s="289"/>
      <c r="Q56" s="265"/>
      <c r="R56" s="265"/>
      <c r="S56" s="265"/>
      <c r="T56" s="265"/>
    </row>
    <row r="57" spans="1:20" x14ac:dyDescent="0.3">
      <c r="A57" s="401" t="s">
        <v>423</v>
      </c>
      <c r="B57" s="1237" t="s">
        <v>997</v>
      </c>
      <c r="C57" s="311" t="s">
        <v>225</v>
      </c>
      <c r="D57" s="277"/>
      <c r="F57" s="393" t="str">
        <f t="shared" si="2"/>
        <v>Nominal £</v>
      </c>
      <c r="G57" s="273"/>
      <c r="H57" s="274"/>
      <c r="I57" s="726"/>
      <c r="J57" s="670">
        <f t="shared" ref="J57:J59" si="12">SUM(G57:I57)</f>
        <v>0</v>
      </c>
      <c r="K57" s="320"/>
      <c r="L57" s="277"/>
      <c r="M57" s="320"/>
      <c r="N57" s="1227">
        <f t="shared" ref="N57:N59" si="13">J57-L57</f>
        <v>0</v>
      </c>
      <c r="O57" s="374" t="s">
        <v>423</v>
      </c>
      <c r="P57" s="277"/>
      <c r="Q57" s="265"/>
      <c r="R57" s="265"/>
      <c r="S57" s="265"/>
      <c r="T57" s="265"/>
    </row>
    <row r="58" spans="1:20" x14ac:dyDescent="0.3">
      <c r="A58" s="406"/>
      <c r="B58" s="1238" t="s">
        <v>998</v>
      </c>
      <c r="C58" s="407" t="s">
        <v>225</v>
      </c>
      <c r="D58" s="382"/>
      <c r="F58" s="396" t="str">
        <f t="shared" si="2"/>
        <v>Nominal £</v>
      </c>
      <c r="G58" s="383"/>
      <c r="H58" s="384"/>
      <c r="I58" s="727"/>
      <c r="J58" s="718">
        <f>SUM(G58:I58)</f>
        <v>0</v>
      </c>
      <c r="K58" s="265"/>
      <c r="L58" s="382"/>
      <c r="M58" s="265"/>
      <c r="N58" s="674">
        <f t="shared" si="13"/>
        <v>0</v>
      </c>
      <c r="O58" s="385" t="s">
        <v>423</v>
      </c>
      <c r="P58" s="382"/>
      <c r="Q58" s="265"/>
      <c r="R58" s="265"/>
      <c r="S58" s="265"/>
      <c r="T58" s="265"/>
    </row>
    <row r="59" spans="1:20" ht="14.5" thickBot="1" x14ac:dyDescent="0.35">
      <c r="A59" s="385"/>
      <c r="B59" s="1239" t="s">
        <v>999</v>
      </c>
      <c r="C59" s="327" t="s">
        <v>225</v>
      </c>
      <c r="D59" s="289"/>
      <c r="F59" s="398" t="str">
        <f t="shared" si="2"/>
        <v>Nominal £</v>
      </c>
      <c r="G59" s="286"/>
      <c r="H59" s="287"/>
      <c r="I59" s="725"/>
      <c r="J59" s="674">
        <f t="shared" si="12"/>
        <v>0</v>
      </c>
      <c r="K59" s="265"/>
      <c r="L59" s="289"/>
      <c r="M59" s="265"/>
      <c r="N59" s="674">
        <f t="shared" si="13"/>
        <v>0</v>
      </c>
      <c r="O59" s="386" t="s">
        <v>423</v>
      </c>
      <c r="P59" s="289"/>
      <c r="Q59" s="265"/>
      <c r="R59" s="265"/>
      <c r="S59" s="265"/>
      <c r="T59" s="265"/>
    </row>
    <row r="60" spans="1:20" x14ac:dyDescent="0.3">
      <c r="A60" s="401" t="s">
        <v>425</v>
      </c>
      <c r="B60" s="402" t="s">
        <v>463</v>
      </c>
      <c r="C60" s="311" t="s">
        <v>225</v>
      </c>
      <c r="D60" s="277"/>
      <c r="F60" s="393" t="str">
        <f t="shared" si="2"/>
        <v>Nominal £</v>
      </c>
      <c r="G60" s="273"/>
      <c r="H60" s="274"/>
      <c r="I60" s="726"/>
      <c r="J60" s="670">
        <f t="shared" si="0"/>
        <v>0</v>
      </c>
      <c r="K60" s="320"/>
      <c r="L60" s="277"/>
      <c r="M60" s="320"/>
      <c r="N60" s="1227">
        <f t="shared" si="1"/>
        <v>0</v>
      </c>
      <c r="O60" s="374" t="s">
        <v>425</v>
      </c>
      <c r="P60" s="277"/>
      <c r="Q60" s="265"/>
      <c r="R60" s="265"/>
      <c r="S60" s="265"/>
      <c r="T60" s="265"/>
    </row>
    <row r="61" spans="1:20" x14ac:dyDescent="0.3">
      <c r="A61" s="385"/>
      <c r="B61" s="403" t="s">
        <v>464</v>
      </c>
      <c r="C61" s="312" t="s">
        <v>225</v>
      </c>
      <c r="D61" s="283"/>
      <c r="F61" s="394" t="str">
        <f t="shared" si="2"/>
        <v>Nominal £</v>
      </c>
      <c r="G61" s="280"/>
      <c r="H61" s="281"/>
      <c r="I61" s="729"/>
      <c r="J61" s="672">
        <f t="shared" si="0"/>
        <v>0</v>
      </c>
      <c r="K61" s="265"/>
      <c r="L61" s="283"/>
      <c r="M61" s="265"/>
      <c r="N61" s="1228">
        <f t="shared" si="1"/>
        <v>0</v>
      </c>
      <c r="O61" s="375" t="s">
        <v>425</v>
      </c>
      <c r="P61" s="283"/>
      <c r="Q61" s="265"/>
      <c r="R61" s="265"/>
      <c r="S61" s="265"/>
      <c r="T61" s="265"/>
    </row>
    <row r="62" spans="1:20" x14ac:dyDescent="0.3">
      <c r="A62" s="385"/>
      <c r="B62" s="403" t="s">
        <v>465</v>
      </c>
      <c r="C62" s="312" t="s">
        <v>225</v>
      </c>
      <c r="D62" s="283"/>
      <c r="F62" s="394" t="str">
        <f t="shared" si="2"/>
        <v>Nominal £</v>
      </c>
      <c r="G62" s="280"/>
      <c r="H62" s="281"/>
      <c r="I62" s="729"/>
      <c r="J62" s="672">
        <f t="shared" si="0"/>
        <v>0</v>
      </c>
      <c r="K62" s="265"/>
      <c r="L62" s="283"/>
      <c r="M62" s="265"/>
      <c r="N62" s="1228">
        <f t="shared" si="1"/>
        <v>0</v>
      </c>
      <c r="O62" s="375" t="s">
        <v>425</v>
      </c>
      <c r="P62" s="283"/>
      <c r="Q62" s="265"/>
      <c r="R62" s="265"/>
      <c r="S62" s="265"/>
      <c r="T62" s="265"/>
    </row>
    <row r="63" spans="1:20" x14ac:dyDescent="0.3">
      <c r="A63" s="385"/>
      <c r="B63" s="403" t="s">
        <v>466</v>
      </c>
      <c r="C63" s="312" t="s">
        <v>225</v>
      </c>
      <c r="D63" s="283"/>
      <c r="F63" s="394" t="str">
        <f t="shared" si="2"/>
        <v>Nominal £</v>
      </c>
      <c r="G63" s="280"/>
      <c r="H63" s="281"/>
      <c r="I63" s="729"/>
      <c r="J63" s="672">
        <f t="shared" si="0"/>
        <v>0</v>
      </c>
      <c r="K63" s="265"/>
      <c r="L63" s="283"/>
      <c r="M63" s="265"/>
      <c r="N63" s="1228">
        <f t="shared" si="1"/>
        <v>0</v>
      </c>
      <c r="O63" s="375" t="s">
        <v>425</v>
      </c>
      <c r="P63" s="283"/>
      <c r="Q63" s="265"/>
      <c r="R63" s="265"/>
      <c r="S63" s="265"/>
      <c r="T63" s="265"/>
    </row>
    <row r="64" spans="1:20" x14ac:dyDescent="0.3">
      <c r="A64" s="385"/>
      <c r="B64" s="403" t="s">
        <v>467</v>
      </c>
      <c r="C64" s="312" t="s">
        <v>225</v>
      </c>
      <c r="D64" s="283"/>
      <c r="F64" s="394" t="str">
        <f t="shared" si="2"/>
        <v>Nominal £</v>
      </c>
      <c r="G64" s="280"/>
      <c r="H64" s="281"/>
      <c r="I64" s="729"/>
      <c r="J64" s="672">
        <f t="shared" si="0"/>
        <v>0</v>
      </c>
      <c r="K64" s="265"/>
      <c r="L64" s="283"/>
      <c r="M64" s="265"/>
      <c r="N64" s="1228">
        <f t="shared" si="1"/>
        <v>0</v>
      </c>
      <c r="O64" s="375" t="s">
        <v>425</v>
      </c>
      <c r="P64" s="283"/>
      <c r="Q64" s="265"/>
      <c r="R64" s="265"/>
      <c r="S64" s="265"/>
      <c r="T64" s="265"/>
    </row>
    <row r="65" spans="1:20" x14ac:dyDescent="0.3">
      <c r="A65" s="385"/>
      <c r="B65" s="403" t="s">
        <v>468</v>
      </c>
      <c r="C65" s="312" t="s">
        <v>225</v>
      </c>
      <c r="D65" s="283"/>
      <c r="F65" s="394" t="str">
        <f t="shared" si="2"/>
        <v>Nominal £</v>
      </c>
      <c r="G65" s="280"/>
      <c r="H65" s="281"/>
      <c r="I65" s="729"/>
      <c r="J65" s="672">
        <f t="shared" si="0"/>
        <v>0</v>
      </c>
      <c r="K65" s="265"/>
      <c r="L65" s="283"/>
      <c r="M65" s="265"/>
      <c r="N65" s="1228">
        <f t="shared" si="1"/>
        <v>0</v>
      </c>
      <c r="O65" s="375" t="s">
        <v>425</v>
      </c>
      <c r="P65" s="283"/>
      <c r="Q65" s="265"/>
      <c r="R65" s="265"/>
      <c r="S65" s="265"/>
      <c r="T65" s="265"/>
    </row>
    <row r="66" spans="1:20" x14ac:dyDescent="0.3">
      <c r="A66" s="385"/>
      <c r="B66" s="403" t="s">
        <v>469</v>
      </c>
      <c r="C66" s="312" t="s">
        <v>225</v>
      </c>
      <c r="D66" s="283"/>
      <c r="F66" s="394" t="str">
        <f t="shared" si="2"/>
        <v>Nominal £</v>
      </c>
      <c r="G66" s="280"/>
      <c r="H66" s="281"/>
      <c r="I66" s="729"/>
      <c r="J66" s="672">
        <f t="shared" si="0"/>
        <v>0</v>
      </c>
      <c r="K66" s="265"/>
      <c r="L66" s="283"/>
      <c r="M66" s="265"/>
      <c r="N66" s="1228">
        <f t="shared" si="1"/>
        <v>0</v>
      </c>
      <c r="O66" s="375" t="s">
        <v>425</v>
      </c>
      <c r="P66" s="283"/>
      <c r="Q66" s="265"/>
      <c r="R66" s="265"/>
      <c r="S66" s="265"/>
      <c r="T66" s="265"/>
    </row>
    <row r="67" spans="1:20" x14ac:dyDescent="0.3">
      <c r="A67" s="385"/>
      <c r="B67" s="403" t="s">
        <v>470</v>
      </c>
      <c r="C67" s="312" t="s">
        <v>225</v>
      </c>
      <c r="D67" s="283"/>
      <c r="F67" s="394" t="str">
        <f t="shared" si="2"/>
        <v>Nominal £</v>
      </c>
      <c r="G67" s="280"/>
      <c r="H67" s="281"/>
      <c r="I67" s="729"/>
      <c r="J67" s="672">
        <f t="shared" si="0"/>
        <v>0</v>
      </c>
      <c r="K67" s="265"/>
      <c r="L67" s="283"/>
      <c r="M67" s="265"/>
      <c r="N67" s="1228">
        <f t="shared" si="1"/>
        <v>0</v>
      </c>
      <c r="O67" s="375" t="s">
        <v>425</v>
      </c>
      <c r="P67" s="283"/>
      <c r="Q67" s="265"/>
      <c r="R67" s="265"/>
      <c r="S67" s="265"/>
      <c r="T67" s="265"/>
    </row>
    <row r="68" spans="1:20" x14ac:dyDescent="0.3">
      <c r="A68" s="385"/>
      <c r="B68" s="403" t="s">
        <v>471</v>
      </c>
      <c r="C68" s="312" t="s">
        <v>225</v>
      </c>
      <c r="D68" s="283"/>
      <c r="F68" s="394" t="str">
        <f t="shared" si="2"/>
        <v>Nominal £</v>
      </c>
      <c r="G68" s="280"/>
      <c r="H68" s="281"/>
      <c r="I68" s="729"/>
      <c r="J68" s="672">
        <f t="shared" si="0"/>
        <v>0</v>
      </c>
      <c r="K68" s="265"/>
      <c r="L68" s="283"/>
      <c r="M68" s="265"/>
      <c r="N68" s="1228">
        <f t="shared" si="1"/>
        <v>0</v>
      </c>
      <c r="O68" s="375" t="s">
        <v>425</v>
      </c>
      <c r="P68" s="283"/>
      <c r="Q68" s="265"/>
      <c r="R68" s="265"/>
      <c r="S68" s="265"/>
      <c r="T68" s="265"/>
    </row>
    <row r="69" spans="1:20" x14ac:dyDescent="0.3">
      <c r="A69" s="385"/>
      <c r="B69" s="403" t="s">
        <v>472</v>
      </c>
      <c r="C69" s="312" t="s">
        <v>225</v>
      </c>
      <c r="D69" s="283"/>
      <c r="F69" s="394" t="str">
        <f t="shared" si="2"/>
        <v>Nominal £</v>
      </c>
      <c r="G69" s="280"/>
      <c r="H69" s="281"/>
      <c r="I69" s="729"/>
      <c r="J69" s="672">
        <f t="shared" si="0"/>
        <v>0</v>
      </c>
      <c r="K69" s="265"/>
      <c r="L69" s="283"/>
      <c r="M69" s="265"/>
      <c r="N69" s="1228">
        <f t="shared" si="1"/>
        <v>0</v>
      </c>
      <c r="O69" s="375" t="s">
        <v>425</v>
      </c>
      <c r="P69" s="283"/>
      <c r="Q69" s="265"/>
      <c r="R69" s="265"/>
      <c r="S69" s="265"/>
      <c r="T69" s="265"/>
    </row>
    <row r="70" spans="1:20" x14ac:dyDescent="0.3">
      <c r="A70" s="385"/>
      <c r="B70" s="403" t="s">
        <v>473</v>
      </c>
      <c r="C70" s="312" t="s">
        <v>225</v>
      </c>
      <c r="D70" s="283"/>
      <c r="F70" s="394" t="str">
        <f t="shared" si="2"/>
        <v>Nominal £</v>
      </c>
      <c r="G70" s="280"/>
      <c r="H70" s="281"/>
      <c r="I70" s="729"/>
      <c r="J70" s="672">
        <f t="shared" si="0"/>
        <v>0</v>
      </c>
      <c r="K70" s="265"/>
      <c r="L70" s="283"/>
      <c r="M70" s="265"/>
      <c r="N70" s="1228">
        <f t="shared" si="1"/>
        <v>0</v>
      </c>
      <c r="O70" s="375" t="s">
        <v>425</v>
      </c>
      <c r="P70" s="283"/>
      <c r="Q70" s="265"/>
      <c r="R70" s="265"/>
      <c r="S70" s="265"/>
      <c r="T70" s="265"/>
    </row>
    <row r="71" spans="1:20" x14ac:dyDescent="0.3">
      <c r="A71" s="385"/>
      <c r="B71" s="403" t="s">
        <v>474</v>
      </c>
      <c r="C71" s="312" t="s">
        <v>225</v>
      </c>
      <c r="D71" s="283"/>
      <c r="F71" s="394" t="str">
        <f t="shared" si="2"/>
        <v>Nominal £</v>
      </c>
      <c r="G71" s="280"/>
      <c r="H71" s="281"/>
      <c r="I71" s="729"/>
      <c r="J71" s="672">
        <f t="shared" si="0"/>
        <v>0</v>
      </c>
      <c r="K71" s="265"/>
      <c r="L71" s="283"/>
      <c r="M71" s="265"/>
      <c r="N71" s="1228">
        <f t="shared" si="1"/>
        <v>0</v>
      </c>
      <c r="O71" s="375" t="s">
        <v>425</v>
      </c>
      <c r="P71" s="283"/>
      <c r="Q71" s="265"/>
      <c r="R71" s="265"/>
      <c r="S71" s="265"/>
      <c r="T71" s="265"/>
    </row>
    <row r="72" spans="1:20" ht="14.5" thickBot="1" x14ac:dyDescent="0.35">
      <c r="A72" s="404"/>
      <c r="B72" s="405" t="s">
        <v>475</v>
      </c>
      <c r="C72" s="313" t="s">
        <v>225</v>
      </c>
      <c r="D72" s="380"/>
      <c r="F72" s="395" t="str">
        <f t="shared" si="2"/>
        <v>Nominal £</v>
      </c>
      <c r="G72" s="305"/>
      <c r="H72" s="300"/>
      <c r="I72" s="728"/>
      <c r="J72" s="678">
        <f t="shared" si="0"/>
        <v>0</v>
      </c>
      <c r="K72" s="324"/>
      <c r="L72" s="380"/>
      <c r="M72" s="324"/>
      <c r="N72" s="1229">
        <f t="shared" si="1"/>
        <v>0</v>
      </c>
      <c r="O72" s="381" t="s">
        <v>425</v>
      </c>
      <c r="P72" s="380"/>
      <c r="Q72" s="265"/>
      <c r="R72" s="265"/>
      <c r="S72" s="265"/>
      <c r="T72" s="265"/>
    </row>
    <row r="73" spans="1:20" x14ac:dyDescent="0.3">
      <c r="A73" s="406" t="s">
        <v>425</v>
      </c>
      <c r="B73" s="319" t="s">
        <v>476</v>
      </c>
      <c r="C73" s="409" t="s">
        <v>225</v>
      </c>
      <c r="D73" s="387"/>
      <c r="F73" s="397" t="str">
        <f t="shared" si="2"/>
        <v>Nominal £</v>
      </c>
      <c r="G73" s="388"/>
      <c r="H73" s="389"/>
      <c r="I73" s="730"/>
      <c r="J73" s="718">
        <f t="shared" si="0"/>
        <v>0</v>
      </c>
      <c r="K73" s="265"/>
      <c r="L73" s="387"/>
      <c r="M73" s="265"/>
      <c r="N73" s="1228">
        <f t="shared" si="1"/>
        <v>0</v>
      </c>
      <c r="O73" s="399" t="s">
        <v>425</v>
      </c>
      <c r="P73" s="387"/>
      <c r="Q73" s="265"/>
      <c r="R73" s="265"/>
      <c r="S73" s="265"/>
      <c r="T73" s="265"/>
    </row>
    <row r="74" spans="1:20" x14ac:dyDescent="0.3">
      <c r="A74" s="385"/>
      <c r="B74" s="403" t="s">
        <v>477</v>
      </c>
      <c r="C74" s="312" t="s">
        <v>225</v>
      </c>
      <c r="D74" s="283"/>
      <c r="F74" s="394" t="str">
        <f t="shared" si="2"/>
        <v>Nominal £</v>
      </c>
      <c r="G74" s="280"/>
      <c r="H74" s="281"/>
      <c r="I74" s="729"/>
      <c r="J74" s="672">
        <f t="shared" si="0"/>
        <v>0</v>
      </c>
      <c r="K74" s="265"/>
      <c r="L74" s="283"/>
      <c r="M74" s="265"/>
      <c r="N74" s="1228">
        <f t="shared" si="1"/>
        <v>0</v>
      </c>
      <c r="O74" s="375" t="s">
        <v>425</v>
      </c>
      <c r="P74" s="283"/>
      <c r="Q74" s="265"/>
      <c r="R74" s="265"/>
      <c r="S74" s="265"/>
      <c r="T74" s="265"/>
    </row>
    <row r="75" spans="1:20" x14ac:dyDescent="0.3">
      <c r="A75" s="385"/>
      <c r="B75" s="403" t="s">
        <v>478</v>
      </c>
      <c r="C75" s="312" t="s">
        <v>225</v>
      </c>
      <c r="D75" s="283"/>
      <c r="F75" s="394" t="str">
        <f t="shared" si="2"/>
        <v>Nominal £</v>
      </c>
      <c r="G75" s="280"/>
      <c r="H75" s="281"/>
      <c r="I75" s="729"/>
      <c r="J75" s="672">
        <f t="shared" si="0"/>
        <v>0</v>
      </c>
      <c r="K75" s="265"/>
      <c r="L75" s="283"/>
      <c r="M75" s="265"/>
      <c r="N75" s="1228">
        <f t="shared" si="1"/>
        <v>0</v>
      </c>
      <c r="O75" s="375" t="s">
        <v>425</v>
      </c>
      <c r="P75" s="283"/>
      <c r="Q75" s="265"/>
      <c r="R75" s="265"/>
      <c r="S75" s="265"/>
      <c r="T75" s="265"/>
    </row>
    <row r="76" spans="1:20" x14ac:dyDescent="0.3">
      <c r="A76" s="385"/>
      <c r="B76" s="403" t="s">
        <v>479</v>
      </c>
      <c r="C76" s="312" t="s">
        <v>225</v>
      </c>
      <c r="D76" s="283"/>
      <c r="F76" s="394" t="str">
        <f t="shared" si="2"/>
        <v>Nominal £</v>
      </c>
      <c r="G76" s="280"/>
      <c r="H76" s="281"/>
      <c r="I76" s="729"/>
      <c r="J76" s="672">
        <f t="shared" si="0"/>
        <v>0</v>
      </c>
      <c r="K76" s="265"/>
      <c r="L76" s="283"/>
      <c r="M76" s="265"/>
      <c r="N76" s="1228">
        <f t="shared" si="1"/>
        <v>0</v>
      </c>
      <c r="O76" s="375" t="s">
        <v>425</v>
      </c>
      <c r="P76" s="283"/>
      <c r="Q76" s="265"/>
      <c r="R76" s="265"/>
      <c r="S76" s="265"/>
      <c r="T76" s="265"/>
    </row>
    <row r="77" spans="1:20" x14ac:dyDescent="0.3">
      <c r="A77" s="385"/>
      <c r="B77" s="403" t="s">
        <v>480</v>
      </c>
      <c r="C77" s="312" t="s">
        <v>225</v>
      </c>
      <c r="D77" s="283"/>
      <c r="F77" s="394" t="str">
        <f t="shared" si="2"/>
        <v>Nominal £</v>
      </c>
      <c r="G77" s="280"/>
      <c r="H77" s="281"/>
      <c r="I77" s="729"/>
      <c r="J77" s="672">
        <f t="shared" si="0"/>
        <v>0</v>
      </c>
      <c r="K77" s="265"/>
      <c r="L77" s="283"/>
      <c r="M77" s="265"/>
      <c r="N77" s="1228">
        <f t="shared" si="1"/>
        <v>0</v>
      </c>
      <c r="O77" s="375" t="s">
        <v>425</v>
      </c>
      <c r="P77" s="283"/>
      <c r="Q77" s="265"/>
      <c r="R77" s="265"/>
      <c r="S77" s="265"/>
      <c r="T77" s="265"/>
    </row>
    <row r="78" spans="1:20" x14ac:dyDescent="0.3">
      <c r="A78" s="385"/>
      <c r="B78" s="403" t="s">
        <v>481</v>
      </c>
      <c r="C78" s="312" t="s">
        <v>225</v>
      </c>
      <c r="D78" s="283"/>
      <c r="F78" s="394" t="str">
        <f t="shared" si="2"/>
        <v>Nominal £</v>
      </c>
      <c r="G78" s="280"/>
      <c r="H78" s="281"/>
      <c r="I78" s="729"/>
      <c r="J78" s="672">
        <f t="shared" si="0"/>
        <v>0</v>
      </c>
      <c r="K78" s="265"/>
      <c r="L78" s="283"/>
      <c r="M78" s="265"/>
      <c r="N78" s="1228">
        <f t="shared" si="1"/>
        <v>0</v>
      </c>
      <c r="O78" s="375" t="s">
        <v>425</v>
      </c>
      <c r="P78" s="283"/>
      <c r="Q78" s="265"/>
      <c r="R78" s="265"/>
      <c r="S78" s="265"/>
      <c r="T78" s="265"/>
    </row>
    <row r="79" spans="1:20" x14ac:dyDescent="0.3">
      <c r="A79" s="385"/>
      <c r="B79" s="403" t="s">
        <v>482</v>
      </c>
      <c r="C79" s="312" t="s">
        <v>225</v>
      </c>
      <c r="D79" s="283"/>
      <c r="F79" s="394" t="str">
        <f t="shared" si="2"/>
        <v>Nominal £</v>
      </c>
      <c r="G79" s="280"/>
      <c r="H79" s="281"/>
      <c r="I79" s="729"/>
      <c r="J79" s="672">
        <f t="shared" si="0"/>
        <v>0</v>
      </c>
      <c r="K79" s="265"/>
      <c r="L79" s="283"/>
      <c r="M79" s="265"/>
      <c r="N79" s="1228">
        <f t="shared" si="1"/>
        <v>0</v>
      </c>
      <c r="O79" s="375" t="s">
        <v>425</v>
      </c>
      <c r="P79" s="283"/>
      <c r="Q79" s="265"/>
      <c r="R79" s="265"/>
      <c r="S79" s="265"/>
      <c r="T79" s="265"/>
    </row>
    <row r="80" spans="1:20" x14ac:dyDescent="0.3">
      <c r="A80" s="385"/>
      <c r="B80" s="403" t="s">
        <v>483</v>
      </c>
      <c r="C80" s="312" t="s">
        <v>225</v>
      </c>
      <c r="D80" s="283"/>
      <c r="F80" s="394" t="str">
        <f t="shared" si="2"/>
        <v>Nominal £</v>
      </c>
      <c r="G80" s="280"/>
      <c r="H80" s="281"/>
      <c r="I80" s="729"/>
      <c r="J80" s="672">
        <f t="shared" si="0"/>
        <v>0</v>
      </c>
      <c r="K80" s="265"/>
      <c r="L80" s="283"/>
      <c r="M80" s="265"/>
      <c r="N80" s="1228">
        <f t="shared" si="1"/>
        <v>0</v>
      </c>
      <c r="O80" s="375" t="s">
        <v>425</v>
      </c>
      <c r="P80" s="283"/>
      <c r="Q80" s="265"/>
      <c r="R80" s="265"/>
      <c r="S80" s="265"/>
      <c r="T80" s="265"/>
    </row>
    <row r="81" spans="1:20" x14ac:dyDescent="0.3">
      <c r="A81" s="385"/>
      <c r="B81" s="403" t="s">
        <v>484</v>
      </c>
      <c r="C81" s="312" t="s">
        <v>225</v>
      </c>
      <c r="D81" s="283"/>
      <c r="F81" s="394" t="str">
        <f t="shared" si="2"/>
        <v>Nominal £</v>
      </c>
      <c r="G81" s="280"/>
      <c r="H81" s="281"/>
      <c r="I81" s="729"/>
      <c r="J81" s="672">
        <f t="shared" si="0"/>
        <v>0</v>
      </c>
      <c r="K81" s="265"/>
      <c r="L81" s="283"/>
      <c r="M81" s="265"/>
      <c r="N81" s="1228">
        <f t="shared" si="1"/>
        <v>0</v>
      </c>
      <c r="O81" s="375" t="s">
        <v>425</v>
      </c>
      <c r="P81" s="283"/>
      <c r="Q81" s="265"/>
      <c r="R81" s="265"/>
      <c r="S81" s="265"/>
      <c r="T81" s="265"/>
    </row>
    <row r="82" spans="1:20" x14ac:dyDescent="0.3">
      <c r="A82" s="385"/>
      <c r="B82" s="403" t="s">
        <v>485</v>
      </c>
      <c r="C82" s="312" t="s">
        <v>225</v>
      </c>
      <c r="D82" s="283"/>
      <c r="F82" s="394" t="str">
        <f t="shared" si="2"/>
        <v>Nominal £</v>
      </c>
      <c r="G82" s="280"/>
      <c r="H82" s="281"/>
      <c r="I82" s="729"/>
      <c r="J82" s="672">
        <f t="shared" si="0"/>
        <v>0</v>
      </c>
      <c r="K82" s="265"/>
      <c r="L82" s="283"/>
      <c r="M82" s="265"/>
      <c r="N82" s="1228">
        <f t="shared" si="1"/>
        <v>0</v>
      </c>
      <c r="O82" s="375" t="s">
        <v>425</v>
      </c>
      <c r="P82" s="283"/>
      <c r="Q82" s="265"/>
      <c r="R82" s="265"/>
      <c r="S82" s="265"/>
      <c r="T82" s="265"/>
    </row>
    <row r="83" spans="1:20" x14ac:dyDescent="0.3">
      <c r="A83" s="385"/>
      <c r="B83" s="403" t="s">
        <v>486</v>
      </c>
      <c r="C83" s="312" t="s">
        <v>225</v>
      </c>
      <c r="D83" s="283"/>
      <c r="F83" s="394" t="str">
        <f t="shared" ref="F83:F112" si="14">$F$8</f>
        <v>Nominal £</v>
      </c>
      <c r="G83" s="280"/>
      <c r="H83" s="281"/>
      <c r="I83" s="729"/>
      <c r="J83" s="672">
        <f t="shared" si="0"/>
        <v>0</v>
      </c>
      <c r="K83" s="265"/>
      <c r="L83" s="283"/>
      <c r="M83" s="265"/>
      <c r="N83" s="1228">
        <f t="shared" si="1"/>
        <v>0</v>
      </c>
      <c r="O83" s="375" t="s">
        <v>425</v>
      </c>
      <c r="P83" s="283"/>
      <c r="Q83" s="265"/>
      <c r="R83" s="265"/>
      <c r="S83" s="265"/>
      <c r="T83" s="265"/>
    </row>
    <row r="84" spans="1:20" x14ac:dyDescent="0.3">
      <c r="A84" s="385"/>
      <c r="B84" s="403" t="s">
        <v>487</v>
      </c>
      <c r="C84" s="312" t="s">
        <v>225</v>
      </c>
      <c r="D84" s="283"/>
      <c r="F84" s="394" t="str">
        <f t="shared" si="14"/>
        <v>Nominal £</v>
      </c>
      <c r="G84" s="280"/>
      <c r="H84" s="281"/>
      <c r="I84" s="729"/>
      <c r="J84" s="672">
        <f t="shared" ref="J84:J112" si="15">SUM(G84:I84)</f>
        <v>0</v>
      </c>
      <c r="K84" s="265"/>
      <c r="L84" s="283"/>
      <c r="M84" s="265"/>
      <c r="N84" s="1228">
        <f t="shared" ref="N84:N112" si="16">J84-L84</f>
        <v>0</v>
      </c>
      <c r="O84" s="375" t="s">
        <v>425</v>
      </c>
      <c r="P84" s="283"/>
      <c r="Q84" s="265"/>
      <c r="R84" s="265"/>
      <c r="S84" s="265"/>
      <c r="T84" s="265"/>
    </row>
    <row r="85" spans="1:20" ht="14.5" thickBot="1" x14ac:dyDescent="0.35">
      <c r="A85" s="404"/>
      <c r="B85" s="381" t="s">
        <v>488</v>
      </c>
      <c r="C85" s="313" t="s">
        <v>225</v>
      </c>
      <c r="D85" s="380"/>
      <c r="F85" s="395" t="str">
        <f t="shared" si="14"/>
        <v>Nominal £</v>
      </c>
      <c r="G85" s="305"/>
      <c r="H85" s="300"/>
      <c r="I85" s="731"/>
      <c r="J85" s="678">
        <f t="shared" si="15"/>
        <v>0</v>
      </c>
      <c r="K85" s="324"/>
      <c r="L85" s="380"/>
      <c r="M85" s="324"/>
      <c r="N85" s="678">
        <f t="shared" si="16"/>
        <v>0</v>
      </c>
      <c r="O85" s="381" t="s">
        <v>425</v>
      </c>
      <c r="P85" s="380"/>
      <c r="Q85" s="265"/>
      <c r="R85" s="265"/>
      <c r="S85" s="265"/>
      <c r="T85" s="265"/>
    </row>
    <row r="86" spans="1:20" x14ac:dyDescent="0.3">
      <c r="A86" s="406" t="s">
        <v>425</v>
      </c>
      <c r="B86" s="399" t="s">
        <v>489</v>
      </c>
      <c r="C86" s="409" t="s">
        <v>225</v>
      </c>
      <c r="D86" s="387"/>
      <c r="F86" s="397" t="str">
        <f t="shared" si="14"/>
        <v>Nominal £</v>
      </c>
      <c r="G86" s="388"/>
      <c r="H86" s="389"/>
      <c r="I86" s="730"/>
      <c r="J86" s="718">
        <f t="shared" si="15"/>
        <v>0</v>
      </c>
      <c r="K86" s="385"/>
      <c r="L86" s="387"/>
      <c r="M86" s="385"/>
      <c r="N86" s="1228">
        <f t="shared" si="16"/>
        <v>0</v>
      </c>
      <c r="O86" s="399" t="s">
        <v>425</v>
      </c>
      <c r="P86" s="387"/>
      <c r="Q86" s="265"/>
      <c r="R86" s="265"/>
      <c r="S86" s="265"/>
      <c r="T86" s="265"/>
    </row>
    <row r="87" spans="1:20" x14ac:dyDescent="0.3">
      <c r="A87" s="385"/>
      <c r="B87" s="403" t="s">
        <v>490</v>
      </c>
      <c r="C87" s="312" t="s">
        <v>225</v>
      </c>
      <c r="D87" s="283"/>
      <c r="F87" s="394" t="str">
        <f t="shared" si="14"/>
        <v>Nominal £</v>
      </c>
      <c r="G87" s="280"/>
      <c r="H87" s="281"/>
      <c r="I87" s="729"/>
      <c r="J87" s="672">
        <f t="shared" si="15"/>
        <v>0</v>
      </c>
      <c r="K87" s="265"/>
      <c r="L87" s="283"/>
      <c r="M87" s="265"/>
      <c r="N87" s="1228">
        <f t="shared" si="16"/>
        <v>0</v>
      </c>
      <c r="O87" s="375" t="s">
        <v>425</v>
      </c>
      <c r="P87" s="283"/>
      <c r="Q87" s="265"/>
      <c r="R87" s="265"/>
      <c r="S87" s="265"/>
      <c r="T87" s="265"/>
    </row>
    <row r="88" spans="1:20" x14ac:dyDescent="0.3">
      <c r="A88" s="385"/>
      <c r="B88" s="403" t="s">
        <v>491</v>
      </c>
      <c r="C88" s="312" t="s">
        <v>225</v>
      </c>
      <c r="D88" s="283"/>
      <c r="F88" s="394" t="str">
        <f t="shared" si="14"/>
        <v>Nominal £</v>
      </c>
      <c r="G88" s="280"/>
      <c r="H88" s="281"/>
      <c r="I88" s="729"/>
      <c r="J88" s="672">
        <f t="shared" si="15"/>
        <v>0</v>
      </c>
      <c r="K88" s="265"/>
      <c r="L88" s="283"/>
      <c r="M88" s="265"/>
      <c r="N88" s="1228">
        <f t="shared" si="16"/>
        <v>0</v>
      </c>
      <c r="O88" s="375" t="s">
        <v>425</v>
      </c>
      <c r="P88" s="283"/>
      <c r="Q88" s="265"/>
      <c r="R88" s="265"/>
      <c r="S88" s="265"/>
      <c r="T88" s="265"/>
    </row>
    <row r="89" spans="1:20" x14ac:dyDescent="0.3">
      <c r="A89" s="385"/>
      <c r="B89" s="403" t="s">
        <v>492</v>
      </c>
      <c r="C89" s="312" t="s">
        <v>225</v>
      </c>
      <c r="D89" s="283"/>
      <c r="F89" s="394" t="str">
        <f t="shared" si="14"/>
        <v>Nominal £</v>
      </c>
      <c r="G89" s="280"/>
      <c r="H89" s="281"/>
      <c r="I89" s="729"/>
      <c r="J89" s="672">
        <f t="shared" si="15"/>
        <v>0</v>
      </c>
      <c r="K89" s="265"/>
      <c r="L89" s="283"/>
      <c r="M89" s="265"/>
      <c r="N89" s="1228">
        <f t="shared" si="16"/>
        <v>0</v>
      </c>
      <c r="O89" s="375" t="s">
        <v>425</v>
      </c>
      <c r="P89" s="283"/>
      <c r="Q89" s="265"/>
      <c r="R89" s="265"/>
      <c r="S89" s="265"/>
      <c r="T89" s="265"/>
    </row>
    <row r="90" spans="1:20" x14ac:dyDescent="0.3">
      <c r="A90" s="385"/>
      <c r="B90" s="403" t="s">
        <v>493</v>
      </c>
      <c r="C90" s="312" t="s">
        <v>225</v>
      </c>
      <c r="D90" s="283"/>
      <c r="F90" s="394" t="str">
        <f t="shared" si="14"/>
        <v>Nominal £</v>
      </c>
      <c r="G90" s="280"/>
      <c r="H90" s="281"/>
      <c r="I90" s="729"/>
      <c r="J90" s="672">
        <f t="shared" si="15"/>
        <v>0</v>
      </c>
      <c r="K90" s="265"/>
      <c r="L90" s="283"/>
      <c r="M90" s="265"/>
      <c r="N90" s="1228">
        <f t="shared" si="16"/>
        <v>0</v>
      </c>
      <c r="O90" s="375" t="s">
        <v>425</v>
      </c>
      <c r="P90" s="283"/>
      <c r="Q90" s="265"/>
      <c r="R90" s="265"/>
      <c r="S90" s="265"/>
      <c r="T90" s="265"/>
    </row>
    <row r="91" spans="1:20" x14ac:dyDescent="0.3">
      <c r="A91" s="385"/>
      <c r="B91" s="403" t="s">
        <v>494</v>
      </c>
      <c r="C91" s="312" t="s">
        <v>225</v>
      </c>
      <c r="D91" s="283"/>
      <c r="F91" s="394" t="str">
        <f t="shared" si="14"/>
        <v>Nominal £</v>
      </c>
      <c r="G91" s="280"/>
      <c r="H91" s="281"/>
      <c r="I91" s="729"/>
      <c r="J91" s="672">
        <f t="shared" si="15"/>
        <v>0</v>
      </c>
      <c r="K91" s="265"/>
      <c r="L91" s="283"/>
      <c r="M91" s="265"/>
      <c r="N91" s="1228">
        <f t="shared" si="16"/>
        <v>0</v>
      </c>
      <c r="O91" s="375" t="s">
        <v>425</v>
      </c>
      <c r="P91" s="283"/>
      <c r="Q91" s="265"/>
      <c r="R91" s="265"/>
      <c r="S91" s="265"/>
      <c r="T91" s="265"/>
    </row>
    <row r="92" spans="1:20" x14ac:dyDescent="0.3">
      <c r="A92" s="385"/>
      <c r="B92" s="403" t="s">
        <v>495</v>
      </c>
      <c r="C92" s="312" t="s">
        <v>225</v>
      </c>
      <c r="D92" s="283"/>
      <c r="F92" s="394" t="str">
        <f t="shared" si="14"/>
        <v>Nominal £</v>
      </c>
      <c r="G92" s="280"/>
      <c r="H92" s="281"/>
      <c r="I92" s="729"/>
      <c r="J92" s="672">
        <f t="shared" si="15"/>
        <v>0</v>
      </c>
      <c r="K92" s="265"/>
      <c r="L92" s="283"/>
      <c r="M92" s="265"/>
      <c r="N92" s="1228">
        <f t="shared" si="16"/>
        <v>0</v>
      </c>
      <c r="O92" s="375" t="s">
        <v>425</v>
      </c>
      <c r="P92" s="283"/>
      <c r="Q92" s="265"/>
      <c r="R92" s="265"/>
      <c r="S92" s="265"/>
      <c r="T92" s="265"/>
    </row>
    <row r="93" spans="1:20" x14ac:dyDescent="0.3">
      <c r="A93" s="385"/>
      <c r="B93" s="403" t="s">
        <v>496</v>
      </c>
      <c r="C93" s="312" t="s">
        <v>225</v>
      </c>
      <c r="D93" s="283"/>
      <c r="F93" s="394" t="str">
        <f t="shared" si="14"/>
        <v>Nominal £</v>
      </c>
      <c r="G93" s="280"/>
      <c r="H93" s="281"/>
      <c r="I93" s="729"/>
      <c r="J93" s="672">
        <f t="shared" si="15"/>
        <v>0</v>
      </c>
      <c r="K93" s="265"/>
      <c r="L93" s="283"/>
      <c r="M93" s="265"/>
      <c r="N93" s="1228">
        <f t="shared" si="16"/>
        <v>0</v>
      </c>
      <c r="O93" s="375" t="s">
        <v>425</v>
      </c>
      <c r="P93" s="283"/>
      <c r="Q93" s="265"/>
      <c r="R93" s="265"/>
      <c r="S93" s="265"/>
      <c r="T93" s="265"/>
    </row>
    <row r="94" spans="1:20" x14ac:dyDescent="0.3">
      <c r="A94" s="385"/>
      <c r="B94" s="403" t="s">
        <v>497</v>
      </c>
      <c r="C94" s="312" t="s">
        <v>225</v>
      </c>
      <c r="D94" s="283"/>
      <c r="F94" s="394" t="str">
        <f t="shared" si="14"/>
        <v>Nominal £</v>
      </c>
      <c r="G94" s="280"/>
      <c r="H94" s="281"/>
      <c r="I94" s="729"/>
      <c r="J94" s="672">
        <f t="shared" si="15"/>
        <v>0</v>
      </c>
      <c r="K94" s="265"/>
      <c r="L94" s="283"/>
      <c r="M94" s="265"/>
      <c r="N94" s="1228">
        <f t="shared" si="16"/>
        <v>0</v>
      </c>
      <c r="O94" s="375" t="s">
        <v>425</v>
      </c>
      <c r="P94" s="283"/>
      <c r="Q94" s="265"/>
      <c r="R94" s="265"/>
      <c r="S94" s="265"/>
      <c r="T94" s="265"/>
    </row>
    <row r="95" spans="1:20" x14ac:dyDescent="0.3">
      <c r="A95" s="385"/>
      <c r="B95" s="403" t="s">
        <v>498</v>
      </c>
      <c r="C95" s="312" t="s">
        <v>225</v>
      </c>
      <c r="D95" s="283"/>
      <c r="F95" s="394" t="str">
        <f t="shared" si="14"/>
        <v>Nominal £</v>
      </c>
      <c r="G95" s="280"/>
      <c r="H95" s="281"/>
      <c r="I95" s="729"/>
      <c r="J95" s="672">
        <f t="shared" si="15"/>
        <v>0</v>
      </c>
      <c r="K95" s="265"/>
      <c r="L95" s="283"/>
      <c r="M95" s="265"/>
      <c r="N95" s="1228">
        <f t="shared" si="16"/>
        <v>0</v>
      </c>
      <c r="O95" s="375" t="s">
        <v>425</v>
      </c>
      <c r="P95" s="283"/>
      <c r="Q95" s="265"/>
      <c r="R95" s="265"/>
      <c r="S95" s="265"/>
      <c r="T95" s="265"/>
    </row>
    <row r="96" spans="1:20" x14ac:dyDescent="0.3">
      <c r="A96" s="385"/>
      <c r="B96" s="403" t="s">
        <v>499</v>
      </c>
      <c r="C96" s="312" t="s">
        <v>225</v>
      </c>
      <c r="D96" s="283"/>
      <c r="F96" s="394" t="str">
        <f t="shared" si="14"/>
        <v>Nominal £</v>
      </c>
      <c r="G96" s="280"/>
      <c r="H96" s="281"/>
      <c r="I96" s="729"/>
      <c r="J96" s="672">
        <f t="shared" si="15"/>
        <v>0</v>
      </c>
      <c r="K96" s="265"/>
      <c r="L96" s="283"/>
      <c r="M96" s="265"/>
      <c r="N96" s="1228">
        <f t="shared" si="16"/>
        <v>0</v>
      </c>
      <c r="O96" s="375" t="s">
        <v>425</v>
      </c>
      <c r="P96" s="283"/>
      <c r="Q96" s="265"/>
      <c r="R96" s="265"/>
      <c r="S96" s="265"/>
      <c r="T96" s="265"/>
    </row>
    <row r="97" spans="1:33" x14ac:dyDescent="0.3">
      <c r="A97" s="385"/>
      <c r="B97" s="403" t="s">
        <v>500</v>
      </c>
      <c r="C97" s="312" t="s">
        <v>225</v>
      </c>
      <c r="D97" s="283"/>
      <c r="F97" s="394" t="str">
        <f t="shared" si="14"/>
        <v>Nominal £</v>
      </c>
      <c r="G97" s="280"/>
      <c r="H97" s="281"/>
      <c r="I97" s="729"/>
      <c r="J97" s="672">
        <f t="shared" si="15"/>
        <v>0</v>
      </c>
      <c r="K97" s="265"/>
      <c r="L97" s="283"/>
      <c r="M97" s="265"/>
      <c r="N97" s="1228">
        <f t="shared" si="16"/>
        <v>0</v>
      </c>
      <c r="O97" s="375" t="s">
        <v>425</v>
      </c>
      <c r="P97" s="283"/>
      <c r="Q97" s="265"/>
      <c r="R97" s="265"/>
      <c r="S97" s="265"/>
      <c r="T97" s="265"/>
    </row>
    <row r="98" spans="1:33" ht="14.5" thickBot="1" x14ac:dyDescent="0.35">
      <c r="A98" s="404"/>
      <c r="B98" s="378" t="s">
        <v>501</v>
      </c>
      <c r="C98" s="313" t="s">
        <v>225</v>
      </c>
      <c r="D98" s="380"/>
      <c r="F98" s="395" t="str">
        <f t="shared" si="14"/>
        <v>Nominal £</v>
      </c>
      <c r="G98" s="305"/>
      <c r="H98" s="300"/>
      <c r="I98" s="728"/>
      <c r="J98" s="678">
        <f t="shared" si="15"/>
        <v>0</v>
      </c>
      <c r="K98" s="324"/>
      <c r="L98" s="380"/>
      <c r="M98" s="324"/>
      <c r="N98" s="1229">
        <f t="shared" si="16"/>
        <v>0</v>
      </c>
      <c r="O98" s="381" t="s">
        <v>425</v>
      </c>
      <c r="P98" s="380"/>
      <c r="Q98" s="265"/>
      <c r="R98" s="265"/>
      <c r="S98" s="265"/>
      <c r="T98" s="265"/>
    </row>
    <row r="99" spans="1:33" x14ac:dyDescent="0.3">
      <c r="A99" s="414" t="s">
        <v>425</v>
      </c>
      <c r="B99" s="1023" t="s">
        <v>818</v>
      </c>
      <c r="C99" s="312" t="s">
        <v>225</v>
      </c>
      <c r="D99" s="507"/>
      <c r="F99" s="394" t="str">
        <f t="shared" si="14"/>
        <v>Nominal £</v>
      </c>
      <c r="G99" s="506"/>
      <c r="H99" s="523"/>
      <c r="I99" s="725"/>
      <c r="J99" s="672">
        <f t="shared" si="15"/>
        <v>0</v>
      </c>
      <c r="K99" s="265"/>
      <c r="L99" s="507"/>
      <c r="M99" s="265"/>
      <c r="N99" s="1228">
        <f t="shared" si="16"/>
        <v>0</v>
      </c>
      <c r="O99" s="503"/>
      <c r="P99" s="507"/>
      <c r="Q99" s="265"/>
      <c r="R99" s="265"/>
      <c r="S99" s="265"/>
      <c r="T99" s="265"/>
    </row>
    <row r="100" spans="1:33" x14ac:dyDescent="0.3">
      <c r="A100" s="385"/>
      <c r="B100" s="1023" t="s">
        <v>819</v>
      </c>
      <c r="C100" s="312" t="s">
        <v>225</v>
      </c>
      <c r="D100" s="507"/>
      <c r="F100" s="394" t="str">
        <f t="shared" si="14"/>
        <v>Nominal £</v>
      </c>
      <c r="G100" s="506"/>
      <c r="H100" s="523"/>
      <c r="I100" s="725"/>
      <c r="J100" s="672">
        <f t="shared" si="15"/>
        <v>0</v>
      </c>
      <c r="K100" s="265"/>
      <c r="L100" s="507"/>
      <c r="M100" s="265"/>
      <c r="N100" s="1228">
        <f t="shared" si="16"/>
        <v>0</v>
      </c>
      <c r="O100" s="503"/>
      <c r="P100" s="507"/>
      <c r="Q100" s="265"/>
      <c r="R100" s="265"/>
      <c r="S100" s="265"/>
      <c r="T100" s="265"/>
    </row>
    <row r="101" spans="1:33" x14ac:dyDescent="0.3">
      <c r="A101" s="385"/>
      <c r="B101" s="413" t="s">
        <v>820</v>
      </c>
      <c r="C101" s="312" t="s">
        <v>225</v>
      </c>
      <c r="D101" s="507"/>
      <c r="F101" s="394" t="str">
        <f t="shared" si="14"/>
        <v>Nominal £</v>
      </c>
      <c r="G101" s="506"/>
      <c r="H101" s="523"/>
      <c r="I101" s="725"/>
      <c r="J101" s="672">
        <f t="shared" si="15"/>
        <v>0</v>
      </c>
      <c r="K101" s="265"/>
      <c r="L101" s="507"/>
      <c r="M101" s="265"/>
      <c r="N101" s="1228">
        <f t="shared" si="16"/>
        <v>0</v>
      </c>
      <c r="O101" s="503"/>
      <c r="P101" s="507"/>
      <c r="Q101" s="265"/>
      <c r="R101" s="265"/>
      <c r="S101" s="265"/>
      <c r="T101" s="265"/>
    </row>
    <row r="102" spans="1:33" x14ac:dyDescent="0.3">
      <c r="A102" s="385"/>
      <c r="B102" s="413" t="s">
        <v>821</v>
      </c>
      <c r="C102" s="312" t="s">
        <v>225</v>
      </c>
      <c r="D102" s="507"/>
      <c r="F102" s="394" t="str">
        <f t="shared" si="14"/>
        <v>Nominal £</v>
      </c>
      <c r="G102" s="506"/>
      <c r="H102" s="523"/>
      <c r="I102" s="725"/>
      <c r="J102" s="672">
        <f t="shared" si="15"/>
        <v>0</v>
      </c>
      <c r="K102" s="265"/>
      <c r="L102" s="507"/>
      <c r="M102" s="265"/>
      <c r="N102" s="1228">
        <f t="shared" si="16"/>
        <v>0</v>
      </c>
      <c r="O102" s="503"/>
      <c r="P102" s="507"/>
      <c r="Q102" s="265"/>
      <c r="R102" s="265"/>
      <c r="S102" s="265"/>
      <c r="T102" s="265"/>
    </row>
    <row r="103" spans="1:33" x14ac:dyDescent="0.3">
      <c r="A103" s="406"/>
      <c r="B103" s="1023" t="s">
        <v>822</v>
      </c>
      <c r="C103" s="312" t="s">
        <v>225</v>
      </c>
      <c r="D103" s="283"/>
      <c r="F103" s="394" t="str">
        <f t="shared" si="14"/>
        <v>Nominal £</v>
      </c>
      <c r="G103" s="280"/>
      <c r="H103" s="281"/>
      <c r="I103" s="729"/>
      <c r="J103" s="672">
        <f t="shared" si="15"/>
        <v>0</v>
      </c>
      <c r="K103" s="265"/>
      <c r="L103" s="283"/>
      <c r="M103" s="265"/>
      <c r="N103" s="1228">
        <f t="shared" si="16"/>
        <v>0</v>
      </c>
      <c r="O103" s="375" t="s">
        <v>425</v>
      </c>
      <c r="P103" s="283"/>
      <c r="Q103" s="265"/>
      <c r="R103" s="265"/>
      <c r="S103" s="265"/>
      <c r="T103" s="265"/>
    </row>
    <row r="104" spans="1:33" x14ac:dyDescent="0.3">
      <c r="A104" s="410"/>
      <c r="B104" s="375" t="s">
        <v>823</v>
      </c>
      <c r="C104" s="312" t="s">
        <v>225</v>
      </c>
      <c r="D104" s="283"/>
      <c r="F104" s="394" t="str">
        <f t="shared" si="14"/>
        <v>Nominal £</v>
      </c>
      <c r="G104" s="280"/>
      <c r="H104" s="281"/>
      <c r="I104" s="729"/>
      <c r="J104" s="672">
        <f t="shared" si="15"/>
        <v>0</v>
      </c>
      <c r="K104" s="265"/>
      <c r="L104" s="283"/>
      <c r="M104" s="265"/>
      <c r="N104" s="1228">
        <f t="shared" si="16"/>
        <v>0</v>
      </c>
      <c r="O104" s="375" t="s">
        <v>425</v>
      </c>
      <c r="P104" s="283"/>
      <c r="Q104" s="265"/>
      <c r="R104" s="265"/>
      <c r="S104" s="265"/>
      <c r="T104" s="265"/>
    </row>
    <row r="105" spans="1:33" x14ac:dyDescent="0.3">
      <c r="A105" s="410"/>
      <c r="B105" s="375" t="s">
        <v>824</v>
      </c>
      <c r="C105" s="312" t="s">
        <v>225</v>
      </c>
      <c r="D105" s="283"/>
      <c r="F105" s="394" t="str">
        <f t="shared" si="14"/>
        <v>Nominal £</v>
      </c>
      <c r="G105" s="280"/>
      <c r="H105" s="281"/>
      <c r="I105" s="729"/>
      <c r="J105" s="672">
        <f t="shared" si="15"/>
        <v>0</v>
      </c>
      <c r="K105" s="265"/>
      <c r="L105" s="283"/>
      <c r="M105" s="265"/>
      <c r="N105" s="1228">
        <f t="shared" si="16"/>
        <v>0</v>
      </c>
      <c r="O105" s="375" t="s">
        <v>425</v>
      </c>
      <c r="P105" s="283"/>
      <c r="Q105" s="265"/>
      <c r="R105" s="265"/>
      <c r="S105" s="265"/>
      <c r="T105" s="265"/>
    </row>
    <row r="106" spans="1:33" s="38" customFormat="1" ht="15" customHeight="1" x14ac:dyDescent="0.3">
      <c r="A106" s="410"/>
      <c r="B106" s="375" t="s">
        <v>825</v>
      </c>
      <c r="C106" s="312" t="s">
        <v>225</v>
      </c>
      <c r="D106" s="283"/>
      <c r="E106"/>
      <c r="F106" s="394" t="str">
        <f t="shared" si="14"/>
        <v>Nominal £</v>
      </c>
      <c r="G106" s="280"/>
      <c r="H106" s="281"/>
      <c r="I106" s="729"/>
      <c r="J106" s="672">
        <f t="shared" si="15"/>
        <v>0</v>
      </c>
      <c r="K106" s="265"/>
      <c r="L106" s="283"/>
      <c r="M106" s="265"/>
      <c r="N106" s="1228">
        <f t="shared" si="16"/>
        <v>0</v>
      </c>
      <c r="O106" s="375" t="s">
        <v>425</v>
      </c>
      <c r="P106" s="283"/>
      <c r="Q106" s="265"/>
      <c r="R106" s="265"/>
      <c r="S106" s="265"/>
      <c r="T106" s="265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10"/>
      <c r="B107" s="375" t="s">
        <v>826</v>
      </c>
      <c r="C107" s="312" t="s">
        <v>225</v>
      </c>
      <c r="D107" s="283"/>
      <c r="F107" s="394" t="str">
        <f t="shared" si="14"/>
        <v>Nominal £</v>
      </c>
      <c r="G107" s="280"/>
      <c r="H107" s="281"/>
      <c r="I107" s="729"/>
      <c r="J107" s="672">
        <f t="shared" si="15"/>
        <v>0</v>
      </c>
      <c r="K107" s="265"/>
      <c r="L107" s="283"/>
      <c r="M107" s="265"/>
      <c r="N107" s="1228">
        <f t="shared" si="16"/>
        <v>0</v>
      </c>
      <c r="O107" s="375" t="s">
        <v>425</v>
      </c>
      <c r="P107" s="283"/>
      <c r="Q107" s="265"/>
      <c r="R107" s="265"/>
      <c r="S107" s="265"/>
      <c r="T107" s="265"/>
    </row>
    <row r="108" spans="1:33" x14ac:dyDescent="0.3">
      <c r="A108" s="410"/>
      <c r="B108" s="375" t="s">
        <v>827</v>
      </c>
      <c r="C108" s="312" t="s">
        <v>225</v>
      </c>
      <c r="D108" s="283"/>
      <c r="F108" s="394" t="str">
        <f t="shared" si="14"/>
        <v>Nominal £</v>
      </c>
      <c r="G108" s="280"/>
      <c r="H108" s="281"/>
      <c r="I108" s="729"/>
      <c r="J108" s="672">
        <f t="shared" si="15"/>
        <v>0</v>
      </c>
      <c r="K108" s="265"/>
      <c r="L108" s="283"/>
      <c r="M108" s="265"/>
      <c r="N108" s="1228">
        <f t="shared" si="16"/>
        <v>0</v>
      </c>
      <c r="O108" s="375" t="s">
        <v>425</v>
      </c>
      <c r="P108" s="283"/>
      <c r="Q108" s="265"/>
      <c r="R108" s="265"/>
      <c r="S108" s="265"/>
      <c r="T108" s="265"/>
    </row>
    <row r="109" spans="1:33" x14ac:dyDescent="0.3">
      <c r="A109" s="410"/>
      <c r="B109" s="375" t="s">
        <v>828</v>
      </c>
      <c r="C109" s="312" t="s">
        <v>225</v>
      </c>
      <c r="D109" s="283"/>
      <c r="F109" s="394" t="str">
        <f t="shared" si="14"/>
        <v>Nominal £</v>
      </c>
      <c r="G109" s="280"/>
      <c r="H109" s="281"/>
      <c r="I109" s="729"/>
      <c r="J109" s="672">
        <f t="shared" si="15"/>
        <v>0</v>
      </c>
      <c r="K109" s="265"/>
      <c r="L109" s="283"/>
      <c r="M109" s="265"/>
      <c r="N109" s="1228">
        <f t="shared" si="16"/>
        <v>0</v>
      </c>
      <c r="O109" s="375" t="s">
        <v>425</v>
      </c>
      <c r="P109" s="283"/>
      <c r="Q109" s="265"/>
      <c r="R109" s="265"/>
      <c r="S109" s="265"/>
      <c r="T109" s="265"/>
    </row>
    <row r="110" spans="1:33" x14ac:dyDescent="0.3">
      <c r="A110" s="410"/>
      <c r="B110" s="375" t="s">
        <v>829</v>
      </c>
      <c r="C110" s="312" t="s">
        <v>225</v>
      </c>
      <c r="D110" s="283"/>
      <c r="F110" s="394" t="str">
        <f t="shared" si="14"/>
        <v>Nominal £</v>
      </c>
      <c r="G110" s="280"/>
      <c r="H110" s="281"/>
      <c r="I110" s="729"/>
      <c r="J110" s="672">
        <f t="shared" si="15"/>
        <v>0</v>
      </c>
      <c r="K110" s="265"/>
      <c r="L110" s="283"/>
      <c r="M110" s="265"/>
      <c r="N110" s="1228">
        <f t="shared" si="16"/>
        <v>0</v>
      </c>
      <c r="O110" s="375" t="s">
        <v>425</v>
      </c>
      <c r="P110" s="283"/>
      <c r="Q110" s="265"/>
      <c r="R110" s="265"/>
      <c r="S110" s="265"/>
      <c r="T110" s="265"/>
    </row>
    <row r="111" spans="1:33" x14ac:dyDescent="0.3">
      <c r="A111" s="410"/>
      <c r="B111" s="375" t="s">
        <v>830</v>
      </c>
      <c r="C111" s="312" t="s">
        <v>225</v>
      </c>
      <c r="D111" s="283"/>
      <c r="F111" s="394" t="str">
        <f t="shared" si="14"/>
        <v>Nominal £</v>
      </c>
      <c r="G111" s="280"/>
      <c r="H111" s="281"/>
      <c r="I111" s="729"/>
      <c r="J111" s="672">
        <f t="shared" si="15"/>
        <v>0</v>
      </c>
      <c r="K111" s="265"/>
      <c r="L111" s="283"/>
      <c r="M111" s="265"/>
      <c r="N111" s="1228">
        <f t="shared" si="16"/>
        <v>0</v>
      </c>
      <c r="O111" s="375" t="s">
        <v>425</v>
      </c>
      <c r="P111" s="283"/>
    </row>
    <row r="112" spans="1:33" ht="14.5" thickBot="1" x14ac:dyDescent="0.35">
      <c r="A112" s="411"/>
      <c r="B112" s="381" t="s">
        <v>831</v>
      </c>
      <c r="C112" s="313" t="s">
        <v>225</v>
      </c>
      <c r="D112" s="380"/>
      <c r="E112" s="408"/>
      <c r="F112" s="395" t="str">
        <f t="shared" si="14"/>
        <v>Nominal £</v>
      </c>
      <c r="G112" s="305"/>
      <c r="H112" s="300"/>
      <c r="I112" s="728"/>
      <c r="J112" s="678">
        <f t="shared" si="15"/>
        <v>0</v>
      </c>
      <c r="K112" s="324"/>
      <c r="L112" s="380"/>
      <c r="M112" s="324"/>
      <c r="N112" s="1229">
        <f t="shared" si="16"/>
        <v>0</v>
      </c>
      <c r="O112" s="381" t="s">
        <v>425</v>
      </c>
      <c r="P112" s="380"/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BAF89-880E-42D6-BA81-202C301CB99F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</row>
    <row r="2" spans="1:21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493"/>
    </row>
    <row r="3" spans="1:21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L3" s="1494"/>
    </row>
    <row r="4" spans="1:21" ht="18" customHeight="1" x14ac:dyDescent="0.4">
      <c r="A4" s="638" t="str">
        <f ca="1">CONCATENATE("Worksheet: ",RIGHT(CELL("filename",$A$1),LEN(CELL("filename",$A$1))-FIND("]",CELL("filename",$A$1))))</f>
        <v>Worksheet: 4.8 Capex Workload 2024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</row>
    <row r="5" spans="1:21" x14ac:dyDescent="0.3"/>
    <row r="6" spans="1:21" ht="16.5" customHeight="1" thickBot="1" x14ac:dyDescent="0.4">
      <c r="A6" s="391" t="s">
        <v>1267</v>
      </c>
      <c r="B6" s="390"/>
      <c r="C6" s="390"/>
      <c r="D6" s="390"/>
      <c r="E6" s="14"/>
      <c r="F6" s="392"/>
      <c r="G6" s="266"/>
      <c r="H6" s="266"/>
      <c r="J6" s="14"/>
      <c r="K6" s="14"/>
      <c r="L6" s="14"/>
      <c r="M6" s="14"/>
    </row>
    <row r="7" spans="1:21" ht="26.25" customHeight="1" thickBot="1" x14ac:dyDescent="0.35">
      <c r="A7" s="1235" t="s">
        <v>996</v>
      </c>
      <c r="B7" s="316" t="s">
        <v>410</v>
      </c>
      <c r="C7" s="316" t="s">
        <v>299</v>
      </c>
      <c r="D7" s="267" t="s">
        <v>411</v>
      </c>
      <c r="F7" s="267" t="s">
        <v>386</v>
      </c>
      <c r="G7" s="267" t="s">
        <v>356</v>
      </c>
      <c r="H7" s="267" t="s">
        <v>357</v>
      </c>
      <c r="I7" s="267" t="s">
        <v>358</v>
      </c>
      <c r="J7" s="400" t="s">
        <v>359</v>
      </c>
      <c r="K7" s="265"/>
      <c r="L7" s="400" t="s">
        <v>360</v>
      </c>
      <c r="M7" s="265"/>
      <c r="N7" s="267" t="s">
        <v>361</v>
      </c>
      <c r="O7" s="1235" t="s">
        <v>412</v>
      </c>
      <c r="P7" s="1347" t="s">
        <v>1066</v>
      </c>
    </row>
    <row r="8" spans="1:21" x14ac:dyDescent="0.3">
      <c r="A8" s="401" t="s">
        <v>352</v>
      </c>
      <c r="B8" s="402" t="s">
        <v>413</v>
      </c>
      <c r="C8" s="311" t="s">
        <v>375</v>
      </c>
      <c r="D8" s="277"/>
      <c r="F8" s="393" t="s">
        <v>374</v>
      </c>
      <c r="G8" s="273"/>
      <c r="H8" s="274"/>
      <c r="I8" s="275"/>
      <c r="J8" s="670">
        <f>SUM(G8:I8)</f>
        <v>0</v>
      </c>
      <c r="K8" s="265"/>
      <c r="L8" s="277"/>
      <c r="M8" s="265"/>
      <c r="N8" s="1227">
        <f>J8-L8</f>
        <v>0</v>
      </c>
      <c r="O8" s="374" t="s">
        <v>414</v>
      </c>
      <c r="P8" s="277"/>
    </row>
    <row r="9" spans="1:21" x14ac:dyDescent="0.3">
      <c r="A9" s="385"/>
      <c r="B9" s="403" t="s">
        <v>415</v>
      </c>
      <c r="C9" s="312" t="s">
        <v>375</v>
      </c>
      <c r="D9" s="283"/>
      <c r="F9" s="394" t="str">
        <f>$F$8</f>
        <v>Nominal £</v>
      </c>
      <c r="G9" s="280"/>
      <c r="H9" s="281"/>
      <c r="I9" s="282"/>
      <c r="J9" s="672">
        <f t="shared" ref="J9:J83" si="0">SUM(G9:I9)</f>
        <v>0</v>
      </c>
      <c r="K9" s="265"/>
      <c r="L9" s="283"/>
      <c r="M9" s="265"/>
      <c r="N9" s="1228">
        <f t="shared" ref="N9:N83" si="1">J9-L9</f>
        <v>0</v>
      </c>
      <c r="O9" s="375" t="s">
        <v>414</v>
      </c>
      <c r="P9" s="283"/>
    </row>
    <row r="10" spans="1:21" x14ac:dyDescent="0.3">
      <c r="A10" s="385"/>
      <c r="B10" s="403" t="s">
        <v>416</v>
      </c>
      <c r="C10" s="312" t="s">
        <v>375</v>
      </c>
      <c r="D10" s="283"/>
      <c r="F10" s="394" t="str">
        <f t="shared" ref="F10:F82" si="2">$F$8</f>
        <v>Nominal £</v>
      </c>
      <c r="G10" s="280"/>
      <c r="H10" s="281"/>
      <c r="I10" s="282"/>
      <c r="J10" s="672">
        <f t="shared" si="0"/>
        <v>0</v>
      </c>
      <c r="K10" s="265"/>
      <c r="L10" s="283"/>
      <c r="M10" s="265"/>
      <c r="N10" s="1228">
        <f t="shared" si="1"/>
        <v>0</v>
      </c>
      <c r="O10" s="375" t="s">
        <v>414</v>
      </c>
      <c r="P10" s="283"/>
    </row>
    <row r="11" spans="1:21" x14ac:dyDescent="0.3">
      <c r="A11" s="385"/>
      <c r="B11" s="403" t="s">
        <v>418</v>
      </c>
      <c r="C11" s="312" t="s">
        <v>375</v>
      </c>
      <c r="D11" s="283"/>
      <c r="F11" s="394" t="str">
        <f t="shared" si="2"/>
        <v>Nominal £</v>
      </c>
      <c r="G11" s="280"/>
      <c r="H11" s="281"/>
      <c r="I11" s="282"/>
      <c r="J11" s="672">
        <f t="shared" si="0"/>
        <v>0</v>
      </c>
      <c r="K11" s="265"/>
      <c r="L11" s="283"/>
      <c r="M11" s="265"/>
      <c r="N11" s="1228">
        <f t="shared" si="1"/>
        <v>0</v>
      </c>
      <c r="O11" s="375" t="s">
        <v>414</v>
      </c>
      <c r="P11" s="283"/>
    </row>
    <row r="12" spans="1:21" x14ac:dyDescent="0.3">
      <c r="A12" s="385"/>
      <c r="B12" s="403" t="s">
        <v>420</v>
      </c>
      <c r="C12" s="312" t="s">
        <v>375</v>
      </c>
      <c r="D12" s="283"/>
      <c r="F12" s="394" t="str">
        <f t="shared" si="2"/>
        <v>Nominal £</v>
      </c>
      <c r="G12" s="280"/>
      <c r="H12" s="281"/>
      <c r="I12" s="282"/>
      <c r="J12" s="672">
        <f t="shared" si="0"/>
        <v>0</v>
      </c>
      <c r="K12" s="265"/>
      <c r="L12" s="283"/>
      <c r="M12" s="265"/>
      <c r="N12" s="1228">
        <f t="shared" si="1"/>
        <v>0</v>
      </c>
      <c r="O12" s="375" t="s">
        <v>414</v>
      </c>
      <c r="P12" s="283"/>
    </row>
    <row r="13" spans="1:21" x14ac:dyDescent="0.3">
      <c r="A13" s="385"/>
      <c r="B13" s="403" t="s">
        <v>422</v>
      </c>
      <c r="C13" s="312" t="s">
        <v>375</v>
      </c>
      <c r="D13" s="283"/>
      <c r="F13" s="394" t="str">
        <f t="shared" si="2"/>
        <v>Nominal £</v>
      </c>
      <c r="G13" s="280"/>
      <c r="H13" s="281"/>
      <c r="I13" s="282"/>
      <c r="J13" s="672">
        <f t="shared" si="0"/>
        <v>0</v>
      </c>
      <c r="K13" s="265"/>
      <c r="L13" s="283"/>
      <c r="M13" s="265"/>
      <c r="N13" s="1228">
        <f t="shared" si="1"/>
        <v>0</v>
      </c>
      <c r="O13" s="375" t="s">
        <v>414</v>
      </c>
      <c r="P13" s="283"/>
      <c r="Q13" s="265"/>
      <c r="R13" s="265"/>
      <c r="S13" s="265"/>
      <c r="T13" s="265"/>
    </row>
    <row r="14" spans="1:21" x14ac:dyDescent="0.3">
      <c r="A14" s="385"/>
      <c r="B14" s="403" t="s">
        <v>424</v>
      </c>
      <c r="C14" s="312" t="s">
        <v>375</v>
      </c>
      <c r="D14" s="283"/>
      <c r="F14" s="394" t="str">
        <f t="shared" si="2"/>
        <v>Nominal £</v>
      </c>
      <c r="G14" s="280"/>
      <c r="H14" s="281"/>
      <c r="I14" s="282"/>
      <c r="J14" s="672">
        <f t="shared" si="0"/>
        <v>0</v>
      </c>
      <c r="K14" s="265"/>
      <c r="L14" s="283"/>
      <c r="M14" s="265"/>
      <c r="N14" s="1228">
        <f t="shared" si="1"/>
        <v>0</v>
      </c>
      <c r="O14" s="375" t="s">
        <v>414</v>
      </c>
      <c r="P14" s="283"/>
      <c r="Q14" s="265"/>
      <c r="R14" s="265"/>
      <c r="S14" s="265"/>
      <c r="T14" s="265"/>
    </row>
    <row r="15" spans="1:21" x14ac:dyDescent="0.3">
      <c r="A15" s="385"/>
      <c r="B15" s="403" t="s">
        <v>426</v>
      </c>
      <c r="C15" s="312" t="s">
        <v>375</v>
      </c>
      <c r="D15" s="283"/>
      <c r="F15" s="394" t="str">
        <f t="shared" si="2"/>
        <v>Nominal £</v>
      </c>
      <c r="G15" s="280"/>
      <c r="H15" s="281"/>
      <c r="I15" s="282"/>
      <c r="J15" s="672">
        <f t="shared" si="0"/>
        <v>0</v>
      </c>
      <c r="K15" s="265"/>
      <c r="L15" s="283"/>
      <c r="M15" s="265"/>
      <c r="N15" s="1228">
        <f t="shared" si="1"/>
        <v>0</v>
      </c>
      <c r="O15" s="375" t="s">
        <v>414</v>
      </c>
      <c r="P15" s="283"/>
      <c r="Q15" s="265"/>
      <c r="R15" s="265"/>
      <c r="S15" s="265"/>
      <c r="T15" s="265"/>
    </row>
    <row r="16" spans="1:21" x14ac:dyDescent="0.3">
      <c r="A16" s="385"/>
      <c r="B16" s="403" t="s">
        <v>428</v>
      </c>
      <c r="C16" s="312" t="s">
        <v>375</v>
      </c>
      <c r="D16" s="283"/>
      <c r="F16" s="394" t="str">
        <f t="shared" si="2"/>
        <v>Nominal £</v>
      </c>
      <c r="G16" s="280"/>
      <c r="H16" s="281"/>
      <c r="I16" s="282"/>
      <c r="J16" s="672">
        <f t="shared" si="0"/>
        <v>0</v>
      </c>
      <c r="K16" s="265"/>
      <c r="L16" s="283"/>
      <c r="M16" s="265"/>
      <c r="N16" s="1228">
        <f t="shared" si="1"/>
        <v>0</v>
      </c>
      <c r="O16" s="375" t="s">
        <v>414</v>
      </c>
      <c r="P16" s="283"/>
      <c r="Q16" s="265"/>
      <c r="R16" s="265"/>
      <c r="S16" s="265"/>
      <c r="T16" s="265"/>
    </row>
    <row r="17" spans="1:20" x14ac:dyDescent="0.3">
      <c r="A17" s="385"/>
      <c r="B17" s="403" t="s">
        <v>430</v>
      </c>
      <c r="C17" s="312" t="s">
        <v>375</v>
      </c>
      <c r="D17" s="283"/>
      <c r="F17" s="394" t="str">
        <f t="shared" si="2"/>
        <v>Nominal £</v>
      </c>
      <c r="G17" s="280"/>
      <c r="H17" s="281"/>
      <c r="I17" s="282"/>
      <c r="J17" s="672">
        <f t="shared" si="0"/>
        <v>0</v>
      </c>
      <c r="K17" s="265"/>
      <c r="L17" s="283"/>
      <c r="M17" s="265"/>
      <c r="N17" s="1228">
        <f t="shared" si="1"/>
        <v>0</v>
      </c>
      <c r="O17" s="375" t="s">
        <v>414</v>
      </c>
      <c r="P17" s="283"/>
      <c r="Q17" s="265"/>
      <c r="R17" s="265"/>
      <c r="S17" s="265"/>
      <c r="T17" s="265"/>
    </row>
    <row r="18" spans="1:20" x14ac:dyDescent="0.3">
      <c r="A18" s="385"/>
      <c r="B18" s="403" t="s">
        <v>432</v>
      </c>
      <c r="C18" s="312" t="s">
        <v>375</v>
      </c>
      <c r="D18" s="283"/>
      <c r="F18" s="394" t="str">
        <f t="shared" si="2"/>
        <v>Nominal £</v>
      </c>
      <c r="G18" s="280"/>
      <c r="H18" s="281"/>
      <c r="I18" s="282"/>
      <c r="J18" s="672">
        <f t="shared" si="0"/>
        <v>0</v>
      </c>
      <c r="K18" s="265"/>
      <c r="L18" s="283"/>
      <c r="M18" s="265"/>
      <c r="N18" s="1228">
        <f t="shared" si="1"/>
        <v>0</v>
      </c>
      <c r="O18" s="375" t="s">
        <v>414</v>
      </c>
      <c r="P18" s="283"/>
      <c r="Q18" s="265"/>
      <c r="R18" s="265"/>
      <c r="S18" s="265"/>
      <c r="T18" s="265"/>
    </row>
    <row r="19" spans="1:20" x14ac:dyDescent="0.3">
      <c r="A19" s="385"/>
      <c r="B19" s="403" t="s">
        <v>433</v>
      </c>
      <c r="C19" s="312" t="s">
        <v>375</v>
      </c>
      <c r="D19" s="283"/>
      <c r="F19" s="394" t="str">
        <f t="shared" si="2"/>
        <v>Nominal £</v>
      </c>
      <c r="G19" s="280"/>
      <c r="H19" s="281"/>
      <c r="I19" s="282"/>
      <c r="J19" s="672">
        <f t="shared" si="0"/>
        <v>0</v>
      </c>
      <c r="K19" s="265"/>
      <c r="L19" s="283"/>
      <c r="M19" s="265"/>
      <c r="N19" s="1228">
        <f t="shared" si="1"/>
        <v>0</v>
      </c>
      <c r="O19" s="375" t="s">
        <v>414</v>
      </c>
      <c r="P19" s="283"/>
      <c r="Q19" s="265"/>
      <c r="R19" s="265"/>
      <c r="S19" s="265"/>
      <c r="T19" s="265"/>
    </row>
    <row r="20" spans="1:20" x14ac:dyDescent="0.3">
      <c r="A20" s="385"/>
      <c r="B20" s="403" t="s">
        <v>434</v>
      </c>
      <c r="C20" s="312" t="s">
        <v>375</v>
      </c>
      <c r="D20" s="283"/>
      <c r="F20" s="394" t="str">
        <f t="shared" si="2"/>
        <v>Nominal £</v>
      </c>
      <c r="G20" s="280"/>
      <c r="H20" s="281"/>
      <c r="I20" s="282"/>
      <c r="J20" s="672">
        <f t="shared" si="0"/>
        <v>0</v>
      </c>
      <c r="K20" s="265"/>
      <c r="L20" s="283"/>
      <c r="M20" s="265"/>
      <c r="N20" s="1228">
        <f t="shared" si="1"/>
        <v>0</v>
      </c>
      <c r="O20" s="375" t="s">
        <v>414</v>
      </c>
      <c r="P20" s="283"/>
      <c r="Q20" s="265"/>
      <c r="R20" s="265"/>
      <c r="S20" s="265"/>
      <c r="T20" s="265"/>
    </row>
    <row r="21" spans="1:20" ht="14.5" thickBot="1" x14ac:dyDescent="0.35">
      <c r="A21" s="404"/>
      <c r="B21" s="405" t="s">
        <v>435</v>
      </c>
      <c r="C21" s="313" t="s">
        <v>375</v>
      </c>
      <c r="D21" s="380"/>
      <c r="F21" s="395" t="str">
        <f t="shared" si="2"/>
        <v>Nominal £</v>
      </c>
      <c r="G21" s="305"/>
      <c r="H21" s="300"/>
      <c r="I21" s="301"/>
      <c r="J21" s="678">
        <f t="shared" si="0"/>
        <v>0</v>
      </c>
      <c r="K21" s="324"/>
      <c r="L21" s="380"/>
      <c r="M21" s="324"/>
      <c r="N21" s="1229">
        <f t="shared" si="1"/>
        <v>0</v>
      </c>
      <c r="O21" s="381" t="s">
        <v>414</v>
      </c>
      <c r="P21" s="380"/>
      <c r="Q21" s="265"/>
      <c r="R21" s="265"/>
      <c r="S21" s="265"/>
      <c r="T21" s="265"/>
    </row>
    <row r="22" spans="1:20" x14ac:dyDescent="0.3">
      <c r="A22" s="401" t="s">
        <v>365</v>
      </c>
      <c r="B22" s="402" t="s">
        <v>436</v>
      </c>
      <c r="C22" s="311" t="s">
        <v>375</v>
      </c>
      <c r="D22" s="277"/>
      <c r="F22" s="393" t="str">
        <f t="shared" si="2"/>
        <v>Nominal £</v>
      </c>
      <c r="G22" s="273"/>
      <c r="H22" s="274"/>
      <c r="I22" s="275"/>
      <c r="J22" s="670">
        <f t="shared" si="0"/>
        <v>0</v>
      </c>
      <c r="K22" s="320"/>
      <c r="L22" s="277"/>
      <c r="M22" s="320"/>
      <c r="N22" s="1227">
        <f t="shared" si="1"/>
        <v>0</v>
      </c>
      <c r="O22" s="374" t="s">
        <v>414</v>
      </c>
      <c r="P22" s="277"/>
      <c r="Q22" s="265"/>
      <c r="R22" s="265"/>
      <c r="S22" s="265"/>
      <c r="T22" s="265"/>
    </row>
    <row r="23" spans="1:20" x14ac:dyDescent="0.3">
      <c r="A23" s="385"/>
      <c r="B23" s="403" t="s">
        <v>437</v>
      </c>
      <c r="C23" s="312" t="s">
        <v>375</v>
      </c>
      <c r="D23" s="283"/>
      <c r="F23" s="394" t="str">
        <f t="shared" si="2"/>
        <v>Nominal £</v>
      </c>
      <c r="G23" s="280"/>
      <c r="H23" s="281"/>
      <c r="I23" s="282"/>
      <c r="J23" s="672">
        <f t="shared" si="0"/>
        <v>0</v>
      </c>
      <c r="K23" s="265"/>
      <c r="L23" s="283"/>
      <c r="M23" s="265"/>
      <c r="N23" s="1228">
        <f t="shared" si="1"/>
        <v>0</v>
      </c>
      <c r="O23" s="375" t="s">
        <v>414</v>
      </c>
      <c r="P23" s="283"/>
      <c r="Q23" s="265"/>
      <c r="R23" s="265"/>
      <c r="S23" s="265"/>
      <c r="T23" s="265"/>
    </row>
    <row r="24" spans="1:20" x14ac:dyDescent="0.3">
      <c r="A24" s="385"/>
      <c r="B24" s="403" t="s">
        <v>438</v>
      </c>
      <c r="C24" s="312" t="s">
        <v>375</v>
      </c>
      <c r="D24" s="283"/>
      <c r="F24" s="394" t="str">
        <f t="shared" si="2"/>
        <v>Nominal £</v>
      </c>
      <c r="G24" s="280"/>
      <c r="H24" s="281"/>
      <c r="I24" s="282"/>
      <c r="J24" s="672">
        <f t="shared" si="0"/>
        <v>0</v>
      </c>
      <c r="K24" s="265"/>
      <c r="L24" s="283"/>
      <c r="M24" s="265"/>
      <c r="N24" s="1228">
        <f t="shared" si="1"/>
        <v>0</v>
      </c>
      <c r="O24" s="375" t="s">
        <v>414</v>
      </c>
      <c r="P24" s="283"/>
      <c r="Q24" s="265"/>
      <c r="R24" s="265"/>
      <c r="S24" s="265"/>
      <c r="T24" s="265"/>
    </row>
    <row r="25" spans="1:20" x14ac:dyDescent="0.3">
      <c r="A25" s="385"/>
      <c r="B25" s="403" t="s">
        <v>439</v>
      </c>
      <c r="C25" s="312" t="s">
        <v>375</v>
      </c>
      <c r="D25" s="283"/>
      <c r="F25" s="394" t="str">
        <f t="shared" si="2"/>
        <v>Nominal £</v>
      </c>
      <c r="G25" s="280"/>
      <c r="H25" s="281"/>
      <c r="I25" s="282"/>
      <c r="J25" s="672">
        <f t="shared" si="0"/>
        <v>0</v>
      </c>
      <c r="K25" s="265"/>
      <c r="L25" s="283"/>
      <c r="M25" s="265"/>
      <c r="N25" s="1228">
        <f t="shared" si="1"/>
        <v>0</v>
      </c>
      <c r="O25" s="375" t="s">
        <v>414</v>
      </c>
      <c r="P25" s="283"/>
      <c r="Q25" s="265"/>
      <c r="R25" s="265"/>
      <c r="S25" s="265"/>
      <c r="T25" s="265"/>
    </row>
    <row r="26" spans="1:20" x14ac:dyDescent="0.3">
      <c r="A26" s="385"/>
      <c r="B26" s="403" t="s">
        <v>440</v>
      </c>
      <c r="C26" s="312" t="s">
        <v>375</v>
      </c>
      <c r="D26" s="283"/>
      <c r="F26" s="394" t="str">
        <f t="shared" si="2"/>
        <v>Nominal £</v>
      </c>
      <c r="G26" s="280"/>
      <c r="H26" s="281"/>
      <c r="I26" s="282"/>
      <c r="J26" s="672">
        <f t="shared" si="0"/>
        <v>0</v>
      </c>
      <c r="K26" s="265"/>
      <c r="L26" s="283"/>
      <c r="M26" s="265"/>
      <c r="N26" s="1228">
        <f t="shared" si="1"/>
        <v>0</v>
      </c>
      <c r="O26" s="375" t="s">
        <v>414</v>
      </c>
      <c r="P26" s="283"/>
      <c r="Q26" s="265"/>
      <c r="R26" s="265"/>
      <c r="S26" s="265"/>
      <c r="T26" s="265"/>
    </row>
    <row r="27" spans="1:20" x14ac:dyDescent="0.3">
      <c r="A27" s="385"/>
      <c r="B27" s="403" t="s">
        <v>441</v>
      </c>
      <c r="C27" s="312" t="s">
        <v>375</v>
      </c>
      <c r="D27" s="283"/>
      <c r="F27" s="394" t="str">
        <f t="shared" si="2"/>
        <v>Nominal £</v>
      </c>
      <c r="G27" s="280"/>
      <c r="H27" s="281"/>
      <c r="I27" s="282"/>
      <c r="J27" s="672">
        <f t="shared" si="0"/>
        <v>0</v>
      </c>
      <c r="K27" s="265"/>
      <c r="L27" s="283"/>
      <c r="M27" s="265"/>
      <c r="N27" s="1228">
        <f t="shared" si="1"/>
        <v>0</v>
      </c>
      <c r="O27" s="375" t="s">
        <v>414</v>
      </c>
      <c r="P27" s="283"/>
      <c r="Q27" s="265"/>
      <c r="R27" s="265"/>
      <c r="S27" s="265"/>
      <c r="T27" s="265"/>
    </row>
    <row r="28" spans="1:20" x14ac:dyDescent="0.3">
      <c r="A28" s="385"/>
      <c r="B28" s="403" t="s">
        <v>442</v>
      </c>
      <c r="C28" s="312" t="s">
        <v>375</v>
      </c>
      <c r="D28" s="283"/>
      <c r="F28" s="394" t="str">
        <f t="shared" si="2"/>
        <v>Nominal £</v>
      </c>
      <c r="G28" s="280"/>
      <c r="H28" s="281"/>
      <c r="I28" s="282"/>
      <c r="J28" s="672">
        <f t="shared" si="0"/>
        <v>0</v>
      </c>
      <c r="K28" s="265"/>
      <c r="L28" s="283"/>
      <c r="M28" s="265"/>
      <c r="N28" s="1228">
        <f t="shared" si="1"/>
        <v>0</v>
      </c>
      <c r="O28" s="375" t="s">
        <v>414</v>
      </c>
      <c r="P28" s="283"/>
      <c r="Q28" s="265"/>
      <c r="R28" s="265"/>
      <c r="S28" s="265"/>
      <c r="T28" s="265"/>
    </row>
    <row r="29" spans="1:20" x14ac:dyDescent="0.3">
      <c r="A29" s="385"/>
      <c r="B29" s="403" t="s">
        <v>443</v>
      </c>
      <c r="C29" s="312" t="s">
        <v>375</v>
      </c>
      <c r="D29" s="283"/>
      <c r="F29" s="394" t="str">
        <f t="shared" si="2"/>
        <v>Nominal £</v>
      </c>
      <c r="G29" s="280"/>
      <c r="H29" s="281"/>
      <c r="I29" s="282"/>
      <c r="J29" s="672">
        <f t="shared" si="0"/>
        <v>0</v>
      </c>
      <c r="K29" s="265"/>
      <c r="L29" s="283"/>
      <c r="M29" s="265"/>
      <c r="N29" s="1228">
        <f t="shared" si="1"/>
        <v>0</v>
      </c>
      <c r="O29" s="375" t="s">
        <v>414</v>
      </c>
      <c r="P29" s="283"/>
      <c r="Q29" s="265"/>
      <c r="R29" s="265"/>
      <c r="S29" s="265"/>
      <c r="T29" s="265"/>
    </row>
    <row r="30" spans="1:20" x14ac:dyDescent="0.3">
      <c r="A30" s="385"/>
      <c r="B30" s="403" t="s">
        <v>444</v>
      </c>
      <c r="C30" s="312" t="s">
        <v>375</v>
      </c>
      <c r="D30" s="283"/>
      <c r="F30" s="394" t="str">
        <f t="shared" si="2"/>
        <v>Nominal £</v>
      </c>
      <c r="G30" s="280"/>
      <c r="H30" s="281"/>
      <c r="I30" s="282"/>
      <c r="J30" s="672">
        <f t="shared" si="0"/>
        <v>0</v>
      </c>
      <c r="K30" s="265"/>
      <c r="L30" s="283"/>
      <c r="M30" s="265"/>
      <c r="N30" s="1228">
        <f t="shared" si="1"/>
        <v>0</v>
      </c>
      <c r="O30" s="375" t="s">
        <v>414</v>
      </c>
      <c r="P30" s="283"/>
      <c r="Q30" s="265"/>
      <c r="R30" s="265"/>
      <c r="S30" s="265"/>
      <c r="T30" s="265"/>
    </row>
    <row r="31" spans="1:20" x14ac:dyDescent="0.3">
      <c r="A31" s="385"/>
      <c r="B31" s="403" t="s">
        <v>445</v>
      </c>
      <c r="C31" s="312" t="s">
        <v>375</v>
      </c>
      <c r="D31" s="283"/>
      <c r="F31" s="394" t="str">
        <f t="shared" si="2"/>
        <v>Nominal £</v>
      </c>
      <c r="G31" s="280"/>
      <c r="H31" s="281"/>
      <c r="I31" s="282"/>
      <c r="J31" s="672">
        <f t="shared" si="0"/>
        <v>0</v>
      </c>
      <c r="K31" s="265"/>
      <c r="L31" s="283"/>
      <c r="M31" s="265"/>
      <c r="N31" s="1228">
        <f t="shared" si="1"/>
        <v>0</v>
      </c>
      <c r="O31" s="375" t="s">
        <v>414</v>
      </c>
      <c r="P31" s="283"/>
      <c r="Q31" s="265"/>
      <c r="R31" s="265"/>
      <c r="S31" s="265"/>
      <c r="T31" s="265"/>
    </row>
    <row r="32" spans="1:20" x14ac:dyDescent="0.3">
      <c r="A32" s="385"/>
      <c r="B32" s="403" t="s">
        <v>446</v>
      </c>
      <c r="C32" s="312" t="s">
        <v>375</v>
      </c>
      <c r="D32" s="283"/>
      <c r="F32" s="394" t="str">
        <f t="shared" si="2"/>
        <v>Nominal £</v>
      </c>
      <c r="G32" s="280"/>
      <c r="H32" s="281"/>
      <c r="I32" s="282"/>
      <c r="J32" s="672">
        <f t="shared" si="0"/>
        <v>0</v>
      </c>
      <c r="K32" s="265"/>
      <c r="L32" s="283"/>
      <c r="M32" s="265"/>
      <c r="N32" s="1228">
        <f t="shared" si="1"/>
        <v>0</v>
      </c>
      <c r="O32" s="375" t="s">
        <v>414</v>
      </c>
      <c r="P32" s="283"/>
      <c r="Q32" s="265"/>
      <c r="R32" s="265"/>
      <c r="S32" s="265"/>
      <c r="T32" s="265"/>
    </row>
    <row r="33" spans="1:106" x14ac:dyDescent="0.3">
      <c r="A33" s="385"/>
      <c r="B33" s="403" t="s">
        <v>447</v>
      </c>
      <c r="C33" s="312" t="s">
        <v>375</v>
      </c>
      <c r="D33" s="283"/>
      <c r="F33" s="394" t="str">
        <f t="shared" si="2"/>
        <v>Nominal £</v>
      </c>
      <c r="G33" s="280"/>
      <c r="H33" s="281"/>
      <c r="I33" s="282"/>
      <c r="J33" s="672">
        <f t="shared" si="0"/>
        <v>0</v>
      </c>
      <c r="K33" s="265"/>
      <c r="L33" s="283"/>
      <c r="M33" s="265"/>
      <c r="N33" s="1228">
        <f t="shared" si="1"/>
        <v>0</v>
      </c>
      <c r="O33" s="375" t="s">
        <v>414</v>
      </c>
      <c r="P33" s="283"/>
      <c r="Q33" s="265"/>
      <c r="R33" s="265"/>
      <c r="S33" s="265"/>
      <c r="T33" s="265"/>
    </row>
    <row r="34" spans="1:106" x14ac:dyDescent="0.3">
      <c r="A34" s="385"/>
      <c r="B34" s="403" t="s">
        <v>448</v>
      </c>
      <c r="C34" s="312" t="s">
        <v>375</v>
      </c>
      <c r="D34" s="283"/>
      <c r="F34" s="394" t="str">
        <f t="shared" si="2"/>
        <v>Nominal £</v>
      </c>
      <c r="G34" s="280"/>
      <c r="H34" s="281"/>
      <c r="I34" s="282"/>
      <c r="J34" s="672">
        <f t="shared" si="0"/>
        <v>0</v>
      </c>
      <c r="K34" s="265"/>
      <c r="L34" s="283"/>
      <c r="M34" s="265"/>
      <c r="N34" s="1228">
        <f t="shared" si="1"/>
        <v>0</v>
      </c>
      <c r="O34" s="375" t="s">
        <v>414</v>
      </c>
      <c r="P34" s="283"/>
      <c r="Q34" s="265"/>
      <c r="R34" s="265"/>
      <c r="S34" s="265"/>
      <c r="T34" s="265"/>
    </row>
    <row r="35" spans="1:106" ht="14.5" thickBot="1" x14ac:dyDescent="0.35">
      <c r="A35" s="404"/>
      <c r="B35" s="405" t="s">
        <v>449</v>
      </c>
      <c r="C35" s="313" t="s">
        <v>375</v>
      </c>
      <c r="D35" s="380"/>
      <c r="F35" s="395" t="str">
        <f t="shared" si="2"/>
        <v>Nominal £</v>
      </c>
      <c r="G35" s="305"/>
      <c r="H35" s="300"/>
      <c r="I35" s="301"/>
      <c r="J35" s="678">
        <f t="shared" si="0"/>
        <v>0</v>
      </c>
      <c r="K35" s="324"/>
      <c r="L35" s="380"/>
      <c r="M35" s="324"/>
      <c r="N35" s="1229">
        <f t="shared" si="1"/>
        <v>0</v>
      </c>
      <c r="O35" s="381" t="s">
        <v>414</v>
      </c>
      <c r="P35" s="380"/>
      <c r="Q35" s="265"/>
      <c r="R35" s="265"/>
      <c r="S35" s="265"/>
      <c r="T35" s="265"/>
    </row>
    <row r="36" spans="1:106" x14ac:dyDescent="0.3">
      <c r="A36" s="401" t="s">
        <v>427</v>
      </c>
      <c r="B36" s="1224" t="s">
        <v>988</v>
      </c>
      <c r="C36" s="311" t="s">
        <v>225</v>
      </c>
      <c r="D36" s="277"/>
      <c r="F36" s="393" t="str">
        <f t="shared" si="2"/>
        <v>Nominal £</v>
      </c>
      <c r="G36" s="273"/>
      <c r="H36" s="274"/>
      <c r="I36" s="275"/>
      <c r="J36" s="670">
        <f t="shared" si="0"/>
        <v>0</v>
      </c>
      <c r="K36" s="320"/>
      <c r="L36" s="277"/>
      <c r="M36" s="320"/>
      <c r="N36" s="1227">
        <f t="shared" si="1"/>
        <v>0</v>
      </c>
      <c r="O36" s="501"/>
      <c r="P36" s="277"/>
      <c r="Q36" s="265"/>
      <c r="R36" s="265"/>
      <c r="S36" s="265"/>
      <c r="T36" s="265"/>
    </row>
    <row r="37" spans="1:106" x14ac:dyDescent="0.3">
      <c r="A37" s="406"/>
      <c r="B37" s="1232" t="s">
        <v>989</v>
      </c>
      <c r="C37" s="312" t="s">
        <v>225</v>
      </c>
      <c r="D37" s="387"/>
      <c r="F37" s="397" t="str">
        <f t="shared" si="2"/>
        <v>Nominal £</v>
      </c>
      <c r="G37" s="388"/>
      <c r="H37" s="389"/>
      <c r="I37" s="1225"/>
      <c r="J37" s="718">
        <f t="shared" si="0"/>
        <v>0</v>
      </c>
      <c r="K37" s="265"/>
      <c r="L37" s="387"/>
      <c r="M37" s="385"/>
      <c r="N37" s="1228">
        <f t="shared" si="1"/>
        <v>0</v>
      </c>
      <c r="O37" s="513"/>
      <c r="P37" s="387"/>
      <c r="Q37" s="265"/>
      <c r="R37" s="265"/>
      <c r="S37" s="265"/>
      <c r="T37" s="265"/>
    </row>
    <row r="38" spans="1:106" x14ac:dyDescent="0.3">
      <c r="A38" s="406"/>
      <c r="B38" s="265" t="s">
        <v>450</v>
      </c>
      <c r="C38" s="407" t="s">
        <v>225</v>
      </c>
      <c r="D38" s="1223">
        <f>SUM(D36:D37)</f>
        <v>0</v>
      </c>
      <c r="E38" s="1226"/>
      <c r="F38" s="396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5"/>
      <c r="L38" s="1223">
        <f>SUM(L36:L37)</f>
        <v>0</v>
      </c>
      <c r="M38" s="265"/>
      <c r="N38" s="672">
        <f t="shared" si="1"/>
        <v>0</v>
      </c>
      <c r="O38" s="385" t="s">
        <v>427</v>
      </c>
      <c r="P38" s="1223">
        <f>SUM(P36:P37)</f>
        <v>0</v>
      </c>
      <c r="Q38" s="265"/>
      <c r="R38" s="265"/>
      <c r="S38" s="265"/>
      <c r="T38" s="265"/>
    </row>
    <row r="39" spans="1:106" s="38" customFormat="1" ht="15" customHeight="1" thickBot="1" x14ac:dyDescent="0.35">
      <c r="A39" s="404"/>
      <c r="B39" s="405" t="s">
        <v>451</v>
      </c>
      <c r="C39" s="313" t="s">
        <v>225</v>
      </c>
      <c r="D39" s="380"/>
      <c r="E39"/>
      <c r="F39" s="395" t="str">
        <f t="shared" si="2"/>
        <v>Nominal £</v>
      </c>
      <c r="G39" s="305"/>
      <c r="H39" s="300"/>
      <c r="I39" s="301"/>
      <c r="J39" s="678">
        <f t="shared" si="0"/>
        <v>0</v>
      </c>
      <c r="K39" s="324"/>
      <c r="L39" s="380"/>
      <c r="M39" s="324"/>
      <c r="N39" s="1229">
        <f t="shared" si="1"/>
        <v>0</v>
      </c>
      <c r="O39" s="381" t="s">
        <v>427</v>
      </c>
      <c r="P39" s="380"/>
      <c r="Q39" s="265"/>
      <c r="R39" s="265"/>
      <c r="S39" s="265"/>
      <c r="T39" s="265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1" t="s">
        <v>429</v>
      </c>
      <c r="B40" s="402" t="s">
        <v>452</v>
      </c>
      <c r="C40" s="311" t="s">
        <v>225</v>
      </c>
      <c r="D40" s="277"/>
      <c r="F40" s="393" t="str">
        <f t="shared" si="2"/>
        <v>Nominal £</v>
      </c>
      <c r="G40" s="273"/>
      <c r="H40" s="274"/>
      <c r="I40" s="275"/>
      <c r="J40" s="670">
        <f t="shared" si="0"/>
        <v>0</v>
      </c>
      <c r="K40" s="320"/>
      <c r="L40" s="277"/>
      <c r="M40" s="320"/>
      <c r="N40" s="1227">
        <f t="shared" si="1"/>
        <v>0</v>
      </c>
      <c r="O40" s="374" t="s">
        <v>429</v>
      </c>
      <c r="P40" s="277"/>
      <c r="Q40" s="265"/>
      <c r="R40" s="265"/>
      <c r="S40" s="265"/>
      <c r="T40" s="265"/>
    </row>
    <row r="41" spans="1:106" x14ac:dyDescent="0.3">
      <c r="A41" s="385"/>
      <c r="B41" s="403" t="s">
        <v>453</v>
      </c>
      <c r="C41" s="312" t="s">
        <v>225</v>
      </c>
      <c r="D41" s="283"/>
      <c r="F41" s="394" t="str">
        <f t="shared" si="2"/>
        <v>Nominal £</v>
      </c>
      <c r="G41" s="280"/>
      <c r="H41" s="281"/>
      <c r="I41" s="282"/>
      <c r="J41" s="672">
        <f t="shared" si="0"/>
        <v>0</v>
      </c>
      <c r="K41" s="265"/>
      <c r="L41" s="283"/>
      <c r="M41" s="265"/>
      <c r="N41" s="1228">
        <f t="shared" si="1"/>
        <v>0</v>
      </c>
      <c r="O41" s="375" t="s">
        <v>429</v>
      </c>
      <c r="P41" s="283"/>
      <c r="Q41" s="265"/>
      <c r="R41" s="265"/>
      <c r="S41" s="265"/>
      <c r="T41" s="265"/>
    </row>
    <row r="42" spans="1:106" x14ac:dyDescent="0.3">
      <c r="A42" s="385"/>
      <c r="B42" s="403" t="s">
        <v>454</v>
      </c>
      <c r="C42" s="312" t="s">
        <v>225</v>
      </c>
      <c r="D42" s="283"/>
      <c r="F42" s="394" t="str">
        <f t="shared" si="2"/>
        <v>Nominal £</v>
      </c>
      <c r="G42" s="280"/>
      <c r="H42" s="281"/>
      <c r="I42" s="282"/>
      <c r="J42" s="672">
        <f t="shared" si="0"/>
        <v>0</v>
      </c>
      <c r="K42" s="265"/>
      <c r="L42" s="283"/>
      <c r="M42" s="265"/>
      <c r="N42" s="1228">
        <f t="shared" si="1"/>
        <v>0</v>
      </c>
      <c r="O42" s="375" t="s">
        <v>429</v>
      </c>
      <c r="P42" s="283"/>
      <c r="Q42" s="265"/>
      <c r="R42" s="265"/>
      <c r="S42" s="265"/>
      <c r="T42" s="265"/>
    </row>
    <row r="43" spans="1:106" x14ac:dyDescent="0.3">
      <c r="A43" s="385"/>
      <c r="B43" s="403" t="s">
        <v>455</v>
      </c>
      <c r="C43" s="312" t="s">
        <v>225</v>
      </c>
      <c r="D43" s="283"/>
      <c r="F43" s="394" t="str">
        <f t="shared" si="2"/>
        <v>Nominal £</v>
      </c>
      <c r="G43" s="280"/>
      <c r="H43" s="281"/>
      <c r="I43" s="282"/>
      <c r="J43" s="672">
        <f t="shared" si="0"/>
        <v>0</v>
      </c>
      <c r="K43" s="265"/>
      <c r="L43" s="283"/>
      <c r="M43" s="265"/>
      <c r="N43" s="1228">
        <f t="shared" si="1"/>
        <v>0</v>
      </c>
      <c r="O43" s="375" t="s">
        <v>429</v>
      </c>
      <c r="P43" s="283"/>
      <c r="Q43" s="265"/>
      <c r="R43" s="265"/>
      <c r="S43" s="265"/>
      <c r="T43" s="265"/>
    </row>
    <row r="44" spans="1:106" ht="14.5" thickBot="1" x14ac:dyDescent="0.35">
      <c r="A44" s="404"/>
      <c r="B44" s="405" t="s">
        <v>456</v>
      </c>
      <c r="C44" s="313" t="s">
        <v>225</v>
      </c>
      <c r="D44" s="380"/>
      <c r="F44" s="395" t="str">
        <f t="shared" si="2"/>
        <v>Nominal £</v>
      </c>
      <c r="G44" s="305"/>
      <c r="H44" s="300"/>
      <c r="I44" s="301"/>
      <c r="J44" s="678">
        <f t="shared" si="0"/>
        <v>0</v>
      </c>
      <c r="K44" s="324"/>
      <c r="L44" s="380"/>
      <c r="M44" s="324"/>
      <c r="N44" s="1229">
        <f t="shared" si="1"/>
        <v>0</v>
      </c>
      <c r="O44" s="381" t="s">
        <v>429</v>
      </c>
      <c r="P44" s="380"/>
      <c r="Q44" s="265"/>
      <c r="R44" s="265"/>
      <c r="S44" s="265"/>
      <c r="T44" s="265"/>
    </row>
    <row r="45" spans="1:106" x14ac:dyDescent="0.3">
      <c r="A45" s="401" t="s">
        <v>423</v>
      </c>
      <c r="B45" s="1224" t="s">
        <v>990</v>
      </c>
      <c r="C45" s="311" t="s">
        <v>225</v>
      </c>
      <c r="D45" s="277"/>
      <c r="F45" s="393" t="str">
        <f t="shared" si="2"/>
        <v>Nominal £</v>
      </c>
      <c r="G45" s="273"/>
      <c r="H45" s="274"/>
      <c r="I45" s="726"/>
      <c r="J45" s="670">
        <f t="shared" ref="J45:J47" si="4">SUM(G45:I45)</f>
        <v>0</v>
      </c>
      <c r="K45" s="320"/>
      <c r="L45" s="277"/>
      <c r="M45" s="320"/>
      <c r="N45" s="1227">
        <f t="shared" si="1"/>
        <v>0</v>
      </c>
      <c r="O45" s="501"/>
      <c r="P45" s="277"/>
      <c r="Q45" s="265"/>
      <c r="R45" s="265"/>
      <c r="S45" s="265"/>
      <c r="T45" s="265"/>
    </row>
    <row r="46" spans="1:106" x14ac:dyDescent="0.3">
      <c r="A46" s="406"/>
      <c r="B46" s="1232" t="s">
        <v>991</v>
      </c>
      <c r="C46" s="407" t="s">
        <v>225</v>
      </c>
      <c r="D46" s="382"/>
      <c r="F46" s="396" t="str">
        <f t="shared" si="2"/>
        <v>Nominal £</v>
      </c>
      <c r="G46" s="383"/>
      <c r="H46" s="384"/>
      <c r="I46" s="727"/>
      <c r="J46" s="718">
        <f t="shared" si="4"/>
        <v>0</v>
      </c>
      <c r="K46" s="265"/>
      <c r="L46" s="382"/>
      <c r="M46" s="265"/>
      <c r="N46" s="674">
        <f t="shared" si="1"/>
        <v>0</v>
      </c>
      <c r="O46" s="1234"/>
      <c r="P46" s="382"/>
      <c r="Q46" s="265"/>
      <c r="R46" s="265"/>
      <c r="S46" s="265"/>
      <c r="T46" s="265"/>
    </row>
    <row r="47" spans="1:106" ht="14.5" thickBot="1" x14ac:dyDescent="0.35">
      <c r="A47" s="404"/>
      <c r="B47" s="1233" t="s">
        <v>992</v>
      </c>
      <c r="C47" s="313" t="s">
        <v>225</v>
      </c>
      <c r="D47" s="380"/>
      <c r="F47" s="395" t="str">
        <f t="shared" si="2"/>
        <v>Nominal £</v>
      </c>
      <c r="G47" s="305"/>
      <c r="H47" s="300"/>
      <c r="I47" s="728"/>
      <c r="J47" s="678">
        <f t="shared" si="4"/>
        <v>0</v>
      </c>
      <c r="K47" s="324"/>
      <c r="L47" s="380"/>
      <c r="M47" s="324"/>
      <c r="N47" s="678">
        <f t="shared" si="1"/>
        <v>0</v>
      </c>
      <c r="O47" s="511"/>
      <c r="P47" s="380"/>
      <c r="Q47" s="265"/>
      <c r="R47" s="265"/>
      <c r="S47" s="265"/>
      <c r="T47" s="265"/>
    </row>
    <row r="48" spans="1:106" x14ac:dyDescent="0.3">
      <c r="A48" s="401" t="s">
        <v>423</v>
      </c>
      <c r="B48" s="1224" t="s">
        <v>993</v>
      </c>
      <c r="C48" s="311" t="s">
        <v>225</v>
      </c>
      <c r="D48" s="277"/>
      <c r="F48" s="393" t="str">
        <f t="shared" si="2"/>
        <v>Nominal £</v>
      </c>
      <c r="G48" s="273"/>
      <c r="H48" s="274"/>
      <c r="I48" s="726"/>
      <c r="J48" s="670">
        <f t="shared" si="0"/>
        <v>0</v>
      </c>
      <c r="K48" s="320"/>
      <c r="L48" s="277"/>
      <c r="M48" s="320"/>
      <c r="N48" s="1227">
        <f t="shared" si="1"/>
        <v>0</v>
      </c>
      <c r="O48" s="501"/>
      <c r="P48" s="277"/>
      <c r="Q48" s="265"/>
      <c r="R48" s="265"/>
      <c r="S48" s="265"/>
      <c r="T48" s="265"/>
    </row>
    <row r="49" spans="1:20" x14ac:dyDescent="0.3">
      <c r="A49" s="406"/>
      <c r="B49" s="1232" t="s">
        <v>994</v>
      </c>
      <c r="C49" s="407" t="s">
        <v>225</v>
      </c>
      <c r="D49" s="382"/>
      <c r="F49" s="396" t="str">
        <f t="shared" si="2"/>
        <v>Nominal £</v>
      </c>
      <c r="G49" s="383"/>
      <c r="H49" s="384"/>
      <c r="I49" s="727"/>
      <c r="J49" s="718">
        <f t="shared" si="0"/>
        <v>0</v>
      </c>
      <c r="K49" s="265"/>
      <c r="L49" s="382"/>
      <c r="M49" s="265"/>
      <c r="N49" s="674">
        <f t="shared" si="1"/>
        <v>0</v>
      </c>
      <c r="O49" s="1234"/>
      <c r="P49" s="382"/>
      <c r="Q49" s="265"/>
      <c r="R49" s="265"/>
      <c r="S49" s="265"/>
      <c r="T49" s="265"/>
    </row>
    <row r="50" spans="1:20" ht="14.5" thickBot="1" x14ac:dyDescent="0.35">
      <c r="A50" s="404"/>
      <c r="B50" s="1233" t="s">
        <v>995</v>
      </c>
      <c r="C50" s="313" t="s">
        <v>225</v>
      </c>
      <c r="D50" s="380"/>
      <c r="F50" s="395" t="str">
        <f t="shared" si="2"/>
        <v>Nominal £</v>
      </c>
      <c r="G50" s="305"/>
      <c r="H50" s="300"/>
      <c r="I50" s="728"/>
      <c r="J50" s="678">
        <f t="shared" si="0"/>
        <v>0</v>
      </c>
      <c r="K50" s="324"/>
      <c r="L50" s="380"/>
      <c r="M50" s="324"/>
      <c r="N50" s="678">
        <f t="shared" si="1"/>
        <v>0</v>
      </c>
      <c r="O50" s="511"/>
      <c r="P50" s="380"/>
      <c r="Q50" s="265"/>
      <c r="R50" s="265"/>
      <c r="S50" s="265"/>
      <c r="T50" s="265"/>
    </row>
    <row r="51" spans="1:20" x14ac:dyDescent="0.3">
      <c r="A51" s="401" t="s">
        <v>423</v>
      </c>
      <c r="B51" s="1224" t="s">
        <v>457</v>
      </c>
      <c r="C51" s="311" t="s">
        <v>225</v>
      </c>
      <c r="D51" s="670">
        <f>D45+D48</f>
        <v>0</v>
      </c>
      <c r="F51" s="393" t="str">
        <f t="shared" si="2"/>
        <v>Nominal £</v>
      </c>
      <c r="G51" s="679">
        <f>G45+G48</f>
        <v>0</v>
      </c>
      <c r="H51" s="680">
        <f t="shared" ref="H51" si="5">H45+H48</f>
        <v>0</v>
      </c>
      <c r="I51" s="726"/>
      <c r="J51" s="670">
        <f t="shared" ref="J51:J53" si="6">SUM(G51:I51)</f>
        <v>0</v>
      </c>
      <c r="K51" s="320"/>
      <c r="L51" s="277"/>
      <c r="M51" s="320"/>
      <c r="N51" s="1227">
        <f t="shared" si="1"/>
        <v>0</v>
      </c>
      <c r="O51" s="374" t="s">
        <v>423</v>
      </c>
      <c r="P51" s="277"/>
      <c r="Q51" s="265"/>
      <c r="R51" s="265"/>
      <c r="S51" s="265"/>
      <c r="T51" s="265"/>
    </row>
    <row r="52" spans="1:20" x14ac:dyDescent="0.3">
      <c r="A52" s="406"/>
      <c r="B52" s="1232" t="s">
        <v>458</v>
      </c>
      <c r="C52" s="407" t="s">
        <v>225</v>
      </c>
      <c r="D52" s="1223">
        <f t="shared" ref="D52" si="7">D46+D49</f>
        <v>0</v>
      </c>
      <c r="F52" s="396" t="str">
        <f t="shared" si="2"/>
        <v>Nominal £</v>
      </c>
      <c r="G52" s="1236">
        <f t="shared" ref="G52:H53" si="8">G46+G49</f>
        <v>0</v>
      </c>
      <c r="H52" s="683">
        <f t="shared" si="8"/>
        <v>0</v>
      </c>
      <c r="I52" s="727"/>
      <c r="J52" s="718">
        <f t="shared" si="6"/>
        <v>0</v>
      </c>
      <c r="K52" s="265"/>
      <c r="L52" s="382"/>
      <c r="M52" s="265"/>
      <c r="N52" s="674">
        <f t="shared" si="1"/>
        <v>0</v>
      </c>
      <c r="O52" s="385" t="s">
        <v>423</v>
      </c>
      <c r="P52" s="382"/>
      <c r="Q52" s="265"/>
      <c r="R52" s="265"/>
      <c r="S52" s="265"/>
      <c r="T52" s="265"/>
    </row>
    <row r="53" spans="1:20" ht="14.5" thickBot="1" x14ac:dyDescent="0.35">
      <c r="A53" s="404"/>
      <c r="B53" s="1233" t="s">
        <v>459</v>
      </c>
      <c r="C53" s="313" t="s">
        <v>225</v>
      </c>
      <c r="D53" s="678">
        <f>D47+D50</f>
        <v>0</v>
      </c>
      <c r="F53" s="395" t="str">
        <f t="shared" si="2"/>
        <v>Nominal £</v>
      </c>
      <c r="G53" s="677">
        <f t="shared" si="8"/>
        <v>0</v>
      </c>
      <c r="H53" s="664">
        <f t="shared" si="8"/>
        <v>0</v>
      </c>
      <c r="I53" s="728"/>
      <c r="J53" s="678">
        <f t="shared" si="6"/>
        <v>0</v>
      </c>
      <c r="K53" s="324"/>
      <c r="L53" s="380"/>
      <c r="M53" s="324"/>
      <c r="N53" s="678">
        <f t="shared" si="1"/>
        <v>0</v>
      </c>
      <c r="O53" s="381" t="s">
        <v>423</v>
      </c>
      <c r="P53" s="380"/>
      <c r="Q53" s="265"/>
      <c r="R53" s="265"/>
      <c r="S53" s="265"/>
      <c r="T53" s="265"/>
    </row>
    <row r="54" spans="1:20" x14ac:dyDescent="0.3">
      <c r="A54" s="401" t="s">
        <v>423</v>
      </c>
      <c r="B54" s="402" t="s">
        <v>460</v>
      </c>
      <c r="C54" s="311" t="s">
        <v>225</v>
      </c>
      <c r="D54" s="277"/>
      <c r="F54" s="393" t="str">
        <f t="shared" si="2"/>
        <v>Nominal £</v>
      </c>
      <c r="G54" s="273"/>
      <c r="H54" s="274"/>
      <c r="I54" s="726"/>
      <c r="J54" s="670">
        <f t="shared" si="0"/>
        <v>0</v>
      </c>
      <c r="K54" s="320"/>
      <c r="L54" s="277"/>
      <c r="M54" s="320"/>
      <c r="N54" s="1227">
        <f t="shared" si="1"/>
        <v>0</v>
      </c>
      <c r="O54" s="374" t="s">
        <v>423</v>
      </c>
      <c r="P54" s="277"/>
      <c r="Q54" s="265"/>
      <c r="R54" s="265"/>
      <c r="S54" s="265"/>
      <c r="T54" s="265"/>
    </row>
    <row r="55" spans="1:20" x14ac:dyDescent="0.3">
      <c r="A55" s="406"/>
      <c r="B55" s="375" t="s">
        <v>461</v>
      </c>
      <c r="C55" s="407" t="s">
        <v>225</v>
      </c>
      <c r="D55" s="382"/>
      <c r="F55" s="396" t="str">
        <f t="shared" si="2"/>
        <v>Nominal £</v>
      </c>
      <c r="G55" s="383"/>
      <c r="H55" s="384"/>
      <c r="I55" s="727"/>
      <c r="J55" s="718">
        <f t="shared" si="0"/>
        <v>0</v>
      </c>
      <c r="K55" s="265"/>
      <c r="L55" s="382"/>
      <c r="M55" s="265"/>
      <c r="N55" s="674">
        <f t="shared" si="1"/>
        <v>0</v>
      </c>
      <c r="O55" s="385" t="s">
        <v>423</v>
      </c>
      <c r="P55" s="382"/>
      <c r="Q55" s="265"/>
      <c r="R55" s="265"/>
      <c r="S55" s="265"/>
      <c r="T55" s="265"/>
    </row>
    <row r="56" spans="1:20" ht="14.5" thickBot="1" x14ac:dyDescent="0.35">
      <c r="A56" s="385"/>
      <c r="B56" s="265" t="s">
        <v>462</v>
      </c>
      <c r="C56" s="327" t="s">
        <v>225</v>
      </c>
      <c r="D56" s="289"/>
      <c r="F56" s="398" t="str">
        <f t="shared" si="2"/>
        <v>Nominal £</v>
      </c>
      <c r="G56" s="286"/>
      <c r="H56" s="287"/>
      <c r="I56" s="725"/>
      <c r="J56" s="674">
        <f t="shared" si="0"/>
        <v>0</v>
      </c>
      <c r="K56" s="265"/>
      <c r="L56" s="289"/>
      <c r="M56" s="265"/>
      <c r="N56" s="674">
        <f t="shared" si="1"/>
        <v>0</v>
      </c>
      <c r="O56" s="386" t="s">
        <v>423</v>
      </c>
      <c r="P56" s="289"/>
      <c r="Q56" s="265"/>
      <c r="R56" s="265"/>
      <c r="S56" s="265"/>
      <c r="T56" s="265"/>
    </row>
    <row r="57" spans="1:20" x14ac:dyDescent="0.3">
      <c r="A57" s="401" t="s">
        <v>423</v>
      </c>
      <c r="B57" s="1237" t="s">
        <v>997</v>
      </c>
      <c r="C57" s="311" t="s">
        <v>225</v>
      </c>
      <c r="D57" s="277"/>
      <c r="F57" s="393" t="str">
        <f t="shared" si="2"/>
        <v>Nominal £</v>
      </c>
      <c r="G57" s="273"/>
      <c r="H57" s="274"/>
      <c r="I57" s="726"/>
      <c r="J57" s="670">
        <f t="shared" ref="J57:J59" si="9">SUM(G57:I57)</f>
        <v>0</v>
      </c>
      <c r="K57" s="320"/>
      <c r="L57" s="277"/>
      <c r="M57" s="320"/>
      <c r="N57" s="1227">
        <f t="shared" si="1"/>
        <v>0</v>
      </c>
      <c r="O57" s="374" t="s">
        <v>423</v>
      </c>
      <c r="P57" s="277"/>
      <c r="Q57" s="265"/>
      <c r="R57" s="265"/>
      <c r="S57" s="265"/>
      <c r="T57" s="265"/>
    </row>
    <row r="58" spans="1:20" x14ac:dyDescent="0.3">
      <c r="A58" s="406"/>
      <c r="B58" s="1238" t="s">
        <v>998</v>
      </c>
      <c r="C58" s="407" t="s">
        <v>225</v>
      </c>
      <c r="D58" s="382"/>
      <c r="F58" s="396" t="str">
        <f t="shared" si="2"/>
        <v>Nominal £</v>
      </c>
      <c r="G58" s="383"/>
      <c r="H58" s="384"/>
      <c r="I58" s="727"/>
      <c r="J58" s="718">
        <f>SUM(G58:I58)</f>
        <v>0</v>
      </c>
      <c r="K58" s="265"/>
      <c r="L58" s="382"/>
      <c r="M58" s="265"/>
      <c r="N58" s="674">
        <f t="shared" si="1"/>
        <v>0</v>
      </c>
      <c r="O58" s="385" t="s">
        <v>423</v>
      </c>
      <c r="P58" s="382"/>
      <c r="Q58" s="265"/>
      <c r="R58" s="265"/>
      <c r="S58" s="265"/>
      <c r="T58" s="265"/>
    </row>
    <row r="59" spans="1:20" ht="14.5" thickBot="1" x14ac:dyDescent="0.35">
      <c r="A59" s="385"/>
      <c r="B59" s="1239" t="s">
        <v>999</v>
      </c>
      <c r="C59" s="327" t="s">
        <v>225</v>
      </c>
      <c r="D59" s="289"/>
      <c r="F59" s="398" t="str">
        <f t="shared" si="2"/>
        <v>Nominal £</v>
      </c>
      <c r="G59" s="286"/>
      <c r="H59" s="287"/>
      <c r="I59" s="725"/>
      <c r="J59" s="674">
        <f t="shared" si="9"/>
        <v>0</v>
      </c>
      <c r="K59" s="265"/>
      <c r="L59" s="289"/>
      <c r="M59" s="265"/>
      <c r="N59" s="674">
        <f t="shared" si="1"/>
        <v>0</v>
      </c>
      <c r="O59" s="386" t="s">
        <v>423</v>
      </c>
      <c r="P59" s="289"/>
      <c r="Q59" s="265"/>
      <c r="R59" s="265"/>
      <c r="S59" s="265"/>
      <c r="T59" s="265"/>
    </row>
    <row r="60" spans="1:20" x14ac:dyDescent="0.3">
      <c r="A60" s="401" t="s">
        <v>425</v>
      </c>
      <c r="B60" s="402" t="s">
        <v>463</v>
      </c>
      <c r="C60" s="311" t="s">
        <v>225</v>
      </c>
      <c r="D60" s="277"/>
      <c r="F60" s="393" t="str">
        <f t="shared" si="2"/>
        <v>Nominal £</v>
      </c>
      <c r="G60" s="273"/>
      <c r="H60" s="274"/>
      <c r="I60" s="726"/>
      <c r="J60" s="670">
        <f t="shared" si="0"/>
        <v>0</v>
      </c>
      <c r="K60" s="320"/>
      <c r="L60" s="277"/>
      <c r="M60" s="320"/>
      <c r="N60" s="1227">
        <f t="shared" si="1"/>
        <v>0</v>
      </c>
      <c r="O60" s="374" t="s">
        <v>425</v>
      </c>
      <c r="P60" s="277"/>
      <c r="Q60" s="265"/>
      <c r="R60" s="265"/>
      <c r="S60" s="265"/>
      <c r="T60" s="265"/>
    </row>
    <row r="61" spans="1:20" x14ac:dyDescent="0.3">
      <c r="A61" s="385"/>
      <c r="B61" s="403" t="s">
        <v>464</v>
      </c>
      <c r="C61" s="312" t="s">
        <v>225</v>
      </c>
      <c r="D61" s="283"/>
      <c r="F61" s="394" t="str">
        <f t="shared" si="2"/>
        <v>Nominal £</v>
      </c>
      <c r="G61" s="280"/>
      <c r="H61" s="281"/>
      <c r="I61" s="729"/>
      <c r="J61" s="672">
        <f t="shared" si="0"/>
        <v>0</v>
      </c>
      <c r="K61" s="265"/>
      <c r="L61" s="283"/>
      <c r="M61" s="265"/>
      <c r="N61" s="1228">
        <f t="shared" si="1"/>
        <v>0</v>
      </c>
      <c r="O61" s="375" t="s">
        <v>425</v>
      </c>
      <c r="P61" s="283"/>
      <c r="Q61" s="265"/>
      <c r="R61" s="265"/>
      <c r="S61" s="265"/>
      <c r="T61" s="265"/>
    </row>
    <row r="62" spans="1:20" x14ac:dyDescent="0.3">
      <c r="A62" s="385"/>
      <c r="B62" s="403" t="s">
        <v>465</v>
      </c>
      <c r="C62" s="312" t="s">
        <v>225</v>
      </c>
      <c r="D62" s="283"/>
      <c r="F62" s="394" t="str">
        <f t="shared" si="2"/>
        <v>Nominal £</v>
      </c>
      <c r="G62" s="280"/>
      <c r="H62" s="281"/>
      <c r="I62" s="729"/>
      <c r="J62" s="672">
        <f t="shared" si="0"/>
        <v>0</v>
      </c>
      <c r="K62" s="265"/>
      <c r="L62" s="283"/>
      <c r="M62" s="265"/>
      <c r="N62" s="1228">
        <f t="shared" si="1"/>
        <v>0</v>
      </c>
      <c r="O62" s="375" t="s">
        <v>425</v>
      </c>
      <c r="P62" s="283"/>
      <c r="Q62" s="265"/>
      <c r="R62" s="265"/>
      <c r="S62" s="265"/>
      <c r="T62" s="265"/>
    </row>
    <row r="63" spans="1:20" x14ac:dyDescent="0.3">
      <c r="A63" s="385"/>
      <c r="B63" s="403" t="s">
        <v>466</v>
      </c>
      <c r="C63" s="312" t="s">
        <v>225</v>
      </c>
      <c r="D63" s="283"/>
      <c r="F63" s="394" t="str">
        <f t="shared" si="2"/>
        <v>Nominal £</v>
      </c>
      <c r="G63" s="280"/>
      <c r="H63" s="281"/>
      <c r="I63" s="729"/>
      <c r="J63" s="672">
        <f t="shared" si="0"/>
        <v>0</v>
      </c>
      <c r="K63" s="265"/>
      <c r="L63" s="283"/>
      <c r="M63" s="265"/>
      <c r="N63" s="1228">
        <f t="shared" si="1"/>
        <v>0</v>
      </c>
      <c r="O63" s="375" t="s">
        <v>425</v>
      </c>
      <c r="P63" s="283"/>
      <c r="Q63" s="265"/>
      <c r="R63" s="265"/>
      <c r="S63" s="265"/>
      <c r="T63" s="265"/>
    </row>
    <row r="64" spans="1:20" x14ac:dyDescent="0.3">
      <c r="A64" s="385"/>
      <c r="B64" s="403" t="s">
        <v>467</v>
      </c>
      <c r="C64" s="312" t="s">
        <v>225</v>
      </c>
      <c r="D64" s="283"/>
      <c r="F64" s="394" t="str">
        <f t="shared" si="2"/>
        <v>Nominal £</v>
      </c>
      <c r="G64" s="280"/>
      <c r="H64" s="281"/>
      <c r="I64" s="729"/>
      <c r="J64" s="672">
        <f t="shared" si="0"/>
        <v>0</v>
      </c>
      <c r="K64" s="265"/>
      <c r="L64" s="283"/>
      <c r="M64" s="265"/>
      <c r="N64" s="1228">
        <f t="shared" si="1"/>
        <v>0</v>
      </c>
      <c r="O64" s="375" t="s">
        <v>425</v>
      </c>
      <c r="P64" s="283"/>
      <c r="Q64" s="265"/>
      <c r="R64" s="265"/>
      <c r="S64" s="265"/>
      <c r="T64" s="265"/>
    </row>
    <row r="65" spans="1:20" x14ac:dyDescent="0.3">
      <c r="A65" s="385"/>
      <c r="B65" s="403" t="s">
        <v>468</v>
      </c>
      <c r="C65" s="312" t="s">
        <v>225</v>
      </c>
      <c r="D65" s="283"/>
      <c r="F65" s="394" t="str">
        <f t="shared" si="2"/>
        <v>Nominal £</v>
      </c>
      <c r="G65" s="280"/>
      <c r="H65" s="281"/>
      <c r="I65" s="729"/>
      <c r="J65" s="672">
        <f t="shared" si="0"/>
        <v>0</v>
      </c>
      <c r="K65" s="265"/>
      <c r="L65" s="283"/>
      <c r="M65" s="265"/>
      <c r="N65" s="1228">
        <f t="shared" si="1"/>
        <v>0</v>
      </c>
      <c r="O65" s="375" t="s">
        <v>425</v>
      </c>
      <c r="P65" s="283"/>
      <c r="Q65" s="265"/>
      <c r="R65" s="265"/>
      <c r="S65" s="265"/>
      <c r="T65" s="265"/>
    </row>
    <row r="66" spans="1:20" x14ac:dyDescent="0.3">
      <c r="A66" s="385"/>
      <c r="B66" s="403" t="s">
        <v>469</v>
      </c>
      <c r="C66" s="312" t="s">
        <v>225</v>
      </c>
      <c r="D66" s="283"/>
      <c r="F66" s="394" t="str">
        <f t="shared" si="2"/>
        <v>Nominal £</v>
      </c>
      <c r="G66" s="280"/>
      <c r="H66" s="281"/>
      <c r="I66" s="729"/>
      <c r="J66" s="672">
        <f t="shared" si="0"/>
        <v>0</v>
      </c>
      <c r="K66" s="265"/>
      <c r="L66" s="283"/>
      <c r="M66" s="265"/>
      <c r="N66" s="1228">
        <f t="shared" si="1"/>
        <v>0</v>
      </c>
      <c r="O66" s="375" t="s">
        <v>425</v>
      </c>
      <c r="P66" s="283"/>
      <c r="Q66" s="265"/>
      <c r="R66" s="265"/>
      <c r="S66" s="265"/>
      <c r="T66" s="265"/>
    </row>
    <row r="67" spans="1:20" x14ac:dyDescent="0.3">
      <c r="A67" s="385"/>
      <c r="B67" s="403" t="s">
        <v>470</v>
      </c>
      <c r="C67" s="312" t="s">
        <v>225</v>
      </c>
      <c r="D67" s="283"/>
      <c r="F67" s="394" t="str">
        <f t="shared" si="2"/>
        <v>Nominal £</v>
      </c>
      <c r="G67" s="280"/>
      <c r="H67" s="281"/>
      <c r="I67" s="729"/>
      <c r="J67" s="672">
        <f t="shared" si="0"/>
        <v>0</v>
      </c>
      <c r="K67" s="265"/>
      <c r="L67" s="283"/>
      <c r="M67" s="265"/>
      <c r="N67" s="1228">
        <f t="shared" si="1"/>
        <v>0</v>
      </c>
      <c r="O67" s="375" t="s">
        <v>425</v>
      </c>
      <c r="P67" s="283"/>
      <c r="Q67" s="265"/>
      <c r="R67" s="265"/>
      <c r="S67" s="265"/>
      <c r="T67" s="265"/>
    </row>
    <row r="68" spans="1:20" x14ac:dyDescent="0.3">
      <c r="A68" s="385"/>
      <c r="B68" s="403" t="s">
        <v>471</v>
      </c>
      <c r="C68" s="312" t="s">
        <v>225</v>
      </c>
      <c r="D68" s="283"/>
      <c r="F68" s="394" t="str">
        <f t="shared" si="2"/>
        <v>Nominal £</v>
      </c>
      <c r="G68" s="280"/>
      <c r="H68" s="281"/>
      <c r="I68" s="729"/>
      <c r="J68" s="672">
        <f t="shared" si="0"/>
        <v>0</v>
      </c>
      <c r="K68" s="265"/>
      <c r="L68" s="283"/>
      <c r="M68" s="265"/>
      <c r="N68" s="1228">
        <f t="shared" si="1"/>
        <v>0</v>
      </c>
      <c r="O68" s="375" t="s">
        <v>425</v>
      </c>
      <c r="P68" s="283"/>
      <c r="Q68" s="265"/>
      <c r="R68" s="265"/>
      <c r="S68" s="265"/>
      <c r="T68" s="265"/>
    </row>
    <row r="69" spans="1:20" x14ac:dyDescent="0.3">
      <c r="A69" s="385"/>
      <c r="B69" s="403" t="s">
        <v>472</v>
      </c>
      <c r="C69" s="312" t="s">
        <v>225</v>
      </c>
      <c r="D69" s="283"/>
      <c r="F69" s="394" t="str">
        <f t="shared" si="2"/>
        <v>Nominal £</v>
      </c>
      <c r="G69" s="280"/>
      <c r="H69" s="281"/>
      <c r="I69" s="729"/>
      <c r="J69" s="672">
        <f t="shared" si="0"/>
        <v>0</v>
      </c>
      <c r="K69" s="265"/>
      <c r="L69" s="283"/>
      <c r="M69" s="265"/>
      <c r="N69" s="1228">
        <f t="shared" si="1"/>
        <v>0</v>
      </c>
      <c r="O69" s="375" t="s">
        <v>425</v>
      </c>
      <c r="P69" s="283"/>
      <c r="Q69" s="265"/>
      <c r="R69" s="265"/>
      <c r="S69" s="265"/>
      <c r="T69" s="265"/>
    </row>
    <row r="70" spans="1:20" x14ac:dyDescent="0.3">
      <c r="A70" s="385"/>
      <c r="B70" s="403" t="s">
        <v>473</v>
      </c>
      <c r="C70" s="312" t="s">
        <v>225</v>
      </c>
      <c r="D70" s="283"/>
      <c r="F70" s="394" t="str">
        <f t="shared" si="2"/>
        <v>Nominal £</v>
      </c>
      <c r="G70" s="280"/>
      <c r="H70" s="281"/>
      <c r="I70" s="729"/>
      <c r="J70" s="672">
        <f t="shared" si="0"/>
        <v>0</v>
      </c>
      <c r="K70" s="265"/>
      <c r="L70" s="283"/>
      <c r="M70" s="265"/>
      <c r="N70" s="1228">
        <f t="shared" si="1"/>
        <v>0</v>
      </c>
      <c r="O70" s="375" t="s">
        <v>425</v>
      </c>
      <c r="P70" s="283"/>
      <c r="Q70" s="265"/>
      <c r="R70" s="265"/>
      <c r="S70" s="265"/>
      <c r="T70" s="265"/>
    </row>
    <row r="71" spans="1:20" x14ac:dyDescent="0.3">
      <c r="A71" s="385"/>
      <c r="B71" s="403" t="s">
        <v>474</v>
      </c>
      <c r="C71" s="312" t="s">
        <v>225</v>
      </c>
      <c r="D71" s="283"/>
      <c r="F71" s="394" t="str">
        <f t="shared" si="2"/>
        <v>Nominal £</v>
      </c>
      <c r="G71" s="280"/>
      <c r="H71" s="281"/>
      <c r="I71" s="729"/>
      <c r="J71" s="672">
        <f t="shared" si="0"/>
        <v>0</v>
      </c>
      <c r="K71" s="265"/>
      <c r="L71" s="283"/>
      <c r="M71" s="265"/>
      <c r="N71" s="1228">
        <f t="shared" si="1"/>
        <v>0</v>
      </c>
      <c r="O71" s="375" t="s">
        <v>425</v>
      </c>
      <c r="P71" s="283"/>
      <c r="Q71" s="265"/>
      <c r="R71" s="265"/>
      <c r="S71" s="265"/>
      <c r="T71" s="265"/>
    </row>
    <row r="72" spans="1:20" ht="14.5" thickBot="1" x14ac:dyDescent="0.35">
      <c r="A72" s="404"/>
      <c r="B72" s="405" t="s">
        <v>475</v>
      </c>
      <c r="C72" s="313" t="s">
        <v>225</v>
      </c>
      <c r="D72" s="380"/>
      <c r="F72" s="395" t="str">
        <f t="shared" si="2"/>
        <v>Nominal £</v>
      </c>
      <c r="G72" s="305"/>
      <c r="H72" s="300"/>
      <c r="I72" s="728"/>
      <c r="J72" s="678">
        <f t="shared" si="0"/>
        <v>0</v>
      </c>
      <c r="K72" s="324"/>
      <c r="L72" s="380"/>
      <c r="M72" s="324"/>
      <c r="N72" s="1229">
        <f t="shared" si="1"/>
        <v>0</v>
      </c>
      <c r="O72" s="381" t="s">
        <v>425</v>
      </c>
      <c r="P72" s="380"/>
      <c r="Q72" s="265"/>
      <c r="R72" s="265"/>
      <c r="S72" s="265"/>
      <c r="T72" s="265"/>
    </row>
    <row r="73" spans="1:20" x14ac:dyDescent="0.3">
      <c r="A73" s="406" t="s">
        <v>425</v>
      </c>
      <c r="B73" s="319" t="s">
        <v>476</v>
      </c>
      <c r="C73" s="409" t="s">
        <v>225</v>
      </c>
      <c r="D73" s="387"/>
      <c r="F73" s="397" t="str">
        <f t="shared" si="2"/>
        <v>Nominal £</v>
      </c>
      <c r="G73" s="388"/>
      <c r="H73" s="389"/>
      <c r="I73" s="730"/>
      <c r="J73" s="718">
        <f t="shared" si="0"/>
        <v>0</v>
      </c>
      <c r="K73" s="265"/>
      <c r="L73" s="387"/>
      <c r="M73" s="265"/>
      <c r="N73" s="1228">
        <f t="shared" si="1"/>
        <v>0</v>
      </c>
      <c r="O73" s="399" t="s">
        <v>425</v>
      </c>
      <c r="P73" s="387"/>
      <c r="Q73" s="265"/>
      <c r="R73" s="265"/>
      <c r="S73" s="265"/>
      <c r="T73" s="265"/>
    </row>
    <row r="74" spans="1:20" x14ac:dyDescent="0.3">
      <c r="A74" s="385"/>
      <c r="B74" s="403" t="s">
        <v>477</v>
      </c>
      <c r="C74" s="312" t="s">
        <v>225</v>
      </c>
      <c r="D74" s="283"/>
      <c r="F74" s="394" t="str">
        <f t="shared" si="2"/>
        <v>Nominal £</v>
      </c>
      <c r="G74" s="280"/>
      <c r="H74" s="281"/>
      <c r="I74" s="729"/>
      <c r="J74" s="672">
        <f t="shared" si="0"/>
        <v>0</v>
      </c>
      <c r="K74" s="265"/>
      <c r="L74" s="283"/>
      <c r="M74" s="265"/>
      <c r="N74" s="1228">
        <f t="shared" si="1"/>
        <v>0</v>
      </c>
      <c r="O74" s="375" t="s">
        <v>425</v>
      </c>
      <c r="P74" s="283"/>
      <c r="Q74" s="265"/>
      <c r="R74" s="265"/>
      <c r="S74" s="265"/>
      <c r="T74" s="265"/>
    </row>
    <row r="75" spans="1:20" x14ac:dyDescent="0.3">
      <c r="A75" s="385"/>
      <c r="B75" s="403" t="s">
        <v>478</v>
      </c>
      <c r="C75" s="312" t="s">
        <v>225</v>
      </c>
      <c r="D75" s="283"/>
      <c r="F75" s="394" t="str">
        <f t="shared" si="2"/>
        <v>Nominal £</v>
      </c>
      <c r="G75" s="280"/>
      <c r="H75" s="281"/>
      <c r="I75" s="729"/>
      <c r="J75" s="672">
        <f t="shared" si="0"/>
        <v>0</v>
      </c>
      <c r="K75" s="265"/>
      <c r="L75" s="283"/>
      <c r="M75" s="265"/>
      <c r="N75" s="1228">
        <f t="shared" si="1"/>
        <v>0</v>
      </c>
      <c r="O75" s="375" t="s">
        <v>425</v>
      </c>
      <c r="P75" s="283"/>
      <c r="Q75" s="265"/>
      <c r="R75" s="265"/>
      <c r="S75" s="265"/>
      <c r="T75" s="265"/>
    </row>
    <row r="76" spans="1:20" x14ac:dyDescent="0.3">
      <c r="A76" s="385"/>
      <c r="B76" s="403" t="s">
        <v>479</v>
      </c>
      <c r="C76" s="312" t="s">
        <v>225</v>
      </c>
      <c r="D76" s="283"/>
      <c r="F76" s="394" t="str">
        <f t="shared" si="2"/>
        <v>Nominal £</v>
      </c>
      <c r="G76" s="280"/>
      <c r="H76" s="281"/>
      <c r="I76" s="729"/>
      <c r="J76" s="672">
        <f t="shared" si="0"/>
        <v>0</v>
      </c>
      <c r="K76" s="265"/>
      <c r="L76" s="283"/>
      <c r="M76" s="265"/>
      <c r="N76" s="1228">
        <f t="shared" si="1"/>
        <v>0</v>
      </c>
      <c r="O76" s="375" t="s">
        <v>425</v>
      </c>
      <c r="P76" s="283"/>
      <c r="Q76" s="265"/>
      <c r="R76" s="265"/>
      <c r="S76" s="265"/>
      <c r="T76" s="265"/>
    </row>
    <row r="77" spans="1:20" x14ac:dyDescent="0.3">
      <c r="A77" s="385"/>
      <c r="B77" s="403" t="s">
        <v>480</v>
      </c>
      <c r="C77" s="312" t="s">
        <v>225</v>
      </c>
      <c r="D77" s="283"/>
      <c r="F77" s="394" t="str">
        <f t="shared" si="2"/>
        <v>Nominal £</v>
      </c>
      <c r="G77" s="280"/>
      <c r="H77" s="281"/>
      <c r="I77" s="729"/>
      <c r="J77" s="672">
        <f t="shared" si="0"/>
        <v>0</v>
      </c>
      <c r="K77" s="265"/>
      <c r="L77" s="283"/>
      <c r="M77" s="265"/>
      <c r="N77" s="1228">
        <f t="shared" si="1"/>
        <v>0</v>
      </c>
      <c r="O77" s="375" t="s">
        <v>425</v>
      </c>
      <c r="P77" s="283"/>
      <c r="Q77" s="265"/>
      <c r="R77" s="265"/>
      <c r="S77" s="265"/>
      <c r="T77" s="265"/>
    </row>
    <row r="78" spans="1:20" x14ac:dyDescent="0.3">
      <c r="A78" s="385"/>
      <c r="B78" s="403" t="s">
        <v>481</v>
      </c>
      <c r="C78" s="312" t="s">
        <v>225</v>
      </c>
      <c r="D78" s="283"/>
      <c r="F78" s="394" t="str">
        <f t="shared" si="2"/>
        <v>Nominal £</v>
      </c>
      <c r="G78" s="280"/>
      <c r="H78" s="281"/>
      <c r="I78" s="729"/>
      <c r="J78" s="672">
        <f t="shared" si="0"/>
        <v>0</v>
      </c>
      <c r="K78" s="265"/>
      <c r="L78" s="283"/>
      <c r="M78" s="265"/>
      <c r="N78" s="1228">
        <f t="shared" si="1"/>
        <v>0</v>
      </c>
      <c r="O78" s="375" t="s">
        <v>425</v>
      </c>
      <c r="P78" s="283"/>
      <c r="Q78" s="265"/>
      <c r="R78" s="265"/>
      <c r="S78" s="265"/>
      <c r="T78" s="265"/>
    </row>
    <row r="79" spans="1:20" x14ac:dyDescent="0.3">
      <c r="A79" s="385"/>
      <c r="B79" s="403" t="s">
        <v>482</v>
      </c>
      <c r="C79" s="312" t="s">
        <v>225</v>
      </c>
      <c r="D79" s="283"/>
      <c r="F79" s="394" t="str">
        <f t="shared" si="2"/>
        <v>Nominal £</v>
      </c>
      <c r="G79" s="280"/>
      <c r="H79" s="281"/>
      <c r="I79" s="729"/>
      <c r="J79" s="672">
        <f t="shared" si="0"/>
        <v>0</v>
      </c>
      <c r="K79" s="265"/>
      <c r="L79" s="283"/>
      <c r="M79" s="265"/>
      <c r="N79" s="1228">
        <f t="shared" si="1"/>
        <v>0</v>
      </c>
      <c r="O79" s="375" t="s">
        <v>425</v>
      </c>
      <c r="P79" s="283"/>
      <c r="Q79" s="265"/>
      <c r="R79" s="265"/>
      <c r="S79" s="265"/>
      <c r="T79" s="265"/>
    </row>
    <row r="80" spans="1:20" x14ac:dyDescent="0.3">
      <c r="A80" s="385"/>
      <c r="B80" s="403" t="s">
        <v>483</v>
      </c>
      <c r="C80" s="312" t="s">
        <v>225</v>
      </c>
      <c r="D80" s="283"/>
      <c r="F80" s="394" t="str">
        <f t="shared" si="2"/>
        <v>Nominal £</v>
      </c>
      <c r="G80" s="280"/>
      <c r="H80" s="281"/>
      <c r="I80" s="729"/>
      <c r="J80" s="672">
        <f t="shared" si="0"/>
        <v>0</v>
      </c>
      <c r="K80" s="265"/>
      <c r="L80" s="283"/>
      <c r="M80" s="265"/>
      <c r="N80" s="1228">
        <f t="shared" si="1"/>
        <v>0</v>
      </c>
      <c r="O80" s="375" t="s">
        <v>425</v>
      </c>
      <c r="P80" s="283"/>
      <c r="Q80" s="265"/>
      <c r="R80" s="265"/>
      <c r="S80" s="265"/>
      <c r="T80" s="265"/>
    </row>
    <row r="81" spans="1:20" x14ac:dyDescent="0.3">
      <c r="A81" s="385"/>
      <c r="B81" s="403" t="s">
        <v>484</v>
      </c>
      <c r="C81" s="312" t="s">
        <v>225</v>
      </c>
      <c r="D81" s="283"/>
      <c r="F81" s="394" t="str">
        <f t="shared" si="2"/>
        <v>Nominal £</v>
      </c>
      <c r="G81" s="280"/>
      <c r="H81" s="281"/>
      <c r="I81" s="729"/>
      <c r="J81" s="672">
        <f t="shared" si="0"/>
        <v>0</v>
      </c>
      <c r="K81" s="265"/>
      <c r="L81" s="283"/>
      <c r="M81" s="265"/>
      <c r="N81" s="1228">
        <f t="shared" si="1"/>
        <v>0</v>
      </c>
      <c r="O81" s="375" t="s">
        <v>425</v>
      </c>
      <c r="P81" s="283"/>
      <c r="Q81" s="265"/>
      <c r="R81" s="265"/>
      <c r="S81" s="265"/>
      <c r="T81" s="265"/>
    </row>
    <row r="82" spans="1:20" x14ac:dyDescent="0.3">
      <c r="A82" s="385"/>
      <c r="B82" s="403" t="s">
        <v>485</v>
      </c>
      <c r="C82" s="312" t="s">
        <v>225</v>
      </c>
      <c r="D82" s="283"/>
      <c r="F82" s="394" t="str">
        <f t="shared" si="2"/>
        <v>Nominal £</v>
      </c>
      <c r="G82" s="280"/>
      <c r="H82" s="281"/>
      <c r="I82" s="729"/>
      <c r="J82" s="672">
        <f t="shared" si="0"/>
        <v>0</v>
      </c>
      <c r="K82" s="265"/>
      <c r="L82" s="283"/>
      <c r="M82" s="265"/>
      <c r="N82" s="1228">
        <f t="shared" si="1"/>
        <v>0</v>
      </c>
      <c r="O82" s="375" t="s">
        <v>425</v>
      </c>
      <c r="P82" s="283"/>
      <c r="Q82" s="265"/>
      <c r="R82" s="265"/>
      <c r="S82" s="265"/>
      <c r="T82" s="265"/>
    </row>
    <row r="83" spans="1:20" x14ac:dyDescent="0.3">
      <c r="A83" s="385"/>
      <c r="B83" s="403" t="s">
        <v>486</v>
      </c>
      <c r="C83" s="312" t="s">
        <v>225</v>
      </c>
      <c r="D83" s="283"/>
      <c r="F83" s="394" t="str">
        <f t="shared" ref="F83:F112" si="10">$F$8</f>
        <v>Nominal £</v>
      </c>
      <c r="G83" s="280"/>
      <c r="H83" s="281"/>
      <c r="I83" s="729"/>
      <c r="J83" s="672">
        <f t="shared" si="0"/>
        <v>0</v>
      </c>
      <c r="K83" s="265"/>
      <c r="L83" s="283"/>
      <c r="M83" s="265"/>
      <c r="N83" s="1228">
        <f t="shared" si="1"/>
        <v>0</v>
      </c>
      <c r="O83" s="375" t="s">
        <v>425</v>
      </c>
      <c r="P83" s="283"/>
      <c r="Q83" s="265"/>
      <c r="R83" s="265"/>
      <c r="S83" s="265"/>
      <c r="T83" s="265"/>
    </row>
    <row r="84" spans="1:20" x14ac:dyDescent="0.3">
      <c r="A84" s="385"/>
      <c r="B84" s="403" t="s">
        <v>487</v>
      </c>
      <c r="C84" s="312" t="s">
        <v>225</v>
      </c>
      <c r="D84" s="283"/>
      <c r="F84" s="394" t="str">
        <f t="shared" si="10"/>
        <v>Nominal £</v>
      </c>
      <c r="G84" s="280"/>
      <c r="H84" s="281"/>
      <c r="I84" s="729"/>
      <c r="J84" s="672">
        <f t="shared" ref="J84:J112" si="11">SUM(G84:I84)</f>
        <v>0</v>
      </c>
      <c r="K84" s="265"/>
      <c r="L84" s="283"/>
      <c r="M84" s="265"/>
      <c r="N84" s="1228">
        <f t="shared" ref="N84:N112" si="12">J84-L84</f>
        <v>0</v>
      </c>
      <c r="O84" s="375" t="s">
        <v>425</v>
      </c>
      <c r="P84" s="283"/>
      <c r="Q84" s="265"/>
      <c r="R84" s="265"/>
      <c r="S84" s="265"/>
      <c r="T84" s="265"/>
    </row>
    <row r="85" spans="1:20" ht="14.5" thickBot="1" x14ac:dyDescent="0.35">
      <c r="A85" s="404"/>
      <c r="B85" s="381" t="s">
        <v>488</v>
      </c>
      <c r="C85" s="313" t="s">
        <v>225</v>
      </c>
      <c r="D85" s="380"/>
      <c r="F85" s="395" t="str">
        <f t="shared" si="10"/>
        <v>Nominal £</v>
      </c>
      <c r="G85" s="305"/>
      <c r="H85" s="300"/>
      <c r="I85" s="731"/>
      <c r="J85" s="678">
        <f t="shared" si="11"/>
        <v>0</v>
      </c>
      <c r="K85" s="324"/>
      <c r="L85" s="380"/>
      <c r="M85" s="324"/>
      <c r="N85" s="678">
        <f t="shared" si="12"/>
        <v>0</v>
      </c>
      <c r="O85" s="381" t="s">
        <v>425</v>
      </c>
      <c r="P85" s="380"/>
      <c r="Q85" s="265"/>
      <c r="R85" s="265"/>
      <c r="S85" s="265"/>
      <c r="T85" s="265"/>
    </row>
    <row r="86" spans="1:20" x14ac:dyDescent="0.3">
      <c r="A86" s="406" t="s">
        <v>425</v>
      </c>
      <c r="B86" s="399" t="s">
        <v>489</v>
      </c>
      <c r="C86" s="409" t="s">
        <v>225</v>
      </c>
      <c r="D86" s="387"/>
      <c r="F86" s="397" t="str">
        <f t="shared" si="10"/>
        <v>Nominal £</v>
      </c>
      <c r="G86" s="388"/>
      <c r="H86" s="389"/>
      <c r="I86" s="730"/>
      <c r="J86" s="718">
        <f t="shared" si="11"/>
        <v>0</v>
      </c>
      <c r="K86" s="385"/>
      <c r="L86" s="387"/>
      <c r="M86" s="385"/>
      <c r="N86" s="1228">
        <f t="shared" si="12"/>
        <v>0</v>
      </c>
      <c r="O86" s="399" t="s">
        <v>425</v>
      </c>
      <c r="P86" s="387"/>
      <c r="Q86" s="265"/>
      <c r="R86" s="265"/>
      <c r="S86" s="265"/>
      <c r="T86" s="265"/>
    </row>
    <row r="87" spans="1:20" x14ac:dyDescent="0.3">
      <c r="A87" s="385"/>
      <c r="B87" s="403" t="s">
        <v>490</v>
      </c>
      <c r="C87" s="312" t="s">
        <v>225</v>
      </c>
      <c r="D87" s="283"/>
      <c r="F87" s="394" t="str">
        <f t="shared" si="10"/>
        <v>Nominal £</v>
      </c>
      <c r="G87" s="280"/>
      <c r="H87" s="281"/>
      <c r="I87" s="729"/>
      <c r="J87" s="672">
        <f t="shared" si="11"/>
        <v>0</v>
      </c>
      <c r="K87" s="265"/>
      <c r="L87" s="283"/>
      <c r="M87" s="265"/>
      <c r="N87" s="1228">
        <f t="shared" si="12"/>
        <v>0</v>
      </c>
      <c r="O87" s="375" t="s">
        <v>425</v>
      </c>
      <c r="P87" s="283"/>
      <c r="Q87" s="265"/>
      <c r="R87" s="265"/>
      <c r="S87" s="265"/>
      <c r="T87" s="265"/>
    </row>
    <row r="88" spans="1:20" x14ac:dyDescent="0.3">
      <c r="A88" s="385"/>
      <c r="B88" s="403" t="s">
        <v>491</v>
      </c>
      <c r="C88" s="312" t="s">
        <v>225</v>
      </c>
      <c r="D88" s="283"/>
      <c r="F88" s="394" t="str">
        <f t="shared" si="10"/>
        <v>Nominal £</v>
      </c>
      <c r="G88" s="280"/>
      <c r="H88" s="281"/>
      <c r="I88" s="729"/>
      <c r="J88" s="672">
        <f t="shared" si="11"/>
        <v>0</v>
      </c>
      <c r="K88" s="265"/>
      <c r="L88" s="283"/>
      <c r="M88" s="265"/>
      <c r="N88" s="1228">
        <f t="shared" si="12"/>
        <v>0</v>
      </c>
      <c r="O88" s="375" t="s">
        <v>425</v>
      </c>
      <c r="P88" s="283"/>
      <c r="Q88" s="265"/>
      <c r="R88" s="265"/>
      <c r="S88" s="265"/>
      <c r="T88" s="265"/>
    </row>
    <row r="89" spans="1:20" x14ac:dyDescent="0.3">
      <c r="A89" s="385"/>
      <c r="B89" s="403" t="s">
        <v>492</v>
      </c>
      <c r="C89" s="312" t="s">
        <v>225</v>
      </c>
      <c r="D89" s="283"/>
      <c r="F89" s="394" t="str">
        <f t="shared" si="10"/>
        <v>Nominal £</v>
      </c>
      <c r="G89" s="280"/>
      <c r="H89" s="281"/>
      <c r="I89" s="729"/>
      <c r="J89" s="672">
        <f t="shared" si="11"/>
        <v>0</v>
      </c>
      <c r="K89" s="265"/>
      <c r="L89" s="283"/>
      <c r="M89" s="265"/>
      <c r="N89" s="1228">
        <f t="shared" si="12"/>
        <v>0</v>
      </c>
      <c r="O89" s="375" t="s">
        <v>425</v>
      </c>
      <c r="P89" s="283"/>
      <c r="Q89" s="265"/>
      <c r="R89" s="265"/>
      <c r="S89" s="265"/>
      <c r="T89" s="265"/>
    </row>
    <row r="90" spans="1:20" x14ac:dyDescent="0.3">
      <c r="A90" s="385"/>
      <c r="B90" s="403" t="s">
        <v>493</v>
      </c>
      <c r="C90" s="312" t="s">
        <v>225</v>
      </c>
      <c r="D90" s="283"/>
      <c r="F90" s="394" t="str">
        <f t="shared" si="10"/>
        <v>Nominal £</v>
      </c>
      <c r="G90" s="280"/>
      <c r="H90" s="281"/>
      <c r="I90" s="729"/>
      <c r="J90" s="672">
        <f t="shared" si="11"/>
        <v>0</v>
      </c>
      <c r="K90" s="265"/>
      <c r="L90" s="283"/>
      <c r="M90" s="265"/>
      <c r="N90" s="1228">
        <f t="shared" si="12"/>
        <v>0</v>
      </c>
      <c r="O90" s="375" t="s">
        <v>425</v>
      </c>
      <c r="P90" s="283"/>
      <c r="Q90" s="265"/>
      <c r="R90" s="265"/>
      <c r="S90" s="265"/>
      <c r="T90" s="265"/>
    </row>
    <row r="91" spans="1:20" x14ac:dyDescent="0.3">
      <c r="A91" s="385"/>
      <c r="B91" s="403" t="s">
        <v>494</v>
      </c>
      <c r="C91" s="312" t="s">
        <v>225</v>
      </c>
      <c r="D91" s="283"/>
      <c r="F91" s="394" t="str">
        <f t="shared" si="10"/>
        <v>Nominal £</v>
      </c>
      <c r="G91" s="280"/>
      <c r="H91" s="281"/>
      <c r="I91" s="729"/>
      <c r="J91" s="672">
        <f t="shared" si="11"/>
        <v>0</v>
      </c>
      <c r="K91" s="265"/>
      <c r="L91" s="283"/>
      <c r="M91" s="265"/>
      <c r="N91" s="1228">
        <f t="shared" si="12"/>
        <v>0</v>
      </c>
      <c r="O91" s="375" t="s">
        <v>425</v>
      </c>
      <c r="P91" s="283"/>
      <c r="Q91" s="265"/>
      <c r="R91" s="265"/>
      <c r="S91" s="265"/>
      <c r="T91" s="265"/>
    </row>
    <row r="92" spans="1:20" x14ac:dyDescent="0.3">
      <c r="A92" s="385"/>
      <c r="B92" s="403" t="s">
        <v>495</v>
      </c>
      <c r="C92" s="312" t="s">
        <v>225</v>
      </c>
      <c r="D92" s="283"/>
      <c r="F92" s="394" t="str">
        <f t="shared" si="10"/>
        <v>Nominal £</v>
      </c>
      <c r="G92" s="280"/>
      <c r="H92" s="281"/>
      <c r="I92" s="729"/>
      <c r="J92" s="672">
        <f t="shared" si="11"/>
        <v>0</v>
      </c>
      <c r="K92" s="265"/>
      <c r="L92" s="283"/>
      <c r="M92" s="265"/>
      <c r="N92" s="1228">
        <f t="shared" si="12"/>
        <v>0</v>
      </c>
      <c r="O92" s="375" t="s">
        <v>425</v>
      </c>
      <c r="P92" s="283"/>
      <c r="Q92" s="265"/>
      <c r="R92" s="265"/>
      <c r="S92" s="265"/>
      <c r="T92" s="265"/>
    </row>
    <row r="93" spans="1:20" x14ac:dyDescent="0.3">
      <c r="A93" s="385"/>
      <c r="B93" s="403" t="s">
        <v>496</v>
      </c>
      <c r="C93" s="312" t="s">
        <v>225</v>
      </c>
      <c r="D93" s="283"/>
      <c r="F93" s="394" t="str">
        <f t="shared" si="10"/>
        <v>Nominal £</v>
      </c>
      <c r="G93" s="280"/>
      <c r="H93" s="281"/>
      <c r="I93" s="729"/>
      <c r="J93" s="672">
        <f t="shared" si="11"/>
        <v>0</v>
      </c>
      <c r="K93" s="265"/>
      <c r="L93" s="283"/>
      <c r="M93" s="265"/>
      <c r="N93" s="1228">
        <f t="shared" si="12"/>
        <v>0</v>
      </c>
      <c r="O93" s="375" t="s">
        <v>425</v>
      </c>
      <c r="P93" s="283"/>
      <c r="Q93" s="265"/>
      <c r="R93" s="265"/>
      <c r="S93" s="265"/>
      <c r="T93" s="265"/>
    </row>
    <row r="94" spans="1:20" x14ac:dyDescent="0.3">
      <c r="A94" s="385"/>
      <c r="B94" s="403" t="s">
        <v>497</v>
      </c>
      <c r="C94" s="312" t="s">
        <v>225</v>
      </c>
      <c r="D94" s="283"/>
      <c r="F94" s="394" t="str">
        <f t="shared" si="10"/>
        <v>Nominal £</v>
      </c>
      <c r="G94" s="280"/>
      <c r="H94" s="281"/>
      <c r="I94" s="729"/>
      <c r="J94" s="672">
        <f t="shared" si="11"/>
        <v>0</v>
      </c>
      <c r="K94" s="265"/>
      <c r="L94" s="283"/>
      <c r="M94" s="265"/>
      <c r="N94" s="1228">
        <f t="shared" si="12"/>
        <v>0</v>
      </c>
      <c r="O94" s="375" t="s">
        <v>425</v>
      </c>
      <c r="P94" s="283"/>
      <c r="Q94" s="265"/>
      <c r="R94" s="265"/>
      <c r="S94" s="265"/>
      <c r="T94" s="265"/>
    </row>
    <row r="95" spans="1:20" x14ac:dyDescent="0.3">
      <c r="A95" s="385"/>
      <c r="B95" s="403" t="s">
        <v>498</v>
      </c>
      <c r="C95" s="312" t="s">
        <v>225</v>
      </c>
      <c r="D95" s="283"/>
      <c r="F95" s="394" t="str">
        <f t="shared" si="10"/>
        <v>Nominal £</v>
      </c>
      <c r="G95" s="280"/>
      <c r="H95" s="281"/>
      <c r="I95" s="729"/>
      <c r="J95" s="672">
        <f t="shared" si="11"/>
        <v>0</v>
      </c>
      <c r="K95" s="265"/>
      <c r="L95" s="283"/>
      <c r="M95" s="265"/>
      <c r="N95" s="1228">
        <f t="shared" si="12"/>
        <v>0</v>
      </c>
      <c r="O95" s="375" t="s">
        <v>425</v>
      </c>
      <c r="P95" s="283"/>
      <c r="Q95" s="265"/>
      <c r="R95" s="265"/>
      <c r="S95" s="265"/>
      <c r="T95" s="265"/>
    </row>
    <row r="96" spans="1:20" x14ac:dyDescent="0.3">
      <c r="A96" s="385"/>
      <c r="B96" s="403" t="s">
        <v>499</v>
      </c>
      <c r="C96" s="312" t="s">
        <v>225</v>
      </c>
      <c r="D96" s="283"/>
      <c r="F96" s="394" t="str">
        <f t="shared" si="10"/>
        <v>Nominal £</v>
      </c>
      <c r="G96" s="280"/>
      <c r="H96" s="281"/>
      <c r="I96" s="729"/>
      <c r="J96" s="672">
        <f t="shared" si="11"/>
        <v>0</v>
      </c>
      <c r="K96" s="265"/>
      <c r="L96" s="283"/>
      <c r="M96" s="265"/>
      <c r="N96" s="1228">
        <f t="shared" si="12"/>
        <v>0</v>
      </c>
      <c r="O96" s="375" t="s">
        <v>425</v>
      </c>
      <c r="P96" s="283"/>
      <c r="Q96" s="265"/>
      <c r="R96" s="265"/>
      <c r="S96" s="265"/>
      <c r="T96" s="265"/>
    </row>
    <row r="97" spans="1:33" x14ac:dyDescent="0.3">
      <c r="A97" s="385"/>
      <c r="B97" s="403" t="s">
        <v>500</v>
      </c>
      <c r="C97" s="312" t="s">
        <v>225</v>
      </c>
      <c r="D97" s="283"/>
      <c r="F97" s="394" t="str">
        <f t="shared" si="10"/>
        <v>Nominal £</v>
      </c>
      <c r="G97" s="280"/>
      <c r="H97" s="281"/>
      <c r="I97" s="729"/>
      <c r="J97" s="672">
        <f t="shared" si="11"/>
        <v>0</v>
      </c>
      <c r="K97" s="265"/>
      <c r="L97" s="283"/>
      <c r="M97" s="265"/>
      <c r="N97" s="1228">
        <f t="shared" si="12"/>
        <v>0</v>
      </c>
      <c r="O97" s="375" t="s">
        <v>425</v>
      </c>
      <c r="P97" s="283"/>
      <c r="Q97" s="265"/>
      <c r="R97" s="265"/>
      <c r="S97" s="265"/>
      <c r="T97" s="265"/>
    </row>
    <row r="98" spans="1:33" ht="14.5" thickBot="1" x14ac:dyDescent="0.35">
      <c r="A98" s="404"/>
      <c r="B98" s="378" t="s">
        <v>501</v>
      </c>
      <c r="C98" s="313" t="s">
        <v>225</v>
      </c>
      <c r="D98" s="380"/>
      <c r="F98" s="395" t="str">
        <f t="shared" si="10"/>
        <v>Nominal £</v>
      </c>
      <c r="G98" s="305"/>
      <c r="H98" s="300"/>
      <c r="I98" s="728"/>
      <c r="J98" s="678">
        <f t="shared" si="11"/>
        <v>0</v>
      </c>
      <c r="K98" s="324"/>
      <c r="L98" s="380"/>
      <c r="M98" s="324"/>
      <c r="N98" s="1229">
        <f t="shared" si="12"/>
        <v>0</v>
      </c>
      <c r="O98" s="381" t="s">
        <v>425</v>
      </c>
      <c r="P98" s="380"/>
      <c r="Q98" s="265"/>
      <c r="R98" s="265"/>
      <c r="S98" s="265"/>
      <c r="T98" s="265"/>
    </row>
    <row r="99" spans="1:33" x14ac:dyDescent="0.3">
      <c r="A99" s="414" t="s">
        <v>425</v>
      </c>
      <c r="B99" s="1023" t="s">
        <v>818</v>
      </c>
      <c r="C99" s="312" t="s">
        <v>225</v>
      </c>
      <c r="D99" s="507"/>
      <c r="F99" s="394" t="str">
        <f t="shared" si="10"/>
        <v>Nominal £</v>
      </c>
      <c r="G99" s="506"/>
      <c r="H99" s="523"/>
      <c r="I99" s="725"/>
      <c r="J99" s="672">
        <f t="shared" si="11"/>
        <v>0</v>
      </c>
      <c r="K99" s="265"/>
      <c r="L99" s="507"/>
      <c r="M99" s="265"/>
      <c r="N99" s="1228">
        <f t="shared" si="12"/>
        <v>0</v>
      </c>
      <c r="O99" s="503"/>
      <c r="P99" s="507"/>
      <c r="Q99" s="265"/>
      <c r="R99" s="265"/>
      <c r="S99" s="265"/>
      <c r="T99" s="265"/>
    </row>
    <row r="100" spans="1:33" x14ac:dyDescent="0.3">
      <c r="A100" s="385"/>
      <c r="B100" s="1023" t="s">
        <v>819</v>
      </c>
      <c r="C100" s="312" t="s">
        <v>225</v>
      </c>
      <c r="D100" s="507"/>
      <c r="F100" s="394" t="str">
        <f t="shared" si="10"/>
        <v>Nominal £</v>
      </c>
      <c r="G100" s="506"/>
      <c r="H100" s="523"/>
      <c r="I100" s="725"/>
      <c r="J100" s="672">
        <f t="shared" si="11"/>
        <v>0</v>
      </c>
      <c r="K100" s="265"/>
      <c r="L100" s="507"/>
      <c r="M100" s="265"/>
      <c r="N100" s="1228">
        <f t="shared" si="12"/>
        <v>0</v>
      </c>
      <c r="O100" s="503"/>
      <c r="P100" s="507"/>
      <c r="Q100" s="265"/>
      <c r="R100" s="265"/>
      <c r="S100" s="265"/>
      <c r="T100" s="265"/>
    </row>
    <row r="101" spans="1:33" x14ac:dyDescent="0.3">
      <c r="A101" s="385"/>
      <c r="B101" s="413" t="s">
        <v>820</v>
      </c>
      <c r="C101" s="312" t="s">
        <v>225</v>
      </c>
      <c r="D101" s="507"/>
      <c r="F101" s="394" t="str">
        <f t="shared" si="10"/>
        <v>Nominal £</v>
      </c>
      <c r="G101" s="506"/>
      <c r="H101" s="523"/>
      <c r="I101" s="725"/>
      <c r="J101" s="672">
        <f t="shared" si="11"/>
        <v>0</v>
      </c>
      <c r="K101" s="265"/>
      <c r="L101" s="507"/>
      <c r="M101" s="265"/>
      <c r="N101" s="1228">
        <f t="shared" si="12"/>
        <v>0</v>
      </c>
      <c r="O101" s="503"/>
      <c r="P101" s="507"/>
      <c r="Q101" s="265"/>
      <c r="R101" s="265"/>
      <c r="S101" s="265"/>
      <c r="T101" s="265"/>
    </row>
    <row r="102" spans="1:33" x14ac:dyDescent="0.3">
      <c r="A102" s="385"/>
      <c r="B102" s="413" t="s">
        <v>821</v>
      </c>
      <c r="C102" s="312" t="s">
        <v>225</v>
      </c>
      <c r="D102" s="507"/>
      <c r="F102" s="394" t="str">
        <f t="shared" si="10"/>
        <v>Nominal £</v>
      </c>
      <c r="G102" s="506"/>
      <c r="H102" s="523"/>
      <c r="I102" s="725"/>
      <c r="J102" s="672">
        <f t="shared" si="11"/>
        <v>0</v>
      </c>
      <c r="K102" s="265"/>
      <c r="L102" s="507"/>
      <c r="M102" s="265"/>
      <c r="N102" s="1228">
        <f t="shared" si="12"/>
        <v>0</v>
      </c>
      <c r="O102" s="503"/>
      <c r="P102" s="507"/>
      <c r="Q102" s="265"/>
      <c r="R102" s="265"/>
      <c r="S102" s="265"/>
      <c r="T102" s="265"/>
    </row>
    <row r="103" spans="1:33" x14ac:dyDescent="0.3">
      <c r="A103" s="406"/>
      <c r="B103" s="1023" t="s">
        <v>822</v>
      </c>
      <c r="C103" s="312" t="s">
        <v>225</v>
      </c>
      <c r="D103" s="283"/>
      <c r="F103" s="394" t="str">
        <f t="shared" si="10"/>
        <v>Nominal £</v>
      </c>
      <c r="G103" s="280"/>
      <c r="H103" s="281"/>
      <c r="I103" s="729"/>
      <c r="J103" s="672">
        <f t="shared" si="11"/>
        <v>0</v>
      </c>
      <c r="K103" s="265"/>
      <c r="L103" s="283"/>
      <c r="M103" s="265"/>
      <c r="N103" s="1228">
        <f t="shared" si="12"/>
        <v>0</v>
      </c>
      <c r="O103" s="375" t="s">
        <v>425</v>
      </c>
      <c r="P103" s="283"/>
      <c r="Q103" s="265"/>
      <c r="R103" s="265"/>
      <c r="S103" s="265"/>
      <c r="T103" s="265"/>
    </row>
    <row r="104" spans="1:33" x14ac:dyDescent="0.3">
      <c r="A104" s="410"/>
      <c r="B104" s="375" t="s">
        <v>823</v>
      </c>
      <c r="C104" s="312" t="s">
        <v>225</v>
      </c>
      <c r="D104" s="283"/>
      <c r="F104" s="394" t="str">
        <f t="shared" si="10"/>
        <v>Nominal £</v>
      </c>
      <c r="G104" s="280"/>
      <c r="H104" s="281"/>
      <c r="I104" s="729"/>
      <c r="J104" s="672">
        <f t="shared" si="11"/>
        <v>0</v>
      </c>
      <c r="K104" s="265"/>
      <c r="L104" s="283"/>
      <c r="M104" s="265"/>
      <c r="N104" s="1228">
        <f t="shared" si="12"/>
        <v>0</v>
      </c>
      <c r="O104" s="375" t="s">
        <v>425</v>
      </c>
      <c r="P104" s="283"/>
      <c r="Q104" s="265"/>
      <c r="R104" s="265"/>
      <c r="S104" s="265"/>
      <c r="T104" s="265"/>
    </row>
    <row r="105" spans="1:33" x14ac:dyDescent="0.3">
      <c r="A105" s="410"/>
      <c r="B105" s="375" t="s">
        <v>824</v>
      </c>
      <c r="C105" s="312" t="s">
        <v>225</v>
      </c>
      <c r="D105" s="283"/>
      <c r="F105" s="394" t="str">
        <f t="shared" si="10"/>
        <v>Nominal £</v>
      </c>
      <c r="G105" s="280"/>
      <c r="H105" s="281"/>
      <c r="I105" s="729"/>
      <c r="J105" s="672">
        <f t="shared" si="11"/>
        <v>0</v>
      </c>
      <c r="K105" s="265"/>
      <c r="L105" s="283"/>
      <c r="M105" s="265"/>
      <c r="N105" s="1228">
        <f t="shared" si="12"/>
        <v>0</v>
      </c>
      <c r="O105" s="375" t="s">
        <v>425</v>
      </c>
      <c r="P105" s="283"/>
      <c r="Q105" s="265"/>
      <c r="R105" s="265"/>
      <c r="S105" s="265"/>
      <c r="T105" s="265"/>
    </row>
    <row r="106" spans="1:33" s="38" customFormat="1" ht="15" customHeight="1" x14ac:dyDescent="0.3">
      <c r="A106" s="410"/>
      <c r="B106" s="375" t="s">
        <v>825</v>
      </c>
      <c r="C106" s="312" t="s">
        <v>225</v>
      </c>
      <c r="D106" s="283"/>
      <c r="E106"/>
      <c r="F106" s="394" t="str">
        <f t="shared" si="10"/>
        <v>Nominal £</v>
      </c>
      <c r="G106" s="280"/>
      <c r="H106" s="281"/>
      <c r="I106" s="729"/>
      <c r="J106" s="672">
        <f t="shared" si="11"/>
        <v>0</v>
      </c>
      <c r="K106" s="265"/>
      <c r="L106" s="283"/>
      <c r="M106" s="265"/>
      <c r="N106" s="1228">
        <f t="shared" si="12"/>
        <v>0</v>
      </c>
      <c r="O106" s="375" t="s">
        <v>425</v>
      </c>
      <c r="P106" s="283"/>
      <c r="Q106" s="265"/>
      <c r="R106" s="265"/>
      <c r="S106" s="265"/>
      <c r="T106" s="265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10"/>
      <c r="B107" s="375" t="s">
        <v>826</v>
      </c>
      <c r="C107" s="312" t="s">
        <v>225</v>
      </c>
      <c r="D107" s="283"/>
      <c r="F107" s="394" t="str">
        <f t="shared" si="10"/>
        <v>Nominal £</v>
      </c>
      <c r="G107" s="280"/>
      <c r="H107" s="281"/>
      <c r="I107" s="729"/>
      <c r="J107" s="672">
        <f t="shared" si="11"/>
        <v>0</v>
      </c>
      <c r="K107" s="265"/>
      <c r="L107" s="283"/>
      <c r="M107" s="265"/>
      <c r="N107" s="1228">
        <f t="shared" si="12"/>
        <v>0</v>
      </c>
      <c r="O107" s="375" t="s">
        <v>425</v>
      </c>
      <c r="P107" s="283"/>
      <c r="Q107" s="265"/>
      <c r="R107" s="265"/>
      <c r="S107" s="265"/>
      <c r="T107" s="265"/>
    </row>
    <row r="108" spans="1:33" x14ac:dyDescent="0.3">
      <c r="A108" s="410"/>
      <c r="B108" s="375" t="s">
        <v>827</v>
      </c>
      <c r="C108" s="312" t="s">
        <v>225</v>
      </c>
      <c r="D108" s="283"/>
      <c r="F108" s="394" t="str">
        <f t="shared" si="10"/>
        <v>Nominal £</v>
      </c>
      <c r="G108" s="280"/>
      <c r="H108" s="281"/>
      <c r="I108" s="729"/>
      <c r="J108" s="672">
        <f t="shared" si="11"/>
        <v>0</v>
      </c>
      <c r="K108" s="265"/>
      <c r="L108" s="283"/>
      <c r="M108" s="265"/>
      <c r="N108" s="1228">
        <f t="shared" si="12"/>
        <v>0</v>
      </c>
      <c r="O108" s="375" t="s">
        <v>425</v>
      </c>
      <c r="P108" s="283"/>
      <c r="Q108" s="265"/>
      <c r="R108" s="265"/>
      <c r="S108" s="265"/>
      <c r="T108" s="265"/>
    </row>
    <row r="109" spans="1:33" x14ac:dyDescent="0.3">
      <c r="A109" s="410"/>
      <c r="B109" s="375" t="s">
        <v>828</v>
      </c>
      <c r="C109" s="312" t="s">
        <v>225</v>
      </c>
      <c r="D109" s="283"/>
      <c r="F109" s="394" t="str">
        <f t="shared" si="10"/>
        <v>Nominal £</v>
      </c>
      <c r="G109" s="280"/>
      <c r="H109" s="281"/>
      <c r="I109" s="729"/>
      <c r="J109" s="672">
        <f t="shared" si="11"/>
        <v>0</v>
      </c>
      <c r="K109" s="265"/>
      <c r="L109" s="283"/>
      <c r="M109" s="265"/>
      <c r="N109" s="1228">
        <f t="shared" si="12"/>
        <v>0</v>
      </c>
      <c r="O109" s="375" t="s">
        <v>425</v>
      </c>
      <c r="P109" s="283"/>
      <c r="Q109" s="265"/>
      <c r="R109" s="265"/>
      <c r="S109" s="265"/>
      <c r="T109" s="265"/>
    </row>
    <row r="110" spans="1:33" x14ac:dyDescent="0.3">
      <c r="A110" s="410"/>
      <c r="B110" s="375" t="s">
        <v>829</v>
      </c>
      <c r="C110" s="312" t="s">
        <v>225</v>
      </c>
      <c r="D110" s="283"/>
      <c r="F110" s="394" t="str">
        <f t="shared" si="10"/>
        <v>Nominal £</v>
      </c>
      <c r="G110" s="280"/>
      <c r="H110" s="281"/>
      <c r="I110" s="729"/>
      <c r="J110" s="672">
        <f t="shared" si="11"/>
        <v>0</v>
      </c>
      <c r="K110" s="265"/>
      <c r="L110" s="283"/>
      <c r="M110" s="265"/>
      <c r="N110" s="1228">
        <f t="shared" si="12"/>
        <v>0</v>
      </c>
      <c r="O110" s="375" t="s">
        <v>425</v>
      </c>
      <c r="P110" s="283"/>
      <c r="Q110" s="265"/>
      <c r="R110" s="265"/>
      <c r="S110" s="265"/>
      <c r="T110" s="265"/>
    </row>
    <row r="111" spans="1:33" x14ac:dyDescent="0.3">
      <c r="A111" s="410"/>
      <c r="B111" s="375" t="s">
        <v>830</v>
      </c>
      <c r="C111" s="312" t="s">
        <v>225</v>
      </c>
      <c r="D111" s="283"/>
      <c r="F111" s="394" t="str">
        <f t="shared" si="10"/>
        <v>Nominal £</v>
      </c>
      <c r="G111" s="280"/>
      <c r="H111" s="281"/>
      <c r="I111" s="729"/>
      <c r="J111" s="672">
        <f t="shared" si="11"/>
        <v>0</v>
      </c>
      <c r="K111" s="265"/>
      <c r="L111" s="283"/>
      <c r="M111" s="265"/>
      <c r="N111" s="1228">
        <f t="shared" si="12"/>
        <v>0</v>
      </c>
      <c r="O111" s="375" t="s">
        <v>425</v>
      </c>
      <c r="P111" s="283"/>
    </row>
    <row r="112" spans="1:33" ht="14.5" thickBot="1" x14ac:dyDescent="0.35">
      <c r="A112" s="411"/>
      <c r="B112" s="381" t="s">
        <v>831</v>
      </c>
      <c r="C112" s="313" t="s">
        <v>225</v>
      </c>
      <c r="D112" s="380"/>
      <c r="E112" s="408"/>
      <c r="F112" s="395" t="str">
        <f t="shared" si="10"/>
        <v>Nominal £</v>
      </c>
      <c r="G112" s="305"/>
      <c r="H112" s="300"/>
      <c r="I112" s="728"/>
      <c r="J112" s="678">
        <f t="shared" si="11"/>
        <v>0</v>
      </c>
      <c r="K112" s="324"/>
      <c r="L112" s="380"/>
      <c r="M112" s="324"/>
      <c r="N112" s="1229">
        <f t="shared" si="12"/>
        <v>0</v>
      </c>
      <c r="O112" s="381" t="s">
        <v>425</v>
      </c>
      <c r="P112" s="380"/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AD377-E96D-4AE2-B660-2811143F33C7}">
  <sheetPr>
    <pageSetUpPr fitToPage="1"/>
  </sheetPr>
  <dimension ref="A1:AJ73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45.33203125" customWidth="1"/>
    <col min="2" max="8" width="11.58203125" customWidth="1"/>
    <col min="9" max="9" width="9" customWidth="1"/>
    <col min="10" max="36" width="0" hidden="1" customWidth="1"/>
    <col min="37" max="16384" width="9" hidden="1"/>
  </cols>
  <sheetData>
    <row r="1" spans="1:8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</row>
    <row r="2" spans="1:8" s="28" customFormat="1" x14ac:dyDescent="0.3">
      <c r="A2" s="1493"/>
      <c r="B2" s="1493"/>
      <c r="C2" s="1493"/>
      <c r="D2" s="1493"/>
      <c r="E2" s="1493"/>
      <c r="F2" s="1493"/>
      <c r="G2" s="1493"/>
    </row>
    <row r="3" spans="1:8" s="29" customFormat="1" ht="14.5" thickBot="1" x14ac:dyDescent="0.35">
      <c r="A3" s="1494"/>
      <c r="B3" s="1494"/>
      <c r="C3" s="1494"/>
      <c r="D3" s="1494"/>
      <c r="E3" s="1494"/>
      <c r="F3" s="1494"/>
      <c r="G3" s="1494"/>
    </row>
    <row r="4" spans="1:8" ht="18" x14ac:dyDescent="0.4">
      <c r="A4" s="638" t="str">
        <f ca="1">CONCATENATE("Worksheet: ",RIGHT(CELL("filename",$A$1),LEN(CELL("filename",$A$1))-FIND("]",CELL("filename",$A$1))))</f>
        <v>Worksheet: 1.1 Reconcile to Reg. Accounts</v>
      </c>
    </row>
    <row r="5" spans="1:8" ht="15" customHeight="1" x14ac:dyDescent="0.3"/>
    <row r="6" spans="1:8" ht="15" customHeight="1" thickBot="1" x14ac:dyDescent="0.4">
      <c r="A6" s="869" t="s">
        <v>1082</v>
      </c>
    </row>
    <row r="7" spans="1:8" ht="15" customHeight="1" x14ac:dyDescent="0.3">
      <c r="A7" s="1504" t="s">
        <v>704</v>
      </c>
      <c r="B7" s="1502" t="s">
        <v>386</v>
      </c>
      <c r="C7" s="1502">
        <v>2023</v>
      </c>
      <c r="D7" s="1502">
        <v>2024</v>
      </c>
      <c r="E7" s="1502">
        <v>2025</v>
      </c>
      <c r="F7" s="1502">
        <v>2026</v>
      </c>
      <c r="G7" s="1502">
        <v>2027</v>
      </c>
      <c r="H7" s="1507">
        <v>2028</v>
      </c>
    </row>
    <row r="8" spans="1:8" ht="15" customHeight="1" x14ac:dyDescent="0.3">
      <c r="A8" s="1505"/>
      <c r="B8" s="1503"/>
      <c r="C8" s="1503"/>
      <c r="D8" s="1503"/>
      <c r="E8" s="1503"/>
      <c r="F8" s="1503"/>
      <c r="G8" s="1503"/>
      <c r="H8" s="1508"/>
    </row>
    <row r="9" spans="1:8" ht="15" customHeight="1" x14ac:dyDescent="0.3">
      <c r="A9" s="865" t="s">
        <v>705</v>
      </c>
      <c r="B9" s="1192" t="s">
        <v>374</v>
      </c>
      <c r="C9" s="500"/>
      <c r="D9" s="500"/>
      <c r="E9" s="500"/>
      <c r="F9" s="500"/>
      <c r="G9" s="500"/>
      <c r="H9" s="553"/>
    </row>
    <row r="10" spans="1:8" ht="15" customHeight="1" x14ac:dyDescent="0.3">
      <c r="A10" s="877" t="s">
        <v>706</v>
      </c>
      <c r="B10" s="878"/>
      <c r="C10" s="871"/>
      <c r="D10" s="871"/>
      <c r="E10" s="871"/>
      <c r="F10" s="871"/>
      <c r="G10" s="871"/>
      <c r="H10" s="879"/>
    </row>
    <row r="11" spans="1:8" ht="15" customHeight="1" x14ac:dyDescent="0.3">
      <c r="A11" s="880" t="s">
        <v>288</v>
      </c>
      <c r="B11" s="1191" t="str">
        <f>$B$9</f>
        <v>Nominal £</v>
      </c>
      <c r="C11" s="500"/>
      <c r="D11" s="500"/>
      <c r="E11" s="500"/>
      <c r="F11" s="500"/>
      <c r="G11" s="500"/>
      <c r="H11" s="553"/>
    </row>
    <row r="12" spans="1:8" ht="15" customHeight="1" x14ac:dyDescent="0.3">
      <c r="A12" s="881" t="s">
        <v>657</v>
      </c>
      <c r="B12" s="873" t="str">
        <f t="shared" ref="B12:B27" si="0">$B$9</f>
        <v>Nominal £</v>
      </c>
      <c r="C12" s="500"/>
      <c r="D12" s="500"/>
      <c r="E12" s="500"/>
      <c r="F12" s="500"/>
      <c r="G12" s="500"/>
      <c r="H12" s="553"/>
    </row>
    <row r="13" spans="1:8" ht="15" customHeight="1" x14ac:dyDescent="0.3">
      <c r="A13" s="500" t="s">
        <v>707</v>
      </c>
      <c r="B13" s="873" t="str">
        <f t="shared" si="0"/>
        <v>Nominal £</v>
      </c>
      <c r="C13" s="500"/>
      <c r="D13" s="500"/>
      <c r="E13" s="500"/>
      <c r="F13" s="500"/>
      <c r="G13" s="500"/>
      <c r="H13" s="553"/>
    </row>
    <row r="14" spans="1:8" ht="15" customHeight="1" x14ac:dyDescent="0.3">
      <c r="A14" s="500" t="s">
        <v>707</v>
      </c>
      <c r="B14" s="873" t="str">
        <f t="shared" si="0"/>
        <v>Nominal £</v>
      </c>
      <c r="C14" s="500"/>
      <c r="D14" s="500"/>
      <c r="E14" s="500"/>
      <c r="F14" s="500"/>
      <c r="G14" s="500"/>
      <c r="H14" s="553"/>
    </row>
    <row r="15" spans="1:8" ht="15" customHeight="1" x14ac:dyDescent="0.3">
      <c r="A15" s="500" t="s">
        <v>707</v>
      </c>
      <c r="B15" s="873" t="str">
        <f t="shared" si="0"/>
        <v>Nominal £</v>
      </c>
      <c r="C15" s="500"/>
      <c r="D15" s="500"/>
      <c r="E15" s="500"/>
      <c r="F15" s="500"/>
      <c r="G15" s="500"/>
      <c r="H15" s="553"/>
    </row>
    <row r="16" spans="1:8" ht="15" customHeight="1" x14ac:dyDescent="0.3">
      <c r="A16" s="500" t="s">
        <v>707</v>
      </c>
      <c r="B16" s="873" t="str">
        <f t="shared" si="0"/>
        <v>Nominal £</v>
      </c>
      <c r="C16" s="500"/>
      <c r="D16" s="500"/>
      <c r="E16" s="500"/>
      <c r="F16" s="500"/>
      <c r="G16" s="500"/>
      <c r="H16" s="553"/>
    </row>
    <row r="17" spans="1:8" ht="15" customHeight="1" x14ac:dyDescent="0.3">
      <c r="A17" s="500" t="s">
        <v>707</v>
      </c>
      <c r="B17" s="873" t="str">
        <f t="shared" si="0"/>
        <v>Nominal £</v>
      </c>
      <c r="C17" s="500"/>
      <c r="D17" s="500"/>
      <c r="E17" s="500"/>
      <c r="F17" s="500"/>
      <c r="G17" s="500"/>
      <c r="H17" s="553"/>
    </row>
    <row r="18" spans="1:8" ht="15" customHeight="1" x14ac:dyDescent="0.3">
      <c r="A18" s="500" t="s">
        <v>707</v>
      </c>
      <c r="B18" s="873" t="str">
        <f t="shared" si="0"/>
        <v>Nominal £</v>
      </c>
      <c r="C18" s="500"/>
      <c r="D18" s="500"/>
      <c r="E18" s="500"/>
      <c r="F18" s="500"/>
      <c r="G18" s="500"/>
      <c r="H18" s="553"/>
    </row>
    <row r="19" spans="1:8" ht="15" customHeight="1" x14ac:dyDescent="0.3">
      <c r="A19" s="500" t="s">
        <v>707</v>
      </c>
      <c r="B19" s="873" t="str">
        <f t="shared" si="0"/>
        <v>Nominal £</v>
      </c>
      <c r="C19" s="500"/>
      <c r="D19" s="500"/>
      <c r="E19" s="500"/>
      <c r="F19" s="500"/>
      <c r="G19" s="500"/>
      <c r="H19" s="553"/>
    </row>
    <row r="20" spans="1:8" ht="15" customHeight="1" x14ac:dyDescent="0.3">
      <c r="A20" s="500" t="s">
        <v>707</v>
      </c>
      <c r="B20" s="873" t="str">
        <f t="shared" si="0"/>
        <v>Nominal £</v>
      </c>
      <c r="C20" s="500"/>
      <c r="D20" s="500"/>
      <c r="E20" s="500"/>
      <c r="F20" s="500"/>
      <c r="G20" s="500"/>
      <c r="H20" s="553"/>
    </row>
    <row r="21" spans="1:8" ht="15" customHeight="1" x14ac:dyDescent="0.3">
      <c r="A21" s="500" t="s">
        <v>707</v>
      </c>
      <c r="B21" s="873" t="str">
        <f t="shared" si="0"/>
        <v>Nominal £</v>
      </c>
      <c r="C21" s="500"/>
      <c r="D21" s="500"/>
      <c r="E21" s="500"/>
      <c r="F21" s="500"/>
      <c r="G21" s="500"/>
      <c r="H21" s="553"/>
    </row>
    <row r="22" spans="1:8" ht="15" customHeight="1" x14ac:dyDescent="0.3">
      <c r="A22" s="500" t="s">
        <v>707</v>
      </c>
      <c r="B22" s="873" t="str">
        <f t="shared" si="0"/>
        <v>Nominal £</v>
      </c>
      <c r="C22" s="500"/>
      <c r="D22" s="500"/>
      <c r="E22" s="500"/>
      <c r="F22" s="500"/>
      <c r="G22" s="500"/>
      <c r="H22" s="553"/>
    </row>
    <row r="23" spans="1:8" ht="15" customHeight="1" x14ac:dyDescent="0.3">
      <c r="A23" s="500" t="s">
        <v>707</v>
      </c>
      <c r="B23" s="873" t="str">
        <f t="shared" si="0"/>
        <v>Nominal £</v>
      </c>
      <c r="C23" s="500"/>
      <c r="D23" s="500"/>
      <c r="E23" s="500"/>
      <c r="F23" s="500"/>
      <c r="G23" s="500"/>
      <c r="H23" s="553"/>
    </row>
    <row r="24" spans="1:8" ht="15" customHeight="1" x14ac:dyDescent="0.3">
      <c r="A24" s="500" t="s">
        <v>707</v>
      </c>
      <c r="B24" s="873" t="str">
        <f t="shared" si="0"/>
        <v>Nominal £</v>
      </c>
      <c r="C24" s="500"/>
      <c r="D24" s="500"/>
      <c r="E24" s="500"/>
      <c r="F24" s="500"/>
      <c r="G24" s="500"/>
      <c r="H24" s="553"/>
    </row>
    <row r="25" spans="1:8" ht="15" customHeight="1" x14ac:dyDescent="0.3">
      <c r="A25" s="500" t="s">
        <v>707</v>
      </c>
      <c r="B25" s="873" t="str">
        <f t="shared" si="0"/>
        <v>Nominal £</v>
      </c>
      <c r="C25" s="500"/>
      <c r="D25" s="500"/>
      <c r="E25" s="500"/>
      <c r="F25" s="500"/>
      <c r="G25" s="500"/>
      <c r="H25" s="553"/>
    </row>
    <row r="26" spans="1:8" ht="15" customHeight="1" x14ac:dyDescent="0.3">
      <c r="A26" s="500" t="s">
        <v>707</v>
      </c>
      <c r="B26" s="873" t="str">
        <f t="shared" si="0"/>
        <v>Nominal £</v>
      </c>
      <c r="C26" s="500"/>
      <c r="D26" s="500"/>
      <c r="E26" s="500"/>
      <c r="F26" s="500"/>
      <c r="G26" s="500"/>
      <c r="H26" s="553"/>
    </row>
    <row r="27" spans="1:8" ht="15" customHeight="1" x14ac:dyDescent="0.3">
      <c r="A27" s="500" t="s">
        <v>707</v>
      </c>
      <c r="B27" s="873" t="str">
        <f t="shared" si="0"/>
        <v>Nominal £</v>
      </c>
      <c r="C27" s="500"/>
      <c r="D27" s="500"/>
      <c r="E27" s="500"/>
      <c r="F27" s="500"/>
      <c r="G27" s="500"/>
      <c r="H27" s="553"/>
    </row>
    <row r="28" spans="1:8" ht="15" customHeight="1" x14ac:dyDescent="0.3">
      <c r="A28" s="882" t="s">
        <v>708</v>
      </c>
      <c r="B28" s="883"/>
      <c r="C28" s="863"/>
      <c r="D28" s="863"/>
      <c r="E28" s="863"/>
      <c r="F28" s="863"/>
      <c r="G28" s="863"/>
      <c r="H28" s="864"/>
    </row>
    <row r="29" spans="1:8" ht="15" customHeight="1" x14ac:dyDescent="0.3">
      <c r="A29" s="500" t="s">
        <v>707</v>
      </c>
      <c r="B29" s="873" t="str">
        <f t="shared" ref="B29:B38" si="1">$B$9</f>
        <v>Nominal £</v>
      </c>
      <c r="C29" s="500"/>
      <c r="D29" s="500"/>
      <c r="E29" s="500"/>
      <c r="F29" s="500"/>
      <c r="G29" s="500"/>
      <c r="H29" s="553"/>
    </row>
    <row r="30" spans="1:8" ht="15" customHeight="1" x14ac:dyDescent="0.3">
      <c r="A30" s="500" t="s">
        <v>707</v>
      </c>
      <c r="B30" s="873" t="str">
        <f t="shared" si="1"/>
        <v>Nominal £</v>
      </c>
      <c r="C30" s="500"/>
      <c r="D30" s="500"/>
      <c r="E30" s="500"/>
      <c r="F30" s="500"/>
      <c r="G30" s="500"/>
      <c r="H30" s="553"/>
    </row>
    <row r="31" spans="1:8" ht="15" customHeight="1" x14ac:dyDescent="0.3">
      <c r="A31" s="500" t="s">
        <v>707</v>
      </c>
      <c r="B31" s="873" t="str">
        <f t="shared" si="1"/>
        <v>Nominal £</v>
      </c>
      <c r="C31" s="500"/>
      <c r="D31" s="500"/>
      <c r="E31" s="500"/>
      <c r="F31" s="500"/>
      <c r="G31" s="500"/>
      <c r="H31" s="553"/>
    </row>
    <row r="32" spans="1:8" ht="15" customHeight="1" x14ac:dyDescent="0.3">
      <c r="A32" s="500" t="s">
        <v>707</v>
      </c>
      <c r="B32" s="873" t="str">
        <f t="shared" si="1"/>
        <v>Nominal £</v>
      </c>
      <c r="C32" s="500"/>
      <c r="D32" s="500"/>
      <c r="E32" s="500"/>
      <c r="F32" s="500"/>
      <c r="G32" s="500"/>
      <c r="H32" s="553"/>
    </row>
    <row r="33" spans="1:36" ht="15" customHeight="1" x14ac:dyDescent="0.3">
      <c r="A33" s="500" t="s">
        <v>707</v>
      </c>
      <c r="B33" s="873" t="str">
        <f t="shared" si="1"/>
        <v>Nominal £</v>
      </c>
      <c r="C33" s="500"/>
      <c r="D33" s="500"/>
      <c r="E33" s="500"/>
      <c r="F33" s="500"/>
      <c r="G33" s="500"/>
      <c r="H33" s="553"/>
    </row>
    <row r="34" spans="1:36" ht="15" customHeight="1" x14ac:dyDescent="0.3">
      <c r="A34" s="500" t="s">
        <v>707</v>
      </c>
      <c r="B34" s="873" t="str">
        <f t="shared" si="1"/>
        <v>Nominal £</v>
      </c>
      <c r="C34" s="500"/>
      <c r="D34" s="500"/>
      <c r="E34" s="500"/>
      <c r="F34" s="500"/>
      <c r="G34" s="500"/>
      <c r="H34" s="553"/>
    </row>
    <row r="35" spans="1:36" ht="15" customHeight="1" x14ac:dyDescent="0.3">
      <c r="A35" s="500" t="s">
        <v>707</v>
      </c>
      <c r="B35" s="873" t="str">
        <f t="shared" si="1"/>
        <v>Nominal £</v>
      </c>
      <c r="C35" s="500"/>
      <c r="D35" s="500"/>
      <c r="E35" s="500"/>
      <c r="F35" s="500"/>
      <c r="G35" s="500"/>
      <c r="H35" s="553"/>
    </row>
    <row r="36" spans="1:36" s="17" customFormat="1" ht="15" customHeight="1" x14ac:dyDescent="0.3">
      <c r="A36" s="882" t="s">
        <v>709</v>
      </c>
      <c r="B36" s="873" t="str">
        <f t="shared" si="1"/>
        <v>Nominal £</v>
      </c>
      <c r="C36" s="662">
        <f>SUM(C29:C35)</f>
        <v>0</v>
      </c>
      <c r="D36" s="662">
        <f t="shared" ref="D36:H36" si="2">SUM(D29:D35)</f>
        <v>0</v>
      </c>
      <c r="E36" s="662">
        <f t="shared" si="2"/>
        <v>0</v>
      </c>
      <c r="F36" s="662">
        <f t="shared" si="2"/>
        <v>0</v>
      </c>
      <c r="G36" s="662">
        <f t="shared" si="2"/>
        <v>0</v>
      </c>
      <c r="H36" s="663">
        <f t="shared" si="2"/>
        <v>0</v>
      </c>
      <c r="I36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40"/>
      <c r="AG36" s="40"/>
      <c r="AH36" s="40"/>
      <c r="AI36" s="40"/>
      <c r="AJ36" s="40"/>
    </row>
    <row r="37" spans="1:36" ht="15" customHeight="1" x14ac:dyDescent="0.3">
      <c r="A37" s="882" t="s">
        <v>710</v>
      </c>
      <c r="B37" s="873" t="str">
        <f t="shared" si="1"/>
        <v>Nominal £</v>
      </c>
      <c r="C37" s="662">
        <f>SUM(C9:C27)+C36</f>
        <v>0</v>
      </c>
      <c r="D37" s="662">
        <f t="shared" ref="D37:H37" si="3">SUM(D9:D27)+D36</f>
        <v>0</v>
      </c>
      <c r="E37" s="662">
        <f t="shared" si="3"/>
        <v>0</v>
      </c>
      <c r="F37" s="662">
        <f t="shared" si="3"/>
        <v>0</v>
      </c>
      <c r="G37" s="662">
        <f t="shared" si="3"/>
        <v>0</v>
      </c>
      <c r="H37" s="663">
        <f t="shared" si="3"/>
        <v>0</v>
      </c>
    </row>
    <row r="38" spans="1:36" ht="15" customHeight="1" x14ac:dyDescent="0.3">
      <c r="A38" s="884" t="s">
        <v>711</v>
      </c>
      <c r="B38" s="875" t="str">
        <f t="shared" si="1"/>
        <v>Nominal £</v>
      </c>
      <c r="C38" s="662">
        <f>'3.1 Opex Summary'!D33</f>
        <v>0</v>
      </c>
      <c r="D38" s="662">
        <f>'3.1 Opex Summary'!E33</f>
        <v>0</v>
      </c>
      <c r="E38" s="662">
        <f>'3.1 Opex Summary'!F33</f>
        <v>0</v>
      </c>
      <c r="F38" s="662">
        <f>'3.1 Opex Summary'!G33</f>
        <v>0</v>
      </c>
      <c r="G38" s="662">
        <f>'3.1 Opex Summary'!H33</f>
        <v>0</v>
      </c>
      <c r="H38" s="663">
        <f>'3.1 Opex Summary'!I33</f>
        <v>0</v>
      </c>
    </row>
    <row r="39" spans="1:36" ht="15" customHeight="1" x14ac:dyDescent="0.3">
      <c r="A39" s="877" t="s">
        <v>718</v>
      </c>
      <c r="B39" s="876"/>
      <c r="C39" s="874" t="str">
        <f>IF(ROUND(C38,0)=ROUND(C37,0),"OK","Error")</f>
        <v>OK</v>
      </c>
      <c r="D39" s="874" t="str">
        <f t="shared" ref="D39:H39" si="4">IF(ROUND(D38,0)=ROUND(D37,0),"OK","Error")</f>
        <v>OK</v>
      </c>
      <c r="E39" s="874" t="str">
        <f t="shared" si="4"/>
        <v>OK</v>
      </c>
      <c r="F39" s="874" t="str">
        <f t="shared" si="4"/>
        <v>OK</v>
      </c>
      <c r="G39" s="874" t="str">
        <f t="shared" si="4"/>
        <v>OK</v>
      </c>
      <c r="H39" s="885" t="str">
        <f t="shared" si="4"/>
        <v>OK</v>
      </c>
    </row>
    <row r="40" spans="1:36" ht="15" customHeight="1" x14ac:dyDescent="0.3">
      <c r="A40" s="10"/>
      <c r="H40" s="12"/>
    </row>
    <row r="41" spans="1:36" ht="15" customHeight="1" x14ac:dyDescent="0.3">
      <c r="A41" s="10"/>
      <c r="H41" s="12"/>
    </row>
    <row r="42" spans="1:36" ht="15" customHeight="1" x14ac:dyDescent="0.3">
      <c r="A42" s="1506" t="s">
        <v>712</v>
      </c>
      <c r="B42" s="1503" t="s">
        <v>386</v>
      </c>
      <c r="C42" s="1503">
        <v>2023</v>
      </c>
      <c r="D42" s="1503">
        <v>2024</v>
      </c>
      <c r="E42" s="1503">
        <v>2025</v>
      </c>
      <c r="F42" s="1503">
        <v>2026</v>
      </c>
      <c r="G42" s="1503">
        <v>2027</v>
      </c>
      <c r="H42" s="1508">
        <v>2028</v>
      </c>
    </row>
    <row r="43" spans="1:36" ht="15" customHeight="1" x14ac:dyDescent="0.3">
      <c r="A43" s="1505"/>
      <c r="B43" s="1503"/>
      <c r="C43" s="1503"/>
      <c r="D43" s="1503"/>
      <c r="E43" s="1503"/>
      <c r="F43" s="1503"/>
      <c r="G43" s="1503"/>
      <c r="H43" s="1508"/>
    </row>
    <row r="44" spans="1:36" ht="15" customHeight="1" x14ac:dyDescent="0.3">
      <c r="A44" s="865" t="s">
        <v>713</v>
      </c>
      <c r="B44" s="873" t="str">
        <f>$B$9</f>
        <v>Nominal £</v>
      </c>
      <c r="C44" s="500"/>
      <c r="D44" s="500"/>
      <c r="E44" s="500"/>
      <c r="F44" s="500"/>
      <c r="G44" s="500"/>
      <c r="H44" s="553"/>
    </row>
    <row r="45" spans="1:36" ht="15" customHeight="1" x14ac:dyDescent="0.3">
      <c r="A45" s="886" t="s">
        <v>706</v>
      </c>
      <c r="B45" s="870"/>
      <c r="C45" s="687"/>
      <c r="D45" s="687"/>
      <c r="E45" s="687"/>
      <c r="F45" s="687"/>
      <c r="G45" s="687"/>
      <c r="H45" s="887"/>
    </row>
    <row r="46" spans="1:36" ht="15" customHeight="1" x14ac:dyDescent="0.3">
      <c r="A46" s="881" t="s">
        <v>657</v>
      </c>
      <c r="B46" s="873" t="str">
        <f t="shared" ref="B46:B60" si="5">$B$9</f>
        <v>Nominal £</v>
      </c>
      <c r="C46" s="500"/>
      <c r="D46" s="500"/>
      <c r="E46" s="500"/>
      <c r="F46" s="500"/>
      <c r="G46" s="500"/>
      <c r="H46" s="553"/>
    </row>
    <row r="47" spans="1:36" ht="15" customHeight="1" x14ac:dyDescent="0.3">
      <c r="A47" s="500" t="s">
        <v>707</v>
      </c>
      <c r="B47" s="873" t="str">
        <f t="shared" si="5"/>
        <v>Nominal £</v>
      </c>
      <c r="C47" s="500"/>
      <c r="D47" s="500"/>
      <c r="E47" s="500"/>
      <c r="F47" s="500"/>
      <c r="G47" s="500"/>
      <c r="H47" s="553"/>
    </row>
    <row r="48" spans="1:36" ht="15" customHeight="1" x14ac:dyDescent="0.3">
      <c r="A48" s="500" t="s">
        <v>707</v>
      </c>
      <c r="B48" s="873" t="str">
        <f t="shared" si="5"/>
        <v>Nominal £</v>
      </c>
      <c r="C48" s="500"/>
      <c r="D48" s="500"/>
      <c r="E48" s="500"/>
      <c r="F48" s="500"/>
      <c r="G48" s="500"/>
      <c r="H48" s="553"/>
    </row>
    <row r="49" spans="1:8" ht="15" customHeight="1" x14ac:dyDescent="0.3">
      <c r="A49" s="500" t="s">
        <v>707</v>
      </c>
      <c r="B49" s="873" t="str">
        <f t="shared" si="5"/>
        <v>Nominal £</v>
      </c>
      <c r="C49" s="500"/>
      <c r="D49" s="500"/>
      <c r="E49" s="500"/>
      <c r="F49" s="500"/>
      <c r="G49" s="500"/>
      <c r="H49" s="553"/>
    </row>
    <row r="50" spans="1:8" ht="15" customHeight="1" x14ac:dyDescent="0.3">
      <c r="A50" s="500" t="s">
        <v>707</v>
      </c>
      <c r="B50" s="873" t="str">
        <f t="shared" si="5"/>
        <v>Nominal £</v>
      </c>
      <c r="C50" s="500"/>
      <c r="D50" s="500"/>
      <c r="E50" s="500"/>
      <c r="F50" s="500"/>
      <c r="G50" s="500"/>
      <c r="H50" s="553"/>
    </row>
    <row r="51" spans="1:8" ht="15" customHeight="1" x14ac:dyDescent="0.3">
      <c r="A51" s="500" t="s">
        <v>707</v>
      </c>
      <c r="B51" s="873" t="str">
        <f t="shared" si="5"/>
        <v>Nominal £</v>
      </c>
      <c r="C51" s="500"/>
      <c r="D51" s="500"/>
      <c r="E51" s="500"/>
      <c r="F51" s="500"/>
      <c r="G51" s="500"/>
      <c r="H51" s="553"/>
    </row>
    <row r="52" spans="1:8" ht="15" customHeight="1" x14ac:dyDescent="0.3">
      <c r="A52" s="500" t="s">
        <v>707</v>
      </c>
      <c r="B52" s="873" t="str">
        <f t="shared" si="5"/>
        <v>Nominal £</v>
      </c>
      <c r="C52" s="500"/>
      <c r="D52" s="500"/>
      <c r="E52" s="500"/>
      <c r="F52" s="500"/>
      <c r="G52" s="500"/>
      <c r="H52" s="553"/>
    </row>
    <row r="53" spans="1:8" ht="15" customHeight="1" x14ac:dyDescent="0.3">
      <c r="A53" s="500" t="s">
        <v>707</v>
      </c>
      <c r="B53" s="873" t="str">
        <f t="shared" si="5"/>
        <v>Nominal £</v>
      </c>
      <c r="C53" s="500"/>
      <c r="D53" s="500"/>
      <c r="E53" s="500"/>
      <c r="F53" s="500"/>
      <c r="G53" s="500"/>
      <c r="H53" s="553"/>
    </row>
    <row r="54" spans="1:8" ht="15" customHeight="1" x14ac:dyDescent="0.3">
      <c r="A54" s="500" t="s">
        <v>707</v>
      </c>
      <c r="B54" s="873" t="str">
        <f t="shared" si="5"/>
        <v>Nominal £</v>
      </c>
      <c r="C54" s="500"/>
      <c r="D54" s="500"/>
      <c r="E54" s="500"/>
      <c r="F54" s="500"/>
      <c r="G54" s="500"/>
      <c r="H54" s="553"/>
    </row>
    <row r="55" spans="1:8" ht="15" customHeight="1" x14ac:dyDescent="0.3">
      <c r="A55" s="500" t="s">
        <v>707</v>
      </c>
      <c r="B55" s="872" t="str">
        <f t="shared" si="5"/>
        <v>Nominal £</v>
      </c>
      <c r="C55" s="500"/>
      <c r="D55" s="500"/>
      <c r="E55" s="500"/>
      <c r="F55" s="500"/>
      <c r="G55" s="500"/>
      <c r="H55" s="553"/>
    </row>
    <row r="56" spans="1:8" ht="15" customHeight="1" x14ac:dyDescent="0.3">
      <c r="A56" s="500" t="s">
        <v>707</v>
      </c>
      <c r="B56" s="872" t="str">
        <f t="shared" si="5"/>
        <v>Nominal £</v>
      </c>
      <c r="C56" s="500"/>
      <c r="D56" s="500"/>
      <c r="E56" s="500"/>
      <c r="F56" s="500"/>
      <c r="G56" s="500"/>
      <c r="H56" s="553"/>
    </row>
    <row r="57" spans="1:8" ht="15" customHeight="1" x14ac:dyDescent="0.3">
      <c r="A57" s="500" t="s">
        <v>707</v>
      </c>
      <c r="B57" s="872" t="str">
        <f t="shared" si="5"/>
        <v>Nominal £</v>
      </c>
      <c r="C57" s="500"/>
      <c r="D57" s="500"/>
      <c r="E57" s="500"/>
      <c r="F57" s="500"/>
      <c r="G57" s="500"/>
      <c r="H57" s="553"/>
    </row>
    <row r="58" spans="1:8" ht="15" customHeight="1" x14ac:dyDescent="0.3">
      <c r="A58" s="500" t="s">
        <v>707</v>
      </c>
      <c r="B58" s="872" t="str">
        <f t="shared" si="5"/>
        <v>Nominal £</v>
      </c>
      <c r="C58" s="500"/>
      <c r="D58" s="500"/>
      <c r="E58" s="500"/>
      <c r="F58" s="500"/>
      <c r="G58" s="500"/>
      <c r="H58" s="553"/>
    </row>
    <row r="59" spans="1:8" ht="15" customHeight="1" x14ac:dyDescent="0.3">
      <c r="A59" s="500" t="s">
        <v>707</v>
      </c>
      <c r="B59" s="872" t="str">
        <f t="shared" si="5"/>
        <v>Nominal £</v>
      </c>
      <c r="C59" s="500"/>
      <c r="D59" s="500"/>
      <c r="E59" s="500"/>
      <c r="F59" s="500"/>
      <c r="G59" s="500"/>
      <c r="H59" s="553"/>
    </row>
    <row r="60" spans="1:8" ht="15" customHeight="1" x14ac:dyDescent="0.3">
      <c r="A60" s="500" t="s">
        <v>707</v>
      </c>
      <c r="B60" s="872" t="str">
        <f t="shared" si="5"/>
        <v>Nominal £</v>
      </c>
      <c r="C60" s="500"/>
      <c r="D60" s="500"/>
      <c r="E60" s="500"/>
      <c r="F60" s="500"/>
      <c r="G60" s="500"/>
      <c r="H60" s="553"/>
    </row>
    <row r="61" spans="1:8" ht="15" customHeight="1" x14ac:dyDescent="0.3">
      <c r="A61" s="882" t="s">
        <v>714</v>
      </c>
      <c r="B61" s="883"/>
      <c r="C61" s="863"/>
      <c r="D61" s="863"/>
      <c r="E61" s="863"/>
      <c r="F61" s="863"/>
      <c r="G61" s="863"/>
      <c r="H61" s="864"/>
    </row>
    <row r="62" spans="1:8" ht="15" customHeight="1" x14ac:dyDescent="0.3">
      <c r="A62" s="500" t="s">
        <v>707</v>
      </c>
      <c r="B62" s="873" t="str">
        <f t="shared" ref="B62:B69" si="6">$B$9</f>
        <v>Nominal £</v>
      </c>
      <c r="C62" s="500"/>
      <c r="D62" s="500"/>
      <c r="E62" s="500"/>
      <c r="F62" s="500"/>
      <c r="G62" s="500"/>
      <c r="H62" s="553"/>
    </row>
    <row r="63" spans="1:8" ht="15" customHeight="1" x14ac:dyDescent="0.3">
      <c r="A63" s="500" t="s">
        <v>707</v>
      </c>
      <c r="B63" s="873" t="str">
        <f t="shared" si="6"/>
        <v>Nominal £</v>
      </c>
      <c r="C63" s="500"/>
      <c r="D63" s="500"/>
      <c r="E63" s="500"/>
      <c r="F63" s="500"/>
      <c r="G63" s="500"/>
      <c r="H63" s="553"/>
    </row>
    <row r="64" spans="1:8" ht="15" customHeight="1" x14ac:dyDescent="0.3">
      <c r="A64" s="500" t="s">
        <v>707</v>
      </c>
      <c r="B64" s="872" t="str">
        <f t="shared" si="6"/>
        <v>Nominal £</v>
      </c>
      <c r="C64" s="500"/>
      <c r="D64" s="500"/>
      <c r="E64" s="500"/>
      <c r="F64" s="500"/>
      <c r="G64" s="500"/>
      <c r="H64" s="553"/>
    </row>
    <row r="65" spans="1:10" ht="15" customHeight="1" x14ac:dyDescent="0.3">
      <c r="A65" s="500" t="s">
        <v>707</v>
      </c>
      <c r="B65" s="872" t="str">
        <f t="shared" si="6"/>
        <v>Nominal £</v>
      </c>
      <c r="C65" s="500"/>
      <c r="D65" s="500"/>
      <c r="E65" s="500"/>
      <c r="F65" s="500"/>
      <c r="G65" s="500"/>
      <c r="H65" s="553"/>
    </row>
    <row r="66" spans="1:10" ht="15" customHeight="1" x14ac:dyDescent="0.3">
      <c r="A66" s="500" t="s">
        <v>707</v>
      </c>
      <c r="B66" s="872" t="str">
        <f t="shared" si="6"/>
        <v>Nominal £</v>
      </c>
      <c r="C66" s="500"/>
      <c r="D66" s="500"/>
      <c r="E66" s="500"/>
      <c r="F66" s="500"/>
      <c r="G66" s="500"/>
      <c r="H66" s="553"/>
    </row>
    <row r="67" spans="1:10" ht="15" customHeight="1" x14ac:dyDescent="0.3">
      <c r="A67" s="882" t="s">
        <v>715</v>
      </c>
      <c r="B67" s="872" t="str">
        <f t="shared" si="6"/>
        <v>Nominal £</v>
      </c>
      <c r="C67" s="662">
        <f>SUM(C62:C66)</f>
        <v>0</v>
      </c>
      <c r="D67" s="662">
        <f t="shared" ref="D67:H67" si="7">SUM(D62:D66)</f>
        <v>0</v>
      </c>
      <c r="E67" s="662">
        <f t="shared" si="7"/>
        <v>0</v>
      </c>
      <c r="F67" s="662">
        <f t="shared" si="7"/>
        <v>0</v>
      </c>
      <c r="G67" s="662">
        <f t="shared" si="7"/>
        <v>0</v>
      </c>
      <c r="H67" s="663">
        <f t="shared" si="7"/>
        <v>0</v>
      </c>
    </row>
    <row r="68" spans="1:10" ht="15" customHeight="1" x14ac:dyDescent="0.3">
      <c r="A68" s="882" t="s">
        <v>716</v>
      </c>
      <c r="B68" s="872" t="str">
        <f t="shared" si="6"/>
        <v>Nominal £</v>
      </c>
      <c r="C68" s="662">
        <f>SUM(C44:C60)+C67</f>
        <v>0</v>
      </c>
      <c r="D68" s="662">
        <f t="shared" ref="D68:H68" si="8">SUM(D44:D60)+D67</f>
        <v>0</v>
      </c>
      <c r="E68" s="662">
        <f t="shared" si="8"/>
        <v>0</v>
      </c>
      <c r="F68" s="662">
        <f t="shared" si="8"/>
        <v>0</v>
      </c>
      <c r="G68" s="662">
        <f t="shared" si="8"/>
        <v>0</v>
      </c>
      <c r="H68" s="663">
        <f t="shared" si="8"/>
        <v>0</v>
      </c>
    </row>
    <row r="69" spans="1:10" ht="15" customHeight="1" x14ac:dyDescent="0.3">
      <c r="A69" s="888" t="s">
        <v>717</v>
      </c>
      <c r="B69" s="862" t="str">
        <f t="shared" si="6"/>
        <v>Nominal £</v>
      </c>
      <c r="C69" s="662">
        <f>'4.1 Capex Summary'!F42</f>
        <v>0</v>
      </c>
      <c r="D69" s="662">
        <f>'4.1 Capex Summary'!G42</f>
        <v>0</v>
      </c>
      <c r="E69" s="662">
        <f>'4.1 Capex Summary'!H42</f>
        <v>0</v>
      </c>
      <c r="F69" s="662">
        <f>'4.1 Capex Summary'!I42</f>
        <v>0</v>
      </c>
      <c r="G69" s="662">
        <f>'4.1 Capex Summary'!J42</f>
        <v>0</v>
      </c>
      <c r="H69" s="663">
        <f>'4.1 Capex Summary'!K42</f>
        <v>0</v>
      </c>
    </row>
    <row r="70" spans="1:10" ht="15" customHeight="1" thickBot="1" x14ac:dyDescent="0.35">
      <c r="A70" s="889" t="s">
        <v>719</v>
      </c>
      <c r="B70" s="564"/>
      <c r="C70" s="890" t="str">
        <f>IF(ROUND(C69,0)=ROUND(C68,0),"OK","Error")</f>
        <v>OK</v>
      </c>
      <c r="D70" s="890" t="str">
        <f t="shared" ref="D70:H70" si="9">IF(ROUND(D69,0)=ROUND(D68,0),"OK","Error")</f>
        <v>OK</v>
      </c>
      <c r="E70" s="890" t="str">
        <f t="shared" si="9"/>
        <v>OK</v>
      </c>
      <c r="F70" s="890" t="str">
        <f t="shared" si="9"/>
        <v>OK</v>
      </c>
      <c r="G70" s="890" t="str">
        <f t="shared" si="9"/>
        <v>OK</v>
      </c>
      <c r="H70" s="891" t="str">
        <f t="shared" si="9"/>
        <v>OK</v>
      </c>
    </row>
    <row r="71" spans="1:10" x14ac:dyDescent="0.3">
      <c r="D71" s="689"/>
    </row>
    <row r="72" spans="1:10" x14ac:dyDescent="0.3"/>
    <row r="73" spans="1:10" ht="18" x14ac:dyDescent="0.4">
      <c r="A73" s="34" t="s">
        <v>12</v>
      </c>
      <c r="B73" s="35"/>
      <c r="C73" s="35"/>
      <c r="D73" s="35"/>
      <c r="E73" s="35"/>
      <c r="F73" s="35"/>
      <c r="G73" s="35"/>
      <c r="H73" s="35"/>
      <c r="I73" s="35"/>
      <c r="J73" s="35"/>
    </row>
  </sheetData>
  <sheetProtection sheet="1" objects="1" scenarios="1"/>
  <mergeCells count="17">
    <mergeCell ref="A42:A43"/>
    <mergeCell ref="H7:H8"/>
    <mergeCell ref="B42:B43"/>
    <mergeCell ref="C42:C43"/>
    <mergeCell ref="D42:D43"/>
    <mergeCell ref="E42:E43"/>
    <mergeCell ref="F42:F43"/>
    <mergeCell ref="G42:G43"/>
    <mergeCell ref="H42:H43"/>
    <mergeCell ref="A1:G3"/>
    <mergeCell ref="B7:B8"/>
    <mergeCell ref="C7:C8"/>
    <mergeCell ref="D7:D8"/>
    <mergeCell ref="E7:E8"/>
    <mergeCell ref="F7:F8"/>
    <mergeCell ref="G7:G8"/>
    <mergeCell ref="A7:A8"/>
  </mergeCells>
  <conditionalFormatting sqref="C39:H39 C70:H70">
    <cfRule type="expression" dxfId="116" priority="1">
      <formula>C39="Error"</formula>
    </cfRule>
  </conditionalFormatting>
  <pageMargins left="0.7" right="0.7" top="0.75" bottom="0.75" header="0.3" footer="0.3"/>
  <pageSetup paperSize="9" scale="23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37219-059F-476A-8BF3-945FEEF4F27E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</row>
    <row r="2" spans="1:21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493"/>
    </row>
    <row r="3" spans="1:21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L3" s="1494"/>
    </row>
    <row r="4" spans="1:21" ht="18" customHeight="1" x14ac:dyDescent="0.4">
      <c r="A4" s="638" t="str">
        <f ca="1">CONCATENATE("Worksheet: ",RIGHT(CELL("filename",$A$1),LEN(CELL("filename",$A$1))-FIND("]",CELL("filename",$A$1))))</f>
        <v>Worksheet: 4.8 Capex Workload 2025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</row>
    <row r="5" spans="1:21" x14ac:dyDescent="0.3"/>
    <row r="6" spans="1:21" ht="16.5" customHeight="1" thickBot="1" x14ac:dyDescent="0.4">
      <c r="A6" s="391" t="s">
        <v>1268</v>
      </c>
      <c r="B6" s="390"/>
      <c r="C6" s="390"/>
      <c r="D6" s="390"/>
      <c r="E6" s="14"/>
      <c r="F6" s="392"/>
      <c r="G6" s="266"/>
      <c r="H6" s="266"/>
      <c r="J6" s="14"/>
      <c r="K6" s="14"/>
      <c r="L6" s="14"/>
      <c r="M6" s="14"/>
    </row>
    <row r="7" spans="1:21" ht="26.25" customHeight="1" thickBot="1" x14ac:dyDescent="0.35">
      <c r="A7" s="1235" t="s">
        <v>996</v>
      </c>
      <c r="B7" s="316" t="s">
        <v>410</v>
      </c>
      <c r="C7" s="316" t="s">
        <v>299</v>
      </c>
      <c r="D7" s="267" t="s">
        <v>411</v>
      </c>
      <c r="F7" s="267" t="s">
        <v>386</v>
      </c>
      <c r="G7" s="267" t="s">
        <v>356</v>
      </c>
      <c r="H7" s="267" t="s">
        <v>357</v>
      </c>
      <c r="I7" s="267" t="s">
        <v>358</v>
      </c>
      <c r="J7" s="400" t="s">
        <v>359</v>
      </c>
      <c r="K7" s="265"/>
      <c r="L7" s="400" t="s">
        <v>360</v>
      </c>
      <c r="M7" s="265"/>
      <c r="N7" s="267" t="s">
        <v>361</v>
      </c>
      <c r="O7" s="1235" t="s">
        <v>412</v>
      </c>
      <c r="P7" s="1347" t="s">
        <v>1066</v>
      </c>
    </row>
    <row r="8" spans="1:21" x14ac:dyDescent="0.3">
      <c r="A8" s="401" t="s">
        <v>352</v>
      </c>
      <c r="B8" s="402" t="s">
        <v>413</v>
      </c>
      <c r="C8" s="311" t="s">
        <v>375</v>
      </c>
      <c r="D8" s="277"/>
      <c r="F8" s="393" t="s">
        <v>374</v>
      </c>
      <c r="G8" s="273"/>
      <c r="H8" s="274"/>
      <c r="I8" s="275"/>
      <c r="J8" s="670">
        <f>SUM(G8:I8)</f>
        <v>0</v>
      </c>
      <c r="K8" s="265"/>
      <c r="L8" s="277"/>
      <c r="M8" s="265"/>
      <c r="N8" s="1227">
        <f>J8-L8</f>
        <v>0</v>
      </c>
      <c r="O8" s="374" t="s">
        <v>414</v>
      </c>
      <c r="P8" s="277"/>
    </row>
    <row r="9" spans="1:21" x14ac:dyDescent="0.3">
      <c r="A9" s="385"/>
      <c r="B9" s="403" t="s">
        <v>415</v>
      </c>
      <c r="C9" s="312" t="s">
        <v>375</v>
      </c>
      <c r="D9" s="283"/>
      <c r="F9" s="394" t="str">
        <f>$F$8</f>
        <v>Nominal £</v>
      </c>
      <c r="G9" s="280"/>
      <c r="H9" s="281"/>
      <c r="I9" s="282"/>
      <c r="J9" s="672">
        <f t="shared" ref="J9:J83" si="0">SUM(G9:I9)</f>
        <v>0</v>
      </c>
      <c r="K9" s="265"/>
      <c r="L9" s="283"/>
      <c r="M9" s="265"/>
      <c r="N9" s="1228">
        <f t="shared" ref="N9:N83" si="1">J9-L9</f>
        <v>0</v>
      </c>
      <c r="O9" s="375" t="s">
        <v>414</v>
      </c>
      <c r="P9" s="283"/>
    </row>
    <row r="10" spans="1:21" x14ac:dyDescent="0.3">
      <c r="A10" s="385"/>
      <c r="B10" s="403" t="s">
        <v>416</v>
      </c>
      <c r="C10" s="312" t="s">
        <v>375</v>
      </c>
      <c r="D10" s="283"/>
      <c r="F10" s="394" t="str">
        <f t="shared" ref="F10:F82" si="2">$F$8</f>
        <v>Nominal £</v>
      </c>
      <c r="G10" s="280"/>
      <c r="H10" s="281"/>
      <c r="I10" s="282"/>
      <c r="J10" s="672">
        <f t="shared" si="0"/>
        <v>0</v>
      </c>
      <c r="K10" s="265"/>
      <c r="L10" s="283"/>
      <c r="M10" s="265"/>
      <c r="N10" s="1228">
        <f t="shared" si="1"/>
        <v>0</v>
      </c>
      <c r="O10" s="375" t="s">
        <v>414</v>
      </c>
      <c r="P10" s="283"/>
    </row>
    <row r="11" spans="1:21" x14ac:dyDescent="0.3">
      <c r="A11" s="385"/>
      <c r="B11" s="403" t="s">
        <v>418</v>
      </c>
      <c r="C11" s="312" t="s">
        <v>375</v>
      </c>
      <c r="D11" s="283"/>
      <c r="F11" s="394" t="str">
        <f t="shared" si="2"/>
        <v>Nominal £</v>
      </c>
      <c r="G11" s="280"/>
      <c r="H11" s="281"/>
      <c r="I11" s="282"/>
      <c r="J11" s="672">
        <f t="shared" si="0"/>
        <v>0</v>
      </c>
      <c r="K11" s="265"/>
      <c r="L11" s="283"/>
      <c r="M11" s="265"/>
      <c r="N11" s="1228">
        <f t="shared" si="1"/>
        <v>0</v>
      </c>
      <c r="O11" s="375" t="s">
        <v>414</v>
      </c>
      <c r="P11" s="283"/>
    </row>
    <row r="12" spans="1:21" x14ac:dyDescent="0.3">
      <c r="A12" s="385"/>
      <c r="B12" s="403" t="s">
        <v>420</v>
      </c>
      <c r="C12" s="312" t="s">
        <v>375</v>
      </c>
      <c r="D12" s="283"/>
      <c r="F12" s="394" t="str">
        <f t="shared" si="2"/>
        <v>Nominal £</v>
      </c>
      <c r="G12" s="280"/>
      <c r="H12" s="281"/>
      <c r="I12" s="282"/>
      <c r="J12" s="672">
        <f t="shared" si="0"/>
        <v>0</v>
      </c>
      <c r="K12" s="265"/>
      <c r="L12" s="283"/>
      <c r="M12" s="265"/>
      <c r="N12" s="1228">
        <f t="shared" si="1"/>
        <v>0</v>
      </c>
      <c r="O12" s="375" t="s">
        <v>414</v>
      </c>
      <c r="P12" s="283"/>
    </row>
    <row r="13" spans="1:21" x14ac:dyDescent="0.3">
      <c r="A13" s="385"/>
      <c r="B13" s="403" t="s">
        <v>422</v>
      </c>
      <c r="C13" s="312" t="s">
        <v>375</v>
      </c>
      <c r="D13" s="283"/>
      <c r="F13" s="394" t="str">
        <f t="shared" si="2"/>
        <v>Nominal £</v>
      </c>
      <c r="G13" s="280"/>
      <c r="H13" s="281"/>
      <c r="I13" s="282"/>
      <c r="J13" s="672">
        <f t="shared" si="0"/>
        <v>0</v>
      </c>
      <c r="K13" s="265"/>
      <c r="L13" s="283"/>
      <c r="M13" s="265"/>
      <c r="N13" s="1228">
        <f t="shared" si="1"/>
        <v>0</v>
      </c>
      <c r="O13" s="375" t="s">
        <v>414</v>
      </c>
      <c r="P13" s="283"/>
      <c r="Q13" s="265"/>
      <c r="R13" s="265"/>
      <c r="S13" s="265"/>
      <c r="T13" s="265"/>
    </row>
    <row r="14" spans="1:21" x14ac:dyDescent="0.3">
      <c r="A14" s="385"/>
      <c r="B14" s="403" t="s">
        <v>424</v>
      </c>
      <c r="C14" s="312" t="s">
        <v>375</v>
      </c>
      <c r="D14" s="283"/>
      <c r="F14" s="394" t="str">
        <f t="shared" si="2"/>
        <v>Nominal £</v>
      </c>
      <c r="G14" s="280"/>
      <c r="H14" s="281"/>
      <c r="I14" s="282"/>
      <c r="J14" s="672">
        <f t="shared" si="0"/>
        <v>0</v>
      </c>
      <c r="K14" s="265"/>
      <c r="L14" s="283"/>
      <c r="M14" s="265"/>
      <c r="N14" s="1228">
        <f t="shared" si="1"/>
        <v>0</v>
      </c>
      <c r="O14" s="375" t="s">
        <v>414</v>
      </c>
      <c r="P14" s="283"/>
      <c r="Q14" s="265"/>
      <c r="R14" s="265"/>
      <c r="S14" s="265"/>
      <c r="T14" s="265"/>
    </row>
    <row r="15" spans="1:21" x14ac:dyDescent="0.3">
      <c r="A15" s="385"/>
      <c r="B15" s="403" t="s">
        <v>426</v>
      </c>
      <c r="C15" s="312" t="s">
        <v>375</v>
      </c>
      <c r="D15" s="283"/>
      <c r="F15" s="394" t="str">
        <f t="shared" si="2"/>
        <v>Nominal £</v>
      </c>
      <c r="G15" s="280"/>
      <c r="H15" s="281"/>
      <c r="I15" s="282"/>
      <c r="J15" s="672">
        <f t="shared" si="0"/>
        <v>0</v>
      </c>
      <c r="K15" s="265"/>
      <c r="L15" s="283"/>
      <c r="M15" s="265"/>
      <c r="N15" s="1228">
        <f t="shared" si="1"/>
        <v>0</v>
      </c>
      <c r="O15" s="375" t="s">
        <v>414</v>
      </c>
      <c r="P15" s="283"/>
      <c r="Q15" s="265"/>
      <c r="R15" s="265"/>
      <c r="S15" s="265"/>
      <c r="T15" s="265"/>
    </row>
    <row r="16" spans="1:21" x14ac:dyDescent="0.3">
      <c r="A16" s="385"/>
      <c r="B16" s="403" t="s">
        <v>428</v>
      </c>
      <c r="C16" s="312" t="s">
        <v>375</v>
      </c>
      <c r="D16" s="283"/>
      <c r="F16" s="394" t="str">
        <f t="shared" si="2"/>
        <v>Nominal £</v>
      </c>
      <c r="G16" s="280"/>
      <c r="H16" s="281"/>
      <c r="I16" s="282"/>
      <c r="J16" s="672">
        <f t="shared" si="0"/>
        <v>0</v>
      </c>
      <c r="K16" s="265"/>
      <c r="L16" s="283"/>
      <c r="M16" s="265"/>
      <c r="N16" s="1228">
        <f t="shared" si="1"/>
        <v>0</v>
      </c>
      <c r="O16" s="375" t="s">
        <v>414</v>
      </c>
      <c r="P16" s="283"/>
      <c r="Q16" s="265"/>
      <c r="R16" s="265"/>
      <c r="S16" s="265"/>
      <c r="T16" s="265"/>
    </row>
    <row r="17" spans="1:20" x14ac:dyDescent="0.3">
      <c r="A17" s="385"/>
      <c r="B17" s="403" t="s">
        <v>430</v>
      </c>
      <c r="C17" s="312" t="s">
        <v>375</v>
      </c>
      <c r="D17" s="283"/>
      <c r="F17" s="394" t="str">
        <f t="shared" si="2"/>
        <v>Nominal £</v>
      </c>
      <c r="G17" s="280"/>
      <c r="H17" s="281"/>
      <c r="I17" s="282"/>
      <c r="J17" s="672">
        <f t="shared" si="0"/>
        <v>0</v>
      </c>
      <c r="K17" s="265"/>
      <c r="L17" s="283"/>
      <c r="M17" s="265"/>
      <c r="N17" s="1228">
        <f t="shared" si="1"/>
        <v>0</v>
      </c>
      <c r="O17" s="375" t="s">
        <v>414</v>
      </c>
      <c r="P17" s="283"/>
      <c r="Q17" s="265"/>
      <c r="R17" s="265"/>
      <c r="S17" s="265"/>
      <c r="T17" s="265"/>
    </row>
    <row r="18" spans="1:20" x14ac:dyDescent="0.3">
      <c r="A18" s="385"/>
      <c r="B18" s="403" t="s">
        <v>432</v>
      </c>
      <c r="C18" s="312" t="s">
        <v>375</v>
      </c>
      <c r="D18" s="283"/>
      <c r="F18" s="394" t="str">
        <f t="shared" si="2"/>
        <v>Nominal £</v>
      </c>
      <c r="G18" s="280"/>
      <c r="H18" s="281"/>
      <c r="I18" s="282"/>
      <c r="J18" s="672">
        <f t="shared" si="0"/>
        <v>0</v>
      </c>
      <c r="K18" s="265"/>
      <c r="L18" s="283"/>
      <c r="M18" s="265"/>
      <c r="N18" s="1228">
        <f t="shared" si="1"/>
        <v>0</v>
      </c>
      <c r="O18" s="375" t="s">
        <v>414</v>
      </c>
      <c r="P18" s="283"/>
      <c r="Q18" s="265"/>
      <c r="R18" s="265"/>
      <c r="S18" s="265"/>
      <c r="T18" s="265"/>
    </row>
    <row r="19" spans="1:20" x14ac:dyDescent="0.3">
      <c r="A19" s="385"/>
      <c r="B19" s="403" t="s">
        <v>433</v>
      </c>
      <c r="C19" s="312" t="s">
        <v>375</v>
      </c>
      <c r="D19" s="283"/>
      <c r="F19" s="394" t="str">
        <f t="shared" si="2"/>
        <v>Nominal £</v>
      </c>
      <c r="G19" s="280"/>
      <c r="H19" s="281"/>
      <c r="I19" s="282"/>
      <c r="J19" s="672">
        <f t="shared" si="0"/>
        <v>0</v>
      </c>
      <c r="K19" s="265"/>
      <c r="L19" s="283"/>
      <c r="M19" s="265"/>
      <c r="N19" s="1228">
        <f t="shared" si="1"/>
        <v>0</v>
      </c>
      <c r="O19" s="375" t="s">
        <v>414</v>
      </c>
      <c r="P19" s="283"/>
      <c r="Q19" s="265"/>
      <c r="R19" s="265"/>
      <c r="S19" s="265"/>
      <c r="T19" s="265"/>
    </row>
    <row r="20" spans="1:20" x14ac:dyDescent="0.3">
      <c r="A20" s="385"/>
      <c r="B20" s="403" t="s">
        <v>434</v>
      </c>
      <c r="C20" s="312" t="s">
        <v>375</v>
      </c>
      <c r="D20" s="283"/>
      <c r="F20" s="394" t="str">
        <f t="shared" si="2"/>
        <v>Nominal £</v>
      </c>
      <c r="G20" s="280"/>
      <c r="H20" s="281"/>
      <c r="I20" s="282"/>
      <c r="J20" s="672">
        <f t="shared" si="0"/>
        <v>0</v>
      </c>
      <c r="K20" s="265"/>
      <c r="L20" s="283"/>
      <c r="M20" s="265"/>
      <c r="N20" s="1228">
        <f t="shared" si="1"/>
        <v>0</v>
      </c>
      <c r="O20" s="375" t="s">
        <v>414</v>
      </c>
      <c r="P20" s="283"/>
      <c r="Q20" s="265"/>
      <c r="R20" s="265"/>
      <c r="S20" s="265"/>
      <c r="T20" s="265"/>
    </row>
    <row r="21" spans="1:20" ht="14.5" thickBot="1" x14ac:dyDescent="0.35">
      <c r="A21" s="404"/>
      <c r="B21" s="405" t="s">
        <v>435</v>
      </c>
      <c r="C21" s="313" t="s">
        <v>375</v>
      </c>
      <c r="D21" s="380"/>
      <c r="F21" s="395" t="str">
        <f t="shared" si="2"/>
        <v>Nominal £</v>
      </c>
      <c r="G21" s="305"/>
      <c r="H21" s="300"/>
      <c r="I21" s="301"/>
      <c r="J21" s="678">
        <f t="shared" si="0"/>
        <v>0</v>
      </c>
      <c r="K21" s="324"/>
      <c r="L21" s="380"/>
      <c r="M21" s="324"/>
      <c r="N21" s="1229">
        <f t="shared" si="1"/>
        <v>0</v>
      </c>
      <c r="O21" s="381" t="s">
        <v>414</v>
      </c>
      <c r="P21" s="380"/>
      <c r="Q21" s="265"/>
      <c r="R21" s="265"/>
      <c r="S21" s="265"/>
      <c r="T21" s="265"/>
    </row>
    <row r="22" spans="1:20" x14ac:dyDescent="0.3">
      <c r="A22" s="401" t="s">
        <v>365</v>
      </c>
      <c r="B22" s="402" t="s">
        <v>436</v>
      </c>
      <c r="C22" s="311" t="s">
        <v>375</v>
      </c>
      <c r="D22" s="277"/>
      <c r="F22" s="393" t="str">
        <f t="shared" si="2"/>
        <v>Nominal £</v>
      </c>
      <c r="G22" s="273"/>
      <c r="H22" s="274"/>
      <c r="I22" s="275"/>
      <c r="J22" s="670">
        <f t="shared" si="0"/>
        <v>0</v>
      </c>
      <c r="K22" s="320"/>
      <c r="L22" s="277"/>
      <c r="M22" s="320"/>
      <c r="N22" s="1227">
        <f t="shared" si="1"/>
        <v>0</v>
      </c>
      <c r="O22" s="374" t="s">
        <v>414</v>
      </c>
      <c r="P22" s="277"/>
      <c r="Q22" s="265"/>
      <c r="R22" s="265"/>
      <c r="S22" s="265"/>
      <c r="T22" s="265"/>
    </row>
    <row r="23" spans="1:20" x14ac:dyDescent="0.3">
      <c r="A23" s="385"/>
      <c r="B23" s="403" t="s">
        <v>437</v>
      </c>
      <c r="C23" s="312" t="s">
        <v>375</v>
      </c>
      <c r="D23" s="283"/>
      <c r="F23" s="394" t="str">
        <f t="shared" si="2"/>
        <v>Nominal £</v>
      </c>
      <c r="G23" s="280"/>
      <c r="H23" s="281"/>
      <c r="I23" s="282"/>
      <c r="J23" s="672">
        <f t="shared" si="0"/>
        <v>0</v>
      </c>
      <c r="K23" s="265"/>
      <c r="L23" s="283"/>
      <c r="M23" s="265"/>
      <c r="N23" s="1228">
        <f t="shared" si="1"/>
        <v>0</v>
      </c>
      <c r="O23" s="375" t="s">
        <v>414</v>
      </c>
      <c r="P23" s="283"/>
      <c r="Q23" s="265"/>
      <c r="R23" s="265"/>
      <c r="S23" s="265"/>
      <c r="T23" s="265"/>
    </row>
    <row r="24" spans="1:20" x14ac:dyDescent="0.3">
      <c r="A24" s="385"/>
      <c r="B24" s="403" t="s">
        <v>438</v>
      </c>
      <c r="C24" s="312" t="s">
        <v>375</v>
      </c>
      <c r="D24" s="283"/>
      <c r="F24" s="394" t="str">
        <f t="shared" si="2"/>
        <v>Nominal £</v>
      </c>
      <c r="G24" s="280"/>
      <c r="H24" s="281"/>
      <c r="I24" s="282"/>
      <c r="J24" s="672">
        <f t="shared" si="0"/>
        <v>0</v>
      </c>
      <c r="K24" s="265"/>
      <c r="L24" s="283"/>
      <c r="M24" s="265"/>
      <c r="N24" s="1228">
        <f t="shared" si="1"/>
        <v>0</v>
      </c>
      <c r="O24" s="375" t="s">
        <v>414</v>
      </c>
      <c r="P24" s="283"/>
      <c r="Q24" s="265"/>
      <c r="R24" s="265"/>
      <c r="S24" s="265"/>
      <c r="T24" s="265"/>
    </row>
    <row r="25" spans="1:20" x14ac:dyDescent="0.3">
      <c r="A25" s="385"/>
      <c r="B25" s="403" t="s">
        <v>439</v>
      </c>
      <c r="C25" s="312" t="s">
        <v>375</v>
      </c>
      <c r="D25" s="283"/>
      <c r="F25" s="394" t="str">
        <f t="shared" si="2"/>
        <v>Nominal £</v>
      </c>
      <c r="G25" s="280"/>
      <c r="H25" s="281"/>
      <c r="I25" s="282"/>
      <c r="J25" s="672">
        <f t="shared" si="0"/>
        <v>0</v>
      </c>
      <c r="K25" s="265"/>
      <c r="L25" s="283"/>
      <c r="M25" s="265"/>
      <c r="N25" s="1228">
        <f t="shared" si="1"/>
        <v>0</v>
      </c>
      <c r="O25" s="375" t="s">
        <v>414</v>
      </c>
      <c r="P25" s="283"/>
      <c r="Q25" s="265"/>
      <c r="R25" s="265"/>
      <c r="S25" s="265"/>
      <c r="T25" s="265"/>
    </row>
    <row r="26" spans="1:20" x14ac:dyDescent="0.3">
      <c r="A26" s="385"/>
      <c r="B26" s="403" t="s">
        <v>440</v>
      </c>
      <c r="C26" s="312" t="s">
        <v>375</v>
      </c>
      <c r="D26" s="283"/>
      <c r="F26" s="394" t="str">
        <f t="shared" si="2"/>
        <v>Nominal £</v>
      </c>
      <c r="G26" s="280"/>
      <c r="H26" s="281"/>
      <c r="I26" s="282"/>
      <c r="J26" s="672">
        <f t="shared" si="0"/>
        <v>0</v>
      </c>
      <c r="K26" s="265"/>
      <c r="L26" s="283"/>
      <c r="M26" s="265"/>
      <c r="N26" s="1228">
        <f t="shared" si="1"/>
        <v>0</v>
      </c>
      <c r="O26" s="375" t="s">
        <v>414</v>
      </c>
      <c r="P26" s="283"/>
      <c r="Q26" s="265"/>
      <c r="R26" s="265"/>
      <c r="S26" s="265"/>
      <c r="T26" s="265"/>
    </row>
    <row r="27" spans="1:20" x14ac:dyDescent="0.3">
      <c r="A27" s="385"/>
      <c r="B27" s="403" t="s">
        <v>441</v>
      </c>
      <c r="C27" s="312" t="s">
        <v>375</v>
      </c>
      <c r="D27" s="283"/>
      <c r="F27" s="394" t="str">
        <f t="shared" si="2"/>
        <v>Nominal £</v>
      </c>
      <c r="G27" s="280"/>
      <c r="H27" s="281"/>
      <c r="I27" s="282"/>
      <c r="J27" s="672">
        <f t="shared" si="0"/>
        <v>0</v>
      </c>
      <c r="K27" s="265"/>
      <c r="L27" s="283"/>
      <c r="M27" s="265"/>
      <c r="N27" s="1228">
        <f t="shared" si="1"/>
        <v>0</v>
      </c>
      <c r="O27" s="375" t="s">
        <v>414</v>
      </c>
      <c r="P27" s="283"/>
      <c r="Q27" s="265"/>
      <c r="R27" s="265"/>
      <c r="S27" s="265"/>
      <c r="T27" s="265"/>
    </row>
    <row r="28" spans="1:20" x14ac:dyDescent="0.3">
      <c r="A28" s="385"/>
      <c r="B28" s="403" t="s">
        <v>442</v>
      </c>
      <c r="C28" s="312" t="s">
        <v>375</v>
      </c>
      <c r="D28" s="283"/>
      <c r="F28" s="394" t="str">
        <f t="shared" si="2"/>
        <v>Nominal £</v>
      </c>
      <c r="G28" s="280"/>
      <c r="H28" s="281"/>
      <c r="I28" s="282"/>
      <c r="J28" s="672">
        <f t="shared" si="0"/>
        <v>0</v>
      </c>
      <c r="K28" s="265"/>
      <c r="L28" s="283"/>
      <c r="M28" s="265"/>
      <c r="N28" s="1228">
        <f t="shared" si="1"/>
        <v>0</v>
      </c>
      <c r="O28" s="375" t="s">
        <v>414</v>
      </c>
      <c r="P28" s="283"/>
      <c r="Q28" s="265"/>
      <c r="R28" s="265"/>
      <c r="S28" s="265"/>
      <c r="T28" s="265"/>
    </row>
    <row r="29" spans="1:20" x14ac:dyDescent="0.3">
      <c r="A29" s="385"/>
      <c r="B29" s="403" t="s">
        <v>443</v>
      </c>
      <c r="C29" s="312" t="s">
        <v>375</v>
      </c>
      <c r="D29" s="283"/>
      <c r="F29" s="394" t="str">
        <f t="shared" si="2"/>
        <v>Nominal £</v>
      </c>
      <c r="G29" s="280"/>
      <c r="H29" s="281"/>
      <c r="I29" s="282"/>
      <c r="J29" s="672">
        <f t="shared" si="0"/>
        <v>0</v>
      </c>
      <c r="K29" s="265"/>
      <c r="L29" s="283"/>
      <c r="M29" s="265"/>
      <c r="N29" s="1228">
        <f t="shared" si="1"/>
        <v>0</v>
      </c>
      <c r="O29" s="375" t="s">
        <v>414</v>
      </c>
      <c r="P29" s="283"/>
      <c r="Q29" s="265"/>
      <c r="R29" s="265"/>
      <c r="S29" s="265"/>
      <c r="T29" s="265"/>
    </row>
    <row r="30" spans="1:20" x14ac:dyDescent="0.3">
      <c r="A30" s="385"/>
      <c r="B30" s="403" t="s">
        <v>444</v>
      </c>
      <c r="C30" s="312" t="s">
        <v>375</v>
      </c>
      <c r="D30" s="283"/>
      <c r="F30" s="394" t="str">
        <f t="shared" si="2"/>
        <v>Nominal £</v>
      </c>
      <c r="G30" s="280"/>
      <c r="H30" s="281"/>
      <c r="I30" s="282"/>
      <c r="J30" s="672">
        <f t="shared" si="0"/>
        <v>0</v>
      </c>
      <c r="K30" s="265"/>
      <c r="L30" s="283"/>
      <c r="M30" s="265"/>
      <c r="N30" s="1228">
        <f t="shared" si="1"/>
        <v>0</v>
      </c>
      <c r="O30" s="375" t="s">
        <v>414</v>
      </c>
      <c r="P30" s="283"/>
      <c r="Q30" s="265"/>
      <c r="R30" s="265"/>
      <c r="S30" s="265"/>
      <c r="T30" s="265"/>
    </row>
    <row r="31" spans="1:20" x14ac:dyDescent="0.3">
      <c r="A31" s="385"/>
      <c r="B31" s="403" t="s">
        <v>445</v>
      </c>
      <c r="C31" s="312" t="s">
        <v>375</v>
      </c>
      <c r="D31" s="283"/>
      <c r="F31" s="394" t="str">
        <f t="shared" si="2"/>
        <v>Nominal £</v>
      </c>
      <c r="G31" s="280"/>
      <c r="H31" s="281"/>
      <c r="I31" s="282"/>
      <c r="J31" s="672">
        <f t="shared" si="0"/>
        <v>0</v>
      </c>
      <c r="K31" s="265"/>
      <c r="L31" s="283"/>
      <c r="M31" s="265"/>
      <c r="N31" s="1228">
        <f t="shared" si="1"/>
        <v>0</v>
      </c>
      <c r="O31" s="375" t="s">
        <v>414</v>
      </c>
      <c r="P31" s="283"/>
      <c r="Q31" s="265"/>
      <c r="R31" s="265"/>
      <c r="S31" s="265"/>
      <c r="T31" s="265"/>
    </row>
    <row r="32" spans="1:20" x14ac:dyDescent="0.3">
      <c r="A32" s="385"/>
      <c r="B32" s="403" t="s">
        <v>446</v>
      </c>
      <c r="C32" s="312" t="s">
        <v>375</v>
      </c>
      <c r="D32" s="283"/>
      <c r="F32" s="394" t="str">
        <f t="shared" si="2"/>
        <v>Nominal £</v>
      </c>
      <c r="G32" s="280"/>
      <c r="H32" s="281"/>
      <c r="I32" s="282"/>
      <c r="J32" s="672">
        <f t="shared" si="0"/>
        <v>0</v>
      </c>
      <c r="K32" s="265"/>
      <c r="L32" s="283"/>
      <c r="M32" s="265"/>
      <c r="N32" s="1228">
        <f t="shared" si="1"/>
        <v>0</v>
      </c>
      <c r="O32" s="375" t="s">
        <v>414</v>
      </c>
      <c r="P32" s="283"/>
      <c r="Q32" s="265"/>
      <c r="R32" s="265"/>
      <c r="S32" s="265"/>
      <c r="T32" s="265"/>
    </row>
    <row r="33" spans="1:106" x14ac:dyDescent="0.3">
      <c r="A33" s="385"/>
      <c r="B33" s="403" t="s">
        <v>447</v>
      </c>
      <c r="C33" s="312" t="s">
        <v>375</v>
      </c>
      <c r="D33" s="283"/>
      <c r="F33" s="394" t="str">
        <f t="shared" si="2"/>
        <v>Nominal £</v>
      </c>
      <c r="G33" s="280"/>
      <c r="H33" s="281"/>
      <c r="I33" s="282"/>
      <c r="J33" s="672">
        <f t="shared" si="0"/>
        <v>0</v>
      </c>
      <c r="K33" s="265"/>
      <c r="L33" s="283"/>
      <c r="M33" s="265"/>
      <c r="N33" s="1228">
        <f t="shared" si="1"/>
        <v>0</v>
      </c>
      <c r="O33" s="375" t="s">
        <v>414</v>
      </c>
      <c r="P33" s="283"/>
      <c r="Q33" s="265"/>
      <c r="R33" s="265"/>
      <c r="S33" s="265"/>
      <c r="T33" s="265"/>
    </row>
    <row r="34" spans="1:106" x14ac:dyDescent="0.3">
      <c r="A34" s="385"/>
      <c r="B34" s="403" t="s">
        <v>448</v>
      </c>
      <c r="C34" s="312" t="s">
        <v>375</v>
      </c>
      <c r="D34" s="283"/>
      <c r="F34" s="394" t="str">
        <f t="shared" si="2"/>
        <v>Nominal £</v>
      </c>
      <c r="G34" s="280"/>
      <c r="H34" s="281"/>
      <c r="I34" s="282"/>
      <c r="J34" s="672">
        <f t="shared" si="0"/>
        <v>0</v>
      </c>
      <c r="K34" s="265"/>
      <c r="L34" s="283"/>
      <c r="M34" s="265"/>
      <c r="N34" s="1228">
        <f t="shared" si="1"/>
        <v>0</v>
      </c>
      <c r="O34" s="375" t="s">
        <v>414</v>
      </c>
      <c r="P34" s="283"/>
      <c r="Q34" s="265"/>
      <c r="R34" s="265"/>
      <c r="S34" s="265"/>
      <c r="T34" s="265"/>
    </row>
    <row r="35" spans="1:106" ht="14.5" thickBot="1" x14ac:dyDescent="0.35">
      <c r="A35" s="404"/>
      <c r="B35" s="405" t="s">
        <v>449</v>
      </c>
      <c r="C35" s="313" t="s">
        <v>375</v>
      </c>
      <c r="D35" s="380"/>
      <c r="F35" s="395" t="str">
        <f t="shared" si="2"/>
        <v>Nominal £</v>
      </c>
      <c r="G35" s="305"/>
      <c r="H35" s="300"/>
      <c r="I35" s="301"/>
      <c r="J35" s="678">
        <f t="shared" si="0"/>
        <v>0</v>
      </c>
      <c r="K35" s="324"/>
      <c r="L35" s="380"/>
      <c r="M35" s="324"/>
      <c r="N35" s="1229">
        <f t="shared" si="1"/>
        <v>0</v>
      </c>
      <c r="O35" s="381" t="s">
        <v>414</v>
      </c>
      <c r="P35" s="380"/>
      <c r="Q35" s="265"/>
      <c r="R35" s="265"/>
      <c r="S35" s="265"/>
      <c r="T35" s="265"/>
    </row>
    <row r="36" spans="1:106" x14ac:dyDescent="0.3">
      <c r="A36" s="401" t="s">
        <v>427</v>
      </c>
      <c r="B36" s="1224" t="s">
        <v>988</v>
      </c>
      <c r="C36" s="311" t="s">
        <v>225</v>
      </c>
      <c r="D36" s="277"/>
      <c r="F36" s="393" t="str">
        <f t="shared" si="2"/>
        <v>Nominal £</v>
      </c>
      <c r="G36" s="273"/>
      <c r="H36" s="274"/>
      <c r="I36" s="275"/>
      <c r="J36" s="670">
        <f t="shared" si="0"/>
        <v>0</v>
      </c>
      <c r="K36" s="320"/>
      <c r="L36" s="277"/>
      <c r="M36" s="320"/>
      <c r="N36" s="1227">
        <f t="shared" si="1"/>
        <v>0</v>
      </c>
      <c r="O36" s="501"/>
      <c r="P36" s="277"/>
      <c r="Q36" s="265"/>
      <c r="R36" s="265"/>
      <c r="S36" s="265"/>
      <c r="T36" s="265"/>
    </row>
    <row r="37" spans="1:106" x14ac:dyDescent="0.3">
      <c r="A37" s="406"/>
      <c r="B37" s="1232" t="s">
        <v>989</v>
      </c>
      <c r="C37" s="312" t="s">
        <v>225</v>
      </c>
      <c r="D37" s="387"/>
      <c r="F37" s="397" t="str">
        <f t="shared" si="2"/>
        <v>Nominal £</v>
      </c>
      <c r="G37" s="388"/>
      <c r="H37" s="389"/>
      <c r="I37" s="1225"/>
      <c r="J37" s="718">
        <f t="shared" si="0"/>
        <v>0</v>
      </c>
      <c r="K37" s="265"/>
      <c r="L37" s="387"/>
      <c r="M37" s="385"/>
      <c r="N37" s="1228">
        <f t="shared" si="1"/>
        <v>0</v>
      </c>
      <c r="O37" s="513"/>
      <c r="P37" s="387"/>
      <c r="Q37" s="265"/>
      <c r="R37" s="265"/>
      <c r="S37" s="265"/>
      <c r="T37" s="265"/>
    </row>
    <row r="38" spans="1:106" x14ac:dyDescent="0.3">
      <c r="A38" s="406"/>
      <c r="B38" s="265" t="s">
        <v>450</v>
      </c>
      <c r="C38" s="407" t="s">
        <v>225</v>
      </c>
      <c r="D38" s="1223">
        <f>SUM(D36:D37)</f>
        <v>0</v>
      </c>
      <c r="E38" s="1226"/>
      <c r="F38" s="396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5"/>
      <c r="L38" s="1223">
        <f>SUM(L36:L37)</f>
        <v>0</v>
      </c>
      <c r="M38" s="265"/>
      <c r="N38" s="672">
        <f t="shared" si="1"/>
        <v>0</v>
      </c>
      <c r="O38" s="385" t="s">
        <v>427</v>
      </c>
      <c r="P38" s="1223">
        <f>SUM(P36:P37)</f>
        <v>0</v>
      </c>
      <c r="Q38" s="265"/>
      <c r="R38" s="265"/>
      <c r="S38" s="265"/>
      <c r="T38" s="265"/>
    </row>
    <row r="39" spans="1:106" s="38" customFormat="1" ht="15" customHeight="1" thickBot="1" x14ac:dyDescent="0.35">
      <c r="A39" s="404"/>
      <c r="B39" s="405" t="s">
        <v>451</v>
      </c>
      <c r="C39" s="313" t="s">
        <v>225</v>
      </c>
      <c r="D39" s="380"/>
      <c r="E39"/>
      <c r="F39" s="395" t="str">
        <f t="shared" si="2"/>
        <v>Nominal £</v>
      </c>
      <c r="G39" s="305"/>
      <c r="H39" s="300"/>
      <c r="I39" s="301"/>
      <c r="J39" s="678">
        <f t="shared" si="0"/>
        <v>0</v>
      </c>
      <c r="K39" s="324"/>
      <c r="L39" s="380"/>
      <c r="M39" s="324"/>
      <c r="N39" s="1229">
        <f t="shared" si="1"/>
        <v>0</v>
      </c>
      <c r="O39" s="381" t="s">
        <v>427</v>
      </c>
      <c r="P39" s="380"/>
      <c r="Q39" s="265"/>
      <c r="R39" s="265"/>
      <c r="S39" s="265"/>
      <c r="T39" s="265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1" t="s">
        <v>429</v>
      </c>
      <c r="B40" s="402" t="s">
        <v>452</v>
      </c>
      <c r="C40" s="311" t="s">
        <v>225</v>
      </c>
      <c r="D40" s="277"/>
      <c r="F40" s="393" t="str">
        <f t="shared" si="2"/>
        <v>Nominal £</v>
      </c>
      <c r="G40" s="273"/>
      <c r="H40" s="274"/>
      <c r="I40" s="275"/>
      <c r="J40" s="670">
        <f t="shared" si="0"/>
        <v>0</v>
      </c>
      <c r="K40" s="320"/>
      <c r="L40" s="277"/>
      <c r="M40" s="320"/>
      <c r="N40" s="1227">
        <f t="shared" si="1"/>
        <v>0</v>
      </c>
      <c r="O40" s="374" t="s">
        <v>429</v>
      </c>
      <c r="P40" s="277"/>
      <c r="Q40" s="265"/>
      <c r="R40" s="265"/>
      <c r="S40" s="265"/>
      <c r="T40" s="265"/>
    </row>
    <row r="41" spans="1:106" x14ac:dyDescent="0.3">
      <c r="A41" s="385"/>
      <c r="B41" s="403" t="s">
        <v>453</v>
      </c>
      <c r="C41" s="312" t="s">
        <v>225</v>
      </c>
      <c r="D41" s="283"/>
      <c r="F41" s="394" t="str">
        <f t="shared" si="2"/>
        <v>Nominal £</v>
      </c>
      <c r="G41" s="280"/>
      <c r="H41" s="281"/>
      <c r="I41" s="282"/>
      <c r="J41" s="672">
        <f t="shared" si="0"/>
        <v>0</v>
      </c>
      <c r="K41" s="265"/>
      <c r="L41" s="283"/>
      <c r="M41" s="265"/>
      <c r="N41" s="1228">
        <f t="shared" si="1"/>
        <v>0</v>
      </c>
      <c r="O41" s="375" t="s">
        <v>429</v>
      </c>
      <c r="P41" s="283"/>
      <c r="Q41" s="265"/>
      <c r="R41" s="265"/>
      <c r="S41" s="265"/>
      <c r="T41" s="265"/>
    </row>
    <row r="42" spans="1:106" x14ac:dyDescent="0.3">
      <c r="A42" s="385"/>
      <c r="B42" s="403" t="s">
        <v>454</v>
      </c>
      <c r="C42" s="312" t="s">
        <v>225</v>
      </c>
      <c r="D42" s="283"/>
      <c r="F42" s="394" t="str">
        <f t="shared" si="2"/>
        <v>Nominal £</v>
      </c>
      <c r="G42" s="280"/>
      <c r="H42" s="281"/>
      <c r="I42" s="282"/>
      <c r="J42" s="672">
        <f t="shared" si="0"/>
        <v>0</v>
      </c>
      <c r="K42" s="265"/>
      <c r="L42" s="283"/>
      <c r="M42" s="265"/>
      <c r="N42" s="1228">
        <f t="shared" si="1"/>
        <v>0</v>
      </c>
      <c r="O42" s="375" t="s">
        <v>429</v>
      </c>
      <c r="P42" s="283"/>
      <c r="Q42" s="265"/>
      <c r="R42" s="265"/>
      <c r="S42" s="265"/>
      <c r="T42" s="265"/>
    </row>
    <row r="43" spans="1:106" x14ac:dyDescent="0.3">
      <c r="A43" s="385"/>
      <c r="B43" s="403" t="s">
        <v>455</v>
      </c>
      <c r="C43" s="312" t="s">
        <v>225</v>
      </c>
      <c r="D43" s="283"/>
      <c r="F43" s="394" t="str">
        <f t="shared" si="2"/>
        <v>Nominal £</v>
      </c>
      <c r="G43" s="280"/>
      <c r="H43" s="281"/>
      <c r="I43" s="282"/>
      <c r="J43" s="672">
        <f t="shared" si="0"/>
        <v>0</v>
      </c>
      <c r="K43" s="265"/>
      <c r="L43" s="283"/>
      <c r="M43" s="265"/>
      <c r="N43" s="1228">
        <f t="shared" si="1"/>
        <v>0</v>
      </c>
      <c r="O43" s="375" t="s">
        <v>429</v>
      </c>
      <c r="P43" s="283"/>
      <c r="Q43" s="265"/>
      <c r="R43" s="265"/>
      <c r="S43" s="265"/>
      <c r="T43" s="265"/>
    </row>
    <row r="44" spans="1:106" ht="14.5" thickBot="1" x14ac:dyDescent="0.35">
      <c r="A44" s="404"/>
      <c r="B44" s="405" t="s">
        <v>456</v>
      </c>
      <c r="C44" s="313" t="s">
        <v>225</v>
      </c>
      <c r="D44" s="380"/>
      <c r="F44" s="395" t="str">
        <f t="shared" si="2"/>
        <v>Nominal £</v>
      </c>
      <c r="G44" s="305"/>
      <c r="H44" s="300"/>
      <c r="I44" s="301"/>
      <c r="J44" s="678">
        <f t="shared" si="0"/>
        <v>0</v>
      </c>
      <c r="K44" s="324"/>
      <c r="L44" s="380"/>
      <c r="M44" s="324"/>
      <c r="N44" s="1229">
        <f t="shared" si="1"/>
        <v>0</v>
      </c>
      <c r="O44" s="381" t="s">
        <v>429</v>
      </c>
      <c r="P44" s="380"/>
      <c r="Q44" s="265"/>
      <c r="R44" s="265"/>
      <c r="S44" s="265"/>
      <c r="T44" s="265"/>
    </row>
    <row r="45" spans="1:106" x14ac:dyDescent="0.3">
      <c r="A45" s="401" t="s">
        <v>423</v>
      </c>
      <c r="B45" s="1224" t="s">
        <v>990</v>
      </c>
      <c r="C45" s="311" t="s">
        <v>225</v>
      </c>
      <c r="D45" s="277"/>
      <c r="F45" s="393" t="str">
        <f t="shared" si="2"/>
        <v>Nominal £</v>
      </c>
      <c r="G45" s="273"/>
      <c r="H45" s="274"/>
      <c r="I45" s="726"/>
      <c r="J45" s="670">
        <f t="shared" ref="J45:J47" si="4">SUM(G45:I45)</f>
        <v>0</v>
      </c>
      <c r="K45" s="320"/>
      <c r="L45" s="277"/>
      <c r="M45" s="320"/>
      <c r="N45" s="1227">
        <f t="shared" si="1"/>
        <v>0</v>
      </c>
      <c r="O45" s="501"/>
      <c r="P45" s="277"/>
      <c r="Q45" s="265"/>
      <c r="R45" s="265"/>
      <c r="S45" s="265"/>
      <c r="T45" s="265"/>
    </row>
    <row r="46" spans="1:106" x14ac:dyDescent="0.3">
      <c r="A46" s="406"/>
      <c r="B46" s="1232" t="s">
        <v>991</v>
      </c>
      <c r="C46" s="407" t="s">
        <v>225</v>
      </c>
      <c r="D46" s="382"/>
      <c r="F46" s="396" t="str">
        <f t="shared" si="2"/>
        <v>Nominal £</v>
      </c>
      <c r="G46" s="383"/>
      <c r="H46" s="384"/>
      <c r="I46" s="727"/>
      <c r="J46" s="718">
        <f t="shared" si="4"/>
        <v>0</v>
      </c>
      <c r="K46" s="265"/>
      <c r="L46" s="382"/>
      <c r="M46" s="265"/>
      <c r="N46" s="674">
        <f t="shared" si="1"/>
        <v>0</v>
      </c>
      <c r="O46" s="1234"/>
      <c r="P46" s="382"/>
      <c r="Q46" s="265"/>
      <c r="R46" s="265"/>
      <c r="S46" s="265"/>
      <c r="T46" s="265"/>
    </row>
    <row r="47" spans="1:106" ht="14.5" thickBot="1" x14ac:dyDescent="0.35">
      <c r="A47" s="404"/>
      <c r="B47" s="1233" t="s">
        <v>992</v>
      </c>
      <c r="C47" s="313" t="s">
        <v>225</v>
      </c>
      <c r="D47" s="380"/>
      <c r="F47" s="395" t="str">
        <f t="shared" si="2"/>
        <v>Nominal £</v>
      </c>
      <c r="G47" s="305"/>
      <c r="H47" s="300"/>
      <c r="I47" s="728"/>
      <c r="J47" s="678">
        <f t="shared" si="4"/>
        <v>0</v>
      </c>
      <c r="K47" s="324"/>
      <c r="L47" s="380"/>
      <c r="M47" s="324"/>
      <c r="N47" s="678">
        <f t="shared" si="1"/>
        <v>0</v>
      </c>
      <c r="O47" s="511"/>
      <c r="P47" s="380"/>
      <c r="Q47" s="265"/>
      <c r="R47" s="265"/>
      <c r="S47" s="265"/>
      <c r="T47" s="265"/>
    </row>
    <row r="48" spans="1:106" x14ac:dyDescent="0.3">
      <c r="A48" s="401" t="s">
        <v>423</v>
      </c>
      <c r="B48" s="1224" t="s">
        <v>993</v>
      </c>
      <c r="C48" s="311" t="s">
        <v>225</v>
      </c>
      <c r="D48" s="277"/>
      <c r="F48" s="393" t="str">
        <f t="shared" si="2"/>
        <v>Nominal £</v>
      </c>
      <c r="G48" s="273"/>
      <c r="H48" s="274"/>
      <c r="I48" s="726"/>
      <c r="J48" s="670">
        <f t="shared" si="0"/>
        <v>0</v>
      </c>
      <c r="K48" s="320"/>
      <c r="L48" s="277"/>
      <c r="M48" s="320"/>
      <c r="N48" s="1227">
        <f t="shared" si="1"/>
        <v>0</v>
      </c>
      <c r="O48" s="501"/>
      <c r="P48" s="277"/>
      <c r="Q48" s="265"/>
      <c r="R48" s="265"/>
      <c r="S48" s="265"/>
      <c r="T48" s="265"/>
    </row>
    <row r="49" spans="1:20" x14ac:dyDescent="0.3">
      <c r="A49" s="406"/>
      <c r="B49" s="1232" t="s">
        <v>994</v>
      </c>
      <c r="C49" s="407" t="s">
        <v>225</v>
      </c>
      <c r="D49" s="382"/>
      <c r="F49" s="396" t="str">
        <f t="shared" si="2"/>
        <v>Nominal £</v>
      </c>
      <c r="G49" s="383"/>
      <c r="H49" s="384"/>
      <c r="I49" s="727"/>
      <c r="J49" s="718">
        <f t="shared" si="0"/>
        <v>0</v>
      </c>
      <c r="K49" s="265"/>
      <c r="L49" s="382"/>
      <c r="M49" s="265"/>
      <c r="N49" s="674">
        <f t="shared" si="1"/>
        <v>0</v>
      </c>
      <c r="O49" s="1234"/>
      <c r="P49" s="382"/>
      <c r="Q49" s="265"/>
      <c r="R49" s="265"/>
      <c r="S49" s="265"/>
      <c r="T49" s="265"/>
    </row>
    <row r="50" spans="1:20" ht="14.5" thickBot="1" x14ac:dyDescent="0.35">
      <c r="A50" s="404"/>
      <c r="B50" s="1233" t="s">
        <v>995</v>
      </c>
      <c r="C50" s="313" t="s">
        <v>225</v>
      </c>
      <c r="D50" s="380"/>
      <c r="F50" s="395" t="str">
        <f t="shared" si="2"/>
        <v>Nominal £</v>
      </c>
      <c r="G50" s="305"/>
      <c r="H50" s="300"/>
      <c r="I50" s="728"/>
      <c r="J50" s="678">
        <f t="shared" si="0"/>
        <v>0</v>
      </c>
      <c r="K50" s="324"/>
      <c r="L50" s="380"/>
      <c r="M50" s="324"/>
      <c r="N50" s="678">
        <f t="shared" si="1"/>
        <v>0</v>
      </c>
      <c r="O50" s="511"/>
      <c r="P50" s="380"/>
      <c r="Q50" s="265"/>
      <c r="R50" s="265"/>
      <c r="S50" s="265"/>
      <c r="T50" s="265"/>
    </row>
    <row r="51" spans="1:20" x14ac:dyDescent="0.3">
      <c r="A51" s="401" t="s">
        <v>423</v>
      </c>
      <c r="B51" s="1224" t="s">
        <v>457</v>
      </c>
      <c r="C51" s="311" t="s">
        <v>225</v>
      </c>
      <c r="D51" s="670">
        <f>D45+D48</f>
        <v>0</v>
      </c>
      <c r="F51" s="393" t="str">
        <f t="shared" si="2"/>
        <v>Nominal £</v>
      </c>
      <c r="G51" s="679">
        <f>G45+G48</f>
        <v>0</v>
      </c>
      <c r="H51" s="680">
        <f t="shared" ref="H51" si="5">H45+H48</f>
        <v>0</v>
      </c>
      <c r="I51" s="726"/>
      <c r="J51" s="670">
        <f t="shared" ref="J51:J53" si="6">SUM(G51:I51)</f>
        <v>0</v>
      </c>
      <c r="K51" s="320"/>
      <c r="L51" s="277"/>
      <c r="M51" s="320"/>
      <c r="N51" s="1227">
        <f t="shared" si="1"/>
        <v>0</v>
      </c>
      <c r="O51" s="374" t="s">
        <v>423</v>
      </c>
      <c r="P51" s="277"/>
      <c r="Q51" s="265"/>
      <c r="R51" s="265"/>
      <c r="S51" s="265"/>
      <c r="T51" s="265"/>
    </row>
    <row r="52" spans="1:20" x14ac:dyDescent="0.3">
      <c r="A52" s="406"/>
      <c r="B52" s="1232" t="s">
        <v>458</v>
      </c>
      <c r="C52" s="407" t="s">
        <v>225</v>
      </c>
      <c r="D52" s="1223">
        <f t="shared" ref="D52" si="7">D46+D49</f>
        <v>0</v>
      </c>
      <c r="F52" s="396" t="str">
        <f t="shared" si="2"/>
        <v>Nominal £</v>
      </c>
      <c r="G52" s="1236">
        <f t="shared" ref="G52:H53" si="8">G46+G49</f>
        <v>0</v>
      </c>
      <c r="H52" s="683">
        <f t="shared" si="8"/>
        <v>0</v>
      </c>
      <c r="I52" s="727"/>
      <c r="J52" s="718">
        <f t="shared" si="6"/>
        <v>0</v>
      </c>
      <c r="K52" s="265"/>
      <c r="L52" s="382"/>
      <c r="M52" s="265"/>
      <c r="N52" s="674">
        <f t="shared" si="1"/>
        <v>0</v>
      </c>
      <c r="O52" s="385" t="s">
        <v>423</v>
      </c>
      <c r="P52" s="382"/>
      <c r="Q52" s="265"/>
      <c r="R52" s="265"/>
      <c r="S52" s="265"/>
      <c r="T52" s="265"/>
    </row>
    <row r="53" spans="1:20" ht="14.5" thickBot="1" x14ac:dyDescent="0.35">
      <c r="A53" s="404"/>
      <c r="B53" s="1233" t="s">
        <v>459</v>
      </c>
      <c r="C53" s="313" t="s">
        <v>225</v>
      </c>
      <c r="D53" s="678">
        <f>D47+D50</f>
        <v>0</v>
      </c>
      <c r="F53" s="395" t="str">
        <f t="shared" si="2"/>
        <v>Nominal £</v>
      </c>
      <c r="G53" s="677">
        <f t="shared" si="8"/>
        <v>0</v>
      </c>
      <c r="H53" s="664">
        <f t="shared" si="8"/>
        <v>0</v>
      </c>
      <c r="I53" s="728"/>
      <c r="J53" s="678">
        <f t="shared" si="6"/>
        <v>0</v>
      </c>
      <c r="K53" s="324"/>
      <c r="L53" s="380"/>
      <c r="M53" s="324"/>
      <c r="N53" s="678">
        <f t="shared" si="1"/>
        <v>0</v>
      </c>
      <c r="O53" s="381" t="s">
        <v>423</v>
      </c>
      <c r="P53" s="380"/>
      <c r="Q53" s="265"/>
      <c r="R53" s="265"/>
      <c r="S53" s="265"/>
      <c r="T53" s="265"/>
    </row>
    <row r="54" spans="1:20" x14ac:dyDescent="0.3">
      <c r="A54" s="401" t="s">
        <v>423</v>
      </c>
      <c r="B54" s="402" t="s">
        <v>460</v>
      </c>
      <c r="C54" s="311" t="s">
        <v>225</v>
      </c>
      <c r="D54" s="277"/>
      <c r="F54" s="393" t="str">
        <f t="shared" si="2"/>
        <v>Nominal £</v>
      </c>
      <c r="G54" s="273"/>
      <c r="H54" s="274"/>
      <c r="I54" s="726"/>
      <c r="J54" s="670">
        <f t="shared" si="0"/>
        <v>0</v>
      </c>
      <c r="K54" s="320"/>
      <c r="L54" s="277"/>
      <c r="M54" s="320"/>
      <c r="N54" s="1227">
        <f t="shared" si="1"/>
        <v>0</v>
      </c>
      <c r="O54" s="374" t="s">
        <v>423</v>
      </c>
      <c r="P54" s="277"/>
      <c r="Q54" s="265"/>
      <c r="R54" s="265"/>
      <c r="S54" s="265"/>
      <c r="T54" s="265"/>
    </row>
    <row r="55" spans="1:20" x14ac:dyDescent="0.3">
      <c r="A55" s="406"/>
      <c r="B55" s="375" t="s">
        <v>461</v>
      </c>
      <c r="C55" s="407" t="s">
        <v>225</v>
      </c>
      <c r="D55" s="382"/>
      <c r="F55" s="396" t="str">
        <f t="shared" si="2"/>
        <v>Nominal £</v>
      </c>
      <c r="G55" s="383"/>
      <c r="H55" s="384"/>
      <c r="I55" s="727"/>
      <c r="J55" s="718">
        <f t="shared" si="0"/>
        <v>0</v>
      </c>
      <c r="K55" s="265"/>
      <c r="L55" s="382"/>
      <c r="M55" s="265"/>
      <c r="N55" s="674">
        <f t="shared" si="1"/>
        <v>0</v>
      </c>
      <c r="O55" s="385" t="s">
        <v>423</v>
      </c>
      <c r="P55" s="382"/>
      <c r="Q55" s="265"/>
      <c r="R55" s="265"/>
      <c r="S55" s="265"/>
      <c r="T55" s="265"/>
    </row>
    <row r="56" spans="1:20" ht="14.5" thickBot="1" x14ac:dyDescent="0.35">
      <c r="A56" s="385"/>
      <c r="B56" s="265" t="s">
        <v>462</v>
      </c>
      <c r="C56" s="327" t="s">
        <v>225</v>
      </c>
      <c r="D56" s="289"/>
      <c r="F56" s="398" t="str">
        <f t="shared" si="2"/>
        <v>Nominal £</v>
      </c>
      <c r="G56" s="286"/>
      <c r="H56" s="287"/>
      <c r="I56" s="725"/>
      <c r="J56" s="674">
        <f t="shared" si="0"/>
        <v>0</v>
      </c>
      <c r="K56" s="265"/>
      <c r="L56" s="289"/>
      <c r="M56" s="265"/>
      <c r="N56" s="674">
        <f t="shared" si="1"/>
        <v>0</v>
      </c>
      <c r="O56" s="386" t="s">
        <v>423</v>
      </c>
      <c r="P56" s="289"/>
      <c r="Q56" s="265"/>
      <c r="R56" s="265"/>
      <c r="S56" s="265"/>
      <c r="T56" s="265"/>
    </row>
    <row r="57" spans="1:20" x14ac:dyDescent="0.3">
      <c r="A57" s="401" t="s">
        <v>423</v>
      </c>
      <c r="B57" s="1237" t="s">
        <v>997</v>
      </c>
      <c r="C57" s="311" t="s">
        <v>225</v>
      </c>
      <c r="D57" s="277"/>
      <c r="F57" s="393" t="str">
        <f t="shared" si="2"/>
        <v>Nominal £</v>
      </c>
      <c r="G57" s="273"/>
      <c r="H57" s="274"/>
      <c r="I57" s="726"/>
      <c r="J57" s="670">
        <f t="shared" ref="J57:J59" si="9">SUM(G57:I57)</f>
        <v>0</v>
      </c>
      <c r="K57" s="320"/>
      <c r="L57" s="277"/>
      <c r="M57" s="320"/>
      <c r="N57" s="1227">
        <f t="shared" si="1"/>
        <v>0</v>
      </c>
      <c r="O57" s="374" t="s">
        <v>423</v>
      </c>
      <c r="P57" s="277"/>
      <c r="Q57" s="265"/>
      <c r="R57" s="265"/>
      <c r="S57" s="265"/>
      <c r="T57" s="265"/>
    </row>
    <row r="58" spans="1:20" x14ac:dyDescent="0.3">
      <c r="A58" s="406"/>
      <c r="B58" s="1238" t="s">
        <v>998</v>
      </c>
      <c r="C58" s="407" t="s">
        <v>225</v>
      </c>
      <c r="D58" s="382"/>
      <c r="F58" s="396" t="str">
        <f t="shared" si="2"/>
        <v>Nominal £</v>
      </c>
      <c r="G58" s="383"/>
      <c r="H58" s="384"/>
      <c r="I58" s="727"/>
      <c r="J58" s="718">
        <f>SUM(G58:I58)</f>
        <v>0</v>
      </c>
      <c r="K58" s="265"/>
      <c r="L58" s="382"/>
      <c r="M58" s="265"/>
      <c r="N58" s="674">
        <f t="shared" si="1"/>
        <v>0</v>
      </c>
      <c r="O58" s="385" t="s">
        <v>423</v>
      </c>
      <c r="P58" s="382"/>
      <c r="Q58" s="265"/>
      <c r="R58" s="265"/>
      <c r="S58" s="265"/>
      <c r="T58" s="265"/>
    </row>
    <row r="59" spans="1:20" ht="14.5" thickBot="1" x14ac:dyDescent="0.35">
      <c r="A59" s="385"/>
      <c r="B59" s="1239" t="s">
        <v>999</v>
      </c>
      <c r="C59" s="327" t="s">
        <v>225</v>
      </c>
      <c r="D59" s="289"/>
      <c r="F59" s="398" t="str">
        <f t="shared" si="2"/>
        <v>Nominal £</v>
      </c>
      <c r="G59" s="286"/>
      <c r="H59" s="287"/>
      <c r="I59" s="725"/>
      <c r="J59" s="674">
        <f t="shared" si="9"/>
        <v>0</v>
      </c>
      <c r="K59" s="265"/>
      <c r="L59" s="289"/>
      <c r="M59" s="265"/>
      <c r="N59" s="674">
        <f t="shared" si="1"/>
        <v>0</v>
      </c>
      <c r="O59" s="386" t="s">
        <v>423</v>
      </c>
      <c r="P59" s="289"/>
      <c r="Q59" s="265"/>
      <c r="R59" s="265"/>
      <c r="S59" s="265"/>
      <c r="T59" s="265"/>
    </row>
    <row r="60" spans="1:20" x14ac:dyDescent="0.3">
      <c r="A60" s="401" t="s">
        <v>425</v>
      </c>
      <c r="B60" s="402" t="s">
        <v>463</v>
      </c>
      <c r="C60" s="311" t="s">
        <v>225</v>
      </c>
      <c r="D60" s="277"/>
      <c r="F60" s="393" t="str">
        <f t="shared" si="2"/>
        <v>Nominal £</v>
      </c>
      <c r="G60" s="273"/>
      <c r="H60" s="274"/>
      <c r="I60" s="726"/>
      <c r="J60" s="670">
        <f t="shared" si="0"/>
        <v>0</v>
      </c>
      <c r="K60" s="320"/>
      <c r="L60" s="277"/>
      <c r="M60" s="320"/>
      <c r="N60" s="1227">
        <f t="shared" si="1"/>
        <v>0</v>
      </c>
      <c r="O60" s="374" t="s">
        <v>425</v>
      </c>
      <c r="P60" s="277"/>
      <c r="Q60" s="265"/>
      <c r="R60" s="265"/>
      <c r="S60" s="265"/>
      <c r="T60" s="265"/>
    </row>
    <row r="61" spans="1:20" x14ac:dyDescent="0.3">
      <c r="A61" s="385"/>
      <c r="B61" s="403" t="s">
        <v>464</v>
      </c>
      <c r="C61" s="312" t="s">
        <v>225</v>
      </c>
      <c r="D61" s="283"/>
      <c r="F61" s="394" t="str">
        <f t="shared" si="2"/>
        <v>Nominal £</v>
      </c>
      <c r="G61" s="280"/>
      <c r="H61" s="281"/>
      <c r="I61" s="729"/>
      <c r="J61" s="672">
        <f t="shared" si="0"/>
        <v>0</v>
      </c>
      <c r="K61" s="265"/>
      <c r="L61" s="283"/>
      <c r="M61" s="265"/>
      <c r="N61" s="1228">
        <f t="shared" si="1"/>
        <v>0</v>
      </c>
      <c r="O61" s="375" t="s">
        <v>425</v>
      </c>
      <c r="P61" s="283"/>
      <c r="Q61" s="265"/>
      <c r="R61" s="265"/>
      <c r="S61" s="265"/>
      <c r="T61" s="265"/>
    </row>
    <row r="62" spans="1:20" x14ac:dyDescent="0.3">
      <c r="A62" s="385"/>
      <c r="B62" s="403" t="s">
        <v>465</v>
      </c>
      <c r="C62" s="312" t="s">
        <v>225</v>
      </c>
      <c r="D62" s="283"/>
      <c r="F62" s="394" t="str">
        <f t="shared" si="2"/>
        <v>Nominal £</v>
      </c>
      <c r="G62" s="280"/>
      <c r="H62" s="281"/>
      <c r="I62" s="729"/>
      <c r="J62" s="672">
        <f t="shared" si="0"/>
        <v>0</v>
      </c>
      <c r="K62" s="265"/>
      <c r="L62" s="283"/>
      <c r="M62" s="265"/>
      <c r="N62" s="1228">
        <f t="shared" si="1"/>
        <v>0</v>
      </c>
      <c r="O62" s="375" t="s">
        <v>425</v>
      </c>
      <c r="P62" s="283"/>
      <c r="Q62" s="265"/>
      <c r="R62" s="265"/>
      <c r="S62" s="265"/>
      <c r="T62" s="265"/>
    </row>
    <row r="63" spans="1:20" x14ac:dyDescent="0.3">
      <c r="A63" s="385"/>
      <c r="B63" s="403" t="s">
        <v>466</v>
      </c>
      <c r="C63" s="312" t="s">
        <v>225</v>
      </c>
      <c r="D63" s="283"/>
      <c r="F63" s="394" t="str">
        <f t="shared" si="2"/>
        <v>Nominal £</v>
      </c>
      <c r="G63" s="280"/>
      <c r="H63" s="281"/>
      <c r="I63" s="729"/>
      <c r="J63" s="672">
        <f t="shared" si="0"/>
        <v>0</v>
      </c>
      <c r="K63" s="265"/>
      <c r="L63" s="283"/>
      <c r="M63" s="265"/>
      <c r="N63" s="1228">
        <f t="shared" si="1"/>
        <v>0</v>
      </c>
      <c r="O63" s="375" t="s">
        <v>425</v>
      </c>
      <c r="P63" s="283"/>
      <c r="Q63" s="265"/>
      <c r="R63" s="265"/>
      <c r="S63" s="265"/>
      <c r="T63" s="265"/>
    </row>
    <row r="64" spans="1:20" x14ac:dyDescent="0.3">
      <c r="A64" s="385"/>
      <c r="B64" s="403" t="s">
        <v>467</v>
      </c>
      <c r="C64" s="312" t="s">
        <v>225</v>
      </c>
      <c r="D64" s="283"/>
      <c r="F64" s="394" t="str">
        <f t="shared" si="2"/>
        <v>Nominal £</v>
      </c>
      <c r="G64" s="280"/>
      <c r="H64" s="281"/>
      <c r="I64" s="729"/>
      <c r="J64" s="672">
        <f t="shared" si="0"/>
        <v>0</v>
      </c>
      <c r="K64" s="265"/>
      <c r="L64" s="283"/>
      <c r="M64" s="265"/>
      <c r="N64" s="1228">
        <f t="shared" si="1"/>
        <v>0</v>
      </c>
      <c r="O64" s="375" t="s">
        <v>425</v>
      </c>
      <c r="P64" s="283"/>
      <c r="Q64" s="265"/>
      <c r="R64" s="265"/>
      <c r="S64" s="265"/>
      <c r="T64" s="265"/>
    </row>
    <row r="65" spans="1:20" x14ac:dyDescent="0.3">
      <c r="A65" s="385"/>
      <c r="B65" s="403" t="s">
        <v>468</v>
      </c>
      <c r="C65" s="312" t="s">
        <v>225</v>
      </c>
      <c r="D65" s="283"/>
      <c r="F65" s="394" t="str">
        <f t="shared" si="2"/>
        <v>Nominal £</v>
      </c>
      <c r="G65" s="280"/>
      <c r="H65" s="281"/>
      <c r="I65" s="729"/>
      <c r="J65" s="672">
        <f t="shared" si="0"/>
        <v>0</v>
      </c>
      <c r="K65" s="265"/>
      <c r="L65" s="283"/>
      <c r="M65" s="265"/>
      <c r="N65" s="1228">
        <f t="shared" si="1"/>
        <v>0</v>
      </c>
      <c r="O65" s="375" t="s">
        <v>425</v>
      </c>
      <c r="P65" s="283"/>
      <c r="Q65" s="265"/>
      <c r="R65" s="265"/>
      <c r="S65" s="265"/>
      <c r="T65" s="265"/>
    </row>
    <row r="66" spans="1:20" x14ac:dyDescent="0.3">
      <c r="A66" s="385"/>
      <c r="B66" s="403" t="s">
        <v>469</v>
      </c>
      <c r="C66" s="312" t="s">
        <v>225</v>
      </c>
      <c r="D66" s="283"/>
      <c r="F66" s="394" t="str">
        <f t="shared" si="2"/>
        <v>Nominal £</v>
      </c>
      <c r="G66" s="280"/>
      <c r="H66" s="281"/>
      <c r="I66" s="729"/>
      <c r="J66" s="672">
        <f t="shared" si="0"/>
        <v>0</v>
      </c>
      <c r="K66" s="265"/>
      <c r="L66" s="283"/>
      <c r="M66" s="265"/>
      <c r="N66" s="1228">
        <f t="shared" si="1"/>
        <v>0</v>
      </c>
      <c r="O66" s="375" t="s">
        <v>425</v>
      </c>
      <c r="P66" s="283"/>
      <c r="Q66" s="265"/>
      <c r="R66" s="265"/>
      <c r="S66" s="265"/>
      <c r="T66" s="265"/>
    </row>
    <row r="67" spans="1:20" x14ac:dyDescent="0.3">
      <c r="A67" s="385"/>
      <c r="B67" s="403" t="s">
        <v>470</v>
      </c>
      <c r="C67" s="312" t="s">
        <v>225</v>
      </c>
      <c r="D67" s="283"/>
      <c r="F67" s="394" t="str">
        <f t="shared" si="2"/>
        <v>Nominal £</v>
      </c>
      <c r="G67" s="280"/>
      <c r="H67" s="281"/>
      <c r="I67" s="729"/>
      <c r="J67" s="672">
        <f t="shared" si="0"/>
        <v>0</v>
      </c>
      <c r="K67" s="265"/>
      <c r="L67" s="283"/>
      <c r="M67" s="265"/>
      <c r="N67" s="1228">
        <f t="shared" si="1"/>
        <v>0</v>
      </c>
      <c r="O67" s="375" t="s">
        <v>425</v>
      </c>
      <c r="P67" s="283"/>
      <c r="Q67" s="265"/>
      <c r="R67" s="265"/>
      <c r="S67" s="265"/>
      <c r="T67" s="265"/>
    </row>
    <row r="68" spans="1:20" x14ac:dyDescent="0.3">
      <c r="A68" s="385"/>
      <c r="B68" s="403" t="s">
        <v>471</v>
      </c>
      <c r="C68" s="312" t="s">
        <v>225</v>
      </c>
      <c r="D68" s="283"/>
      <c r="F68" s="394" t="str">
        <f t="shared" si="2"/>
        <v>Nominal £</v>
      </c>
      <c r="G68" s="280"/>
      <c r="H68" s="281"/>
      <c r="I68" s="729"/>
      <c r="J68" s="672">
        <f t="shared" si="0"/>
        <v>0</v>
      </c>
      <c r="K68" s="265"/>
      <c r="L68" s="283"/>
      <c r="M68" s="265"/>
      <c r="N68" s="1228">
        <f t="shared" si="1"/>
        <v>0</v>
      </c>
      <c r="O68" s="375" t="s">
        <v>425</v>
      </c>
      <c r="P68" s="283"/>
      <c r="Q68" s="265"/>
      <c r="R68" s="265"/>
      <c r="S68" s="265"/>
      <c r="T68" s="265"/>
    </row>
    <row r="69" spans="1:20" x14ac:dyDescent="0.3">
      <c r="A69" s="385"/>
      <c r="B69" s="403" t="s">
        <v>472</v>
      </c>
      <c r="C69" s="312" t="s">
        <v>225</v>
      </c>
      <c r="D69" s="283"/>
      <c r="F69" s="394" t="str">
        <f t="shared" si="2"/>
        <v>Nominal £</v>
      </c>
      <c r="G69" s="280"/>
      <c r="H69" s="281"/>
      <c r="I69" s="729"/>
      <c r="J69" s="672">
        <f t="shared" si="0"/>
        <v>0</v>
      </c>
      <c r="K69" s="265"/>
      <c r="L69" s="283"/>
      <c r="M69" s="265"/>
      <c r="N69" s="1228">
        <f t="shared" si="1"/>
        <v>0</v>
      </c>
      <c r="O69" s="375" t="s">
        <v>425</v>
      </c>
      <c r="P69" s="283"/>
      <c r="Q69" s="265"/>
      <c r="R69" s="265"/>
      <c r="S69" s="265"/>
      <c r="T69" s="265"/>
    </row>
    <row r="70" spans="1:20" x14ac:dyDescent="0.3">
      <c r="A70" s="385"/>
      <c r="B70" s="403" t="s">
        <v>473</v>
      </c>
      <c r="C70" s="312" t="s">
        <v>225</v>
      </c>
      <c r="D70" s="283"/>
      <c r="F70" s="394" t="str">
        <f t="shared" si="2"/>
        <v>Nominal £</v>
      </c>
      <c r="G70" s="280"/>
      <c r="H70" s="281"/>
      <c r="I70" s="729"/>
      <c r="J70" s="672">
        <f t="shared" si="0"/>
        <v>0</v>
      </c>
      <c r="K70" s="265"/>
      <c r="L70" s="283"/>
      <c r="M70" s="265"/>
      <c r="N70" s="1228">
        <f t="shared" si="1"/>
        <v>0</v>
      </c>
      <c r="O70" s="375" t="s">
        <v>425</v>
      </c>
      <c r="P70" s="283"/>
      <c r="Q70" s="265"/>
      <c r="R70" s="265"/>
      <c r="S70" s="265"/>
      <c r="T70" s="265"/>
    </row>
    <row r="71" spans="1:20" x14ac:dyDescent="0.3">
      <c r="A71" s="385"/>
      <c r="B71" s="403" t="s">
        <v>474</v>
      </c>
      <c r="C71" s="312" t="s">
        <v>225</v>
      </c>
      <c r="D71" s="283"/>
      <c r="F71" s="394" t="str">
        <f t="shared" si="2"/>
        <v>Nominal £</v>
      </c>
      <c r="G71" s="280"/>
      <c r="H71" s="281"/>
      <c r="I71" s="729"/>
      <c r="J71" s="672">
        <f t="shared" si="0"/>
        <v>0</v>
      </c>
      <c r="K71" s="265"/>
      <c r="L71" s="283"/>
      <c r="M71" s="265"/>
      <c r="N71" s="1228">
        <f t="shared" si="1"/>
        <v>0</v>
      </c>
      <c r="O71" s="375" t="s">
        <v>425</v>
      </c>
      <c r="P71" s="283"/>
      <c r="Q71" s="265"/>
      <c r="R71" s="265"/>
      <c r="S71" s="265"/>
      <c r="T71" s="265"/>
    </row>
    <row r="72" spans="1:20" ht="14.5" thickBot="1" x14ac:dyDescent="0.35">
      <c r="A72" s="404"/>
      <c r="B72" s="405" t="s">
        <v>475</v>
      </c>
      <c r="C72" s="313" t="s">
        <v>225</v>
      </c>
      <c r="D72" s="380"/>
      <c r="F72" s="395" t="str">
        <f t="shared" si="2"/>
        <v>Nominal £</v>
      </c>
      <c r="G72" s="305"/>
      <c r="H72" s="300"/>
      <c r="I72" s="728"/>
      <c r="J72" s="678">
        <f t="shared" si="0"/>
        <v>0</v>
      </c>
      <c r="K72" s="324"/>
      <c r="L72" s="380"/>
      <c r="M72" s="324"/>
      <c r="N72" s="1229">
        <f t="shared" si="1"/>
        <v>0</v>
      </c>
      <c r="O72" s="381" t="s">
        <v>425</v>
      </c>
      <c r="P72" s="380"/>
      <c r="Q72" s="265"/>
      <c r="R72" s="265"/>
      <c r="S72" s="265"/>
      <c r="T72" s="265"/>
    </row>
    <row r="73" spans="1:20" x14ac:dyDescent="0.3">
      <c r="A73" s="406" t="s">
        <v>425</v>
      </c>
      <c r="B73" s="319" t="s">
        <v>476</v>
      </c>
      <c r="C73" s="409" t="s">
        <v>225</v>
      </c>
      <c r="D73" s="387"/>
      <c r="F73" s="397" t="str">
        <f t="shared" si="2"/>
        <v>Nominal £</v>
      </c>
      <c r="G73" s="388"/>
      <c r="H73" s="389"/>
      <c r="I73" s="730"/>
      <c r="J73" s="718">
        <f t="shared" si="0"/>
        <v>0</v>
      </c>
      <c r="K73" s="265"/>
      <c r="L73" s="387"/>
      <c r="M73" s="265"/>
      <c r="N73" s="1228">
        <f t="shared" si="1"/>
        <v>0</v>
      </c>
      <c r="O73" s="399" t="s">
        <v>425</v>
      </c>
      <c r="P73" s="387"/>
      <c r="Q73" s="265"/>
      <c r="R73" s="265"/>
      <c r="S73" s="265"/>
      <c r="T73" s="265"/>
    </row>
    <row r="74" spans="1:20" x14ac:dyDescent="0.3">
      <c r="A74" s="385"/>
      <c r="B74" s="403" t="s">
        <v>477</v>
      </c>
      <c r="C74" s="312" t="s">
        <v>225</v>
      </c>
      <c r="D74" s="283"/>
      <c r="F74" s="394" t="str">
        <f t="shared" si="2"/>
        <v>Nominal £</v>
      </c>
      <c r="G74" s="280"/>
      <c r="H74" s="281"/>
      <c r="I74" s="729"/>
      <c r="J74" s="672">
        <f t="shared" si="0"/>
        <v>0</v>
      </c>
      <c r="K74" s="265"/>
      <c r="L74" s="283"/>
      <c r="M74" s="265"/>
      <c r="N74" s="1228">
        <f t="shared" si="1"/>
        <v>0</v>
      </c>
      <c r="O74" s="375" t="s">
        <v>425</v>
      </c>
      <c r="P74" s="283"/>
      <c r="Q74" s="265"/>
      <c r="R74" s="265"/>
      <c r="S74" s="265"/>
      <c r="T74" s="265"/>
    </row>
    <row r="75" spans="1:20" x14ac:dyDescent="0.3">
      <c r="A75" s="385"/>
      <c r="B75" s="403" t="s">
        <v>478</v>
      </c>
      <c r="C75" s="312" t="s">
        <v>225</v>
      </c>
      <c r="D75" s="283"/>
      <c r="F75" s="394" t="str">
        <f t="shared" si="2"/>
        <v>Nominal £</v>
      </c>
      <c r="G75" s="280"/>
      <c r="H75" s="281"/>
      <c r="I75" s="729"/>
      <c r="J75" s="672">
        <f t="shared" si="0"/>
        <v>0</v>
      </c>
      <c r="K75" s="265"/>
      <c r="L75" s="283"/>
      <c r="M75" s="265"/>
      <c r="N75" s="1228">
        <f t="shared" si="1"/>
        <v>0</v>
      </c>
      <c r="O75" s="375" t="s">
        <v>425</v>
      </c>
      <c r="P75" s="283"/>
      <c r="Q75" s="265"/>
      <c r="R75" s="265"/>
      <c r="S75" s="265"/>
      <c r="T75" s="265"/>
    </row>
    <row r="76" spans="1:20" x14ac:dyDescent="0.3">
      <c r="A76" s="385"/>
      <c r="B76" s="403" t="s">
        <v>479</v>
      </c>
      <c r="C76" s="312" t="s">
        <v>225</v>
      </c>
      <c r="D76" s="283"/>
      <c r="F76" s="394" t="str">
        <f t="shared" si="2"/>
        <v>Nominal £</v>
      </c>
      <c r="G76" s="280"/>
      <c r="H76" s="281"/>
      <c r="I76" s="729"/>
      <c r="J76" s="672">
        <f t="shared" si="0"/>
        <v>0</v>
      </c>
      <c r="K76" s="265"/>
      <c r="L76" s="283"/>
      <c r="M76" s="265"/>
      <c r="N76" s="1228">
        <f t="shared" si="1"/>
        <v>0</v>
      </c>
      <c r="O76" s="375" t="s">
        <v>425</v>
      </c>
      <c r="P76" s="283"/>
      <c r="Q76" s="265"/>
      <c r="R76" s="265"/>
      <c r="S76" s="265"/>
      <c r="T76" s="265"/>
    </row>
    <row r="77" spans="1:20" x14ac:dyDescent="0.3">
      <c r="A77" s="385"/>
      <c r="B77" s="403" t="s">
        <v>480</v>
      </c>
      <c r="C77" s="312" t="s">
        <v>225</v>
      </c>
      <c r="D77" s="283"/>
      <c r="F77" s="394" t="str">
        <f t="shared" si="2"/>
        <v>Nominal £</v>
      </c>
      <c r="G77" s="280"/>
      <c r="H77" s="281"/>
      <c r="I77" s="729"/>
      <c r="J77" s="672">
        <f t="shared" si="0"/>
        <v>0</v>
      </c>
      <c r="K77" s="265"/>
      <c r="L77" s="283"/>
      <c r="M77" s="265"/>
      <c r="N77" s="1228">
        <f t="shared" si="1"/>
        <v>0</v>
      </c>
      <c r="O77" s="375" t="s">
        <v>425</v>
      </c>
      <c r="P77" s="283"/>
      <c r="Q77" s="265"/>
      <c r="R77" s="265"/>
      <c r="S77" s="265"/>
      <c r="T77" s="265"/>
    </row>
    <row r="78" spans="1:20" x14ac:dyDescent="0.3">
      <c r="A78" s="385"/>
      <c r="B78" s="403" t="s">
        <v>481</v>
      </c>
      <c r="C78" s="312" t="s">
        <v>225</v>
      </c>
      <c r="D78" s="283"/>
      <c r="F78" s="394" t="str">
        <f t="shared" si="2"/>
        <v>Nominal £</v>
      </c>
      <c r="G78" s="280"/>
      <c r="H78" s="281"/>
      <c r="I78" s="729"/>
      <c r="J78" s="672">
        <f t="shared" si="0"/>
        <v>0</v>
      </c>
      <c r="K78" s="265"/>
      <c r="L78" s="283"/>
      <c r="M78" s="265"/>
      <c r="N78" s="1228">
        <f t="shared" si="1"/>
        <v>0</v>
      </c>
      <c r="O78" s="375" t="s">
        <v>425</v>
      </c>
      <c r="P78" s="283"/>
      <c r="Q78" s="265"/>
      <c r="R78" s="265"/>
      <c r="S78" s="265"/>
      <c r="T78" s="265"/>
    </row>
    <row r="79" spans="1:20" x14ac:dyDescent="0.3">
      <c r="A79" s="385"/>
      <c r="B79" s="403" t="s">
        <v>482</v>
      </c>
      <c r="C79" s="312" t="s">
        <v>225</v>
      </c>
      <c r="D79" s="283"/>
      <c r="F79" s="394" t="str">
        <f t="shared" si="2"/>
        <v>Nominal £</v>
      </c>
      <c r="G79" s="280"/>
      <c r="H79" s="281"/>
      <c r="I79" s="729"/>
      <c r="J79" s="672">
        <f t="shared" si="0"/>
        <v>0</v>
      </c>
      <c r="K79" s="265"/>
      <c r="L79" s="283"/>
      <c r="M79" s="265"/>
      <c r="N79" s="1228">
        <f t="shared" si="1"/>
        <v>0</v>
      </c>
      <c r="O79" s="375" t="s">
        <v>425</v>
      </c>
      <c r="P79" s="283"/>
      <c r="Q79" s="265"/>
      <c r="R79" s="265"/>
      <c r="S79" s="265"/>
      <c r="T79" s="265"/>
    </row>
    <row r="80" spans="1:20" x14ac:dyDescent="0.3">
      <c r="A80" s="385"/>
      <c r="B80" s="403" t="s">
        <v>483</v>
      </c>
      <c r="C80" s="312" t="s">
        <v>225</v>
      </c>
      <c r="D80" s="283"/>
      <c r="F80" s="394" t="str">
        <f t="shared" si="2"/>
        <v>Nominal £</v>
      </c>
      <c r="G80" s="280"/>
      <c r="H80" s="281"/>
      <c r="I80" s="729"/>
      <c r="J80" s="672">
        <f t="shared" si="0"/>
        <v>0</v>
      </c>
      <c r="K80" s="265"/>
      <c r="L80" s="283"/>
      <c r="M80" s="265"/>
      <c r="N80" s="1228">
        <f t="shared" si="1"/>
        <v>0</v>
      </c>
      <c r="O80" s="375" t="s">
        <v>425</v>
      </c>
      <c r="P80" s="283"/>
      <c r="Q80" s="265"/>
      <c r="R80" s="265"/>
      <c r="S80" s="265"/>
      <c r="T80" s="265"/>
    </row>
    <row r="81" spans="1:20" x14ac:dyDescent="0.3">
      <c r="A81" s="385"/>
      <c r="B81" s="403" t="s">
        <v>484</v>
      </c>
      <c r="C81" s="312" t="s">
        <v>225</v>
      </c>
      <c r="D81" s="283"/>
      <c r="F81" s="394" t="str">
        <f t="shared" si="2"/>
        <v>Nominal £</v>
      </c>
      <c r="G81" s="280"/>
      <c r="H81" s="281"/>
      <c r="I81" s="729"/>
      <c r="J81" s="672">
        <f t="shared" si="0"/>
        <v>0</v>
      </c>
      <c r="K81" s="265"/>
      <c r="L81" s="283"/>
      <c r="M81" s="265"/>
      <c r="N81" s="1228">
        <f t="shared" si="1"/>
        <v>0</v>
      </c>
      <c r="O81" s="375" t="s">
        <v>425</v>
      </c>
      <c r="P81" s="283"/>
      <c r="Q81" s="265"/>
      <c r="R81" s="265"/>
      <c r="S81" s="265"/>
      <c r="T81" s="265"/>
    </row>
    <row r="82" spans="1:20" x14ac:dyDescent="0.3">
      <c r="A82" s="385"/>
      <c r="B82" s="403" t="s">
        <v>485</v>
      </c>
      <c r="C82" s="312" t="s">
        <v>225</v>
      </c>
      <c r="D82" s="283"/>
      <c r="F82" s="394" t="str">
        <f t="shared" si="2"/>
        <v>Nominal £</v>
      </c>
      <c r="G82" s="280"/>
      <c r="H82" s="281"/>
      <c r="I82" s="729"/>
      <c r="J82" s="672">
        <f t="shared" si="0"/>
        <v>0</v>
      </c>
      <c r="K82" s="265"/>
      <c r="L82" s="283"/>
      <c r="M82" s="265"/>
      <c r="N82" s="1228">
        <f t="shared" si="1"/>
        <v>0</v>
      </c>
      <c r="O82" s="375" t="s">
        <v>425</v>
      </c>
      <c r="P82" s="283"/>
      <c r="Q82" s="265"/>
      <c r="R82" s="265"/>
      <c r="S82" s="265"/>
      <c r="T82" s="265"/>
    </row>
    <row r="83" spans="1:20" x14ac:dyDescent="0.3">
      <c r="A83" s="385"/>
      <c r="B83" s="403" t="s">
        <v>486</v>
      </c>
      <c r="C83" s="312" t="s">
        <v>225</v>
      </c>
      <c r="D83" s="283"/>
      <c r="F83" s="394" t="str">
        <f t="shared" ref="F83:F112" si="10">$F$8</f>
        <v>Nominal £</v>
      </c>
      <c r="G83" s="280"/>
      <c r="H83" s="281"/>
      <c r="I83" s="729"/>
      <c r="J83" s="672">
        <f t="shared" si="0"/>
        <v>0</v>
      </c>
      <c r="K83" s="265"/>
      <c r="L83" s="283"/>
      <c r="M83" s="265"/>
      <c r="N83" s="1228">
        <f t="shared" si="1"/>
        <v>0</v>
      </c>
      <c r="O83" s="375" t="s">
        <v>425</v>
      </c>
      <c r="P83" s="283"/>
      <c r="Q83" s="265"/>
      <c r="R83" s="265"/>
      <c r="S83" s="265"/>
      <c r="T83" s="265"/>
    </row>
    <row r="84" spans="1:20" x14ac:dyDescent="0.3">
      <c r="A84" s="385"/>
      <c r="B84" s="403" t="s">
        <v>487</v>
      </c>
      <c r="C84" s="312" t="s">
        <v>225</v>
      </c>
      <c r="D84" s="283"/>
      <c r="F84" s="394" t="str">
        <f t="shared" si="10"/>
        <v>Nominal £</v>
      </c>
      <c r="G84" s="280"/>
      <c r="H84" s="281"/>
      <c r="I84" s="729"/>
      <c r="J84" s="672">
        <f t="shared" ref="J84:J112" si="11">SUM(G84:I84)</f>
        <v>0</v>
      </c>
      <c r="K84" s="265"/>
      <c r="L84" s="283"/>
      <c r="M84" s="265"/>
      <c r="N84" s="1228">
        <f t="shared" ref="N84:N112" si="12">J84-L84</f>
        <v>0</v>
      </c>
      <c r="O84" s="375" t="s">
        <v>425</v>
      </c>
      <c r="P84" s="283"/>
      <c r="Q84" s="265"/>
      <c r="R84" s="265"/>
      <c r="S84" s="265"/>
      <c r="T84" s="265"/>
    </row>
    <row r="85" spans="1:20" ht="14.5" thickBot="1" x14ac:dyDescent="0.35">
      <c r="A85" s="404"/>
      <c r="B85" s="381" t="s">
        <v>488</v>
      </c>
      <c r="C85" s="313" t="s">
        <v>225</v>
      </c>
      <c r="D85" s="380"/>
      <c r="F85" s="395" t="str">
        <f t="shared" si="10"/>
        <v>Nominal £</v>
      </c>
      <c r="G85" s="305"/>
      <c r="H85" s="300"/>
      <c r="I85" s="731"/>
      <c r="J85" s="678">
        <f t="shared" si="11"/>
        <v>0</v>
      </c>
      <c r="K85" s="324"/>
      <c r="L85" s="380"/>
      <c r="M85" s="324"/>
      <c r="N85" s="678">
        <f t="shared" si="12"/>
        <v>0</v>
      </c>
      <c r="O85" s="381" t="s">
        <v>425</v>
      </c>
      <c r="P85" s="380"/>
      <c r="Q85" s="265"/>
      <c r="R85" s="265"/>
      <c r="S85" s="265"/>
      <c r="T85" s="265"/>
    </row>
    <row r="86" spans="1:20" x14ac:dyDescent="0.3">
      <c r="A86" s="406" t="s">
        <v>425</v>
      </c>
      <c r="B86" s="399" t="s">
        <v>489</v>
      </c>
      <c r="C86" s="409" t="s">
        <v>225</v>
      </c>
      <c r="D86" s="387"/>
      <c r="F86" s="397" t="str">
        <f t="shared" si="10"/>
        <v>Nominal £</v>
      </c>
      <c r="G86" s="388"/>
      <c r="H86" s="389"/>
      <c r="I86" s="730"/>
      <c r="J86" s="718">
        <f t="shared" si="11"/>
        <v>0</v>
      </c>
      <c r="K86" s="385"/>
      <c r="L86" s="387"/>
      <c r="M86" s="385"/>
      <c r="N86" s="1228">
        <f t="shared" si="12"/>
        <v>0</v>
      </c>
      <c r="O86" s="399" t="s">
        <v>425</v>
      </c>
      <c r="P86" s="387"/>
      <c r="Q86" s="265"/>
      <c r="R86" s="265"/>
      <c r="S86" s="265"/>
      <c r="T86" s="265"/>
    </row>
    <row r="87" spans="1:20" x14ac:dyDescent="0.3">
      <c r="A87" s="385"/>
      <c r="B87" s="403" t="s">
        <v>490</v>
      </c>
      <c r="C87" s="312" t="s">
        <v>225</v>
      </c>
      <c r="D87" s="283"/>
      <c r="F87" s="394" t="str">
        <f t="shared" si="10"/>
        <v>Nominal £</v>
      </c>
      <c r="G87" s="280"/>
      <c r="H87" s="281"/>
      <c r="I87" s="729"/>
      <c r="J87" s="672">
        <f t="shared" si="11"/>
        <v>0</v>
      </c>
      <c r="K87" s="265"/>
      <c r="L87" s="283"/>
      <c r="M87" s="265"/>
      <c r="N87" s="1228">
        <f t="shared" si="12"/>
        <v>0</v>
      </c>
      <c r="O87" s="375" t="s">
        <v>425</v>
      </c>
      <c r="P87" s="283"/>
      <c r="Q87" s="265"/>
      <c r="R87" s="265"/>
      <c r="S87" s="265"/>
      <c r="T87" s="265"/>
    </row>
    <row r="88" spans="1:20" x14ac:dyDescent="0.3">
      <c r="A88" s="385"/>
      <c r="B88" s="403" t="s">
        <v>491</v>
      </c>
      <c r="C88" s="312" t="s">
        <v>225</v>
      </c>
      <c r="D88" s="283"/>
      <c r="F88" s="394" t="str">
        <f t="shared" si="10"/>
        <v>Nominal £</v>
      </c>
      <c r="G88" s="280"/>
      <c r="H88" s="281"/>
      <c r="I88" s="729"/>
      <c r="J88" s="672">
        <f t="shared" si="11"/>
        <v>0</v>
      </c>
      <c r="K88" s="265"/>
      <c r="L88" s="283"/>
      <c r="M88" s="265"/>
      <c r="N88" s="1228">
        <f t="shared" si="12"/>
        <v>0</v>
      </c>
      <c r="O88" s="375" t="s">
        <v>425</v>
      </c>
      <c r="P88" s="283"/>
      <c r="Q88" s="265"/>
      <c r="R88" s="265"/>
      <c r="S88" s="265"/>
      <c r="T88" s="265"/>
    </row>
    <row r="89" spans="1:20" x14ac:dyDescent="0.3">
      <c r="A89" s="385"/>
      <c r="B89" s="403" t="s">
        <v>492</v>
      </c>
      <c r="C89" s="312" t="s">
        <v>225</v>
      </c>
      <c r="D89" s="283"/>
      <c r="F89" s="394" t="str">
        <f t="shared" si="10"/>
        <v>Nominal £</v>
      </c>
      <c r="G89" s="280"/>
      <c r="H89" s="281"/>
      <c r="I89" s="729"/>
      <c r="J89" s="672">
        <f t="shared" si="11"/>
        <v>0</v>
      </c>
      <c r="K89" s="265"/>
      <c r="L89" s="283"/>
      <c r="M89" s="265"/>
      <c r="N89" s="1228">
        <f t="shared" si="12"/>
        <v>0</v>
      </c>
      <c r="O89" s="375" t="s">
        <v>425</v>
      </c>
      <c r="P89" s="283"/>
      <c r="Q89" s="265"/>
      <c r="R89" s="265"/>
      <c r="S89" s="265"/>
      <c r="T89" s="265"/>
    </row>
    <row r="90" spans="1:20" x14ac:dyDescent="0.3">
      <c r="A90" s="385"/>
      <c r="B90" s="403" t="s">
        <v>493</v>
      </c>
      <c r="C90" s="312" t="s">
        <v>225</v>
      </c>
      <c r="D90" s="283"/>
      <c r="F90" s="394" t="str">
        <f t="shared" si="10"/>
        <v>Nominal £</v>
      </c>
      <c r="G90" s="280"/>
      <c r="H90" s="281"/>
      <c r="I90" s="729"/>
      <c r="J90" s="672">
        <f t="shared" si="11"/>
        <v>0</v>
      </c>
      <c r="K90" s="265"/>
      <c r="L90" s="283"/>
      <c r="M90" s="265"/>
      <c r="N90" s="1228">
        <f t="shared" si="12"/>
        <v>0</v>
      </c>
      <c r="O90" s="375" t="s">
        <v>425</v>
      </c>
      <c r="P90" s="283"/>
      <c r="Q90" s="265"/>
      <c r="R90" s="265"/>
      <c r="S90" s="265"/>
      <c r="T90" s="265"/>
    </row>
    <row r="91" spans="1:20" x14ac:dyDescent="0.3">
      <c r="A91" s="385"/>
      <c r="B91" s="403" t="s">
        <v>494</v>
      </c>
      <c r="C91" s="312" t="s">
        <v>225</v>
      </c>
      <c r="D91" s="283"/>
      <c r="F91" s="394" t="str">
        <f t="shared" si="10"/>
        <v>Nominal £</v>
      </c>
      <c r="G91" s="280"/>
      <c r="H91" s="281"/>
      <c r="I91" s="729"/>
      <c r="J91" s="672">
        <f t="shared" si="11"/>
        <v>0</v>
      </c>
      <c r="K91" s="265"/>
      <c r="L91" s="283"/>
      <c r="M91" s="265"/>
      <c r="N91" s="1228">
        <f t="shared" si="12"/>
        <v>0</v>
      </c>
      <c r="O91" s="375" t="s">
        <v>425</v>
      </c>
      <c r="P91" s="283"/>
      <c r="Q91" s="265"/>
      <c r="R91" s="265"/>
      <c r="S91" s="265"/>
      <c r="T91" s="265"/>
    </row>
    <row r="92" spans="1:20" x14ac:dyDescent="0.3">
      <c r="A92" s="385"/>
      <c r="B92" s="403" t="s">
        <v>495</v>
      </c>
      <c r="C92" s="312" t="s">
        <v>225</v>
      </c>
      <c r="D92" s="283"/>
      <c r="F92" s="394" t="str">
        <f t="shared" si="10"/>
        <v>Nominal £</v>
      </c>
      <c r="G92" s="280"/>
      <c r="H92" s="281"/>
      <c r="I92" s="729"/>
      <c r="J92" s="672">
        <f t="shared" si="11"/>
        <v>0</v>
      </c>
      <c r="K92" s="265"/>
      <c r="L92" s="283"/>
      <c r="M92" s="265"/>
      <c r="N92" s="1228">
        <f t="shared" si="12"/>
        <v>0</v>
      </c>
      <c r="O92" s="375" t="s">
        <v>425</v>
      </c>
      <c r="P92" s="283"/>
      <c r="Q92" s="265"/>
      <c r="R92" s="265"/>
      <c r="S92" s="265"/>
      <c r="T92" s="265"/>
    </row>
    <row r="93" spans="1:20" x14ac:dyDescent="0.3">
      <c r="A93" s="385"/>
      <c r="B93" s="403" t="s">
        <v>496</v>
      </c>
      <c r="C93" s="312" t="s">
        <v>225</v>
      </c>
      <c r="D93" s="283"/>
      <c r="F93" s="394" t="str">
        <f t="shared" si="10"/>
        <v>Nominal £</v>
      </c>
      <c r="G93" s="280"/>
      <c r="H93" s="281"/>
      <c r="I93" s="729"/>
      <c r="J93" s="672">
        <f t="shared" si="11"/>
        <v>0</v>
      </c>
      <c r="K93" s="265"/>
      <c r="L93" s="283"/>
      <c r="M93" s="265"/>
      <c r="N93" s="1228">
        <f t="shared" si="12"/>
        <v>0</v>
      </c>
      <c r="O93" s="375" t="s">
        <v>425</v>
      </c>
      <c r="P93" s="283"/>
      <c r="Q93" s="265"/>
      <c r="R93" s="265"/>
      <c r="S93" s="265"/>
      <c r="T93" s="265"/>
    </row>
    <row r="94" spans="1:20" x14ac:dyDescent="0.3">
      <c r="A94" s="385"/>
      <c r="B94" s="403" t="s">
        <v>497</v>
      </c>
      <c r="C94" s="312" t="s">
        <v>225</v>
      </c>
      <c r="D94" s="283"/>
      <c r="F94" s="394" t="str">
        <f t="shared" si="10"/>
        <v>Nominal £</v>
      </c>
      <c r="G94" s="280"/>
      <c r="H94" s="281"/>
      <c r="I94" s="729"/>
      <c r="J94" s="672">
        <f t="shared" si="11"/>
        <v>0</v>
      </c>
      <c r="K94" s="265"/>
      <c r="L94" s="283"/>
      <c r="M94" s="265"/>
      <c r="N94" s="1228">
        <f t="shared" si="12"/>
        <v>0</v>
      </c>
      <c r="O94" s="375" t="s">
        <v>425</v>
      </c>
      <c r="P94" s="283"/>
      <c r="Q94" s="265"/>
      <c r="R94" s="265"/>
      <c r="S94" s="265"/>
      <c r="T94" s="265"/>
    </row>
    <row r="95" spans="1:20" x14ac:dyDescent="0.3">
      <c r="A95" s="385"/>
      <c r="B95" s="403" t="s">
        <v>498</v>
      </c>
      <c r="C95" s="312" t="s">
        <v>225</v>
      </c>
      <c r="D95" s="283"/>
      <c r="F95" s="394" t="str">
        <f t="shared" si="10"/>
        <v>Nominal £</v>
      </c>
      <c r="G95" s="280"/>
      <c r="H95" s="281"/>
      <c r="I95" s="729"/>
      <c r="J95" s="672">
        <f t="shared" si="11"/>
        <v>0</v>
      </c>
      <c r="K95" s="265"/>
      <c r="L95" s="283"/>
      <c r="M95" s="265"/>
      <c r="N95" s="1228">
        <f t="shared" si="12"/>
        <v>0</v>
      </c>
      <c r="O95" s="375" t="s">
        <v>425</v>
      </c>
      <c r="P95" s="283"/>
      <c r="Q95" s="265"/>
      <c r="R95" s="265"/>
      <c r="S95" s="265"/>
      <c r="T95" s="265"/>
    </row>
    <row r="96" spans="1:20" x14ac:dyDescent="0.3">
      <c r="A96" s="385"/>
      <c r="B96" s="403" t="s">
        <v>499</v>
      </c>
      <c r="C96" s="312" t="s">
        <v>225</v>
      </c>
      <c r="D96" s="283"/>
      <c r="F96" s="394" t="str">
        <f t="shared" si="10"/>
        <v>Nominal £</v>
      </c>
      <c r="G96" s="280"/>
      <c r="H96" s="281"/>
      <c r="I96" s="729"/>
      <c r="J96" s="672">
        <f t="shared" si="11"/>
        <v>0</v>
      </c>
      <c r="K96" s="265"/>
      <c r="L96" s="283"/>
      <c r="M96" s="265"/>
      <c r="N96" s="1228">
        <f t="shared" si="12"/>
        <v>0</v>
      </c>
      <c r="O96" s="375" t="s">
        <v>425</v>
      </c>
      <c r="P96" s="283"/>
      <c r="Q96" s="265"/>
      <c r="R96" s="265"/>
      <c r="S96" s="265"/>
      <c r="T96" s="265"/>
    </row>
    <row r="97" spans="1:33" x14ac:dyDescent="0.3">
      <c r="A97" s="385"/>
      <c r="B97" s="403" t="s">
        <v>500</v>
      </c>
      <c r="C97" s="312" t="s">
        <v>225</v>
      </c>
      <c r="D97" s="283"/>
      <c r="F97" s="394" t="str">
        <f t="shared" si="10"/>
        <v>Nominal £</v>
      </c>
      <c r="G97" s="280"/>
      <c r="H97" s="281"/>
      <c r="I97" s="729"/>
      <c r="J97" s="672">
        <f t="shared" si="11"/>
        <v>0</v>
      </c>
      <c r="K97" s="265"/>
      <c r="L97" s="283"/>
      <c r="M97" s="265"/>
      <c r="N97" s="1228">
        <f t="shared" si="12"/>
        <v>0</v>
      </c>
      <c r="O97" s="375" t="s">
        <v>425</v>
      </c>
      <c r="P97" s="283"/>
      <c r="Q97" s="265"/>
      <c r="R97" s="265"/>
      <c r="S97" s="265"/>
      <c r="T97" s="265"/>
    </row>
    <row r="98" spans="1:33" ht="14.5" thickBot="1" x14ac:dyDescent="0.35">
      <c r="A98" s="404"/>
      <c r="B98" s="378" t="s">
        <v>501</v>
      </c>
      <c r="C98" s="313" t="s">
        <v>225</v>
      </c>
      <c r="D98" s="380"/>
      <c r="F98" s="395" t="str">
        <f t="shared" si="10"/>
        <v>Nominal £</v>
      </c>
      <c r="G98" s="305"/>
      <c r="H98" s="300"/>
      <c r="I98" s="728"/>
      <c r="J98" s="678">
        <f t="shared" si="11"/>
        <v>0</v>
      </c>
      <c r="K98" s="324"/>
      <c r="L98" s="380"/>
      <c r="M98" s="324"/>
      <c r="N98" s="1229">
        <f t="shared" si="12"/>
        <v>0</v>
      </c>
      <c r="O98" s="381" t="s">
        <v>425</v>
      </c>
      <c r="P98" s="380"/>
      <c r="Q98" s="265"/>
      <c r="R98" s="265"/>
      <c r="S98" s="265"/>
      <c r="T98" s="265"/>
    </row>
    <row r="99" spans="1:33" x14ac:dyDescent="0.3">
      <c r="A99" s="414" t="s">
        <v>425</v>
      </c>
      <c r="B99" s="1023" t="s">
        <v>818</v>
      </c>
      <c r="C99" s="312" t="s">
        <v>225</v>
      </c>
      <c r="D99" s="507"/>
      <c r="F99" s="394" t="str">
        <f t="shared" si="10"/>
        <v>Nominal £</v>
      </c>
      <c r="G99" s="506"/>
      <c r="H99" s="523"/>
      <c r="I99" s="725"/>
      <c r="J99" s="672">
        <f t="shared" si="11"/>
        <v>0</v>
      </c>
      <c r="K99" s="265"/>
      <c r="L99" s="507"/>
      <c r="M99" s="265"/>
      <c r="N99" s="1228">
        <f t="shared" si="12"/>
        <v>0</v>
      </c>
      <c r="O99" s="503"/>
      <c r="P99" s="507"/>
      <c r="Q99" s="265"/>
      <c r="R99" s="265"/>
      <c r="S99" s="265"/>
      <c r="T99" s="265"/>
    </row>
    <row r="100" spans="1:33" x14ac:dyDescent="0.3">
      <c r="A100" s="385"/>
      <c r="B100" s="1023" t="s">
        <v>819</v>
      </c>
      <c r="C100" s="312" t="s">
        <v>225</v>
      </c>
      <c r="D100" s="507"/>
      <c r="F100" s="394" t="str">
        <f t="shared" si="10"/>
        <v>Nominal £</v>
      </c>
      <c r="G100" s="506"/>
      <c r="H100" s="523"/>
      <c r="I100" s="725"/>
      <c r="J100" s="672">
        <f t="shared" si="11"/>
        <v>0</v>
      </c>
      <c r="K100" s="265"/>
      <c r="L100" s="507"/>
      <c r="M100" s="265"/>
      <c r="N100" s="1228">
        <f t="shared" si="12"/>
        <v>0</v>
      </c>
      <c r="O100" s="503"/>
      <c r="P100" s="507"/>
      <c r="Q100" s="265"/>
      <c r="R100" s="265"/>
      <c r="S100" s="265"/>
      <c r="T100" s="265"/>
    </row>
    <row r="101" spans="1:33" x14ac:dyDescent="0.3">
      <c r="A101" s="385"/>
      <c r="B101" s="413" t="s">
        <v>820</v>
      </c>
      <c r="C101" s="312" t="s">
        <v>225</v>
      </c>
      <c r="D101" s="507"/>
      <c r="F101" s="394" t="str">
        <f t="shared" si="10"/>
        <v>Nominal £</v>
      </c>
      <c r="G101" s="506"/>
      <c r="H101" s="523"/>
      <c r="I101" s="725"/>
      <c r="J101" s="672">
        <f t="shared" si="11"/>
        <v>0</v>
      </c>
      <c r="K101" s="265"/>
      <c r="L101" s="507"/>
      <c r="M101" s="265"/>
      <c r="N101" s="1228">
        <f t="shared" si="12"/>
        <v>0</v>
      </c>
      <c r="O101" s="503"/>
      <c r="P101" s="507"/>
      <c r="Q101" s="265"/>
      <c r="R101" s="265"/>
      <c r="S101" s="265"/>
      <c r="T101" s="265"/>
    </row>
    <row r="102" spans="1:33" x14ac:dyDescent="0.3">
      <c r="A102" s="385"/>
      <c r="B102" s="413" t="s">
        <v>821</v>
      </c>
      <c r="C102" s="312" t="s">
        <v>225</v>
      </c>
      <c r="D102" s="507"/>
      <c r="F102" s="394" t="str">
        <f t="shared" si="10"/>
        <v>Nominal £</v>
      </c>
      <c r="G102" s="506"/>
      <c r="H102" s="523"/>
      <c r="I102" s="725"/>
      <c r="J102" s="672">
        <f t="shared" si="11"/>
        <v>0</v>
      </c>
      <c r="K102" s="265"/>
      <c r="L102" s="507"/>
      <c r="M102" s="265"/>
      <c r="N102" s="1228">
        <f t="shared" si="12"/>
        <v>0</v>
      </c>
      <c r="O102" s="503"/>
      <c r="P102" s="507"/>
      <c r="Q102" s="265"/>
      <c r="R102" s="265"/>
      <c r="S102" s="265"/>
      <c r="T102" s="265"/>
    </row>
    <row r="103" spans="1:33" x14ac:dyDescent="0.3">
      <c r="A103" s="406"/>
      <c r="B103" s="1023" t="s">
        <v>822</v>
      </c>
      <c r="C103" s="312" t="s">
        <v>225</v>
      </c>
      <c r="D103" s="283"/>
      <c r="F103" s="394" t="str">
        <f t="shared" si="10"/>
        <v>Nominal £</v>
      </c>
      <c r="G103" s="280"/>
      <c r="H103" s="281"/>
      <c r="I103" s="729"/>
      <c r="J103" s="672">
        <f t="shared" si="11"/>
        <v>0</v>
      </c>
      <c r="K103" s="265"/>
      <c r="L103" s="283"/>
      <c r="M103" s="265"/>
      <c r="N103" s="1228">
        <f t="shared" si="12"/>
        <v>0</v>
      </c>
      <c r="O103" s="375" t="s">
        <v>425</v>
      </c>
      <c r="P103" s="283"/>
      <c r="Q103" s="265"/>
      <c r="R103" s="265"/>
      <c r="S103" s="265"/>
      <c r="T103" s="265"/>
    </row>
    <row r="104" spans="1:33" x14ac:dyDescent="0.3">
      <c r="A104" s="410"/>
      <c r="B104" s="375" t="s">
        <v>823</v>
      </c>
      <c r="C104" s="312" t="s">
        <v>225</v>
      </c>
      <c r="D104" s="283"/>
      <c r="F104" s="394" t="str">
        <f t="shared" si="10"/>
        <v>Nominal £</v>
      </c>
      <c r="G104" s="280"/>
      <c r="H104" s="281"/>
      <c r="I104" s="729"/>
      <c r="J104" s="672">
        <f t="shared" si="11"/>
        <v>0</v>
      </c>
      <c r="K104" s="265"/>
      <c r="L104" s="283"/>
      <c r="M104" s="265"/>
      <c r="N104" s="1228">
        <f t="shared" si="12"/>
        <v>0</v>
      </c>
      <c r="O104" s="375" t="s">
        <v>425</v>
      </c>
      <c r="P104" s="283"/>
      <c r="Q104" s="265"/>
      <c r="R104" s="265"/>
      <c r="S104" s="265"/>
      <c r="T104" s="265"/>
    </row>
    <row r="105" spans="1:33" x14ac:dyDescent="0.3">
      <c r="A105" s="410"/>
      <c r="B105" s="375" t="s">
        <v>824</v>
      </c>
      <c r="C105" s="312" t="s">
        <v>225</v>
      </c>
      <c r="D105" s="283"/>
      <c r="F105" s="394" t="str">
        <f t="shared" si="10"/>
        <v>Nominal £</v>
      </c>
      <c r="G105" s="280"/>
      <c r="H105" s="281"/>
      <c r="I105" s="729"/>
      <c r="J105" s="672">
        <f t="shared" si="11"/>
        <v>0</v>
      </c>
      <c r="K105" s="265"/>
      <c r="L105" s="283"/>
      <c r="M105" s="265"/>
      <c r="N105" s="1228">
        <f t="shared" si="12"/>
        <v>0</v>
      </c>
      <c r="O105" s="375" t="s">
        <v>425</v>
      </c>
      <c r="P105" s="283"/>
      <c r="Q105" s="265"/>
      <c r="R105" s="265"/>
      <c r="S105" s="265"/>
      <c r="T105" s="265"/>
    </row>
    <row r="106" spans="1:33" s="38" customFormat="1" ht="15" customHeight="1" x14ac:dyDescent="0.3">
      <c r="A106" s="410"/>
      <c r="B106" s="375" t="s">
        <v>825</v>
      </c>
      <c r="C106" s="312" t="s">
        <v>225</v>
      </c>
      <c r="D106" s="283"/>
      <c r="E106"/>
      <c r="F106" s="394" t="str">
        <f t="shared" si="10"/>
        <v>Nominal £</v>
      </c>
      <c r="G106" s="280"/>
      <c r="H106" s="281"/>
      <c r="I106" s="729"/>
      <c r="J106" s="672">
        <f t="shared" si="11"/>
        <v>0</v>
      </c>
      <c r="K106" s="265"/>
      <c r="L106" s="283"/>
      <c r="M106" s="265"/>
      <c r="N106" s="1228">
        <f t="shared" si="12"/>
        <v>0</v>
      </c>
      <c r="O106" s="375" t="s">
        <v>425</v>
      </c>
      <c r="P106" s="283"/>
      <c r="Q106" s="265"/>
      <c r="R106" s="265"/>
      <c r="S106" s="265"/>
      <c r="T106" s="265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10"/>
      <c r="B107" s="375" t="s">
        <v>826</v>
      </c>
      <c r="C107" s="312" t="s">
        <v>225</v>
      </c>
      <c r="D107" s="283"/>
      <c r="F107" s="394" t="str">
        <f t="shared" si="10"/>
        <v>Nominal £</v>
      </c>
      <c r="G107" s="280"/>
      <c r="H107" s="281"/>
      <c r="I107" s="729"/>
      <c r="J107" s="672">
        <f t="shared" si="11"/>
        <v>0</v>
      </c>
      <c r="K107" s="265"/>
      <c r="L107" s="283"/>
      <c r="M107" s="265"/>
      <c r="N107" s="1228">
        <f t="shared" si="12"/>
        <v>0</v>
      </c>
      <c r="O107" s="375" t="s">
        <v>425</v>
      </c>
      <c r="P107" s="283"/>
      <c r="Q107" s="265"/>
      <c r="R107" s="265"/>
      <c r="S107" s="265"/>
      <c r="T107" s="265"/>
    </row>
    <row r="108" spans="1:33" x14ac:dyDescent="0.3">
      <c r="A108" s="410"/>
      <c r="B108" s="375" t="s">
        <v>827</v>
      </c>
      <c r="C108" s="312" t="s">
        <v>225</v>
      </c>
      <c r="D108" s="283"/>
      <c r="F108" s="394" t="str">
        <f t="shared" si="10"/>
        <v>Nominal £</v>
      </c>
      <c r="G108" s="280"/>
      <c r="H108" s="281"/>
      <c r="I108" s="729"/>
      <c r="J108" s="672">
        <f t="shared" si="11"/>
        <v>0</v>
      </c>
      <c r="K108" s="265"/>
      <c r="L108" s="283"/>
      <c r="M108" s="265"/>
      <c r="N108" s="1228">
        <f t="shared" si="12"/>
        <v>0</v>
      </c>
      <c r="O108" s="375" t="s">
        <v>425</v>
      </c>
      <c r="P108" s="283"/>
      <c r="Q108" s="265"/>
      <c r="R108" s="265"/>
      <c r="S108" s="265"/>
      <c r="T108" s="265"/>
    </row>
    <row r="109" spans="1:33" x14ac:dyDescent="0.3">
      <c r="A109" s="410"/>
      <c r="B109" s="375" t="s">
        <v>828</v>
      </c>
      <c r="C109" s="312" t="s">
        <v>225</v>
      </c>
      <c r="D109" s="283"/>
      <c r="F109" s="394" t="str">
        <f t="shared" si="10"/>
        <v>Nominal £</v>
      </c>
      <c r="G109" s="280"/>
      <c r="H109" s="281"/>
      <c r="I109" s="729"/>
      <c r="J109" s="672">
        <f t="shared" si="11"/>
        <v>0</v>
      </c>
      <c r="K109" s="265"/>
      <c r="L109" s="283"/>
      <c r="M109" s="265"/>
      <c r="N109" s="1228">
        <f t="shared" si="12"/>
        <v>0</v>
      </c>
      <c r="O109" s="375" t="s">
        <v>425</v>
      </c>
      <c r="P109" s="283"/>
      <c r="Q109" s="265"/>
      <c r="R109" s="265"/>
      <c r="S109" s="265"/>
      <c r="T109" s="265"/>
    </row>
    <row r="110" spans="1:33" x14ac:dyDescent="0.3">
      <c r="A110" s="410"/>
      <c r="B110" s="375" t="s">
        <v>829</v>
      </c>
      <c r="C110" s="312" t="s">
        <v>225</v>
      </c>
      <c r="D110" s="283"/>
      <c r="F110" s="394" t="str">
        <f t="shared" si="10"/>
        <v>Nominal £</v>
      </c>
      <c r="G110" s="280"/>
      <c r="H110" s="281"/>
      <c r="I110" s="729"/>
      <c r="J110" s="672">
        <f t="shared" si="11"/>
        <v>0</v>
      </c>
      <c r="K110" s="265"/>
      <c r="L110" s="283"/>
      <c r="M110" s="265"/>
      <c r="N110" s="1228">
        <f t="shared" si="12"/>
        <v>0</v>
      </c>
      <c r="O110" s="375" t="s">
        <v>425</v>
      </c>
      <c r="P110" s="283"/>
      <c r="Q110" s="265"/>
      <c r="R110" s="265"/>
      <c r="S110" s="265"/>
      <c r="T110" s="265"/>
    </row>
    <row r="111" spans="1:33" x14ac:dyDescent="0.3">
      <c r="A111" s="410"/>
      <c r="B111" s="375" t="s">
        <v>830</v>
      </c>
      <c r="C111" s="312" t="s">
        <v>225</v>
      </c>
      <c r="D111" s="283"/>
      <c r="F111" s="394" t="str">
        <f t="shared" si="10"/>
        <v>Nominal £</v>
      </c>
      <c r="G111" s="280"/>
      <c r="H111" s="281"/>
      <c r="I111" s="729"/>
      <c r="J111" s="672">
        <f t="shared" si="11"/>
        <v>0</v>
      </c>
      <c r="K111" s="265"/>
      <c r="L111" s="283"/>
      <c r="M111" s="265"/>
      <c r="N111" s="1228">
        <f t="shared" si="12"/>
        <v>0</v>
      </c>
      <c r="O111" s="375" t="s">
        <v>425</v>
      </c>
      <c r="P111" s="283"/>
    </row>
    <row r="112" spans="1:33" ht="14.5" thickBot="1" x14ac:dyDescent="0.35">
      <c r="A112" s="411"/>
      <c r="B112" s="381" t="s">
        <v>831</v>
      </c>
      <c r="C112" s="313" t="s">
        <v>225</v>
      </c>
      <c r="D112" s="380"/>
      <c r="E112" s="408"/>
      <c r="F112" s="395" t="str">
        <f t="shared" si="10"/>
        <v>Nominal £</v>
      </c>
      <c r="G112" s="305"/>
      <c r="H112" s="300"/>
      <c r="I112" s="728"/>
      <c r="J112" s="678">
        <f t="shared" si="11"/>
        <v>0</v>
      </c>
      <c r="K112" s="324"/>
      <c r="L112" s="380"/>
      <c r="M112" s="324"/>
      <c r="N112" s="1229">
        <f t="shared" si="12"/>
        <v>0</v>
      </c>
      <c r="O112" s="381" t="s">
        <v>425</v>
      </c>
      <c r="P112" s="380"/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8FF0D-88E8-4EC3-B48D-D4177536A290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</row>
    <row r="2" spans="1:21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493"/>
    </row>
    <row r="3" spans="1:21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L3" s="1494"/>
    </row>
    <row r="4" spans="1:21" ht="18" customHeight="1" x14ac:dyDescent="0.4">
      <c r="A4" s="638" t="str">
        <f ca="1">CONCATENATE("Worksheet: ",RIGHT(CELL("filename",$A$1),LEN(CELL("filename",$A$1))-FIND("]",CELL("filename",$A$1))))</f>
        <v>Worksheet: 4.8 Capex Workload 2026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</row>
    <row r="5" spans="1:21" x14ac:dyDescent="0.3"/>
    <row r="6" spans="1:21" ht="16.5" customHeight="1" thickBot="1" x14ac:dyDescent="0.4">
      <c r="A6" s="391" t="s">
        <v>1269</v>
      </c>
      <c r="B6" s="390"/>
      <c r="C6" s="390"/>
      <c r="D6" s="390"/>
      <c r="E6" s="14"/>
      <c r="F6" s="392"/>
      <c r="G6" s="266"/>
      <c r="H6" s="266"/>
      <c r="J6" s="14"/>
      <c r="K6" s="14"/>
      <c r="L6" s="14"/>
      <c r="M6" s="14"/>
    </row>
    <row r="7" spans="1:21" ht="26.25" customHeight="1" thickBot="1" x14ac:dyDescent="0.35">
      <c r="A7" s="1235" t="s">
        <v>996</v>
      </c>
      <c r="B7" s="316" t="s">
        <v>410</v>
      </c>
      <c r="C7" s="316" t="s">
        <v>299</v>
      </c>
      <c r="D7" s="267" t="s">
        <v>411</v>
      </c>
      <c r="F7" s="267" t="s">
        <v>386</v>
      </c>
      <c r="G7" s="267" t="s">
        <v>356</v>
      </c>
      <c r="H7" s="267" t="s">
        <v>357</v>
      </c>
      <c r="I7" s="267" t="s">
        <v>358</v>
      </c>
      <c r="J7" s="400" t="s">
        <v>359</v>
      </c>
      <c r="K7" s="265"/>
      <c r="L7" s="400" t="s">
        <v>360</v>
      </c>
      <c r="M7" s="265"/>
      <c r="N7" s="267" t="s">
        <v>361</v>
      </c>
      <c r="O7" s="1235" t="s">
        <v>412</v>
      </c>
      <c r="P7" s="1347" t="s">
        <v>1066</v>
      </c>
    </row>
    <row r="8" spans="1:21" x14ac:dyDescent="0.3">
      <c r="A8" s="401" t="s">
        <v>352</v>
      </c>
      <c r="B8" s="402" t="s">
        <v>413</v>
      </c>
      <c r="C8" s="311" t="s">
        <v>375</v>
      </c>
      <c r="D8" s="277"/>
      <c r="F8" s="393" t="s">
        <v>374</v>
      </c>
      <c r="G8" s="273"/>
      <c r="H8" s="274"/>
      <c r="I8" s="275"/>
      <c r="J8" s="670">
        <f>SUM(G8:I8)</f>
        <v>0</v>
      </c>
      <c r="K8" s="265"/>
      <c r="L8" s="277"/>
      <c r="M8" s="265"/>
      <c r="N8" s="1227">
        <f>J8-L8</f>
        <v>0</v>
      </c>
      <c r="O8" s="374" t="s">
        <v>414</v>
      </c>
      <c r="P8" s="277"/>
    </row>
    <row r="9" spans="1:21" x14ac:dyDescent="0.3">
      <c r="A9" s="385"/>
      <c r="B9" s="403" t="s">
        <v>415</v>
      </c>
      <c r="C9" s="312" t="s">
        <v>375</v>
      </c>
      <c r="D9" s="283"/>
      <c r="F9" s="394" t="str">
        <f>$F$8</f>
        <v>Nominal £</v>
      </c>
      <c r="G9" s="280"/>
      <c r="H9" s="281"/>
      <c r="I9" s="282"/>
      <c r="J9" s="672">
        <f t="shared" ref="J9:J83" si="0">SUM(G9:I9)</f>
        <v>0</v>
      </c>
      <c r="K9" s="265"/>
      <c r="L9" s="283"/>
      <c r="M9" s="265"/>
      <c r="N9" s="1228">
        <f t="shared" ref="N9:N83" si="1">J9-L9</f>
        <v>0</v>
      </c>
      <c r="O9" s="375" t="s">
        <v>414</v>
      </c>
      <c r="P9" s="283"/>
    </row>
    <row r="10" spans="1:21" x14ac:dyDescent="0.3">
      <c r="A10" s="385"/>
      <c r="B10" s="403" t="s">
        <v>416</v>
      </c>
      <c r="C10" s="312" t="s">
        <v>375</v>
      </c>
      <c r="D10" s="283"/>
      <c r="F10" s="394" t="str">
        <f t="shared" ref="F10:F82" si="2">$F$8</f>
        <v>Nominal £</v>
      </c>
      <c r="G10" s="280"/>
      <c r="H10" s="281"/>
      <c r="I10" s="282"/>
      <c r="J10" s="672">
        <f t="shared" si="0"/>
        <v>0</v>
      </c>
      <c r="K10" s="265"/>
      <c r="L10" s="283"/>
      <c r="M10" s="265"/>
      <c r="N10" s="1228">
        <f t="shared" si="1"/>
        <v>0</v>
      </c>
      <c r="O10" s="375" t="s">
        <v>414</v>
      </c>
      <c r="P10" s="283"/>
    </row>
    <row r="11" spans="1:21" x14ac:dyDescent="0.3">
      <c r="A11" s="385"/>
      <c r="B11" s="403" t="s">
        <v>418</v>
      </c>
      <c r="C11" s="312" t="s">
        <v>375</v>
      </c>
      <c r="D11" s="283"/>
      <c r="F11" s="394" t="str">
        <f t="shared" si="2"/>
        <v>Nominal £</v>
      </c>
      <c r="G11" s="280"/>
      <c r="H11" s="281"/>
      <c r="I11" s="282"/>
      <c r="J11" s="672">
        <f t="shared" si="0"/>
        <v>0</v>
      </c>
      <c r="K11" s="265"/>
      <c r="L11" s="283"/>
      <c r="M11" s="265"/>
      <c r="N11" s="1228">
        <f t="shared" si="1"/>
        <v>0</v>
      </c>
      <c r="O11" s="375" t="s">
        <v>414</v>
      </c>
      <c r="P11" s="283"/>
    </row>
    <row r="12" spans="1:21" x14ac:dyDescent="0.3">
      <c r="A12" s="385"/>
      <c r="B12" s="403" t="s">
        <v>420</v>
      </c>
      <c r="C12" s="312" t="s">
        <v>375</v>
      </c>
      <c r="D12" s="283"/>
      <c r="F12" s="394" t="str">
        <f t="shared" si="2"/>
        <v>Nominal £</v>
      </c>
      <c r="G12" s="280"/>
      <c r="H12" s="281"/>
      <c r="I12" s="282"/>
      <c r="J12" s="672">
        <f t="shared" si="0"/>
        <v>0</v>
      </c>
      <c r="K12" s="265"/>
      <c r="L12" s="283"/>
      <c r="M12" s="265"/>
      <c r="N12" s="1228">
        <f t="shared" si="1"/>
        <v>0</v>
      </c>
      <c r="O12" s="375" t="s">
        <v>414</v>
      </c>
      <c r="P12" s="283"/>
    </row>
    <row r="13" spans="1:21" x14ac:dyDescent="0.3">
      <c r="A13" s="385"/>
      <c r="B13" s="403" t="s">
        <v>422</v>
      </c>
      <c r="C13" s="312" t="s">
        <v>375</v>
      </c>
      <c r="D13" s="283"/>
      <c r="F13" s="394" t="str">
        <f t="shared" si="2"/>
        <v>Nominal £</v>
      </c>
      <c r="G13" s="280"/>
      <c r="H13" s="281"/>
      <c r="I13" s="282"/>
      <c r="J13" s="672">
        <f t="shared" si="0"/>
        <v>0</v>
      </c>
      <c r="K13" s="265"/>
      <c r="L13" s="283"/>
      <c r="M13" s="265"/>
      <c r="N13" s="1228">
        <f t="shared" si="1"/>
        <v>0</v>
      </c>
      <c r="O13" s="375" t="s">
        <v>414</v>
      </c>
      <c r="P13" s="283"/>
      <c r="Q13" s="265"/>
      <c r="R13" s="265"/>
      <c r="S13" s="265"/>
      <c r="T13" s="265"/>
    </row>
    <row r="14" spans="1:21" x14ac:dyDescent="0.3">
      <c r="A14" s="385"/>
      <c r="B14" s="403" t="s">
        <v>424</v>
      </c>
      <c r="C14" s="312" t="s">
        <v>375</v>
      </c>
      <c r="D14" s="283"/>
      <c r="F14" s="394" t="str">
        <f t="shared" si="2"/>
        <v>Nominal £</v>
      </c>
      <c r="G14" s="280"/>
      <c r="H14" s="281"/>
      <c r="I14" s="282"/>
      <c r="J14" s="672">
        <f t="shared" si="0"/>
        <v>0</v>
      </c>
      <c r="K14" s="265"/>
      <c r="L14" s="283"/>
      <c r="M14" s="265"/>
      <c r="N14" s="1228">
        <f t="shared" si="1"/>
        <v>0</v>
      </c>
      <c r="O14" s="375" t="s">
        <v>414</v>
      </c>
      <c r="P14" s="283"/>
      <c r="Q14" s="265"/>
      <c r="R14" s="265"/>
      <c r="S14" s="265"/>
      <c r="T14" s="265"/>
    </row>
    <row r="15" spans="1:21" x14ac:dyDescent="0.3">
      <c r="A15" s="385"/>
      <c r="B15" s="403" t="s">
        <v>426</v>
      </c>
      <c r="C15" s="312" t="s">
        <v>375</v>
      </c>
      <c r="D15" s="283"/>
      <c r="F15" s="394" t="str">
        <f t="shared" si="2"/>
        <v>Nominal £</v>
      </c>
      <c r="G15" s="280"/>
      <c r="H15" s="281"/>
      <c r="I15" s="282"/>
      <c r="J15" s="672">
        <f t="shared" si="0"/>
        <v>0</v>
      </c>
      <c r="K15" s="265"/>
      <c r="L15" s="283"/>
      <c r="M15" s="265"/>
      <c r="N15" s="1228">
        <f t="shared" si="1"/>
        <v>0</v>
      </c>
      <c r="O15" s="375" t="s">
        <v>414</v>
      </c>
      <c r="P15" s="283"/>
      <c r="Q15" s="265"/>
      <c r="R15" s="265"/>
      <c r="S15" s="265"/>
      <c r="T15" s="265"/>
    </row>
    <row r="16" spans="1:21" x14ac:dyDescent="0.3">
      <c r="A16" s="385"/>
      <c r="B16" s="403" t="s">
        <v>428</v>
      </c>
      <c r="C16" s="312" t="s">
        <v>375</v>
      </c>
      <c r="D16" s="283"/>
      <c r="F16" s="394" t="str">
        <f t="shared" si="2"/>
        <v>Nominal £</v>
      </c>
      <c r="G16" s="280"/>
      <c r="H16" s="281"/>
      <c r="I16" s="282"/>
      <c r="J16" s="672">
        <f t="shared" si="0"/>
        <v>0</v>
      </c>
      <c r="K16" s="265"/>
      <c r="L16" s="283"/>
      <c r="M16" s="265"/>
      <c r="N16" s="1228">
        <f t="shared" si="1"/>
        <v>0</v>
      </c>
      <c r="O16" s="375" t="s">
        <v>414</v>
      </c>
      <c r="P16" s="283"/>
      <c r="Q16" s="265"/>
      <c r="R16" s="265"/>
      <c r="S16" s="265"/>
      <c r="T16" s="265"/>
    </row>
    <row r="17" spans="1:20" x14ac:dyDescent="0.3">
      <c r="A17" s="385"/>
      <c r="B17" s="403" t="s">
        <v>430</v>
      </c>
      <c r="C17" s="312" t="s">
        <v>375</v>
      </c>
      <c r="D17" s="283"/>
      <c r="F17" s="394" t="str">
        <f t="shared" si="2"/>
        <v>Nominal £</v>
      </c>
      <c r="G17" s="280"/>
      <c r="H17" s="281"/>
      <c r="I17" s="282"/>
      <c r="J17" s="672">
        <f t="shared" si="0"/>
        <v>0</v>
      </c>
      <c r="K17" s="265"/>
      <c r="L17" s="283"/>
      <c r="M17" s="265"/>
      <c r="N17" s="1228">
        <f t="shared" si="1"/>
        <v>0</v>
      </c>
      <c r="O17" s="375" t="s">
        <v>414</v>
      </c>
      <c r="P17" s="283"/>
      <c r="Q17" s="265"/>
      <c r="R17" s="265"/>
      <c r="S17" s="265"/>
      <c r="T17" s="265"/>
    </row>
    <row r="18" spans="1:20" x14ac:dyDescent="0.3">
      <c r="A18" s="385"/>
      <c r="B18" s="403" t="s">
        <v>432</v>
      </c>
      <c r="C18" s="312" t="s">
        <v>375</v>
      </c>
      <c r="D18" s="283"/>
      <c r="F18" s="394" t="str">
        <f t="shared" si="2"/>
        <v>Nominal £</v>
      </c>
      <c r="G18" s="280"/>
      <c r="H18" s="281"/>
      <c r="I18" s="282"/>
      <c r="J18" s="672">
        <f t="shared" si="0"/>
        <v>0</v>
      </c>
      <c r="K18" s="265"/>
      <c r="L18" s="283"/>
      <c r="M18" s="265"/>
      <c r="N18" s="1228">
        <f t="shared" si="1"/>
        <v>0</v>
      </c>
      <c r="O18" s="375" t="s">
        <v>414</v>
      </c>
      <c r="P18" s="283"/>
      <c r="Q18" s="265"/>
      <c r="R18" s="265"/>
      <c r="S18" s="265"/>
      <c r="T18" s="265"/>
    </row>
    <row r="19" spans="1:20" x14ac:dyDescent="0.3">
      <c r="A19" s="385"/>
      <c r="B19" s="403" t="s">
        <v>433</v>
      </c>
      <c r="C19" s="312" t="s">
        <v>375</v>
      </c>
      <c r="D19" s="283"/>
      <c r="F19" s="394" t="str">
        <f t="shared" si="2"/>
        <v>Nominal £</v>
      </c>
      <c r="G19" s="280"/>
      <c r="H19" s="281"/>
      <c r="I19" s="282"/>
      <c r="J19" s="672">
        <f t="shared" si="0"/>
        <v>0</v>
      </c>
      <c r="K19" s="265"/>
      <c r="L19" s="283"/>
      <c r="M19" s="265"/>
      <c r="N19" s="1228">
        <f t="shared" si="1"/>
        <v>0</v>
      </c>
      <c r="O19" s="375" t="s">
        <v>414</v>
      </c>
      <c r="P19" s="283"/>
      <c r="Q19" s="265"/>
      <c r="R19" s="265"/>
      <c r="S19" s="265"/>
      <c r="T19" s="265"/>
    </row>
    <row r="20" spans="1:20" x14ac:dyDescent="0.3">
      <c r="A20" s="385"/>
      <c r="B20" s="403" t="s">
        <v>434</v>
      </c>
      <c r="C20" s="312" t="s">
        <v>375</v>
      </c>
      <c r="D20" s="283"/>
      <c r="F20" s="394" t="str">
        <f t="shared" si="2"/>
        <v>Nominal £</v>
      </c>
      <c r="G20" s="280"/>
      <c r="H20" s="281"/>
      <c r="I20" s="282"/>
      <c r="J20" s="672">
        <f t="shared" si="0"/>
        <v>0</v>
      </c>
      <c r="K20" s="265"/>
      <c r="L20" s="283"/>
      <c r="M20" s="265"/>
      <c r="N20" s="1228">
        <f t="shared" si="1"/>
        <v>0</v>
      </c>
      <c r="O20" s="375" t="s">
        <v>414</v>
      </c>
      <c r="P20" s="283"/>
      <c r="Q20" s="265"/>
      <c r="R20" s="265"/>
      <c r="S20" s="265"/>
      <c r="T20" s="265"/>
    </row>
    <row r="21" spans="1:20" ht="14.5" thickBot="1" x14ac:dyDescent="0.35">
      <c r="A21" s="404"/>
      <c r="B21" s="405" t="s">
        <v>435</v>
      </c>
      <c r="C21" s="313" t="s">
        <v>375</v>
      </c>
      <c r="D21" s="380"/>
      <c r="F21" s="395" t="str">
        <f t="shared" si="2"/>
        <v>Nominal £</v>
      </c>
      <c r="G21" s="305"/>
      <c r="H21" s="300"/>
      <c r="I21" s="301"/>
      <c r="J21" s="678">
        <f t="shared" si="0"/>
        <v>0</v>
      </c>
      <c r="K21" s="324"/>
      <c r="L21" s="380"/>
      <c r="M21" s="324"/>
      <c r="N21" s="1229">
        <f t="shared" si="1"/>
        <v>0</v>
      </c>
      <c r="O21" s="381" t="s">
        <v>414</v>
      </c>
      <c r="P21" s="380"/>
      <c r="Q21" s="265"/>
      <c r="R21" s="265"/>
      <c r="S21" s="265"/>
      <c r="T21" s="265"/>
    </row>
    <row r="22" spans="1:20" x14ac:dyDescent="0.3">
      <c r="A22" s="401" t="s">
        <v>365</v>
      </c>
      <c r="B22" s="402" t="s">
        <v>436</v>
      </c>
      <c r="C22" s="311" t="s">
        <v>375</v>
      </c>
      <c r="D22" s="277"/>
      <c r="F22" s="393" t="str">
        <f t="shared" si="2"/>
        <v>Nominal £</v>
      </c>
      <c r="G22" s="273"/>
      <c r="H22" s="274"/>
      <c r="I22" s="275"/>
      <c r="J22" s="670">
        <f t="shared" si="0"/>
        <v>0</v>
      </c>
      <c r="K22" s="320"/>
      <c r="L22" s="277"/>
      <c r="M22" s="320"/>
      <c r="N22" s="1227">
        <f t="shared" si="1"/>
        <v>0</v>
      </c>
      <c r="O22" s="374" t="s">
        <v>414</v>
      </c>
      <c r="P22" s="277"/>
      <c r="Q22" s="265"/>
      <c r="R22" s="265"/>
      <c r="S22" s="265"/>
      <c r="T22" s="265"/>
    </row>
    <row r="23" spans="1:20" x14ac:dyDescent="0.3">
      <c r="A23" s="385"/>
      <c r="B23" s="403" t="s">
        <v>437</v>
      </c>
      <c r="C23" s="312" t="s">
        <v>375</v>
      </c>
      <c r="D23" s="283"/>
      <c r="F23" s="394" t="str">
        <f t="shared" si="2"/>
        <v>Nominal £</v>
      </c>
      <c r="G23" s="280"/>
      <c r="H23" s="281"/>
      <c r="I23" s="282"/>
      <c r="J23" s="672">
        <f t="shared" si="0"/>
        <v>0</v>
      </c>
      <c r="K23" s="265"/>
      <c r="L23" s="283"/>
      <c r="M23" s="265"/>
      <c r="N23" s="1228">
        <f t="shared" si="1"/>
        <v>0</v>
      </c>
      <c r="O23" s="375" t="s">
        <v>414</v>
      </c>
      <c r="P23" s="283"/>
      <c r="Q23" s="265"/>
      <c r="R23" s="265"/>
      <c r="S23" s="265"/>
      <c r="T23" s="265"/>
    </row>
    <row r="24" spans="1:20" x14ac:dyDescent="0.3">
      <c r="A24" s="385"/>
      <c r="B24" s="403" t="s">
        <v>438</v>
      </c>
      <c r="C24" s="312" t="s">
        <v>375</v>
      </c>
      <c r="D24" s="283"/>
      <c r="F24" s="394" t="str">
        <f t="shared" si="2"/>
        <v>Nominal £</v>
      </c>
      <c r="G24" s="280"/>
      <c r="H24" s="281"/>
      <c r="I24" s="282"/>
      <c r="J24" s="672">
        <f t="shared" si="0"/>
        <v>0</v>
      </c>
      <c r="K24" s="265"/>
      <c r="L24" s="283"/>
      <c r="M24" s="265"/>
      <c r="N24" s="1228">
        <f t="shared" si="1"/>
        <v>0</v>
      </c>
      <c r="O24" s="375" t="s">
        <v>414</v>
      </c>
      <c r="P24" s="283"/>
      <c r="Q24" s="265"/>
      <c r="R24" s="265"/>
      <c r="S24" s="265"/>
      <c r="T24" s="265"/>
    </row>
    <row r="25" spans="1:20" x14ac:dyDescent="0.3">
      <c r="A25" s="385"/>
      <c r="B25" s="403" t="s">
        <v>439</v>
      </c>
      <c r="C25" s="312" t="s">
        <v>375</v>
      </c>
      <c r="D25" s="283"/>
      <c r="F25" s="394" t="str">
        <f t="shared" si="2"/>
        <v>Nominal £</v>
      </c>
      <c r="G25" s="280"/>
      <c r="H25" s="281"/>
      <c r="I25" s="282"/>
      <c r="J25" s="672">
        <f t="shared" si="0"/>
        <v>0</v>
      </c>
      <c r="K25" s="265"/>
      <c r="L25" s="283"/>
      <c r="M25" s="265"/>
      <c r="N25" s="1228">
        <f t="shared" si="1"/>
        <v>0</v>
      </c>
      <c r="O25" s="375" t="s">
        <v>414</v>
      </c>
      <c r="P25" s="283"/>
      <c r="Q25" s="265"/>
      <c r="R25" s="265"/>
      <c r="S25" s="265"/>
      <c r="T25" s="265"/>
    </row>
    <row r="26" spans="1:20" x14ac:dyDescent="0.3">
      <c r="A26" s="385"/>
      <c r="B26" s="403" t="s">
        <v>440</v>
      </c>
      <c r="C26" s="312" t="s">
        <v>375</v>
      </c>
      <c r="D26" s="283"/>
      <c r="F26" s="394" t="str">
        <f t="shared" si="2"/>
        <v>Nominal £</v>
      </c>
      <c r="G26" s="280"/>
      <c r="H26" s="281"/>
      <c r="I26" s="282"/>
      <c r="J26" s="672">
        <f t="shared" si="0"/>
        <v>0</v>
      </c>
      <c r="K26" s="265"/>
      <c r="L26" s="283"/>
      <c r="M26" s="265"/>
      <c r="N26" s="1228">
        <f t="shared" si="1"/>
        <v>0</v>
      </c>
      <c r="O26" s="375" t="s">
        <v>414</v>
      </c>
      <c r="P26" s="283"/>
      <c r="Q26" s="265"/>
      <c r="R26" s="265"/>
      <c r="S26" s="265"/>
      <c r="T26" s="265"/>
    </row>
    <row r="27" spans="1:20" x14ac:dyDescent="0.3">
      <c r="A27" s="385"/>
      <c r="B27" s="403" t="s">
        <v>441</v>
      </c>
      <c r="C27" s="312" t="s">
        <v>375</v>
      </c>
      <c r="D27" s="283"/>
      <c r="F27" s="394" t="str">
        <f t="shared" si="2"/>
        <v>Nominal £</v>
      </c>
      <c r="G27" s="280"/>
      <c r="H27" s="281"/>
      <c r="I27" s="282"/>
      <c r="J27" s="672">
        <f t="shared" si="0"/>
        <v>0</v>
      </c>
      <c r="K27" s="265"/>
      <c r="L27" s="283"/>
      <c r="M27" s="265"/>
      <c r="N27" s="1228">
        <f t="shared" si="1"/>
        <v>0</v>
      </c>
      <c r="O27" s="375" t="s">
        <v>414</v>
      </c>
      <c r="P27" s="283"/>
      <c r="Q27" s="265"/>
      <c r="R27" s="265"/>
      <c r="S27" s="265"/>
      <c r="T27" s="265"/>
    </row>
    <row r="28" spans="1:20" x14ac:dyDescent="0.3">
      <c r="A28" s="385"/>
      <c r="B28" s="403" t="s">
        <v>442</v>
      </c>
      <c r="C28" s="312" t="s">
        <v>375</v>
      </c>
      <c r="D28" s="283"/>
      <c r="F28" s="394" t="str">
        <f t="shared" si="2"/>
        <v>Nominal £</v>
      </c>
      <c r="G28" s="280"/>
      <c r="H28" s="281"/>
      <c r="I28" s="282"/>
      <c r="J28" s="672">
        <f t="shared" si="0"/>
        <v>0</v>
      </c>
      <c r="K28" s="265"/>
      <c r="L28" s="283"/>
      <c r="M28" s="265"/>
      <c r="N28" s="1228">
        <f t="shared" si="1"/>
        <v>0</v>
      </c>
      <c r="O28" s="375" t="s">
        <v>414</v>
      </c>
      <c r="P28" s="283"/>
      <c r="Q28" s="265"/>
      <c r="R28" s="265"/>
      <c r="S28" s="265"/>
      <c r="T28" s="265"/>
    </row>
    <row r="29" spans="1:20" x14ac:dyDescent="0.3">
      <c r="A29" s="385"/>
      <c r="B29" s="403" t="s">
        <v>443</v>
      </c>
      <c r="C29" s="312" t="s">
        <v>375</v>
      </c>
      <c r="D29" s="283"/>
      <c r="F29" s="394" t="str">
        <f t="shared" si="2"/>
        <v>Nominal £</v>
      </c>
      <c r="G29" s="280"/>
      <c r="H29" s="281"/>
      <c r="I29" s="282"/>
      <c r="J29" s="672">
        <f t="shared" si="0"/>
        <v>0</v>
      </c>
      <c r="K29" s="265"/>
      <c r="L29" s="283"/>
      <c r="M29" s="265"/>
      <c r="N29" s="1228">
        <f t="shared" si="1"/>
        <v>0</v>
      </c>
      <c r="O29" s="375" t="s">
        <v>414</v>
      </c>
      <c r="P29" s="283"/>
      <c r="Q29" s="265"/>
      <c r="R29" s="265"/>
      <c r="S29" s="265"/>
      <c r="T29" s="265"/>
    </row>
    <row r="30" spans="1:20" x14ac:dyDescent="0.3">
      <c r="A30" s="385"/>
      <c r="B30" s="403" t="s">
        <v>444</v>
      </c>
      <c r="C30" s="312" t="s">
        <v>375</v>
      </c>
      <c r="D30" s="283"/>
      <c r="F30" s="394" t="str">
        <f t="shared" si="2"/>
        <v>Nominal £</v>
      </c>
      <c r="G30" s="280"/>
      <c r="H30" s="281"/>
      <c r="I30" s="282"/>
      <c r="J30" s="672">
        <f t="shared" si="0"/>
        <v>0</v>
      </c>
      <c r="K30" s="265"/>
      <c r="L30" s="283"/>
      <c r="M30" s="265"/>
      <c r="N30" s="1228">
        <f t="shared" si="1"/>
        <v>0</v>
      </c>
      <c r="O30" s="375" t="s">
        <v>414</v>
      </c>
      <c r="P30" s="283"/>
      <c r="Q30" s="265"/>
      <c r="R30" s="265"/>
      <c r="S30" s="265"/>
      <c r="T30" s="265"/>
    </row>
    <row r="31" spans="1:20" x14ac:dyDescent="0.3">
      <c r="A31" s="385"/>
      <c r="B31" s="403" t="s">
        <v>445</v>
      </c>
      <c r="C31" s="312" t="s">
        <v>375</v>
      </c>
      <c r="D31" s="283"/>
      <c r="F31" s="394" t="str">
        <f t="shared" si="2"/>
        <v>Nominal £</v>
      </c>
      <c r="G31" s="280"/>
      <c r="H31" s="281"/>
      <c r="I31" s="282"/>
      <c r="J31" s="672">
        <f t="shared" si="0"/>
        <v>0</v>
      </c>
      <c r="K31" s="265"/>
      <c r="L31" s="283"/>
      <c r="M31" s="265"/>
      <c r="N31" s="1228">
        <f t="shared" si="1"/>
        <v>0</v>
      </c>
      <c r="O31" s="375" t="s">
        <v>414</v>
      </c>
      <c r="P31" s="283"/>
      <c r="Q31" s="265"/>
      <c r="R31" s="265"/>
      <c r="S31" s="265"/>
      <c r="T31" s="265"/>
    </row>
    <row r="32" spans="1:20" x14ac:dyDescent="0.3">
      <c r="A32" s="385"/>
      <c r="B32" s="403" t="s">
        <v>446</v>
      </c>
      <c r="C32" s="312" t="s">
        <v>375</v>
      </c>
      <c r="D32" s="283"/>
      <c r="F32" s="394" t="str">
        <f t="shared" si="2"/>
        <v>Nominal £</v>
      </c>
      <c r="G32" s="280"/>
      <c r="H32" s="281"/>
      <c r="I32" s="282"/>
      <c r="J32" s="672">
        <f t="shared" si="0"/>
        <v>0</v>
      </c>
      <c r="K32" s="265"/>
      <c r="L32" s="283"/>
      <c r="M32" s="265"/>
      <c r="N32" s="1228">
        <f t="shared" si="1"/>
        <v>0</v>
      </c>
      <c r="O32" s="375" t="s">
        <v>414</v>
      </c>
      <c r="P32" s="283"/>
      <c r="Q32" s="265"/>
      <c r="R32" s="265"/>
      <c r="S32" s="265"/>
      <c r="T32" s="265"/>
    </row>
    <row r="33" spans="1:106" x14ac:dyDescent="0.3">
      <c r="A33" s="385"/>
      <c r="B33" s="403" t="s">
        <v>447</v>
      </c>
      <c r="C33" s="312" t="s">
        <v>375</v>
      </c>
      <c r="D33" s="283"/>
      <c r="F33" s="394" t="str">
        <f t="shared" si="2"/>
        <v>Nominal £</v>
      </c>
      <c r="G33" s="280"/>
      <c r="H33" s="281"/>
      <c r="I33" s="282"/>
      <c r="J33" s="672">
        <f t="shared" si="0"/>
        <v>0</v>
      </c>
      <c r="K33" s="265"/>
      <c r="L33" s="283"/>
      <c r="M33" s="265"/>
      <c r="N33" s="1228">
        <f t="shared" si="1"/>
        <v>0</v>
      </c>
      <c r="O33" s="375" t="s">
        <v>414</v>
      </c>
      <c r="P33" s="283"/>
      <c r="Q33" s="265"/>
      <c r="R33" s="265"/>
      <c r="S33" s="265"/>
      <c r="T33" s="265"/>
    </row>
    <row r="34" spans="1:106" x14ac:dyDescent="0.3">
      <c r="A34" s="385"/>
      <c r="B34" s="403" t="s">
        <v>448</v>
      </c>
      <c r="C34" s="312" t="s">
        <v>375</v>
      </c>
      <c r="D34" s="283"/>
      <c r="F34" s="394" t="str">
        <f t="shared" si="2"/>
        <v>Nominal £</v>
      </c>
      <c r="G34" s="280"/>
      <c r="H34" s="281"/>
      <c r="I34" s="282"/>
      <c r="J34" s="672">
        <f t="shared" si="0"/>
        <v>0</v>
      </c>
      <c r="K34" s="265"/>
      <c r="L34" s="283"/>
      <c r="M34" s="265"/>
      <c r="N34" s="1228">
        <f t="shared" si="1"/>
        <v>0</v>
      </c>
      <c r="O34" s="375" t="s">
        <v>414</v>
      </c>
      <c r="P34" s="283"/>
      <c r="Q34" s="265"/>
      <c r="R34" s="265"/>
      <c r="S34" s="265"/>
      <c r="T34" s="265"/>
    </row>
    <row r="35" spans="1:106" ht="14.5" thickBot="1" x14ac:dyDescent="0.35">
      <c r="A35" s="404"/>
      <c r="B35" s="405" t="s">
        <v>449</v>
      </c>
      <c r="C35" s="313" t="s">
        <v>375</v>
      </c>
      <c r="D35" s="380"/>
      <c r="F35" s="395" t="str">
        <f t="shared" si="2"/>
        <v>Nominal £</v>
      </c>
      <c r="G35" s="305"/>
      <c r="H35" s="300"/>
      <c r="I35" s="301"/>
      <c r="J35" s="678">
        <f t="shared" si="0"/>
        <v>0</v>
      </c>
      <c r="K35" s="324"/>
      <c r="L35" s="380"/>
      <c r="M35" s="324"/>
      <c r="N35" s="1229">
        <f t="shared" si="1"/>
        <v>0</v>
      </c>
      <c r="O35" s="381" t="s">
        <v>414</v>
      </c>
      <c r="P35" s="380"/>
      <c r="Q35" s="265"/>
      <c r="R35" s="265"/>
      <c r="S35" s="265"/>
      <c r="T35" s="265"/>
    </row>
    <row r="36" spans="1:106" x14ac:dyDescent="0.3">
      <c r="A36" s="401" t="s">
        <v>427</v>
      </c>
      <c r="B36" s="1224" t="s">
        <v>988</v>
      </c>
      <c r="C36" s="311" t="s">
        <v>225</v>
      </c>
      <c r="D36" s="277"/>
      <c r="F36" s="393" t="str">
        <f t="shared" si="2"/>
        <v>Nominal £</v>
      </c>
      <c r="G36" s="273"/>
      <c r="H36" s="274"/>
      <c r="I36" s="275"/>
      <c r="J36" s="670">
        <f t="shared" si="0"/>
        <v>0</v>
      </c>
      <c r="K36" s="320"/>
      <c r="L36" s="277"/>
      <c r="M36" s="320"/>
      <c r="N36" s="1227">
        <f t="shared" si="1"/>
        <v>0</v>
      </c>
      <c r="O36" s="501"/>
      <c r="P36" s="277"/>
      <c r="Q36" s="265"/>
      <c r="R36" s="265"/>
      <c r="S36" s="265"/>
      <c r="T36" s="265"/>
    </row>
    <row r="37" spans="1:106" x14ac:dyDescent="0.3">
      <c r="A37" s="406"/>
      <c r="B37" s="1232" t="s">
        <v>989</v>
      </c>
      <c r="C37" s="312" t="s">
        <v>225</v>
      </c>
      <c r="D37" s="387"/>
      <c r="F37" s="397" t="str">
        <f t="shared" si="2"/>
        <v>Nominal £</v>
      </c>
      <c r="G37" s="388"/>
      <c r="H37" s="389"/>
      <c r="I37" s="1225"/>
      <c r="J37" s="718">
        <f t="shared" si="0"/>
        <v>0</v>
      </c>
      <c r="K37" s="265"/>
      <c r="L37" s="387"/>
      <c r="M37" s="385"/>
      <c r="N37" s="1228">
        <f t="shared" si="1"/>
        <v>0</v>
      </c>
      <c r="O37" s="513"/>
      <c r="P37" s="387"/>
      <c r="Q37" s="265"/>
      <c r="R37" s="265"/>
      <c r="S37" s="265"/>
      <c r="T37" s="265"/>
    </row>
    <row r="38" spans="1:106" x14ac:dyDescent="0.3">
      <c r="A38" s="406"/>
      <c r="B38" s="265" t="s">
        <v>450</v>
      </c>
      <c r="C38" s="407" t="s">
        <v>225</v>
      </c>
      <c r="D38" s="1223">
        <f>SUM(D36:D37)</f>
        <v>0</v>
      </c>
      <c r="E38" s="1226"/>
      <c r="F38" s="396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5"/>
      <c r="L38" s="1223">
        <f>SUM(L36:L37)</f>
        <v>0</v>
      </c>
      <c r="M38" s="265"/>
      <c r="N38" s="672">
        <f t="shared" si="1"/>
        <v>0</v>
      </c>
      <c r="O38" s="385" t="s">
        <v>427</v>
      </c>
      <c r="P38" s="1223">
        <f>SUM(P36:P37)</f>
        <v>0</v>
      </c>
      <c r="Q38" s="265"/>
      <c r="R38" s="265"/>
      <c r="S38" s="265"/>
      <c r="T38" s="265"/>
    </row>
    <row r="39" spans="1:106" s="38" customFormat="1" ht="15" customHeight="1" thickBot="1" x14ac:dyDescent="0.35">
      <c r="A39" s="404"/>
      <c r="B39" s="405" t="s">
        <v>451</v>
      </c>
      <c r="C39" s="313" t="s">
        <v>225</v>
      </c>
      <c r="D39" s="380"/>
      <c r="E39"/>
      <c r="F39" s="395" t="str">
        <f t="shared" si="2"/>
        <v>Nominal £</v>
      </c>
      <c r="G39" s="305"/>
      <c r="H39" s="300"/>
      <c r="I39" s="301"/>
      <c r="J39" s="678">
        <f t="shared" si="0"/>
        <v>0</v>
      </c>
      <c r="K39" s="324"/>
      <c r="L39" s="380"/>
      <c r="M39" s="324"/>
      <c r="N39" s="1229">
        <f t="shared" si="1"/>
        <v>0</v>
      </c>
      <c r="O39" s="381" t="s">
        <v>427</v>
      </c>
      <c r="P39" s="380"/>
      <c r="Q39" s="265"/>
      <c r="R39" s="265"/>
      <c r="S39" s="265"/>
      <c r="T39" s="265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1" t="s">
        <v>429</v>
      </c>
      <c r="B40" s="402" t="s">
        <v>452</v>
      </c>
      <c r="C40" s="311" t="s">
        <v>225</v>
      </c>
      <c r="D40" s="277"/>
      <c r="F40" s="393" t="str">
        <f t="shared" si="2"/>
        <v>Nominal £</v>
      </c>
      <c r="G40" s="273"/>
      <c r="H40" s="274"/>
      <c r="I40" s="275"/>
      <c r="J40" s="670">
        <f t="shared" si="0"/>
        <v>0</v>
      </c>
      <c r="K40" s="320"/>
      <c r="L40" s="277"/>
      <c r="M40" s="320"/>
      <c r="N40" s="1227">
        <f t="shared" si="1"/>
        <v>0</v>
      </c>
      <c r="O40" s="374" t="s">
        <v>429</v>
      </c>
      <c r="P40" s="277"/>
      <c r="Q40" s="265"/>
      <c r="R40" s="265"/>
      <c r="S40" s="265"/>
      <c r="T40" s="265"/>
    </row>
    <row r="41" spans="1:106" x14ac:dyDescent="0.3">
      <c r="A41" s="385"/>
      <c r="B41" s="403" t="s">
        <v>453</v>
      </c>
      <c r="C41" s="312" t="s">
        <v>225</v>
      </c>
      <c r="D41" s="283"/>
      <c r="F41" s="394" t="str">
        <f t="shared" si="2"/>
        <v>Nominal £</v>
      </c>
      <c r="G41" s="280"/>
      <c r="H41" s="281"/>
      <c r="I41" s="282"/>
      <c r="J41" s="672">
        <f t="shared" si="0"/>
        <v>0</v>
      </c>
      <c r="K41" s="265"/>
      <c r="L41" s="283"/>
      <c r="M41" s="265"/>
      <c r="N41" s="1228">
        <f t="shared" si="1"/>
        <v>0</v>
      </c>
      <c r="O41" s="375" t="s">
        <v>429</v>
      </c>
      <c r="P41" s="283"/>
      <c r="Q41" s="265"/>
      <c r="R41" s="265"/>
      <c r="S41" s="265"/>
      <c r="T41" s="265"/>
    </row>
    <row r="42" spans="1:106" x14ac:dyDescent="0.3">
      <c r="A42" s="385"/>
      <c r="B42" s="403" t="s">
        <v>454</v>
      </c>
      <c r="C42" s="312" t="s">
        <v>225</v>
      </c>
      <c r="D42" s="283"/>
      <c r="F42" s="394" t="str">
        <f t="shared" si="2"/>
        <v>Nominal £</v>
      </c>
      <c r="G42" s="280"/>
      <c r="H42" s="281"/>
      <c r="I42" s="282"/>
      <c r="J42" s="672">
        <f t="shared" si="0"/>
        <v>0</v>
      </c>
      <c r="K42" s="265"/>
      <c r="L42" s="283"/>
      <c r="M42" s="265"/>
      <c r="N42" s="1228">
        <f t="shared" si="1"/>
        <v>0</v>
      </c>
      <c r="O42" s="375" t="s">
        <v>429</v>
      </c>
      <c r="P42" s="283"/>
      <c r="Q42" s="265"/>
      <c r="R42" s="265"/>
      <c r="S42" s="265"/>
      <c r="T42" s="265"/>
    </row>
    <row r="43" spans="1:106" x14ac:dyDescent="0.3">
      <c r="A43" s="385"/>
      <c r="B43" s="403" t="s">
        <v>455</v>
      </c>
      <c r="C43" s="312" t="s">
        <v>225</v>
      </c>
      <c r="D43" s="283"/>
      <c r="F43" s="394" t="str">
        <f t="shared" si="2"/>
        <v>Nominal £</v>
      </c>
      <c r="G43" s="280"/>
      <c r="H43" s="281"/>
      <c r="I43" s="282"/>
      <c r="J43" s="672">
        <f t="shared" si="0"/>
        <v>0</v>
      </c>
      <c r="K43" s="265"/>
      <c r="L43" s="283"/>
      <c r="M43" s="265"/>
      <c r="N43" s="1228">
        <f t="shared" si="1"/>
        <v>0</v>
      </c>
      <c r="O43" s="375" t="s">
        <v>429</v>
      </c>
      <c r="P43" s="283"/>
      <c r="Q43" s="265"/>
      <c r="R43" s="265"/>
      <c r="S43" s="265"/>
      <c r="T43" s="265"/>
    </row>
    <row r="44" spans="1:106" ht="14.5" thickBot="1" x14ac:dyDescent="0.35">
      <c r="A44" s="404"/>
      <c r="B44" s="405" t="s">
        <v>456</v>
      </c>
      <c r="C44" s="313" t="s">
        <v>225</v>
      </c>
      <c r="D44" s="380"/>
      <c r="F44" s="395" t="str">
        <f t="shared" si="2"/>
        <v>Nominal £</v>
      </c>
      <c r="G44" s="305"/>
      <c r="H44" s="300"/>
      <c r="I44" s="301"/>
      <c r="J44" s="678">
        <f t="shared" si="0"/>
        <v>0</v>
      </c>
      <c r="K44" s="324"/>
      <c r="L44" s="380"/>
      <c r="M44" s="324"/>
      <c r="N44" s="1229">
        <f t="shared" si="1"/>
        <v>0</v>
      </c>
      <c r="O44" s="381" t="s">
        <v>429</v>
      </c>
      <c r="P44" s="380"/>
      <c r="Q44" s="265"/>
      <c r="R44" s="265"/>
      <c r="S44" s="265"/>
      <c r="T44" s="265"/>
    </row>
    <row r="45" spans="1:106" x14ac:dyDescent="0.3">
      <c r="A45" s="401" t="s">
        <v>423</v>
      </c>
      <c r="B45" s="1224" t="s">
        <v>990</v>
      </c>
      <c r="C45" s="311" t="s">
        <v>225</v>
      </c>
      <c r="D45" s="277"/>
      <c r="F45" s="393" t="str">
        <f t="shared" si="2"/>
        <v>Nominal £</v>
      </c>
      <c r="G45" s="273"/>
      <c r="H45" s="274"/>
      <c r="I45" s="726"/>
      <c r="J45" s="670">
        <f t="shared" ref="J45:J47" si="4">SUM(G45:I45)</f>
        <v>0</v>
      </c>
      <c r="K45" s="320"/>
      <c r="L45" s="277"/>
      <c r="M45" s="320"/>
      <c r="N45" s="1227">
        <f t="shared" si="1"/>
        <v>0</v>
      </c>
      <c r="O45" s="501"/>
      <c r="P45" s="277"/>
      <c r="Q45" s="265"/>
      <c r="R45" s="265"/>
      <c r="S45" s="265"/>
      <c r="T45" s="265"/>
    </row>
    <row r="46" spans="1:106" x14ac:dyDescent="0.3">
      <c r="A46" s="406"/>
      <c r="B46" s="1232" t="s">
        <v>991</v>
      </c>
      <c r="C46" s="407" t="s">
        <v>225</v>
      </c>
      <c r="D46" s="382"/>
      <c r="F46" s="396" t="str">
        <f t="shared" si="2"/>
        <v>Nominal £</v>
      </c>
      <c r="G46" s="383"/>
      <c r="H46" s="384"/>
      <c r="I46" s="727"/>
      <c r="J46" s="718">
        <f t="shared" si="4"/>
        <v>0</v>
      </c>
      <c r="K46" s="265"/>
      <c r="L46" s="382"/>
      <c r="M46" s="265"/>
      <c r="N46" s="674">
        <f t="shared" si="1"/>
        <v>0</v>
      </c>
      <c r="O46" s="1234"/>
      <c r="P46" s="382"/>
      <c r="Q46" s="265"/>
      <c r="R46" s="265"/>
      <c r="S46" s="265"/>
      <c r="T46" s="265"/>
    </row>
    <row r="47" spans="1:106" ht="14.5" thickBot="1" x14ac:dyDescent="0.35">
      <c r="A47" s="404"/>
      <c r="B47" s="1233" t="s">
        <v>992</v>
      </c>
      <c r="C47" s="313" t="s">
        <v>225</v>
      </c>
      <c r="D47" s="380"/>
      <c r="F47" s="395" t="str">
        <f t="shared" si="2"/>
        <v>Nominal £</v>
      </c>
      <c r="G47" s="305"/>
      <c r="H47" s="300"/>
      <c r="I47" s="728"/>
      <c r="J47" s="678">
        <f t="shared" si="4"/>
        <v>0</v>
      </c>
      <c r="K47" s="324"/>
      <c r="L47" s="380"/>
      <c r="M47" s="324"/>
      <c r="N47" s="678">
        <f t="shared" si="1"/>
        <v>0</v>
      </c>
      <c r="O47" s="511"/>
      <c r="P47" s="380"/>
      <c r="Q47" s="265"/>
      <c r="R47" s="265"/>
      <c r="S47" s="265"/>
      <c r="T47" s="265"/>
    </row>
    <row r="48" spans="1:106" x14ac:dyDescent="0.3">
      <c r="A48" s="401" t="s">
        <v>423</v>
      </c>
      <c r="B48" s="1224" t="s">
        <v>993</v>
      </c>
      <c r="C48" s="311" t="s">
        <v>225</v>
      </c>
      <c r="D48" s="277"/>
      <c r="F48" s="393" t="str">
        <f t="shared" si="2"/>
        <v>Nominal £</v>
      </c>
      <c r="G48" s="273"/>
      <c r="H48" s="274"/>
      <c r="I48" s="726"/>
      <c r="J48" s="670">
        <f t="shared" si="0"/>
        <v>0</v>
      </c>
      <c r="K48" s="320"/>
      <c r="L48" s="277"/>
      <c r="M48" s="320"/>
      <c r="N48" s="1227">
        <f t="shared" si="1"/>
        <v>0</v>
      </c>
      <c r="O48" s="501"/>
      <c r="P48" s="277"/>
      <c r="Q48" s="265"/>
      <c r="R48" s="265"/>
      <c r="S48" s="265"/>
      <c r="T48" s="265"/>
    </row>
    <row r="49" spans="1:20" x14ac:dyDescent="0.3">
      <c r="A49" s="406"/>
      <c r="B49" s="1232" t="s">
        <v>994</v>
      </c>
      <c r="C49" s="407" t="s">
        <v>225</v>
      </c>
      <c r="D49" s="382"/>
      <c r="F49" s="396" t="str">
        <f t="shared" si="2"/>
        <v>Nominal £</v>
      </c>
      <c r="G49" s="383"/>
      <c r="H49" s="384"/>
      <c r="I49" s="727"/>
      <c r="J49" s="718">
        <f t="shared" si="0"/>
        <v>0</v>
      </c>
      <c r="K49" s="265"/>
      <c r="L49" s="382"/>
      <c r="M49" s="265"/>
      <c r="N49" s="674">
        <f t="shared" si="1"/>
        <v>0</v>
      </c>
      <c r="O49" s="1234"/>
      <c r="P49" s="382"/>
      <c r="Q49" s="265"/>
      <c r="R49" s="265"/>
      <c r="S49" s="265"/>
      <c r="T49" s="265"/>
    </row>
    <row r="50" spans="1:20" ht="14.5" thickBot="1" x14ac:dyDescent="0.35">
      <c r="A50" s="404"/>
      <c r="B50" s="1233" t="s">
        <v>995</v>
      </c>
      <c r="C50" s="313" t="s">
        <v>225</v>
      </c>
      <c r="D50" s="380"/>
      <c r="F50" s="395" t="str">
        <f t="shared" si="2"/>
        <v>Nominal £</v>
      </c>
      <c r="G50" s="305"/>
      <c r="H50" s="300"/>
      <c r="I50" s="728"/>
      <c r="J50" s="678">
        <f t="shared" si="0"/>
        <v>0</v>
      </c>
      <c r="K50" s="324"/>
      <c r="L50" s="380"/>
      <c r="M50" s="324"/>
      <c r="N50" s="678">
        <f t="shared" si="1"/>
        <v>0</v>
      </c>
      <c r="O50" s="511"/>
      <c r="P50" s="380"/>
      <c r="Q50" s="265"/>
      <c r="R50" s="265"/>
      <c r="S50" s="265"/>
      <c r="T50" s="265"/>
    </row>
    <row r="51" spans="1:20" x14ac:dyDescent="0.3">
      <c r="A51" s="401" t="s">
        <v>423</v>
      </c>
      <c r="B51" s="1224" t="s">
        <v>457</v>
      </c>
      <c r="C51" s="311" t="s">
        <v>225</v>
      </c>
      <c r="D51" s="670">
        <f>D45+D48</f>
        <v>0</v>
      </c>
      <c r="F51" s="393" t="str">
        <f t="shared" si="2"/>
        <v>Nominal £</v>
      </c>
      <c r="G51" s="679">
        <f>G45+G48</f>
        <v>0</v>
      </c>
      <c r="H51" s="680">
        <f t="shared" ref="H51" si="5">H45+H48</f>
        <v>0</v>
      </c>
      <c r="I51" s="726"/>
      <c r="J51" s="670">
        <f t="shared" ref="J51:J53" si="6">SUM(G51:I51)</f>
        <v>0</v>
      </c>
      <c r="K51" s="320"/>
      <c r="L51" s="277"/>
      <c r="M51" s="320"/>
      <c r="N51" s="1227">
        <f t="shared" si="1"/>
        <v>0</v>
      </c>
      <c r="O51" s="374" t="s">
        <v>423</v>
      </c>
      <c r="P51" s="277"/>
      <c r="Q51" s="265"/>
      <c r="R51" s="265"/>
      <c r="S51" s="265"/>
      <c r="T51" s="265"/>
    </row>
    <row r="52" spans="1:20" x14ac:dyDescent="0.3">
      <c r="A52" s="406"/>
      <c r="B52" s="1232" t="s">
        <v>458</v>
      </c>
      <c r="C52" s="407" t="s">
        <v>225</v>
      </c>
      <c r="D52" s="1223">
        <f t="shared" ref="D52" si="7">D46+D49</f>
        <v>0</v>
      </c>
      <c r="F52" s="396" t="str">
        <f t="shared" si="2"/>
        <v>Nominal £</v>
      </c>
      <c r="G52" s="1236">
        <f t="shared" ref="G52:H53" si="8">G46+G49</f>
        <v>0</v>
      </c>
      <c r="H52" s="683">
        <f t="shared" si="8"/>
        <v>0</v>
      </c>
      <c r="I52" s="727"/>
      <c r="J52" s="718">
        <f t="shared" si="6"/>
        <v>0</v>
      </c>
      <c r="K52" s="265"/>
      <c r="L52" s="382"/>
      <c r="M52" s="265"/>
      <c r="N52" s="674">
        <f t="shared" si="1"/>
        <v>0</v>
      </c>
      <c r="O52" s="385" t="s">
        <v>423</v>
      </c>
      <c r="P52" s="382"/>
      <c r="Q52" s="265"/>
      <c r="R52" s="265"/>
      <c r="S52" s="265"/>
      <c r="T52" s="265"/>
    </row>
    <row r="53" spans="1:20" ht="14.5" thickBot="1" x14ac:dyDescent="0.35">
      <c r="A53" s="404"/>
      <c r="B53" s="1233" t="s">
        <v>459</v>
      </c>
      <c r="C53" s="313" t="s">
        <v>225</v>
      </c>
      <c r="D53" s="678">
        <f>D47+D50</f>
        <v>0</v>
      </c>
      <c r="F53" s="395" t="str">
        <f t="shared" si="2"/>
        <v>Nominal £</v>
      </c>
      <c r="G53" s="677">
        <f t="shared" si="8"/>
        <v>0</v>
      </c>
      <c r="H53" s="664">
        <f t="shared" si="8"/>
        <v>0</v>
      </c>
      <c r="I53" s="728"/>
      <c r="J53" s="678">
        <f t="shared" si="6"/>
        <v>0</v>
      </c>
      <c r="K53" s="324"/>
      <c r="L53" s="380"/>
      <c r="M53" s="324"/>
      <c r="N53" s="678">
        <f t="shared" si="1"/>
        <v>0</v>
      </c>
      <c r="O53" s="381" t="s">
        <v>423</v>
      </c>
      <c r="P53" s="380"/>
      <c r="Q53" s="265"/>
      <c r="R53" s="265"/>
      <c r="S53" s="265"/>
      <c r="T53" s="265"/>
    </row>
    <row r="54" spans="1:20" x14ac:dyDescent="0.3">
      <c r="A54" s="401" t="s">
        <v>423</v>
      </c>
      <c r="B54" s="402" t="s">
        <v>460</v>
      </c>
      <c r="C54" s="311" t="s">
        <v>225</v>
      </c>
      <c r="D54" s="277"/>
      <c r="F54" s="393" t="str">
        <f t="shared" si="2"/>
        <v>Nominal £</v>
      </c>
      <c r="G54" s="273"/>
      <c r="H54" s="274"/>
      <c r="I54" s="726"/>
      <c r="J54" s="670">
        <f t="shared" si="0"/>
        <v>0</v>
      </c>
      <c r="K54" s="320"/>
      <c r="L54" s="277"/>
      <c r="M54" s="320"/>
      <c r="N54" s="1227">
        <f t="shared" si="1"/>
        <v>0</v>
      </c>
      <c r="O54" s="374" t="s">
        <v>423</v>
      </c>
      <c r="P54" s="277"/>
      <c r="Q54" s="265"/>
      <c r="R54" s="265"/>
      <c r="S54" s="265"/>
      <c r="T54" s="265"/>
    </row>
    <row r="55" spans="1:20" x14ac:dyDescent="0.3">
      <c r="A55" s="406"/>
      <c r="B55" s="375" t="s">
        <v>461</v>
      </c>
      <c r="C55" s="407" t="s">
        <v>225</v>
      </c>
      <c r="D55" s="382"/>
      <c r="F55" s="396" t="str">
        <f t="shared" si="2"/>
        <v>Nominal £</v>
      </c>
      <c r="G55" s="383"/>
      <c r="H55" s="384"/>
      <c r="I55" s="727"/>
      <c r="J55" s="718">
        <f t="shared" si="0"/>
        <v>0</v>
      </c>
      <c r="K55" s="265"/>
      <c r="L55" s="382"/>
      <c r="M55" s="265"/>
      <c r="N55" s="674">
        <f t="shared" si="1"/>
        <v>0</v>
      </c>
      <c r="O55" s="385" t="s">
        <v>423</v>
      </c>
      <c r="P55" s="382"/>
      <c r="Q55" s="265"/>
      <c r="R55" s="265"/>
      <c r="S55" s="265"/>
      <c r="T55" s="265"/>
    </row>
    <row r="56" spans="1:20" ht="14.5" thickBot="1" x14ac:dyDescent="0.35">
      <c r="A56" s="385"/>
      <c r="B56" s="265" t="s">
        <v>462</v>
      </c>
      <c r="C56" s="327" t="s">
        <v>225</v>
      </c>
      <c r="D56" s="289"/>
      <c r="F56" s="398" t="str">
        <f t="shared" si="2"/>
        <v>Nominal £</v>
      </c>
      <c r="G56" s="286"/>
      <c r="H56" s="287"/>
      <c r="I56" s="725"/>
      <c r="J56" s="674">
        <f t="shared" si="0"/>
        <v>0</v>
      </c>
      <c r="K56" s="265"/>
      <c r="L56" s="289"/>
      <c r="M56" s="265"/>
      <c r="N56" s="674">
        <f t="shared" si="1"/>
        <v>0</v>
      </c>
      <c r="O56" s="386" t="s">
        <v>423</v>
      </c>
      <c r="P56" s="289"/>
      <c r="Q56" s="265"/>
      <c r="R56" s="265"/>
      <c r="S56" s="265"/>
      <c r="T56" s="265"/>
    </row>
    <row r="57" spans="1:20" x14ac:dyDescent="0.3">
      <c r="A57" s="401" t="s">
        <v>423</v>
      </c>
      <c r="B57" s="1237" t="s">
        <v>997</v>
      </c>
      <c r="C57" s="311" t="s">
        <v>225</v>
      </c>
      <c r="D57" s="277"/>
      <c r="F57" s="393" t="str">
        <f t="shared" si="2"/>
        <v>Nominal £</v>
      </c>
      <c r="G57" s="273"/>
      <c r="H57" s="274"/>
      <c r="I57" s="726"/>
      <c r="J57" s="670">
        <f t="shared" ref="J57:J59" si="9">SUM(G57:I57)</f>
        <v>0</v>
      </c>
      <c r="K57" s="320"/>
      <c r="L57" s="277"/>
      <c r="M57" s="320"/>
      <c r="N57" s="1227">
        <f t="shared" si="1"/>
        <v>0</v>
      </c>
      <c r="O57" s="374" t="s">
        <v>423</v>
      </c>
      <c r="P57" s="277"/>
      <c r="Q57" s="265"/>
      <c r="R57" s="265"/>
      <c r="S57" s="265"/>
      <c r="T57" s="265"/>
    </row>
    <row r="58" spans="1:20" x14ac:dyDescent="0.3">
      <c r="A58" s="406"/>
      <c r="B58" s="1238" t="s">
        <v>998</v>
      </c>
      <c r="C58" s="407" t="s">
        <v>225</v>
      </c>
      <c r="D58" s="382"/>
      <c r="F58" s="396" t="str">
        <f t="shared" si="2"/>
        <v>Nominal £</v>
      </c>
      <c r="G58" s="383"/>
      <c r="H58" s="384"/>
      <c r="I58" s="727"/>
      <c r="J58" s="718">
        <f>SUM(G58:I58)</f>
        <v>0</v>
      </c>
      <c r="K58" s="265"/>
      <c r="L58" s="382"/>
      <c r="M58" s="265"/>
      <c r="N58" s="674">
        <f t="shared" si="1"/>
        <v>0</v>
      </c>
      <c r="O58" s="385" t="s">
        <v>423</v>
      </c>
      <c r="P58" s="382"/>
      <c r="Q58" s="265"/>
      <c r="R58" s="265"/>
      <c r="S58" s="265"/>
      <c r="T58" s="265"/>
    </row>
    <row r="59" spans="1:20" ht="14.5" thickBot="1" x14ac:dyDescent="0.35">
      <c r="A59" s="385"/>
      <c r="B59" s="1239" t="s">
        <v>999</v>
      </c>
      <c r="C59" s="327" t="s">
        <v>225</v>
      </c>
      <c r="D59" s="289"/>
      <c r="F59" s="398" t="str">
        <f t="shared" si="2"/>
        <v>Nominal £</v>
      </c>
      <c r="G59" s="286"/>
      <c r="H59" s="287"/>
      <c r="I59" s="725"/>
      <c r="J59" s="674">
        <f t="shared" si="9"/>
        <v>0</v>
      </c>
      <c r="K59" s="265"/>
      <c r="L59" s="289"/>
      <c r="M59" s="265"/>
      <c r="N59" s="674">
        <f t="shared" si="1"/>
        <v>0</v>
      </c>
      <c r="O59" s="386" t="s">
        <v>423</v>
      </c>
      <c r="P59" s="289"/>
      <c r="Q59" s="265"/>
      <c r="R59" s="265"/>
      <c r="S59" s="265"/>
      <c r="T59" s="265"/>
    </row>
    <row r="60" spans="1:20" x14ac:dyDescent="0.3">
      <c r="A60" s="401" t="s">
        <v>425</v>
      </c>
      <c r="B60" s="402" t="s">
        <v>463</v>
      </c>
      <c r="C60" s="311" t="s">
        <v>225</v>
      </c>
      <c r="D60" s="277"/>
      <c r="F60" s="393" t="str">
        <f t="shared" si="2"/>
        <v>Nominal £</v>
      </c>
      <c r="G60" s="273"/>
      <c r="H60" s="274"/>
      <c r="I60" s="726"/>
      <c r="J60" s="670">
        <f t="shared" si="0"/>
        <v>0</v>
      </c>
      <c r="K60" s="320"/>
      <c r="L60" s="277"/>
      <c r="M60" s="320"/>
      <c r="N60" s="1227">
        <f t="shared" si="1"/>
        <v>0</v>
      </c>
      <c r="O60" s="374" t="s">
        <v>425</v>
      </c>
      <c r="P60" s="277"/>
      <c r="Q60" s="265"/>
      <c r="R60" s="265"/>
      <c r="S60" s="265"/>
      <c r="T60" s="265"/>
    </row>
    <row r="61" spans="1:20" x14ac:dyDescent="0.3">
      <c r="A61" s="385"/>
      <c r="B61" s="403" t="s">
        <v>464</v>
      </c>
      <c r="C61" s="312" t="s">
        <v>225</v>
      </c>
      <c r="D61" s="283"/>
      <c r="F61" s="394" t="str">
        <f t="shared" si="2"/>
        <v>Nominal £</v>
      </c>
      <c r="G61" s="280"/>
      <c r="H61" s="281"/>
      <c r="I61" s="729"/>
      <c r="J61" s="672">
        <f t="shared" si="0"/>
        <v>0</v>
      </c>
      <c r="K61" s="265"/>
      <c r="L61" s="283"/>
      <c r="M61" s="265"/>
      <c r="N61" s="1228">
        <f t="shared" si="1"/>
        <v>0</v>
      </c>
      <c r="O61" s="375" t="s">
        <v>425</v>
      </c>
      <c r="P61" s="283"/>
      <c r="Q61" s="265"/>
      <c r="R61" s="265"/>
      <c r="S61" s="265"/>
      <c r="T61" s="265"/>
    </row>
    <row r="62" spans="1:20" x14ac:dyDescent="0.3">
      <c r="A62" s="385"/>
      <c r="B62" s="403" t="s">
        <v>465</v>
      </c>
      <c r="C62" s="312" t="s">
        <v>225</v>
      </c>
      <c r="D62" s="283"/>
      <c r="F62" s="394" t="str">
        <f t="shared" si="2"/>
        <v>Nominal £</v>
      </c>
      <c r="G62" s="280"/>
      <c r="H62" s="281"/>
      <c r="I62" s="729"/>
      <c r="J62" s="672">
        <f t="shared" si="0"/>
        <v>0</v>
      </c>
      <c r="K62" s="265"/>
      <c r="L62" s="283"/>
      <c r="M62" s="265"/>
      <c r="N62" s="1228">
        <f t="shared" si="1"/>
        <v>0</v>
      </c>
      <c r="O62" s="375" t="s">
        <v>425</v>
      </c>
      <c r="P62" s="283"/>
      <c r="Q62" s="265"/>
      <c r="R62" s="265"/>
      <c r="S62" s="265"/>
      <c r="T62" s="265"/>
    </row>
    <row r="63" spans="1:20" x14ac:dyDescent="0.3">
      <c r="A63" s="385"/>
      <c r="B63" s="403" t="s">
        <v>466</v>
      </c>
      <c r="C63" s="312" t="s">
        <v>225</v>
      </c>
      <c r="D63" s="283"/>
      <c r="F63" s="394" t="str">
        <f t="shared" si="2"/>
        <v>Nominal £</v>
      </c>
      <c r="G63" s="280"/>
      <c r="H63" s="281"/>
      <c r="I63" s="729"/>
      <c r="J63" s="672">
        <f t="shared" si="0"/>
        <v>0</v>
      </c>
      <c r="K63" s="265"/>
      <c r="L63" s="283"/>
      <c r="M63" s="265"/>
      <c r="N63" s="1228">
        <f t="shared" si="1"/>
        <v>0</v>
      </c>
      <c r="O63" s="375" t="s">
        <v>425</v>
      </c>
      <c r="P63" s="283"/>
      <c r="Q63" s="265"/>
      <c r="R63" s="265"/>
      <c r="S63" s="265"/>
      <c r="T63" s="265"/>
    </row>
    <row r="64" spans="1:20" x14ac:dyDescent="0.3">
      <c r="A64" s="385"/>
      <c r="B64" s="403" t="s">
        <v>467</v>
      </c>
      <c r="C64" s="312" t="s">
        <v>225</v>
      </c>
      <c r="D64" s="283"/>
      <c r="F64" s="394" t="str">
        <f t="shared" si="2"/>
        <v>Nominal £</v>
      </c>
      <c r="G64" s="280"/>
      <c r="H64" s="281"/>
      <c r="I64" s="729"/>
      <c r="J64" s="672">
        <f t="shared" si="0"/>
        <v>0</v>
      </c>
      <c r="K64" s="265"/>
      <c r="L64" s="283"/>
      <c r="M64" s="265"/>
      <c r="N64" s="1228">
        <f t="shared" si="1"/>
        <v>0</v>
      </c>
      <c r="O64" s="375" t="s">
        <v>425</v>
      </c>
      <c r="P64" s="283"/>
      <c r="Q64" s="265"/>
      <c r="R64" s="265"/>
      <c r="S64" s="265"/>
      <c r="T64" s="265"/>
    </row>
    <row r="65" spans="1:20" x14ac:dyDescent="0.3">
      <c r="A65" s="385"/>
      <c r="B65" s="403" t="s">
        <v>468</v>
      </c>
      <c r="C65" s="312" t="s">
        <v>225</v>
      </c>
      <c r="D65" s="283"/>
      <c r="F65" s="394" t="str">
        <f t="shared" si="2"/>
        <v>Nominal £</v>
      </c>
      <c r="G65" s="280"/>
      <c r="H65" s="281"/>
      <c r="I65" s="729"/>
      <c r="J65" s="672">
        <f t="shared" si="0"/>
        <v>0</v>
      </c>
      <c r="K65" s="265"/>
      <c r="L65" s="283"/>
      <c r="M65" s="265"/>
      <c r="N65" s="1228">
        <f t="shared" si="1"/>
        <v>0</v>
      </c>
      <c r="O65" s="375" t="s">
        <v>425</v>
      </c>
      <c r="P65" s="283"/>
      <c r="Q65" s="265"/>
      <c r="R65" s="265"/>
      <c r="S65" s="265"/>
      <c r="T65" s="265"/>
    </row>
    <row r="66" spans="1:20" x14ac:dyDescent="0.3">
      <c r="A66" s="385"/>
      <c r="B66" s="403" t="s">
        <v>469</v>
      </c>
      <c r="C66" s="312" t="s">
        <v>225</v>
      </c>
      <c r="D66" s="283"/>
      <c r="F66" s="394" t="str">
        <f t="shared" si="2"/>
        <v>Nominal £</v>
      </c>
      <c r="G66" s="280"/>
      <c r="H66" s="281"/>
      <c r="I66" s="729"/>
      <c r="J66" s="672">
        <f t="shared" si="0"/>
        <v>0</v>
      </c>
      <c r="K66" s="265"/>
      <c r="L66" s="283"/>
      <c r="M66" s="265"/>
      <c r="N66" s="1228">
        <f t="shared" si="1"/>
        <v>0</v>
      </c>
      <c r="O66" s="375" t="s">
        <v>425</v>
      </c>
      <c r="P66" s="283"/>
      <c r="Q66" s="265"/>
      <c r="R66" s="265"/>
      <c r="S66" s="265"/>
      <c r="T66" s="265"/>
    </row>
    <row r="67" spans="1:20" x14ac:dyDescent="0.3">
      <c r="A67" s="385"/>
      <c r="B67" s="403" t="s">
        <v>470</v>
      </c>
      <c r="C67" s="312" t="s">
        <v>225</v>
      </c>
      <c r="D67" s="283"/>
      <c r="F67" s="394" t="str">
        <f t="shared" si="2"/>
        <v>Nominal £</v>
      </c>
      <c r="G67" s="280"/>
      <c r="H67" s="281"/>
      <c r="I67" s="729"/>
      <c r="J67" s="672">
        <f t="shared" si="0"/>
        <v>0</v>
      </c>
      <c r="K67" s="265"/>
      <c r="L67" s="283"/>
      <c r="M67" s="265"/>
      <c r="N67" s="1228">
        <f t="shared" si="1"/>
        <v>0</v>
      </c>
      <c r="O67" s="375" t="s">
        <v>425</v>
      </c>
      <c r="P67" s="283"/>
      <c r="Q67" s="265"/>
      <c r="R67" s="265"/>
      <c r="S67" s="265"/>
      <c r="T67" s="265"/>
    </row>
    <row r="68" spans="1:20" x14ac:dyDescent="0.3">
      <c r="A68" s="385"/>
      <c r="B68" s="403" t="s">
        <v>471</v>
      </c>
      <c r="C68" s="312" t="s">
        <v>225</v>
      </c>
      <c r="D68" s="283"/>
      <c r="F68" s="394" t="str">
        <f t="shared" si="2"/>
        <v>Nominal £</v>
      </c>
      <c r="G68" s="280"/>
      <c r="H68" s="281"/>
      <c r="I68" s="729"/>
      <c r="J68" s="672">
        <f t="shared" si="0"/>
        <v>0</v>
      </c>
      <c r="K68" s="265"/>
      <c r="L68" s="283"/>
      <c r="M68" s="265"/>
      <c r="N68" s="1228">
        <f t="shared" si="1"/>
        <v>0</v>
      </c>
      <c r="O68" s="375" t="s">
        <v>425</v>
      </c>
      <c r="P68" s="283"/>
      <c r="Q68" s="265"/>
      <c r="R68" s="265"/>
      <c r="S68" s="265"/>
      <c r="T68" s="265"/>
    </row>
    <row r="69" spans="1:20" x14ac:dyDescent="0.3">
      <c r="A69" s="385"/>
      <c r="B69" s="403" t="s">
        <v>472</v>
      </c>
      <c r="C69" s="312" t="s">
        <v>225</v>
      </c>
      <c r="D69" s="283"/>
      <c r="F69" s="394" t="str">
        <f t="shared" si="2"/>
        <v>Nominal £</v>
      </c>
      <c r="G69" s="280"/>
      <c r="H69" s="281"/>
      <c r="I69" s="729"/>
      <c r="J69" s="672">
        <f t="shared" si="0"/>
        <v>0</v>
      </c>
      <c r="K69" s="265"/>
      <c r="L69" s="283"/>
      <c r="M69" s="265"/>
      <c r="N69" s="1228">
        <f t="shared" si="1"/>
        <v>0</v>
      </c>
      <c r="O69" s="375" t="s">
        <v>425</v>
      </c>
      <c r="P69" s="283"/>
      <c r="Q69" s="265"/>
      <c r="R69" s="265"/>
      <c r="S69" s="265"/>
      <c r="T69" s="265"/>
    </row>
    <row r="70" spans="1:20" x14ac:dyDescent="0.3">
      <c r="A70" s="385"/>
      <c r="B70" s="403" t="s">
        <v>473</v>
      </c>
      <c r="C70" s="312" t="s">
        <v>225</v>
      </c>
      <c r="D70" s="283"/>
      <c r="F70" s="394" t="str">
        <f t="shared" si="2"/>
        <v>Nominal £</v>
      </c>
      <c r="G70" s="280"/>
      <c r="H70" s="281"/>
      <c r="I70" s="729"/>
      <c r="J70" s="672">
        <f t="shared" si="0"/>
        <v>0</v>
      </c>
      <c r="K70" s="265"/>
      <c r="L70" s="283"/>
      <c r="M70" s="265"/>
      <c r="N70" s="1228">
        <f t="shared" si="1"/>
        <v>0</v>
      </c>
      <c r="O70" s="375" t="s">
        <v>425</v>
      </c>
      <c r="P70" s="283"/>
      <c r="Q70" s="265"/>
      <c r="R70" s="265"/>
      <c r="S70" s="265"/>
      <c r="T70" s="265"/>
    </row>
    <row r="71" spans="1:20" x14ac:dyDescent="0.3">
      <c r="A71" s="385"/>
      <c r="B71" s="403" t="s">
        <v>474</v>
      </c>
      <c r="C71" s="312" t="s">
        <v>225</v>
      </c>
      <c r="D71" s="283"/>
      <c r="F71" s="394" t="str">
        <f t="shared" si="2"/>
        <v>Nominal £</v>
      </c>
      <c r="G71" s="280"/>
      <c r="H71" s="281"/>
      <c r="I71" s="729"/>
      <c r="J71" s="672">
        <f t="shared" si="0"/>
        <v>0</v>
      </c>
      <c r="K71" s="265"/>
      <c r="L71" s="283"/>
      <c r="M71" s="265"/>
      <c r="N71" s="1228">
        <f t="shared" si="1"/>
        <v>0</v>
      </c>
      <c r="O71" s="375" t="s">
        <v>425</v>
      </c>
      <c r="P71" s="283"/>
      <c r="Q71" s="265"/>
      <c r="R71" s="265"/>
      <c r="S71" s="265"/>
      <c r="T71" s="265"/>
    </row>
    <row r="72" spans="1:20" ht="14.5" thickBot="1" x14ac:dyDescent="0.35">
      <c r="A72" s="404"/>
      <c r="B72" s="405" t="s">
        <v>475</v>
      </c>
      <c r="C72" s="313" t="s">
        <v>225</v>
      </c>
      <c r="D72" s="380"/>
      <c r="F72" s="395" t="str">
        <f t="shared" si="2"/>
        <v>Nominal £</v>
      </c>
      <c r="G72" s="305"/>
      <c r="H72" s="300"/>
      <c r="I72" s="728"/>
      <c r="J72" s="678">
        <f t="shared" si="0"/>
        <v>0</v>
      </c>
      <c r="K72" s="324"/>
      <c r="L72" s="380"/>
      <c r="M72" s="324"/>
      <c r="N72" s="1229">
        <f t="shared" si="1"/>
        <v>0</v>
      </c>
      <c r="O72" s="381" t="s">
        <v>425</v>
      </c>
      <c r="P72" s="380"/>
      <c r="Q72" s="265"/>
      <c r="R72" s="265"/>
      <c r="S72" s="265"/>
      <c r="T72" s="265"/>
    </row>
    <row r="73" spans="1:20" x14ac:dyDescent="0.3">
      <c r="A73" s="406" t="s">
        <v>425</v>
      </c>
      <c r="B73" s="319" t="s">
        <v>476</v>
      </c>
      <c r="C73" s="409" t="s">
        <v>225</v>
      </c>
      <c r="D73" s="387"/>
      <c r="F73" s="397" t="str">
        <f t="shared" si="2"/>
        <v>Nominal £</v>
      </c>
      <c r="G73" s="388"/>
      <c r="H73" s="389"/>
      <c r="I73" s="730"/>
      <c r="J73" s="718">
        <f t="shared" si="0"/>
        <v>0</v>
      </c>
      <c r="K73" s="265"/>
      <c r="L73" s="387"/>
      <c r="M73" s="265"/>
      <c r="N73" s="1228">
        <f t="shared" si="1"/>
        <v>0</v>
      </c>
      <c r="O73" s="399" t="s">
        <v>425</v>
      </c>
      <c r="P73" s="387"/>
      <c r="Q73" s="265"/>
      <c r="R73" s="265"/>
      <c r="S73" s="265"/>
      <c r="T73" s="265"/>
    </row>
    <row r="74" spans="1:20" x14ac:dyDescent="0.3">
      <c r="A74" s="385"/>
      <c r="B74" s="403" t="s">
        <v>477</v>
      </c>
      <c r="C74" s="312" t="s">
        <v>225</v>
      </c>
      <c r="D74" s="283"/>
      <c r="F74" s="394" t="str">
        <f t="shared" si="2"/>
        <v>Nominal £</v>
      </c>
      <c r="G74" s="280"/>
      <c r="H74" s="281"/>
      <c r="I74" s="729"/>
      <c r="J74" s="672">
        <f t="shared" si="0"/>
        <v>0</v>
      </c>
      <c r="K74" s="265"/>
      <c r="L74" s="283"/>
      <c r="M74" s="265"/>
      <c r="N74" s="1228">
        <f t="shared" si="1"/>
        <v>0</v>
      </c>
      <c r="O74" s="375" t="s">
        <v>425</v>
      </c>
      <c r="P74" s="283"/>
      <c r="Q74" s="265"/>
      <c r="R74" s="265"/>
      <c r="S74" s="265"/>
      <c r="T74" s="265"/>
    </row>
    <row r="75" spans="1:20" x14ac:dyDescent="0.3">
      <c r="A75" s="385"/>
      <c r="B75" s="403" t="s">
        <v>478</v>
      </c>
      <c r="C75" s="312" t="s">
        <v>225</v>
      </c>
      <c r="D75" s="283"/>
      <c r="F75" s="394" t="str">
        <f t="shared" si="2"/>
        <v>Nominal £</v>
      </c>
      <c r="G75" s="280"/>
      <c r="H75" s="281"/>
      <c r="I75" s="729"/>
      <c r="J75" s="672">
        <f t="shared" si="0"/>
        <v>0</v>
      </c>
      <c r="K75" s="265"/>
      <c r="L75" s="283"/>
      <c r="M75" s="265"/>
      <c r="N75" s="1228">
        <f t="shared" si="1"/>
        <v>0</v>
      </c>
      <c r="O75" s="375" t="s">
        <v>425</v>
      </c>
      <c r="P75" s="283"/>
      <c r="Q75" s="265"/>
      <c r="R75" s="265"/>
      <c r="S75" s="265"/>
      <c r="T75" s="265"/>
    </row>
    <row r="76" spans="1:20" x14ac:dyDescent="0.3">
      <c r="A76" s="385"/>
      <c r="B76" s="403" t="s">
        <v>479</v>
      </c>
      <c r="C76" s="312" t="s">
        <v>225</v>
      </c>
      <c r="D76" s="283"/>
      <c r="F76" s="394" t="str">
        <f t="shared" si="2"/>
        <v>Nominal £</v>
      </c>
      <c r="G76" s="280"/>
      <c r="H76" s="281"/>
      <c r="I76" s="729"/>
      <c r="J76" s="672">
        <f t="shared" si="0"/>
        <v>0</v>
      </c>
      <c r="K76" s="265"/>
      <c r="L76" s="283"/>
      <c r="M76" s="265"/>
      <c r="N76" s="1228">
        <f t="shared" si="1"/>
        <v>0</v>
      </c>
      <c r="O76" s="375" t="s">
        <v>425</v>
      </c>
      <c r="P76" s="283"/>
      <c r="Q76" s="265"/>
      <c r="R76" s="265"/>
      <c r="S76" s="265"/>
      <c r="T76" s="265"/>
    </row>
    <row r="77" spans="1:20" x14ac:dyDescent="0.3">
      <c r="A77" s="385"/>
      <c r="B77" s="403" t="s">
        <v>480</v>
      </c>
      <c r="C77" s="312" t="s">
        <v>225</v>
      </c>
      <c r="D77" s="283"/>
      <c r="F77" s="394" t="str">
        <f t="shared" si="2"/>
        <v>Nominal £</v>
      </c>
      <c r="G77" s="280"/>
      <c r="H77" s="281"/>
      <c r="I77" s="729"/>
      <c r="J77" s="672">
        <f t="shared" si="0"/>
        <v>0</v>
      </c>
      <c r="K77" s="265"/>
      <c r="L77" s="283"/>
      <c r="M77" s="265"/>
      <c r="N77" s="1228">
        <f t="shared" si="1"/>
        <v>0</v>
      </c>
      <c r="O77" s="375" t="s">
        <v>425</v>
      </c>
      <c r="P77" s="283"/>
      <c r="Q77" s="265"/>
      <c r="R77" s="265"/>
      <c r="S77" s="265"/>
      <c r="T77" s="265"/>
    </row>
    <row r="78" spans="1:20" x14ac:dyDescent="0.3">
      <c r="A78" s="385"/>
      <c r="B78" s="403" t="s">
        <v>481</v>
      </c>
      <c r="C78" s="312" t="s">
        <v>225</v>
      </c>
      <c r="D78" s="283"/>
      <c r="F78" s="394" t="str">
        <f t="shared" si="2"/>
        <v>Nominal £</v>
      </c>
      <c r="G78" s="280"/>
      <c r="H78" s="281"/>
      <c r="I78" s="729"/>
      <c r="J78" s="672">
        <f t="shared" si="0"/>
        <v>0</v>
      </c>
      <c r="K78" s="265"/>
      <c r="L78" s="283"/>
      <c r="M78" s="265"/>
      <c r="N78" s="1228">
        <f t="shared" si="1"/>
        <v>0</v>
      </c>
      <c r="O78" s="375" t="s">
        <v>425</v>
      </c>
      <c r="P78" s="283"/>
      <c r="Q78" s="265"/>
      <c r="R78" s="265"/>
      <c r="S78" s="265"/>
      <c r="T78" s="265"/>
    </row>
    <row r="79" spans="1:20" x14ac:dyDescent="0.3">
      <c r="A79" s="385"/>
      <c r="B79" s="403" t="s">
        <v>482</v>
      </c>
      <c r="C79" s="312" t="s">
        <v>225</v>
      </c>
      <c r="D79" s="283"/>
      <c r="F79" s="394" t="str">
        <f t="shared" si="2"/>
        <v>Nominal £</v>
      </c>
      <c r="G79" s="280"/>
      <c r="H79" s="281"/>
      <c r="I79" s="729"/>
      <c r="J79" s="672">
        <f t="shared" si="0"/>
        <v>0</v>
      </c>
      <c r="K79" s="265"/>
      <c r="L79" s="283"/>
      <c r="M79" s="265"/>
      <c r="N79" s="1228">
        <f t="shared" si="1"/>
        <v>0</v>
      </c>
      <c r="O79" s="375" t="s">
        <v>425</v>
      </c>
      <c r="P79" s="283"/>
      <c r="Q79" s="265"/>
      <c r="R79" s="265"/>
      <c r="S79" s="265"/>
      <c r="T79" s="265"/>
    </row>
    <row r="80" spans="1:20" x14ac:dyDescent="0.3">
      <c r="A80" s="385"/>
      <c r="B80" s="403" t="s">
        <v>483</v>
      </c>
      <c r="C80" s="312" t="s">
        <v>225</v>
      </c>
      <c r="D80" s="283"/>
      <c r="F80" s="394" t="str">
        <f t="shared" si="2"/>
        <v>Nominal £</v>
      </c>
      <c r="G80" s="280"/>
      <c r="H80" s="281"/>
      <c r="I80" s="729"/>
      <c r="J80" s="672">
        <f t="shared" si="0"/>
        <v>0</v>
      </c>
      <c r="K80" s="265"/>
      <c r="L80" s="283"/>
      <c r="M80" s="265"/>
      <c r="N80" s="1228">
        <f t="shared" si="1"/>
        <v>0</v>
      </c>
      <c r="O80" s="375" t="s">
        <v>425</v>
      </c>
      <c r="P80" s="283"/>
      <c r="Q80" s="265"/>
      <c r="R80" s="265"/>
      <c r="S80" s="265"/>
      <c r="T80" s="265"/>
    </row>
    <row r="81" spans="1:20" x14ac:dyDescent="0.3">
      <c r="A81" s="385"/>
      <c r="B81" s="403" t="s">
        <v>484</v>
      </c>
      <c r="C81" s="312" t="s">
        <v>225</v>
      </c>
      <c r="D81" s="283"/>
      <c r="F81" s="394" t="str">
        <f t="shared" si="2"/>
        <v>Nominal £</v>
      </c>
      <c r="G81" s="280"/>
      <c r="H81" s="281"/>
      <c r="I81" s="729"/>
      <c r="J81" s="672">
        <f t="shared" si="0"/>
        <v>0</v>
      </c>
      <c r="K81" s="265"/>
      <c r="L81" s="283"/>
      <c r="M81" s="265"/>
      <c r="N81" s="1228">
        <f t="shared" si="1"/>
        <v>0</v>
      </c>
      <c r="O81" s="375" t="s">
        <v>425</v>
      </c>
      <c r="P81" s="283"/>
      <c r="Q81" s="265"/>
      <c r="R81" s="265"/>
      <c r="S81" s="265"/>
      <c r="T81" s="265"/>
    </row>
    <row r="82" spans="1:20" x14ac:dyDescent="0.3">
      <c r="A82" s="385"/>
      <c r="B82" s="403" t="s">
        <v>485</v>
      </c>
      <c r="C82" s="312" t="s">
        <v>225</v>
      </c>
      <c r="D82" s="283"/>
      <c r="F82" s="394" t="str">
        <f t="shared" si="2"/>
        <v>Nominal £</v>
      </c>
      <c r="G82" s="280"/>
      <c r="H82" s="281"/>
      <c r="I82" s="729"/>
      <c r="J82" s="672">
        <f t="shared" si="0"/>
        <v>0</v>
      </c>
      <c r="K82" s="265"/>
      <c r="L82" s="283"/>
      <c r="M82" s="265"/>
      <c r="N82" s="1228">
        <f t="shared" si="1"/>
        <v>0</v>
      </c>
      <c r="O82" s="375" t="s">
        <v>425</v>
      </c>
      <c r="P82" s="283"/>
      <c r="Q82" s="265"/>
      <c r="R82" s="265"/>
      <c r="S82" s="265"/>
      <c r="T82" s="265"/>
    </row>
    <row r="83" spans="1:20" x14ac:dyDescent="0.3">
      <c r="A83" s="385"/>
      <c r="B83" s="403" t="s">
        <v>486</v>
      </c>
      <c r="C83" s="312" t="s">
        <v>225</v>
      </c>
      <c r="D83" s="283"/>
      <c r="F83" s="394" t="str">
        <f t="shared" ref="F83:F112" si="10">$F$8</f>
        <v>Nominal £</v>
      </c>
      <c r="G83" s="280"/>
      <c r="H83" s="281"/>
      <c r="I83" s="729"/>
      <c r="J83" s="672">
        <f t="shared" si="0"/>
        <v>0</v>
      </c>
      <c r="K83" s="265"/>
      <c r="L83" s="283"/>
      <c r="M83" s="265"/>
      <c r="N83" s="1228">
        <f t="shared" si="1"/>
        <v>0</v>
      </c>
      <c r="O83" s="375" t="s">
        <v>425</v>
      </c>
      <c r="P83" s="283"/>
      <c r="Q83" s="265"/>
      <c r="R83" s="265"/>
      <c r="S83" s="265"/>
      <c r="T83" s="265"/>
    </row>
    <row r="84" spans="1:20" x14ac:dyDescent="0.3">
      <c r="A84" s="385"/>
      <c r="B84" s="403" t="s">
        <v>487</v>
      </c>
      <c r="C84" s="312" t="s">
        <v>225</v>
      </c>
      <c r="D84" s="283"/>
      <c r="F84" s="394" t="str">
        <f t="shared" si="10"/>
        <v>Nominal £</v>
      </c>
      <c r="G84" s="280"/>
      <c r="H84" s="281"/>
      <c r="I84" s="729"/>
      <c r="J84" s="672">
        <f t="shared" ref="J84:J112" si="11">SUM(G84:I84)</f>
        <v>0</v>
      </c>
      <c r="K84" s="265"/>
      <c r="L84" s="283"/>
      <c r="M84" s="265"/>
      <c r="N84" s="1228">
        <f t="shared" ref="N84:N112" si="12">J84-L84</f>
        <v>0</v>
      </c>
      <c r="O84" s="375" t="s">
        <v>425</v>
      </c>
      <c r="P84" s="283"/>
      <c r="Q84" s="265"/>
      <c r="R84" s="265"/>
      <c r="S84" s="265"/>
      <c r="T84" s="265"/>
    </row>
    <row r="85" spans="1:20" ht="14.5" thickBot="1" x14ac:dyDescent="0.35">
      <c r="A85" s="404"/>
      <c r="B85" s="381" t="s">
        <v>488</v>
      </c>
      <c r="C85" s="313" t="s">
        <v>225</v>
      </c>
      <c r="D85" s="380"/>
      <c r="F85" s="395" t="str">
        <f t="shared" si="10"/>
        <v>Nominal £</v>
      </c>
      <c r="G85" s="305"/>
      <c r="H85" s="300"/>
      <c r="I85" s="731"/>
      <c r="J85" s="678">
        <f t="shared" si="11"/>
        <v>0</v>
      </c>
      <c r="K85" s="324"/>
      <c r="L85" s="380"/>
      <c r="M85" s="324"/>
      <c r="N85" s="678">
        <f t="shared" si="12"/>
        <v>0</v>
      </c>
      <c r="O85" s="381" t="s">
        <v>425</v>
      </c>
      <c r="P85" s="380"/>
      <c r="Q85" s="265"/>
      <c r="R85" s="265"/>
      <c r="S85" s="265"/>
      <c r="T85" s="265"/>
    </row>
    <row r="86" spans="1:20" x14ac:dyDescent="0.3">
      <c r="A86" s="406" t="s">
        <v>425</v>
      </c>
      <c r="B86" s="399" t="s">
        <v>489</v>
      </c>
      <c r="C86" s="409" t="s">
        <v>225</v>
      </c>
      <c r="D86" s="387"/>
      <c r="F86" s="397" t="str">
        <f t="shared" si="10"/>
        <v>Nominal £</v>
      </c>
      <c r="G86" s="388"/>
      <c r="H86" s="389"/>
      <c r="I86" s="730"/>
      <c r="J86" s="718">
        <f t="shared" si="11"/>
        <v>0</v>
      </c>
      <c r="K86" s="385"/>
      <c r="L86" s="387"/>
      <c r="M86" s="385"/>
      <c r="N86" s="1228">
        <f t="shared" si="12"/>
        <v>0</v>
      </c>
      <c r="O86" s="399" t="s">
        <v>425</v>
      </c>
      <c r="P86" s="387"/>
      <c r="Q86" s="265"/>
      <c r="R86" s="265"/>
      <c r="S86" s="265"/>
      <c r="T86" s="265"/>
    </row>
    <row r="87" spans="1:20" x14ac:dyDescent="0.3">
      <c r="A87" s="385"/>
      <c r="B87" s="403" t="s">
        <v>490</v>
      </c>
      <c r="C87" s="312" t="s">
        <v>225</v>
      </c>
      <c r="D87" s="283"/>
      <c r="F87" s="394" t="str">
        <f t="shared" si="10"/>
        <v>Nominal £</v>
      </c>
      <c r="G87" s="280"/>
      <c r="H87" s="281"/>
      <c r="I87" s="729"/>
      <c r="J87" s="672">
        <f t="shared" si="11"/>
        <v>0</v>
      </c>
      <c r="K87" s="265"/>
      <c r="L87" s="283"/>
      <c r="M87" s="265"/>
      <c r="N87" s="1228">
        <f t="shared" si="12"/>
        <v>0</v>
      </c>
      <c r="O87" s="375" t="s">
        <v>425</v>
      </c>
      <c r="P87" s="283"/>
      <c r="Q87" s="265"/>
      <c r="R87" s="265"/>
      <c r="S87" s="265"/>
      <c r="T87" s="265"/>
    </row>
    <row r="88" spans="1:20" x14ac:dyDescent="0.3">
      <c r="A88" s="385"/>
      <c r="B88" s="403" t="s">
        <v>491</v>
      </c>
      <c r="C88" s="312" t="s">
        <v>225</v>
      </c>
      <c r="D88" s="283"/>
      <c r="F88" s="394" t="str">
        <f t="shared" si="10"/>
        <v>Nominal £</v>
      </c>
      <c r="G88" s="280"/>
      <c r="H88" s="281"/>
      <c r="I88" s="729"/>
      <c r="J88" s="672">
        <f t="shared" si="11"/>
        <v>0</v>
      </c>
      <c r="K88" s="265"/>
      <c r="L88" s="283"/>
      <c r="M88" s="265"/>
      <c r="N88" s="1228">
        <f t="shared" si="12"/>
        <v>0</v>
      </c>
      <c r="O88" s="375" t="s">
        <v>425</v>
      </c>
      <c r="P88" s="283"/>
      <c r="Q88" s="265"/>
      <c r="R88" s="265"/>
      <c r="S88" s="265"/>
      <c r="T88" s="265"/>
    </row>
    <row r="89" spans="1:20" x14ac:dyDescent="0.3">
      <c r="A89" s="385"/>
      <c r="B89" s="403" t="s">
        <v>492</v>
      </c>
      <c r="C89" s="312" t="s">
        <v>225</v>
      </c>
      <c r="D89" s="283"/>
      <c r="F89" s="394" t="str">
        <f t="shared" si="10"/>
        <v>Nominal £</v>
      </c>
      <c r="G89" s="280"/>
      <c r="H89" s="281"/>
      <c r="I89" s="729"/>
      <c r="J89" s="672">
        <f t="shared" si="11"/>
        <v>0</v>
      </c>
      <c r="K89" s="265"/>
      <c r="L89" s="283"/>
      <c r="M89" s="265"/>
      <c r="N89" s="1228">
        <f t="shared" si="12"/>
        <v>0</v>
      </c>
      <c r="O89" s="375" t="s">
        <v>425</v>
      </c>
      <c r="P89" s="283"/>
      <c r="Q89" s="265"/>
      <c r="R89" s="265"/>
      <c r="S89" s="265"/>
      <c r="T89" s="265"/>
    </row>
    <row r="90" spans="1:20" x14ac:dyDescent="0.3">
      <c r="A90" s="385"/>
      <c r="B90" s="403" t="s">
        <v>493</v>
      </c>
      <c r="C90" s="312" t="s">
        <v>225</v>
      </c>
      <c r="D90" s="283"/>
      <c r="F90" s="394" t="str">
        <f t="shared" si="10"/>
        <v>Nominal £</v>
      </c>
      <c r="G90" s="280"/>
      <c r="H90" s="281"/>
      <c r="I90" s="729"/>
      <c r="J90" s="672">
        <f t="shared" si="11"/>
        <v>0</v>
      </c>
      <c r="K90" s="265"/>
      <c r="L90" s="283"/>
      <c r="M90" s="265"/>
      <c r="N90" s="1228">
        <f t="shared" si="12"/>
        <v>0</v>
      </c>
      <c r="O90" s="375" t="s">
        <v>425</v>
      </c>
      <c r="P90" s="283"/>
      <c r="Q90" s="265"/>
      <c r="R90" s="265"/>
      <c r="S90" s="265"/>
      <c r="T90" s="265"/>
    </row>
    <row r="91" spans="1:20" x14ac:dyDescent="0.3">
      <c r="A91" s="385"/>
      <c r="B91" s="403" t="s">
        <v>494</v>
      </c>
      <c r="C91" s="312" t="s">
        <v>225</v>
      </c>
      <c r="D91" s="283"/>
      <c r="F91" s="394" t="str">
        <f t="shared" si="10"/>
        <v>Nominal £</v>
      </c>
      <c r="G91" s="280"/>
      <c r="H91" s="281"/>
      <c r="I91" s="729"/>
      <c r="J91" s="672">
        <f t="shared" si="11"/>
        <v>0</v>
      </c>
      <c r="K91" s="265"/>
      <c r="L91" s="283"/>
      <c r="M91" s="265"/>
      <c r="N91" s="1228">
        <f t="shared" si="12"/>
        <v>0</v>
      </c>
      <c r="O91" s="375" t="s">
        <v>425</v>
      </c>
      <c r="P91" s="283"/>
      <c r="Q91" s="265"/>
      <c r="R91" s="265"/>
      <c r="S91" s="265"/>
      <c r="T91" s="265"/>
    </row>
    <row r="92" spans="1:20" x14ac:dyDescent="0.3">
      <c r="A92" s="385"/>
      <c r="B92" s="403" t="s">
        <v>495</v>
      </c>
      <c r="C92" s="312" t="s">
        <v>225</v>
      </c>
      <c r="D92" s="283"/>
      <c r="F92" s="394" t="str">
        <f t="shared" si="10"/>
        <v>Nominal £</v>
      </c>
      <c r="G92" s="280"/>
      <c r="H92" s="281"/>
      <c r="I92" s="729"/>
      <c r="J92" s="672">
        <f t="shared" si="11"/>
        <v>0</v>
      </c>
      <c r="K92" s="265"/>
      <c r="L92" s="283"/>
      <c r="M92" s="265"/>
      <c r="N92" s="1228">
        <f t="shared" si="12"/>
        <v>0</v>
      </c>
      <c r="O92" s="375" t="s">
        <v>425</v>
      </c>
      <c r="P92" s="283"/>
      <c r="Q92" s="265"/>
      <c r="R92" s="265"/>
      <c r="S92" s="265"/>
      <c r="T92" s="265"/>
    </row>
    <row r="93" spans="1:20" x14ac:dyDescent="0.3">
      <c r="A93" s="385"/>
      <c r="B93" s="403" t="s">
        <v>496</v>
      </c>
      <c r="C93" s="312" t="s">
        <v>225</v>
      </c>
      <c r="D93" s="283"/>
      <c r="F93" s="394" t="str">
        <f t="shared" si="10"/>
        <v>Nominal £</v>
      </c>
      <c r="G93" s="280"/>
      <c r="H93" s="281"/>
      <c r="I93" s="729"/>
      <c r="J93" s="672">
        <f t="shared" si="11"/>
        <v>0</v>
      </c>
      <c r="K93" s="265"/>
      <c r="L93" s="283"/>
      <c r="M93" s="265"/>
      <c r="N93" s="1228">
        <f t="shared" si="12"/>
        <v>0</v>
      </c>
      <c r="O93" s="375" t="s">
        <v>425</v>
      </c>
      <c r="P93" s="283"/>
      <c r="Q93" s="265"/>
      <c r="R93" s="265"/>
      <c r="S93" s="265"/>
      <c r="T93" s="265"/>
    </row>
    <row r="94" spans="1:20" x14ac:dyDescent="0.3">
      <c r="A94" s="385"/>
      <c r="B94" s="403" t="s">
        <v>497</v>
      </c>
      <c r="C94" s="312" t="s">
        <v>225</v>
      </c>
      <c r="D94" s="283"/>
      <c r="F94" s="394" t="str">
        <f t="shared" si="10"/>
        <v>Nominal £</v>
      </c>
      <c r="G94" s="280"/>
      <c r="H94" s="281"/>
      <c r="I94" s="729"/>
      <c r="J94" s="672">
        <f t="shared" si="11"/>
        <v>0</v>
      </c>
      <c r="K94" s="265"/>
      <c r="L94" s="283"/>
      <c r="M94" s="265"/>
      <c r="N94" s="1228">
        <f t="shared" si="12"/>
        <v>0</v>
      </c>
      <c r="O94" s="375" t="s">
        <v>425</v>
      </c>
      <c r="P94" s="283"/>
      <c r="Q94" s="265"/>
      <c r="R94" s="265"/>
      <c r="S94" s="265"/>
      <c r="T94" s="265"/>
    </row>
    <row r="95" spans="1:20" x14ac:dyDescent="0.3">
      <c r="A95" s="385"/>
      <c r="B95" s="403" t="s">
        <v>498</v>
      </c>
      <c r="C95" s="312" t="s">
        <v>225</v>
      </c>
      <c r="D95" s="283"/>
      <c r="F95" s="394" t="str">
        <f t="shared" si="10"/>
        <v>Nominal £</v>
      </c>
      <c r="G95" s="280"/>
      <c r="H95" s="281"/>
      <c r="I95" s="729"/>
      <c r="J95" s="672">
        <f t="shared" si="11"/>
        <v>0</v>
      </c>
      <c r="K95" s="265"/>
      <c r="L95" s="283"/>
      <c r="M95" s="265"/>
      <c r="N95" s="1228">
        <f t="shared" si="12"/>
        <v>0</v>
      </c>
      <c r="O95" s="375" t="s">
        <v>425</v>
      </c>
      <c r="P95" s="283"/>
      <c r="Q95" s="265"/>
      <c r="R95" s="265"/>
      <c r="S95" s="265"/>
      <c r="T95" s="265"/>
    </row>
    <row r="96" spans="1:20" x14ac:dyDescent="0.3">
      <c r="A96" s="385"/>
      <c r="B96" s="403" t="s">
        <v>499</v>
      </c>
      <c r="C96" s="312" t="s">
        <v>225</v>
      </c>
      <c r="D96" s="283"/>
      <c r="F96" s="394" t="str">
        <f t="shared" si="10"/>
        <v>Nominal £</v>
      </c>
      <c r="G96" s="280"/>
      <c r="H96" s="281"/>
      <c r="I96" s="729"/>
      <c r="J96" s="672">
        <f t="shared" si="11"/>
        <v>0</v>
      </c>
      <c r="K96" s="265"/>
      <c r="L96" s="283"/>
      <c r="M96" s="265"/>
      <c r="N96" s="1228">
        <f t="shared" si="12"/>
        <v>0</v>
      </c>
      <c r="O96" s="375" t="s">
        <v>425</v>
      </c>
      <c r="P96" s="283"/>
      <c r="Q96" s="265"/>
      <c r="R96" s="265"/>
      <c r="S96" s="265"/>
      <c r="T96" s="265"/>
    </row>
    <row r="97" spans="1:33" x14ac:dyDescent="0.3">
      <c r="A97" s="385"/>
      <c r="B97" s="403" t="s">
        <v>500</v>
      </c>
      <c r="C97" s="312" t="s">
        <v>225</v>
      </c>
      <c r="D97" s="283"/>
      <c r="F97" s="394" t="str">
        <f t="shared" si="10"/>
        <v>Nominal £</v>
      </c>
      <c r="G97" s="280"/>
      <c r="H97" s="281"/>
      <c r="I97" s="729"/>
      <c r="J97" s="672">
        <f t="shared" si="11"/>
        <v>0</v>
      </c>
      <c r="K97" s="265"/>
      <c r="L97" s="283"/>
      <c r="M97" s="265"/>
      <c r="N97" s="1228">
        <f t="shared" si="12"/>
        <v>0</v>
      </c>
      <c r="O97" s="375" t="s">
        <v>425</v>
      </c>
      <c r="P97" s="283"/>
      <c r="Q97" s="265"/>
      <c r="R97" s="265"/>
      <c r="S97" s="265"/>
      <c r="T97" s="265"/>
    </row>
    <row r="98" spans="1:33" ht="14.5" thickBot="1" x14ac:dyDescent="0.35">
      <c r="A98" s="404"/>
      <c r="B98" s="378" t="s">
        <v>501</v>
      </c>
      <c r="C98" s="313" t="s">
        <v>225</v>
      </c>
      <c r="D98" s="380"/>
      <c r="F98" s="395" t="str">
        <f t="shared" si="10"/>
        <v>Nominal £</v>
      </c>
      <c r="G98" s="305"/>
      <c r="H98" s="300"/>
      <c r="I98" s="728"/>
      <c r="J98" s="678">
        <f t="shared" si="11"/>
        <v>0</v>
      </c>
      <c r="K98" s="324"/>
      <c r="L98" s="380"/>
      <c r="M98" s="324"/>
      <c r="N98" s="1229">
        <f t="shared" si="12"/>
        <v>0</v>
      </c>
      <c r="O98" s="381" t="s">
        <v>425</v>
      </c>
      <c r="P98" s="380"/>
      <c r="Q98" s="265"/>
      <c r="R98" s="265"/>
      <c r="S98" s="265"/>
      <c r="T98" s="265"/>
    </row>
    <row r="99" spans="1:33" x14ac:dyDescent="0.3">
      <c r="A99" s="414" t="s">
        <v>425</v>
      </c>
      <c r="B99" s="1023" t="s">
        <v>818</v>
      </c>
      <c r="C99" s="312" t="s">
        <v>225</v>
      </c>
      <c r="D99" s="507"/>
      <c r="F99" s="394" t="str">
        <f t="shared" si="10"/>
        <v>Nominal £</v>
      </c>
      <c r="G99" s="506"/>
      <c r="H99" s="523"/>
      <c r="I99" s="725"/>
      <c r="J99" s="672">
        <f t="shared" si="11"/>
        <v>0</v>
      </c>
      <c r="K99" s="265"/>
      <c r="L99" s="507"/>
      <c r="M99" s="265"/>
      <c r="N99" s="1228">
        <f t="shared" si="12"/>
        <v>0</v>
      </c>
      <c r="O99" s="503"/>
      <c r="P99" s="507"/>
      <c r="Q99" s="265"/>
      <c r="R99" s="265"/>
      <c r="S99" s="265"/>
      <c r="T99" s="265"/>
    </row>
    <row r="100" spans="1:33" x14ac:dyDescent="0.3">
      <c r="A100" s="385"/>
      <c r="B100" s="1023" t="s">
        <v>819</v>
      </c>
      <c r="C100" s="312" t="s">
        <v>225</v>
      </c>
      <c r="D100" s="507"/>
      <c r="F100" s="394" t="str">
        <f t="shared" si="10"/>
        <v>Nominal £</v>
      </c>
      <c r="G100" s="506"/>
      <c r="H100" s="523"/>
      <c r="I100" s="725"/>
      <c r="J100" s="672">
        <f t="shared" si="11"/>
        <v>0</v>
      </c>
      <c r="K100" s="265"/>
      <c r="L100" s="507"/>
      <c r="M100" s="265"/>
      <c r="N100" s="1228">
        <f t="shared" si="12"/>
        <v>0</v>
      </c>
      <c r="O100" s="503"/>
      <c r="P100" s="507"/>
      <c r="Q100" s="265"/>
      <c r="R100" s="265"/>
      <c r="S100" s="265"/>
      <c r="T100" s="265"/>
    </row>
    <row r="101" spans="1:33" x14ac:dyDescent="0.3">
      <c r="A101" s="385"/>
      <c r="B101" s="413" t="s">
        <v>820</v>
      </c>
      <c r="C101" s="312" t="s">
        <v>225</v>
      </c>
      <c r="D101" s="507"/>
      <c r="F101" s="394" t="str">
        <f t="shared" si="10"/>
        <v>Nominal £</v>
      </c>
      <c r="G101" s="506"/>
      <c r="H101" s="523"/>
      <c r="I101" s="725"/>
      <c r="J101" s="672">
        <f t="shared" si="11"/>
        <v>0</v>
      </c>
      <c r="K101" s="265"/>
      <c r="L101" s="507"/>
      <c r="M101" s="265"/>
      <c r="N101" s="1228">
        <f t="shared" si="12"/>
        <v>0</v>
      </c>
      <c r="O101" s="503"/>
      <c r="P101" s="507"/>
      <c r="Q101" s="265"/>
      <c r="R101" s="265"/>
      <c r="S101" s="265"/>
      <c r="T101" s="265"/>
    </row>
    <row r="102" spans="1:33" x14ac:dyDescent="0.3">
      <c r="A102" s="385"/>
      <c r="B102" s="413" t="s">
        <v>821</v>
      </c>
      <c r="C102" s="312" t="s">
        <v>225</v>
      </c>
      <c r="D102" s="507"/>
      <c r="F102" s="394" t="str">
        <f t="shared" si="10"/>
        <v>Nominal £</v>
      </c>
      <c r="G102" s="506"/>
      <c r="H102" s="523"/>
      <c r="I102" s="725"/>
      <c r="J102" s="672">
        <f t="shared" si="11"/>
        <v>0</v>
      </c>
      <c r="K102" s="265"/>
      <c r="L102" s="507"/>
      <c r="M102" s="265"/>
      <c r="N102" s="1228">
        <f t="shared" si="12"/>
        <v>0</v>
      </c>
      <c r="O102" s="503"/>
      <c r="P102" s="507"/>
      <c r="Q102" s="265"/>
      <c r="R102" s="265"/>
      <c r="S102" s="265"/>
      <c r="T102" s="265"/>
    </row>
    <row r="103" spans="1:33" x14ac:dyDescent="0.3">
      <c r="A103" s="406"/>
      <c r="B103" s="1023" t="s">
        <v>822</v>
      </c>
      <c r="C103" s="312" t="s">
        <v>225</v>
      </c>
      <c r="D103" s="283"/>
      <c r="F103" s="394" t="str">
        <f t="shared" si="10"/>
        <v>Nominal £</v>
      </c>
      <c r="G103" s="280"/>
      <c r="H103" s="281"/>
      <c r="I103" s="729"/>
      <c r="J103" s="672">
        <f t="shared" si="11"/>
        <v>0</v>
      </c>
      <c r="K103" s="265"/>
      <c r="L103" s="283"/>
      <c r="M103" s="265"/>
      <c r="N103" s="1228">
        <f t="shared" si="12"/>
        <v>0</v>
      </c>
      <c r="O103" s="375" t="s">
        <v>425</v>
      </c>
      <c r="P103" s="283"/>
      <c r="Q103" s="265"/>
      <c r="R103" s="265"/>
      <c r="S103" s="265"/>
      <c r="T103" s="265"/>
    </row>
    <row r="104" spans="1:33" x14ac:dyDescent="0.3">
      <c r="A104" s="410"/>
      <c r="B104" s="375" t="s">
        <v>823</v>
      </c>
      <c r="C104" s="312" t="s">
        <v>225</v>
      </c>
      <c r="D104" s="283"/>
      <c r="F104" s="394" t="str">
        <f t="shared" si="10"/>
        <v>Nominal £</v>
      </c>
      <c r="G104" s="280"/>
      <c r="H104" s="281"/>
      <c r="I104" s="729"/>
      <c r="J104" s="672">
        <f t="shared" si="11"/>
        <v>0</v>
      </c>
      <c r="K104" s="265"/>
      <c r="L104" s="283"/>
      <c r="M104" s="265"/>
      <c r="N104" s="1228">
        <f t="shared" si="12"/>
        <v>0</v>
      </c>
      <c r="O104" s="375" t="s">
        <v>425</v>
      </c>
      <c r="P104" s="283"/>
      <c r="Q104" s="265"/>
      <c r="R104" s="265"/>
      <c r="S104" s="265"/>
      <c r="T104" s="265"/>
    </row>
    <row r="105" spans="1:33" x14ac:dyDescent="0.3">
      <c r="A105" s="410"/>
      <c r="B105" s="375" t="s">
        <v>824</v>
      </c>
      <c r="C105" s="312" t="s">
        <v>225</v>
      </c>
      <c r="D105" s="283"/>
      <c r="F105" s="394" t="str">
        <f t="shared" si="10"/>
        <v>Nominal £</v>
      </c>
      <c r="G105" s="280"/>
      <c r="H105" s="281"/>
      <c r="I105" s="729"/>
      <c r="J105" s="672">
        <f t="shared" si="11"/>
        <v>0</v>
      </c>
      <c r="K105" s="265"/>
      <c r="L105" s="283"/>
      <c r="M105" s="265"/>
      <c r="N105" s="1228">
        <f t="shared" si="12"/>
        <v>0</v>
      </c>
      <c r="O105" s="375" t="s">
        <v>425</v>
      </c>
      <c r="P105" s="283"/>
      <c r="Q105" s="265"/>
      <c r="R105" s="265"/>
      <c r="S105" s="265"/>
      <c r="T105" s="265"/>
    </row>
    <row r="106" spans="1:33" s="38" customFormat="1" ht="15" customHeight="1" x14ac:dyDescent="0.3">
      <c r="A106" s="410"/>
      <c r="B106" s="375" t="s">
        <v>825</v>
      </c>
      <c r="C106" s="312" t="s">
        <v>225</v>
      </c>
      <c r="D106" s="283"/>
      <c r="E106"/>
      <c r="F106" s="394" t="str">
        <f t="shared" si="10"/>
        <v>Nominal £</v>
      </c>
      <c r="G106" s="280"/>
      <c r="H106" s="281"/>
      <c r="I106" s="729"/>
      <c r="J106" s="672">
        <f t="shared" si="11"/>
        <v>0</v>
      </c>
      <c r="K106" s="265"/>
      <c r="L106" s="283"/>
      <c r="M106" s="265"/>
      <c r="N106" s="1228">
        <f t="shared" si="12"/>
        <v>0</v>
      </c>
      <c r="O106" s="375" t="s">
        <v>425</v>
      </c>
      <c r="P106" s="283"/>
      <c r="Q106" s="265"/>
      <c r="R106" s="265"/>
      <c r="S106" s="265"/>
      <c r="T106" s="265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10"/>
      <c r="B107" s="375" t="s">
        <v>826</v>
      </c>
      <c r="C107" s="312" t="s">
        <v>225</v>
      </c>
      <c r="D107" s="283"/>
      <c r="F107" s="394" t="str">
        <f t="shared" si="10"/>
        <v>Nominal £</v>
      </c>
      <c r="G107" s="280"/>
      <c r="H107" s="281"/>
      <c r="I107" s="729"/>
      <c r="J107" s="672">
        <f t="shared" si="11"/>
        <v>0</v>
      </c>
      <c r="K107" s="265"/>
      <c r="L107" s="283"/>
      <c r="M107" s="265"/>
      <c r="N107" s="1228">
        <f t="shared" si="12"/>
        <v>0</v>
      </c>
      <c r="O107" s="375" t="s">
        <v>425</v>
      </c>
      <c r="P107" s="283"/>
      <c r="Q107" s="265"/>
      <c r="R107" s="265"/>
      <c r="S107" s="265"/>
      <c r="T107" s="265"/>
    </row>
    <row r="108" spans="1:33" x14ac:dyDescent="0.3">
      <c r="A108" s="410"/>
      <c r="B108" s="375" t="s">
        <v>827</v>
      </c>
      <c r="C108" s="312" t="s">
        <v>225</v>
      </c>
      <c r="D108" s="283"/>
      <c r="F108" s="394" t="str">
        <f t="shared" si="10"/>
        <v>Nominal £</v>
      </c>
      <c r="G108" s="280"/>
      <c r="H108" s="281"/>
      <c r="I108" s="729"/>
      <c r="J108" s="672">
        <f t="shared" si="11"/>
        <v>0</v>
      </c>
      <c r="K108" s="265"/>
      <c r="L108" s="283"/>
      <c r="M108" s="265"/>
      <c r="N108" s="1228">
        <f t="shared" si="12"/>
        <v>0</v>
      </c>
      <c r="O108" s="375" t="s">
        <v>425</v>
      </c>
      <c r="P108" s="283"/>
      <c r="Q108" s="265"/>
      <c r="R108" s="265"/>
      <c r="S108" s="265"/>
      <c r="T108" s="265"/>
    </row>
    <row r="109" spans="1:33" x14ac:dyDescent="0.3">
      <c r="A109" s="410"/>
      <c r="B109" s="375" t="s">
        <v>828</v>
      </c>
      <c r="C109" s="312" t="s">
        <v>225</v>
      </c>
      <c r="D109" s="283"/>
      <c r="F109" s="394" t="str">
        <f t="shared" si="10"/>
        <v>Nominal £</v>
      </c>
      <c r="G109" s="280"/>
      <c r="H109" s="281"/>
      <c r="I109" s="729"/>
      <c r="J109" s="672">
        <f t="shared" si="11"/>
        <v>0</v>
      </c>
      <c r="K109" s="265"/>
      <c r="L109" s="283"/>
      <c r="M109" s="265"/>
      <c r="N109" s="1228">
        <f t="shared" si="12"/>
        <v>0</v>
      </c>
      <c r="O109" s="375" t="s">
        <v>425</v>
      </c>
      <c r="P109" s="283"/>
      <c r="Q109" s="265"/>
      <c r="R109" s="265"/>
      <c r="S109" s="265"/>
      <c r="T109" s="265"/>
    </row>
    <row r="110" spans="1:33" x14ac:dyDescent="0.3">
      <c r="A110" s="410"/>
      <c r="B110" s="375" t="s">
        <v>829</v>
      </c>
      <c r="C110" s="312" t="s">
        <v>225</v>
      </c>
      <c r="D110" s="283"/>
      <c r="F110" s="394" t="str">
        <f t="shared" si="10"/>
        <v>Nominal £</v>
      </c>
      <c r="G110" s="280"/>
      <c r="H110" s="281"/>
      <c r="I110" s="729"/>
      <c r="J110" s="672">
        <f t="shared" si="11"/>
        <v>0</v>
      </c>
      <c r="K110" s="265"/>
      <c r="L110" s="283"/>
      <c r="M110" s="265"/>
      <c r="N110" s="1228">
        <f t="shared" si="12"/>
        <v>0</v>
      </c>
      <c r="O110" s="375" t="s">
        <v>425</v>
      </c>
      <c r="P110" s="283"/>
      <c r="Q110" s="265"/>
      <c r="R110" s="265"/>
      <c r="S110" s="265"/>
      <c r="T110" s="265"/>
    </row>
    <row r="111" spans="1:33" x14ac:dyDescent="0.3">
      <c r="A111" s="410"/>
      <c r="B111" s="375" t="s">
        <v>830</v>
      </c>
      <c r="C111" s="312" t="s">
        <v>225</v>
      </c>
      <c r="D111" s="283"/>
      <c r="F111" s="394" t="str">
        <f t="shared" si="10"/>
        <v>Nominal £</v>
      </c>
      <c r="G111" s="280"/>
      <c r="H111" s="281"/>
      <c r="I111" s="729"/>
      <c r="J111" s="672">
        <f t="shared" si="11"/>
        <v>0</v>
      </c>
      <c r="K111" s="265"/>
      <c r="L111" s="283"/>
      <c r="M111" s="265"/>
      <c r="N111" s="1228">
        <f t="shared" si="12"/>
        <v>0</v>
      </c>
      <c r="O111" s="375" t="s">
        <v>425</v>
      </c>
      <c r="P111" s="283"/>
    </row>
    <row r="112" spans="1:33" ht="14.5" thickBot="1" x14ac:dyDescent="0.35">
      <c r="A112" s="411"/>
      <c r="B112" s="381" t="s">
        <v>831</v>
      </c>
      <c r="C112" s="313" t="s">
        <v>225</v>
      </c>
      <c r="D112" s="380"/>
      <c r="E112" s="408"/>
      <c r="F112" s="395" t="str">
        <f t="shared" si="10"/>
        <v>Nominal £</v>
      </c>
      <c r="G112" s="305"/>
      <c r="H112" s="300"/>
      <c r="I112" s="728"/>
      <c r="J112" s="678">
        <f t="shared" si="11"/>
        <v>0</v>
      </c>
      <c r="K112" s="324"/>
      <c r="L112" s="380"/>
      <c r="M112" s="324"/>
      <c r="N112" s="1229">
        <f t="shared" si="12"/>
        <v>0</v>
      </c>
      <c r="O112" s="381" t="s">
        <v>425</v>
      </c>
      <c r="P112" s="380"/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858D3-8A09-4667-82D6-B7D996EA48AB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</row>
    <row r="2" spans="1:21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493"/>
    </row>
    <row r="3" spans="1:21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L3" s="1494"/>
    </row>
    <row r="4" spans="1:21" ht="18" customHeight="1" x14ac:dyDescent="0.4">
      <c r="A4" s="638" t="str">
        <f ca="1">CONCATENATE("Worksheet: ",RIGHT(CELL("filename",$A$1),LEN(CELL("filename",$A$1))-FIND("]",CELL("filename",$A$1))))</f>
        <v>Worksheet: 4.8 Capex Workload 2027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</row>
    <row r="5" spans="1:21" x14ac:dyDescent="0.3"/>
    <row r="6" spans="1:21" ht="16.5" customHeight="1" thickBot="1" x14ac:dyDescent="0.4">
      <c r="A6" s="391" t="s">
        <v>1270</v>
      </c>
      <c r="B6" s="390"/>
      <c r="C6" s="390"/>
      <c r="D6" s="390"/>
      <c r="E6" s="14"/>
      <c r="F6" s="392"/>
      <c r="G6" s="266"/>
      <c r="H6" s="266"/>
      <c r="J6" s="14"/>
      <c r="K6" s="14"/>
      <c r="L6" s="14"/>
      <c r="M6" s="14"/>
    </row>
    <row r="7" spans="1:21" ht="26" thickBot="1" x14ac:dyDescent="0.35">
      <c r="A7" s="1235" t="s">
        <v>996</v>
      </c>
      <c r="B7" s="316" t="s">
        <v>410</v>
      </c>
      <c r="C7" s="316" t="s">
        <v>299</v>
      </c>
      <c r="D7" s="267" t="s">
        <v>411</v>
      </c>
      <c r="F7" s="267" t="s">
        <v>386</v>
      </c>
      <c r="G7" s="267" t="s">
        <v>356</v>
      </c>
      <c r="H7" s="267" t="s">
        <v>357</v>
      </c>
      <c r="I7" s="267" t="s">
        <v>358</v>
      </c>
      <c r="J7" s="400" t="s">
        <v>359</v>
      </c>
      <c r="K7" s="265"/>
      <c r="L7" s="400" t="s">
        <v>360</v>
      </c>
      <c r="M7" s="265"/>
      <c r="N7" s="267" t="s">
        <v>361</v>
      </c>
      <c r="O7" s="1235" t="s">
        <v>412</v>
      </c>
      <c r="P7" s="1347" t="s">
        <v>1066</v>
      </c>
    </row>
    <row r="8" spans="1:21" x14ac:dyDescent="0.3">
      <c r="A8" s="401" t="s">
        <v>352</v>
      </c>
      <c r="B8" s="402" t="s">
        <v>413</v>
      </c>
      <c r="C8" s="311" t="s">
        <v>375</v>
      </c>
      <c r="D8" s="277"/>
      <c r="F8" s="393" t="s">
        <v>374</v>
      </c>
      <c r="G8" s="273"/>
      <c r="H8" s="274"/>
      <c r="I8" s="275"/>
      <c r="J8" s="670">
        <f>SUM(G8:I8)</f>
        <v>0</v>
      </c>
      <c r="K8" s="265"/>
      <c r="L8" s="277"/>
      <c r="M8" s="265"/>
      <c r="N8" s="1227">
        <f>J8-L8</f>
        <v>0</v>
      </c>
      <c r="O8" s="374" t="s">
        <v>414</v>
      </c>
      <c r="P8" s="277"/>
    </row>
    <row r="9" spans="1:21" x14ac:dyDescent="0.3">
      <c r="A9" s="385"/>
      <c r="B9" s="403" t="s">
        <v>415</v>
      </c>
      <c r="C9" s="312" t="s">
        <v>375</v>
      </c>
      <c r="D9" s="283"/>
      <c r="F9" s="394" t="str">
        <f>$F$8</f>
        <v>Nominal £</v>
      </c>
      <c r="G9" s="280"/>
      <c r="H9" s="281"/>
      <c r="I9" s="282"/>
      <c r="J9" s="672">
        <f t="shared" ref="J9:J83" si="0">SUM(G9:I9)</f>
        <v>0</v>
      </c>
      <c r="K9" s="265"/>
      <c r="L9" s="283"/>
      <c r="M9" s="265"/>
      <c r="N9" s="1228">
        <f t="shared" ref="N9:N83" si="1">J9-L9</f>
        <v>0</v>
      </c>
      <c r="O9" s="375" t="s">
        <v>414</v>
      </c>
      <c r="P9" s="283"/>
    </row>
    <row r="10" spans="1:21" x14ac:dyDescent="0.3">
      <c r="A10" s="385"/>
      <c r="B10" s="403" t="s">
        <v>416</v>
      </c>
      <c r="C10" s="312" t="s">
        <v>375</v>
      </c>
      <c r="D10" s="283"/>
      <c r="F10" s="394" t="str">
        <f t="shared" ref="F10:F82" si="2">$F$8</f>
        <v>Nominal £</v>
      </c>
      <c r="G10" s="280"/>
      <c r="H10" s="281"/>
      <c r="I10" s="282"/>
      <c r="J10" s="672">
        <f t="shared" si="0"/>
        <v>0</v>
      </c>
      <c r="K10" s="265"/>
      <c r="L10" s="283"/>
      <c r="M10" s="265"/>
      <c r="N10" s="1228">
        <f t="shared" si="1"/>
        <v>0</v>
      </c>
      <c r="O10" s="375" t="s">
        <v>414</v>
      </c>
      <c r="P10" s="283"/>
    </row>
    <row r="11" spans="1:21" x14ac:dyDescent="0.3">
      <c r="A11" s="385"/>
      <c r="B11" s="403" t="s">
        <v>418</v>
      </c>
      <c r="C11" s="312" t="s">
        <v>375</v>
      </c>
      <c r="D11" s="283"/>
      <c r="F11" s="394" t="str">
        <f t="shared" si="2"/>
        <v>Nominal £</v>
      </c>
      <c r="G11" s="280"/>
      <c r="H11" s="281"/>
      <c r="I11" s="282"/>
      <c r="J11" s="672">
        <f t="shared" si="0"/>
        <v>0</v>
      </c>
      <c r="K11" s="265"/>
      <c r="L11" s="283"/>
      <c r="M11" s="265"/>
      <c r="N11" s="1228">
        <f t="shared" si="1"/>
        <v>0</v>
      </c>
      <c r="O11" s="375" t="s">
        <v>414</v>
      </c>
      <c r="P11" s="283"/>
    </row>
    <row r="12" spans="1:21" x14ac:dyDescent="0.3">
      <c r="A12" s="385"/>
      <c r="B12" s="403" t="s">
        <v>420</v>
      </c>
      <c r="C12" s="312" t="s">
        <v>375</v>
      </c>
      <c r="D12" s="283"/>
      <c r="F12" s="394" t="str">
        <f t="shared" si="2"/>
        <v>Nominal £</v>
      </c>
      <c r="G12" s="280"/>
      <c r="H12" s="281"/>
      <c r="I12" s="282"/>
      <c r="J12" s="672">
        <f t="shared" si="0"/>
        <v>0</v>
      </c>
      <c r="K12" s="265"/>
      <c r="L12" s="283"/>
      <c r="M12" s="265"/>
      <c r="N12" s="1228">
        <f t="shared" si="1"/>
        <v>0</v>
      </c>
      <c r="O12" s="375" t="s">
        <v>414</v>
      </c>
      <c r="P12" s="283"/>
    </row>
    <row r="13" spans="1:21" x14ac:dyDescent="0.3">
      <c r="A13" s="385"/>
      <c r="B13" s="403" t="s">
        <v>422</v>
      </c>
      <c r="C13" s="312" t="s">
        <v>375</v>
      </c>
      <c r="D13" s="283"/>
      <c r="F13" s="394" t="str">
        <f t="shared" si="2"/>
        <v>Nominal £</v>
      </c>
      <c r="G13" s="280"/>
      <c r="H13" s="281"/>
      <c r="I13" s="282"/>
      <c r="J13" s="672">
        <f t="shared" si="0"/>
        <v>0</v>
      </c>
      <c r="K13" s="265"/>
      <c r="L13" s="283"/>
      <c r="M13" s="265"/>
      <c r="N13" s="1228">
        <f t="shared" si="1"/>
        <v>0</v>
      </c>
      <c r="O13" s="375" t="s">
        <v>414</v>
      </c>
      <c r="P13" s="283"/>
      <c r="Q13" s="265"/>
      <c r="R13" s="265"/>
      <c r="S13" s="265"/>
      <c r="T13" s="265"/>
    </row>
    <row r="14" spans="1:21" x14ac:dyDescent="0.3">
      <c r="A14" s="385"/>
      <c r="B14" s="403" t="s">
        <v>424</v>
      </c>
      <c r="C14" s="312" t="s">
        <v>375</v>
      </c>
      <c r="D14" s="283"/>
      <c r="F14" s="394" t="str">
        <f t="shared" si="2"/>
        <v>Nominal £</v>
      </c>
      <c r="G14" s="280"/>
      <c r="H14" s="281"/>
      <c r="I14" s="282"/>
      <c r="J14" s="672">
        <f t="shared" si="0"/>
        <v>0</v>
      </c>
      <c r="K14" s="265"/>
      <c r="L14" s="283"/>
      <c r="M14" s="265"/>
      <c r="N14" s="1228">
        <f t="shared" si="1"/>
        <v>0</v>
      </c>
      <c r="O14" s="375" t="s">
        <v>414</v>
      </c>
      <c r="P14" s="283"/>
      <c r="Q14" s="265"/>
      <c r="R14" s="265"/>
      <c r="S14" s="265"/>
      <c r="T14" s="265"/>
    </row>
    <row r="15" spans="1:21" x14ac:dyDescent="0.3">
      <c r="A15" s="385"/>
      <c r="B15" s="403" t="s">
        <v>426</v>
      </c>
      <c r="C15" s="312" t="s">
        <v>375</v>
      </c>
      <c r="D15" s="283"/>
      <c r="F15" s="394" t="str">
        <f t="shared" si="2"/>
        <v>Nominal £</v>
      </c>
      <c r="G15" s="280"/>
      <c r="H15" s="281"/>
      <c r="I15" s="282"/>
      <c r="J15" s="672">
        <f t="shared" si="0"/>
        <v>0</v>
      </c>
      <c r="K15" s="265"/>
      <c r="L15" s="283"/>
      <c r="M15" s="265"/>
      <c r="N15" s="1228">
        <f t="shared" si="1"/>
        <v>0</v>
      </c>
      <c r="O15" s="375" t="s">
        <v>414</v>
      </c>
      <c r="P15" s="283"/>
      <c r="Q15" s="265"/>
      <c r="R15" s="265"/>
      <c r="S15" s="265"/>
      <c r="T15" s="265"/>
    </row>
    <row r="16" spans="1:21" x14ac:dyDescent="0.3">
      <c r="A16" s="385"/>
      <c r="B16" s="403" t="s">
        <v>428</v>
      </c>
      <c r="C16" s="312" t="s">
        <v>375</v>
      </c>
      <c r="D16" s="283"/>
      <c r="F16" s="394" t="str">
        <f t="shared" si="2"/>
        <v>Nominal £</v>
      </c>
      <c r="G16" s="280"/>
      <c r="H16" s="281"/>
      <c r="I16" s="282"/>
      <c r="J16" s="672">
        <f t="shared" si="0"/>
        <v>0</v>
      </c>
      <c r="K16" s="265"/>
      <c r="L16" s="283"/>
      <c r="M16" s="265"/>
      <c r="N16" s="1228">
        <f t="shared" si="1"/>
        <v>0</v>
      </c>
      <c r="O16" s="375" t="s">
        <v>414</v>
      </c>
      <c r="P16" s="283"/>
      <c r="Q16" s="265"/>
      <c r="R16" s="265"/>
      <c r="S16" s="265"/>
      <c r="T16" s="265"/>
    </row>
    <row r="17" spans="1:20" x14ac:dyDescent="0.3">
      <c r="A17" s="385"/>
      <c r="B17" s="403" t="s">
        <v>430</v>
      </c>
      <c r="C17" s="312" t="s">
        <v>375</v>
      </c>
      <c r="D17" s="283"/>
      <c r="F17" s="394" t="str">
        <f t="shared" si="2"/>
        <v>Nominal £</v>
      </c>
      <c r="G17" s="280"/>
      <c r="H17" s="281"/>
      <c r="I17" s="282"/>
      <c r="J17" s="672">
        <f t="shared" si="0"/>
        <v>0</v>
      </c>
      <c r="K17" s="265"/>
      <c r="L17" s="283"/>
      <c r="M17" s="265"/>
      <c r="N17" s="1228">
        <f t="shared" si="1"/>
        <v>0</v>
      </c>
      <c r="O17" s="375" t="s">
        <v>414</v>
      </c>
      <c r="P17" s="283"/>
      <c r="Q17" s="265"/>
      <c r="R17" s="265"/>
      <c r="S17" s="265"/>
      <c r="T17" s="265"/>
    </row>
    <row r="18" spans="1:20" x14ac:dyDescent="0.3">
      <c r="A18" s="385"/>
      <c r="B18" s="403" t="s">
        <v>432</v>
      </c>
      <c r="C18" s="312" t="s">
        <v>375</v>
      </c>
      <c r="D18" s="283"/>
      <c r="F18" s="394" t="str">
        <f t="shared" si="2"/>
        <v>Nominal £</v>
      </c>
      <c r="G18" s="280"/>
      <c r="H18" s="281"/>
      <c r="I18" s="282"/>
      <c r="J18" s="672">
        <f t="shared" si="0"/>
        <v>0</v>
      </c>
      <c r="K18" s="265"/>
      <c r="L18" s="283"/>
      <c r="M18" s="265"/>
      <c r="N18" s="1228">
        <f t="shared" si="1"/>
        <v>0</v>
      </c>
      <c r="O18" s="375" t="s">
        <v>414</v>
      </c>
      <c r="P18" s="283"/>
      <c r="Q18" s="265"/>
      <c r="R18" s="265"/>
      <c r="S18" s="265"/>
      <c r="T18" s="265"/>
    </row>
    <row r="19" spans="1:20" x14ac:dyDescent="0.3">
      <c r="A19" s="385"/>
      <c r="B19" s="403" t="s">
        <v>433</v>
      </c>
      <c r="C19" s="312" t="s">
        <v>375</v>
      </c>
      <c r="D19" s="283"/>
      <c r="F19" s="394" t="str">
        <f t="shared" si="2"/>
        <v>Nominal £</v>
      </c>
      <c r="G19" s="280"/>
      <c r="H19" s="281"/>
      <c r="I19" s="282"/>
      <c r="J19" s="672">
        <f t="shared" si="0"/>
        <v>0</v>
      </c>
      <c r="K19" s="265"/>
      <c r="L19" s="283"/>
      <c r="M19" s="265"/>
      <c r="N19" s="1228">
        <f t="shared" si="1"/>
        <v>0</v>
      </c>
      <c r="O19" s="375" t="s">
        <v>414</v>
      </c>
      <c r="P19" s="283"/>
      <c r="Q19" s="265"/>
      <c r="R19" s="265"/>
      <c r="S19" s="265"/>
      <c r="T19" s="265"/>
    </row>
    <row r="20" spans="1:20" x14ac:dyDescent="0.3">
      <c r="A20" s="385"/>
      <c r="B20" s="403" t="s">
        <v>434</v>
      </c>
      <c r="C20" s="312" t="s">
        <v>375</v>
      </c>
      <c r="D20" s="283"/>
      <c r="F20" s="394" t="str">
        <f t="shared" si="2"/>
        <v>Nominal £</v>
      </c>
      <c r="G20" s="280"/>
      <c r="H20" s="281"/>
      <c r="I20" s="282"/>
      <c r="J20" s="672">
        <f t="shared" si="0"/>
        <v>0</v>
      </c>
      <c r="K20" s="265"/>
      <c r="L20" s="283"/>
      <c r="M20" s="265"/>
      <c r="N20" s="1228">
        <f t="shared" si="1"/>
        <v>0</v>
      </c>
      <c r="O20" s="375" t="s">
        <v>414</v>
      </c>
      <c r="P20" s="283"/>
      <c r="Q20" s="265"/>
      <c r="R20" s="265"/>
      <c r="S20" s="265"/>
      <c r="T20" s="265"/>
    </row>
    <row r="21" spans="1:20" ht="14.5" thickBot="1" x14ac:dyDescent="0.35">
      <c r="A21" s="404"/>
      <c r="B21" s="405" t="s">
        <v>435</v>
      </c>
      <c r="C21" s="313" t="s">
        <v>375</v>
      </c>
      <c r="D21" s="380"/>
      <c r="F21" s="395" t="str">
        <f t="shared" si="2"/>
        <v>Nominal £</v>
      </c>
      <c r="G21" s="305"/>
      <c r="H21" s="300"/>
      <c r="I21" s="301"/>
      <c r="J21" s="678">
        <f t="shared" si="0"/>
        <v>0</v>
      </c>
      <c r="K21" s="324"/>
      <c r="L21" s="380"/>
      <c r="M21" s="324"/>
      <c r="N21" s="1229">
        <f t="shared" si="1"/>
        <v>0</v>
      </c>
      <c r="O21" s="381" t="s">
        <v>414</v>
      </c>
      <c r="P21" s="380"/>
      <c r="Q21" s="265"/>
      <c r="R21" s="265"/>
      <c r="S21" s="265"/>
      <c r="T21" s="265"/>
    </row>
    <row r="22" spans="1:20" x14ac:dyDescent="0.3">
      <c r="A22" s="401" t="s">
        <v>365</v>
      </c>
      <c r="B22" s="402" t="s">
        <v>436</v>
      </c>
      <c r="C22" s="311" t="s">
        <v>375</v>
      </c>
      <c r="D22" s="277"/>
      <c r="F22" s="393" t="str">
        <f t="shared" si="2"/>
        <v>Nominal £</v>
      </c>
      <c r="G22" s="273"/>
      <c r="H22" s="274"/>
      <c r="I22" s="275"/>
      <c r="J22" s="670">
        <f t="shared" si="0"/>
        <v>0</v>
      </c>
      <c r="K22" s="320"/>
      <c r="L22" s="277"/>
      <c r="M22" s="320"/>
      <c r="N22" s="1227">
        <f t="shared" si="1"/>
        <v>0</v>
      </c>
      <c r="O22" s="374" t="s">
        <v>414</v>
      </c>
      <c r="P22" s="277"/>
      <c r="Q22" s="265"/>
      <c r="R22" s="265"/>
      <c r="S22" s="265"/>
      <c r="T22" s="265"/>
    </row>
    <row r="23" spans="1:20" x14ac:dyDescent="0.3">
      <c r="A23" s="385"/>
      <c r="B23" s="403" t="s">
        <v>437</v>
      </c>
      <c r="C23" s="312" t="s">
        <v>375</v>
      </c>
      <c r="D23" s="283"/>
      <c r="F23" s="394" t="str">
        <f t="shared" si="2"/>
        <v>Nominal £</v>
      </c>
      <c r="G23" s="280"/>
      <c r="H23" s="281"/>
      <c r="I23" s="282"/>
      <c r="J23" s="672">
        <f t="shared" si="0"/>
        <v>0</v>
      </c>
      <c r="K23" s="265"/>
      <c r="L23" s="283"/>
      <c r="M23" s="265"/>
      <c r="N23" s="1228">
        <f t="shared" si="1"/>
        <v>0</v>
      </c>
      <c r="O23" s="375" t="s">
        <v>414</v>
      </c>
      <c r="P23" s="283"/>
      <c r="Q23" s="265"/>
      <c r="R23" s="265"/>
      <c r="S23" s="265"/>
      <c r="T23" s="265"/>
    </row>
    <row r="24" spans="1:20" x14ac:dyDescent="0.3">
      <c r="A24" s="385"/>
      <c r="B24" s="403" t="s">
        <v>438</v>
      </c>
      <c r="C24" s="312" t="s">
        <v>375</v>
      </c>
      <c r="D24" s="283"/>
      <c r="F24" s="394" t="str">
        <f t="shared" si="2"/>
        <v>Nominal £</v>
      </c>
      <c r="G24" s="280"/>
      <c r="H24" s="281"/>
      <c r="I24" s="282"/>
      <c r="J24" s="672">
        <f t="shared" si="0"/>
        <v>0</v>
      </c>
      <c r="K24" s="265"/>
      <c r="L24" s="283"/>
      <c r="M24" s="265"/>
      <c r="N24" s="1228">
        <f t="shared" si="1"/>
        <v>0</v>
      </c>
      <c r="O24" s="375" t="s">
        <v>414</v>
      </c>
      <c r="P24" s="283"/>
      <c r="Q24" s="265"/>
      <c r="R24" s="265"/>
      <c r="S24" s="265"/>
      <c r="T24" s="265"/>
    </row>
    <row r="25" spans="1:20" x14ac:dyDescent="0.3">
      <c r="A25" s="385"/>
      <c r="B25" s="403" t="s">
        <v>439</v>
      </c>
      <c r="C25" s="312" t="s">
        <v>375</v>
      </c>
      <c r="D25" s="283"/>
      <c r="F25" s="394" t="str">
        <f t="shared" si="2"/>
        <v>Nominal £</v>
      </c>
      <c r="G25" s="280"/>
      <c r="H25" s="281"/>
      <c r="I25" s="282"/>
      <c r="J25" s="672">
        <f t="shared" si="0"/>
        <v>0</v>
      </c>
      <c r="K25" s="265"/>
      <c r="L25" s="283"/>
      <c r="M25" s="265"/>
      <c r="N25" s="1228">
        <f t="shared" si="1"/>
        <v>0</v>
      </c>
      <c r="O25" s="375" t="s">
        <v>414</v>
      </c>
      <c r="P25" s="283"/>
      <c r="Q25" s="265"/>
      <c r="R25" s="265"/>
      <c r="S25" s="265"/>
      <c r="T25" s="265"/>
    </row>
    <row r="26" spans="1:20" x14ac:dyDescent="0.3">
      <c r="A26" s="385"/>
      <c r="B26" s="403" t="s">
        <v>440</v>
      </c>
      <c r="C26" s="312" t="s">
        <v>375</v>
      </c>
      <c r="D26" s="283"/>
      <c r="F26" s="394" t="str">
        <f t="shared" si="2"/>
        <v>Nominal £</v>
      </c>
      <c r="G26" s="280"/>
      <c r="H26" s="281"/>
      <c r="I26" s="282"/>
      <c r="J26" s="672">
        <f t="shared" si="0"/>
        <v>0</v>
      </c>
      <c r="K26" s="265"/>
      <c r="L26" s="283"/>
      <c r="M26" s="265"/>
      <c r="N26" s="1228">
        <f t="shared" si="1"/>
        <v>0</v>
      </c>
      <c r="O26" s="375" t="s">
        <v>414</v>
      </c>
      <c r="P26" s="283"/>
      <c r="Q26" s="265"/>
      <c r="R26" s="265"/>
      <c r="S26" s="265"/>
      <c r="T26" s="265"/>
    </row>
    <row r="27" spans="1:20" x14ac:dyDescent="0.3">
      <c r="A27" s="385"/>
      <c r="B27" s="403" t="s">
        <v>441</v>
      </c>
      <c r="C27" s="312" t="s">
        <v>375</v>
      </c>
      <c r="D27" s="283"/>
      <c r="F27" s="394" t="str">
        <f t="shared" si="2"/>
        <v>Nominal £</v>
      </c>
      <c r="G27" s="280"/>
      <c r="H27" s="281"/>
      <c r="I27" s="282"/>
      <c r="J27" s="672">
        <f t="shared" si="0"/>
        <v>0</v>
      </c>
      <c r="K27" s="265"/>
      <c r="L27" s="283"/>
      <c r="M27" s="265"/>
      <c r="N27" s="1228">
        <f t="shared" si="1"/>
        <v>0</v>
      </c>
      <c r="O27" s="375" t="s">
        <v>414</v>
      </c>
      <c r="P27" s="283"/>
      <c r="Q27" s="265"/>
      <c r="R27" s="265"/>
      <c r="S27" s="265"/>
      <c r="T27" s="265"/>
    </row>
    <row r="28" spans="1:20" x14ac:dyDescent="0.3">
      <c r="A28" s="385"/>
      <c r="B28" s="403" t="s">
        <v>442</v>
      </c>
      <c r="C28" s="312" t="s">
        <v>375</v>
      </c>
      <c r="D28" s="283"/>
      <c r="F28" s="394" t="str">
        <f t="shared" si="2"/>
        <v>Nominal £</v>
      </c>
      <c r="G28" s="280"/>
      <c r="H28" s="281"/>
      <c r="I28" s="282"/>
      <c r="J28" s="672">
        <f t="shared" si="0"/>
        <v>0</v>
      </c>
      <c r="K28" s="265"/>
      <c r="L28" s="283"/>
      <c r="M28" s="265"/>
      <c r="N28" s="1228">
        <f t="shared" si="1"/>
        <v>0</v>
      </c>
      <c r="O28" s="375" t="s">
        <v>414</v>
      </c>
      <c r="P28" s="283"/>
      <c r="Q28" s="265"/>
      <c r="R28" s="265"/>
      <c r="S28" s="265"/>
      <c r="T28" s="265"/>
    </row>
    <row r="29" spans="1:20" x14ac:dyDescent="0.3">
      <c r="A29" s="385"/>
      <c r="B29" s="403" t="s">
        <v>443</v>
      </c>
      <c r="C29" s="312" t="s">
        <v>375</v>
      </c>
      <c r="D29" s="283"/>
      <c r="F29" s="394" t="str">
        <f t="shared" si="2"/>
        <v>Nominal £</v>
      </c>
      <c r="G29" s="280"/>
      <c r="H29" s="281"/>
      <c r="I29" s="282"/>
      <c r="J29" s="672">
        <f t="shared" si="0"/>
        <v>0</v>
      </c>
      <c r="K29" s="265"/>
      <c r="L29" s="283"/>
      <c r="M29" s="265"/>
      <c r="N29" s="1228">
        <f t="shared" si="1"/>
        <v>0</v>
      </c>
      <c r="O29" s="375" t="s">
        <v>414</v>
      </c>
      <c r="P29" s="283"/>
      <c r="Q29" s="265"/>
      <c r="R29" s="265"/>
      <c r="S29" s="265"/>
      <c r="T29" s="265"/>
    </row>
    <row r="30" spans="1:20" x14ac:dyDescent="0.3">
      <c r="A30" s="385"/>
      <c r="B30" s="403" t="s">
        <v>444</v>
      </c>
      <c r="C30" s="312" t="s">
        <v>375</v>
      </c>
      <c r="D30" s="283"/>
      <c r="F30" s="394" t="str">
        <f t="shared" si="2"/>
        <v>Nominal £</v>
      </c>
      <c r="G30" s="280"/>
      <c r="H30" s="281"/>
      <c r="I30" s="282"/>
      <c r="J30" s="672">
        <f t="shared" si="0"/>
        <v>0</v>
      </c>
      <c r="K30" s="265"/>
      <c r="L30" s="283"/>
      <c r="M30" s="265"/>
      <c r="N30" s="1228">
        <f t="shared" si="1"/>
        <v>0</v>
      </c>
      <c r="O30" s="375" t="s">
        <v>414</v>
      </c>
      <c r="P30" s="283"/>
      <c r="Q30" s="265"/>
      <c r="R30" s="265"/>
      <c r="S30" s="265"/>
      <c r="T30" s="265"/>
    </row>
    <row r="31" spans="1:20" x14ac:dyDescent="0.3">
      <c r="A31" s="385"/>
      <c r="B31" s="403" t="s">
        <v>445</v>
      </c>
      <c r="C31" s="312" t="s">
        <v>375</v>
      </c>
      <c r="D31" s="283"/>
      <c r="F31" s="394" t="str">
        <f t="shared" si="2"/>
        <v>Nominal £</v>
      </c>
      <c r="G31" s="280"/>
      <c r="H31" s="281"/>
      <c r="I31" s="282"/>
      <c r="J31" s="672">
        <f t="shared" si="0"/>
        <v>0</v>
      </c>
      <c r="K31" s="265"/>
      <c r="L31" s="283"/>
      <c r="M31" s="265"/>
      <c r="N31" s="1228">
        <f t="shared" si="1"/>
        <v>0</v>
      </c>
      <c r="O31" s="375" t="s">
        <v>414</v>
      </c>
      <c r="P31" s="283"/>
      <c r="Q31" s="265"/>
      <c r="R31" s="265"/>
      <c r="S31" s="265"/>
      <c r="T31" s="265"/>
    </row>
    <row r="32" spans="1:20" x14ac:dyDescent="0.3">
      <c r="A32" s="385"/>
      <c r="B32" s="403" t="s">
        <v>446</v>
      </c>
      <c r="C32" s="312" t="s">
        <v>375</v>
      </c>
      <c r="D32" s="283"/>
      <c r="F32" s="394" t="str">
        <f t="shared" si="2"/>
        <v>Nominal £</v>
      </c>
      <c r="G32" s="280"/>
      <c r="H32" s="281"/>
      <c r="I32" s="282"/>
      <c r="J32" s="672">
        <f t="shared" si="0"/>
        <v>0</v>
      </c>
      <c r="K32" s="265"/>
      <c r="L32" s="283"/>
      <c r="M32" s="265"/>
      <c r="N32" s="1228">
        <f t="shared" si="1"/>
        <v>0</v>
      </c>
      <c r="O32" s="375" t="s">
        <v>414</v>
      </c>
      <c r="P32" s="283"/>
      <c r="Q32" s="265"/>
      <c r="R32" s="265"/>
      <c r="S32" s="265"/>
      <c r="T32" s="265"/>
    </row>
    <row r="33" spans="1:106" x14ac:dyDescent="0.3">
      <c r="A33" s="385"/>
      <c r="B33" s="403" t="s">
        <v>447</v>
      </c>
      <c r="C33" s="312" t="s">
        <v>375</v>
      </c>
      <c r="D33" s="283"/>
      <c r="F33" s="394" t="str">
        <f t="shared" si="2"/>
        <v>Nominal £</v>
      </c>
      <c r="G33" s="280"/>
      <c r="H33" s="281"/>
      <c r="I33" s="282"/>
      <c r="J33" s="672">
        <f t="shared" si="0"/>
        <v>0</v>
      </c>
      <c r="K33" s="265"/>
      <c r="L33" s="283"/>
      <c r="M33" s="265"/>
      <c r="N33" s="1228">
        <f t="shared" si="1"/>
        <v>0</v>
      </c>
      <c r="O33" s="375" t="s">
        <v>414</v>
      </c>
      <c r="P33" s="283"/>
      <c r="Q33" s="265"/>
      <c r="R33" s="265"/>
      <c r="S33" s="265"/>
      <c r="T33" s="265"/>
    </row>
    <row r="34" spans="1:106" x14ac:dyDescent="0.3">
      <c r="A34" s="385"/>
      <c r="B34" s="403" t="s">
        <v>448</v>
      </c>
      <c r="C34" s="312" t="s">
        <v>375</v>
      </c>
      <c r="D34" s="283"/>
      <c r="F34" s="394" t="str">
        <f t="shared" si="2"/>
        <v>Nominal £</v>
      </c>
      <c r="G34" s="280"/>
      <c r="H34" s="281"/>
      <c r="I34" s="282"/>
      <c r="J34" s="672">
        <f t="shared" si="0"/>
        <v>0</v>
      </c>
      <c r="K34" s="265"/>
      <c r="L34" s="283"/>
      <c r="M34" s="265"/>
      <c r="N34" s="1228">
        <f t="shared" si="1"/>
        <v>0</v>
      </c>
      <c r="O34" s="375" t="s">
        <v>414</v>
      </c>
      <c r="P34" s="283"/>
      <c r="Q34" s="265"/>
      <c r="R34" s="265"/>
      <c r="S34" s="265"/>
      <c r="T34" s="265"/>
    </row>
    <row r="35" spans="1:106" ht="14.5" thickBot="1" x14ac:dyDescent="0.35">
      <c r="A35" s="404"/>
      <c r="B35" s="405" t="s">
        <v>449</v>
      </c>
      <c r="C35" s="313" t="s">
        <v>375</v>
      </c>
      <c r="D35" s="380"/>
      <c r="F35" s="395" t="str">
        <f t="shared" si="2"/>
        <v>Nominal £</v>
      </c>
      <c r="G35" s="305"/>
      <c r="H35" s="300"/>
      <c r="I35" s="301"/>
      <c r="J35" s="678">
        <f t="shared" si="0"/>
        <v>0</v>
      </c>
      <c r="K35" s="324"/>
      <c r="L35" s="380"/>
      <c r="M35" s="324"/>
      <c r="N35" s="1229">
        <f t="shared" si="1"/>
        <v>0</v>
      </c>
      <c r="O35" s="381" t="s">
        <v>414</v>
      </c>
      <c r="P35" s="380"/>
      <c r="Q35" s="265"/>
      <c r="R35" s="265"/>
      <c r="S35" s="265"/>
      <c r="T35" s="265"/>
    </row>
    <row r="36" spans="1:106" x14ac:dyDescent="0.3">
      <c r="A36" s="401" t="s">
        <v>427</v>
      </c>
      <c r="B36" s="1224" t="s">
        <v>988</v>
      </c>
      <c r="C36" s="311" t="s">
        <v>225</v>
      </c>
      <c r="D36" s="277"/>
      <c r="F36" s="393" t="str">
        <f t="shared" si="2"/>
        <v>Nominal £</v>
      </c>
      <c r="G36" s="273"/>
      <c r="H36" s="274"/>
      <c r="I36" s="275"/>
      <c r="J36" s="670">
        <f t="shared" si="0"/>
        <v>0</v>
      </c>
      <c r="K36" s="320"/>
      <c r="L36" s="277"/>
      <c r="M36" s="320"/>
      <c r="N36" s="1227">
        <f t="shared" si="1"/>
        <v>0</v>
      </c>
      <c r="O36" s="501"/>
      <c r="P36" s="277"/>
      <c r="Q36" s="265"/>
      <c r="R36" s="265"/>
      <c r="S36" s="265"/>
      <c r="T36" s="265"/>
    </row>
    <row r="37" spans="1:106" x14ac:dyDescent="0.3">
      <c r="A37" s="406"/>
      <c r="B37" s="1232" t="s">
        <v>989</v>
      </c>
      <c r="C37" s="312" t="s">
        <v>225</v>
      </c>
      <c r="D37" s="387"/>
      <c r="F37" s="397" t="str">
        <f t="shared" si="2"/>
        <v>Nominal £</v>
      </c>
      <c r="G37" s="388"/>
      <c r="H37" s="389"/>
      <c r="I37" s="1225"/>
      <c r="J37" s="718">
        <f t="shared" si="0"/>
        <v>0</v>
      </c>
      <c r="K37" s="265"/>
      <c r="L37" s="387"/>
      <c r="M37" s="385"/>
      <c r="N37" s="1228">
        <f t="shared" si="1"/>
        <v>0</v>
      </c>
      <c r="O37" s="513"/>
      <c r="P37" s="387"/>
      <c r="Q37" s="265"/>
      <c r="R37" s="265"/>
      <c r="S37" s="265"/>
      <c r="T37" s="265"/>
    </row>
    <row r="38" spans="1:106" x14ac:dyDescent="0.3">
      <c r="A38" s="406"/>
      <c r="B38" s="265" t="s">
        <v>450</v>
      </c>
      <c r="C38" s="407" t="s">
        <v>225</v>
      </c>
      <c r="D38" s="1223">
        <f>SUM(D36:D37)</f>
        <v>0</v>
      </c>
      <c r="E38" s="1226"/>
      <c r="F38" s="396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5"/>
      <c r="L38" s="1223">
        <f>SUM(L36:L37)</f>
        <v>0</v>
      </c>
      <c r="M38" s="265"/>
      <c r="N38" s="672">
        <f t="shared" si="1"/>
        <v>0</v>
      </c>
      <c r="O38" s="385" t="s">
        <v>427</v>
      </c>
      <c r="P38" s="1223">
        <f>SUM(P36:P37)</f>
        <v>0</v>
      </c>
      <c r="Q38" s="265"/>
      <c r="R38" s="265"/>
      <c r="S38" s="265"/>
      <c r="T38" s="265"/>
    </row>
    <row r="39" spans="1:106" s="38" customFormat="1" ht="15" customHeight="1" thickBot="1" x14ac:dyDescent="0.35">
      <c r="A39" s="404"/>
      <c r="B39" s="405" t="s">
        <v>451</v>
      </c>
      <c r="C39" s="313" t="s">
        <v>225</v>
      </c>
      <c r="D39" s="380"/>
      <c r="E39"/>
      <c r="F39" s="395" t="str">
        <f t="shared" si="2"/>
        <v>Nominal £</v>
      </c>
      <c r="G39" s="305"/>
      <c r="H39" s="300"/>
      <c r="I39" s="301"/>
      <c r="J39" s="678">
        <f t="shared" si="0"/>
        <v>0</v>
      </c>
      <c r="K39" s="324"/>
      <c r="L39" s="380"/>
      <c r="M39" s="324"/>
      <c r="N39" s="1229">
        <f t="shared" si="1"/>
        <v>0</v>
      </c>
      <c r="O39" s="381" t="s">
        <v>427</v>
      </c>
      <c r="P39" s="380"/>
      <c r="Q39" s="265"/>
      <c r="R39" s="265"/>
      <c r="S39" s="265"/>
      <c r="T39" s="265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1" t="s">
        <v>429</v>
      </c>
      <c r="B40" s="402" t="s">
        <v>452</v>
      </c>
      <c r="C40" s="311" t="s">
        <v>225</v>
      </c>
      <c r="D40" s="277"/>
      <c r="F40" s="393" t="str">
        <f t="shared" si="2"/>
        <v>Nominal £</v>
      </c>
      <c r="G40" s="273"/>
      <c r="H40" s="274"/>
      <c r="I40" s="275"/>
      <c r="J40" s="670">
        <f t="shared" si="0"/>
        <v>0</v>
      </c>
      <c r="K40" s="320"/>
      <c r="L40" s="277"/>
      <c r="M40" s="320"/>
      <c r="N40" s="1227">
        <f t="shared" si="1"/>
        <v>0</v>
      </c>
      <c r="O40" s="374" t="s">
        <v>429</v>
      </c>
      <c r="P40" s="277"/>
      <c r="Q40" s="265"/>
      <c r="R40" s="265"/>
      <c r="S40" s="265"/>
      <c r="T40" s="265"/>
    </row>
    <row r="41" spans="1:106" x14ac:dyDescent="0.3">
      <c r="A41" s="385"/>
      <c r="B41" s="403" t="s">
        <v>453</v>
      </c>
      <c r="C41" s="312" t="s">
        <v>225</v>
      </c>
      <c r="D41" s="283"/>
      <c r="F41" s="394" t="str">
        <f t="shared" si="2"/>
        <v>Nominal £</v>
      </c>
      <c r="G41" s="280"/>
      <c r="H41" s="281"/>
      <c r="I41" s="282"/>
      <c r="J41" s="672">
        <f t="shared" si="0"/>
        <v>0</v>
      </c>
      <c r="K41" s="265"/>
      <c r="L41" s="283"/>
      <c r="M41" s="265"/>
      <c r="N41" s="1228">
        <f t="shared" si="1"/>
        <v>0</v>
      </c>
      <c r="O41" s="375" t="s">
        <v>429</v>
      </c>
      <c r="P41" s="283"/>
      <c r="Q41" s="265"/>
      <c r="R41" s="265"/>
      <c r="S41" s="265"/>
      <c r="T41" s="265"/>
    </row>
    <row r="42" spans="1:106" x14ac:dyDescent="0.3">
      <c r="A42" s="385"/>
      <c r="B42" s="403" t="s">
        <v>454</v>
      </c>
      <c r="C42" s="312" t="s">
        <v>225</v>
      </c>
      <c r="D42" s="283"/>
      <c r="F42" s="394" t="str">
        <f t="shared" si="2"/>
        <v>Nominal £</v>
      </c>
      <c r="G42" s="280"/>
      <c r="H42" s="281"/>
      <c r="I42" s="282"/>
      <c r="J42" s="672">
        <f t="shared" si="0"/>
        <v>0</v>
      </c>
      <c r="K42" s="265"/>
      <c r="L42" s="283"/>
      <c r="M42" s="265"/>
      <c r="N42" s="1228">
        <f t="shared" si="1"/>
        <v>0</v>
      </c>
      <c r="O42" s="375" t="s">
        <v>429</v>
      </c>
      <c r="P42" s="283"/>
      <c r="Q42" s="265"/>
      <c r="R42" s="265"/>
      <c r="S42" s="265"/>
      <c r="T42" s="265"/>
    </row>
    <row r="43" spans="1:106" x14ac:dyDescent="0.3">
      <c r="A43" s="385"/>
      <c r="B43" s="403" t="s">
        <v>455</v>
      </c>
      <c r="C43" s="312" t="s">
        <v>225</v>
      </c>
      <c r="D43" s="283"/>
      <c r="F43" s="394" t="str">
        <f t="shared" si="2"/>
        <v>Nominal £</v>
      </c>
      <c r="G43" s="280"/>
      <c r="H43" s="281"/>
      <c r="I43" s="282"/>
      <c r="J43" s="672">
        <f t="shared" si="0"/>
        <v>0</v>
      </c>
      <c r="K43" s="265"/>
      <c r="L43" s="283"/>
      <c r="M43" s="265"/>
      <c r="N43" s="1228">
        <f t="shared" si="1"/>
        <v>0</v>
      </c>
      <c r="O43" s="375" t="s">
        <v>429</v>
      </c>
      <c r="P43" s="283"/>
      <c r="Q43" s="265"/>
      <c r="R43" s="265"/>
      <c r="S43" s="265"/>
      <c r="T43" s="265"/>
    </row>
    <row r="44" spans="1:106" ht="14.5" thickBot="1" x14ac:dyDescent="0.35">
      <c r="A44" s="404"/>
      <c r="B44" s="405" t="s">
        <v>456</v>
      </c>
      <c r="C44" s="313" t="s">
        <v>225</v>
      </c>
      <c r="D44" s="380"/>
      <c r="F44" s="395" t="str">
        <f t="shared" si="2"/>
        <v>Nominal £</v>
      </c>
      <c r="G44" s="305"/>
      <c r="H44" s="300"/>
      <c r="I44" s="301"/>
      <c r="J44" s="678">
        <f t="shared" si="0"/>
        <v>0</v>
      </c>
      <c r="K44" s="324"/>
      <c r="L44" s="380"/>
      <c r="M44" s="324"/>
      <c r="N44" s="1229">
        <f t="shared" si="1"/>
        <v>0</v>
      </c>
      <c r="O44" s="381" t="s">
        <v>429</v>
      </c>
      <c r="P44" s="380"/>
      <c r="Q44" s="265"/>
      <c r="R44" s="265"/>
      <c r="S44" s="265"/>
      <c r="T44" s="265"/>
    </row>
    <row r="45" spans="1:106" x14ac:dyDescent="0.3">
      <c r="A45" s="401" t="s">
        <v>423</v>
      </c>
      <c r="B45" s="1224" t="s">
        <v>990</v>
      </c>
      <c r="C45" s="311" t="s">
        <v>225</v>
      </c>
      <c r="D45" s="277"/>
      <c r="F45" s="393" t="str">
        <f t="shared" si="2"/>
        <v>Nominal £</v>
      </c>
      <c r="G45" s="273"/>
      <c r="H45" s="274"/>
      <c r="I45" s="726"/>
      <c r="J45" s="670">
        <f t="shared" ref="J45:J47" si="4">SUM(G45:I45)</f>
        <v>0</v>
      </c>
      <c r="K45" s="320"/>
      <c r="L45" s="277"/>
      <c r="M45" s="320"/>
      <c r="N45" s="1227">
        <f t="shared" si="1"/>
        <v>0</v>
      </c>
      <c r="O45" s="501"/>
      <c r="P45" s="277"/>
      <c r="Q45" s="265"/>
      <c r="R45" s="265"/>
      <c r="S45" s="265"/>
      <c r="T45" s="265"/>
    </row>
    <row r="46" spans="1:106" x14ac:dyDescent="0.3">
      <c r="A46" s="406"/>
      <c r="B46" s="1232" t="s">
        <v>991</v>
      </c>
      <c r="C46" s="407" t="s">
        <v>225</v>
      </c>
      <c r="D46" s="382"/>
      <c r="F46" s="396" t="str">
        <f t="shared" si="2"/>
        <v>Nominal £</v>
      </c>
      <c r="G46" s="383"/>
      <c r="H46" s="384"/>
      <c r="I46" s="727"/>
      <c r="J46" s="718">
        <f t="shared" si="4"/>
        <v>0</v>
      </c>
      <c r="K46" s="265"/>
      <c r="L46" s="382"/>
      <c r="M46" s="265"/>
      <c r="N46" s="674">
        <f t="shared" si="1"/>
        <v>0</v>
      </c>
      <c r="O46" s="1234"/>
      <c r="P46" s="382"/>
      <c r="Q46" s="265"/>
      <c r="R46" s="265"/>
      <c r="S46" s="265"/>
      <c r="T46" s="265"/>
    </row>
    <row r="47" spans="1:106" ht="14.5" thickBot="1" x14ac:dyDescent="0.35">
      <c r="A47" s="404"/>
      <c r="B47" s="1233" t="s">
        <v>992</v>
      </c>
      <c r="C47" s="313" t="s">
        <v>225</v>
      </c>
      <c r="D47" s="380"/>
      <c r="F47" s="395" t="str">
        <f t="shared" si="2"/>
        <v>Nominal £</v>
      </c>
      <c r="G47" s="305"/>
      <c r="H47" s="300"/>
      <c r="I47" s="728"/>
      <c r="J47" s="678">
        <f t="shared" si="4"/>
        <v>0</v>
      </c>
      <c r="K47" s="324"/>
      <c r="L47" s="380"/>
      <c r="M47" s="324"/>
      <c r="N47" s="678">
        <f t="shared" si="1"/>
        <v>0</v>
      </c>
      <c r="O47" s="511"/>
      <c r="P47" s="380"/>
      <c r="Q47" s="265"/>
      <c r="R47" s="265"/>
      <c r="S47" s="265"/>
      <c r="T47" s="265"/>
    </row>
    <row r="48" spans="1:106" x14ac:dyDescent="0.3">
      <c r="A48" s="401" t="s">
        <v>423</v>
      </c>
      <c r="B48" s="1224" t="s">
        <v>993</v>
      </c>
      <c r="C48" s="311" t="s">
        <v>225</v>
      </c>
      <c r="D48" s="277"/>
      <c r="F48" s="393" t="str">
        <f t="shared" si="2"/>
        <v>Nominal £</v>
      </c>
      <c r="G48" s="273"/>
      <c r="H48" s="274"/>
      <c r="I48" s="726"/>
      <c r="J48" s="670">
        <f t="shared" si="0"/>
        <v>0</v>
      </c>
      <c r="K48" s="320"/>
      <c r="L48" s="277"/>
      <c r="M48" s="320"/>
      <c r="N48" s="1227">
        <f t="shared" si="1"/>
        <v>0</v>
      </c>
      <c r="O48" s="501"/>
      <c r="P48" s="277"/>
      <c r="Q48" s="265"/>
      <c r="R48" s="265"/>
      <c r="S48" s="265"/>
      <c r="T48" s="265"/>
    </row>
    <row r="49" spans="1:20" x14ac:dyDescent="0.3">
      <c r="A49" s="406"/>
      <c r="B49" s="1232" t="s">
        <v>994</v>
      </c>
      <c r="C49" s="407" t="s">
        <v>225</v>
      </c>
      <c r="D49" s="382"/>
      <c r="F49" s="396" t="str">
        <f t="shared" si="2"/>
        <v>Nominal £</v>
      </c>
      <c r="G49" s="383"/>
      <c r="H49" s="384"/>
      <c r="I49" s="727"/>
      <c r="J49" s="718">
        <f t="shared" si="0"/>
        <v>0</v>
      </c>
      <c r="K49" s="265"/>
      <c r="L49" s="382"/>
      <c r="M49" s="265"/>
      <c r="N49" s="674">
        <f t="shared" si="1"/>
        <v>0</v>
      </c>
      <c r="O49" s="1234"/>
      <c r="P49" s="382"/>
      <c r="Q49" s="265"/>
      <c r="R49" s="265"/>
      <c r="S49" s="265"/>
      <c r="T49" s="265"/>
    </row>
    <row r="50" spans="1:20" ht="14.5" thickBot="1" x14ac:dyDescent="0.35">
      <c r="A50" s="404"/>
      <c r="B50" s="1233" t="s">
        <v>995</v>
      </c>
      <c r="C50" s="313" t="s">
        <v>225</v>
      </c>
      <c r="D50" s="380"/>
      <c r="F50" s="395" t="str">
        <f t="shared" si="2"/>
        <v>Nominal £</v>
      </c>
      <c r="G50" s="305"/>
      <c r="H50" s="300"/>
      <c r="I50" s="728"/>
      <c r="J50" s="678">
        <f t="shared" si="0"/>
        <v>0</v>
      </c>
      <c r="K50" s="324"/>
      <c r="L50" s="380"/>
      <c r="M50" s="324"/>
      <c r="N50" s="678">
        <f t="shared" si="1"/>
        <v>0</v>
      </c>
      <c r="O50" s="511"/>
      <c r="P50" s="380"/>
      <c r="Q50" s="265"/>
      <c r="R50" s="265"/>
      <c r="S50" s="265"/>
      <c r="T50" s="265"/>
    </row>
    <row r="51" spans="1:20" x14ac:dyDescent="0.3">
      <c r="A51" s="401" t="s">
        <v>423</v>
      </c>
      <c r="B51" s="1224" t="s">
        <v>457</v>
      </c>
      <c r="C51" s="311" t="s">
        <v>225</v>
      </c>
      <c r="D51" s="670">
        <f>D45+D48</f>
        <v>0</v>
      </c>
      <c r="F51" s="393" t="str">
        <f t="shared" si="2"/>
        <v>Nominal £</v>
      </c>
      <c r="G51" s="679">
        <f>G45+G48</f>
        <v>0</v>
      </c>
      <c r="H51" s="680">
        <f t="shared" ref="H51" si="5">H45+H48</f>
        <v>0</v>
      </c>
      <c r="I51" s="726"/>
      <c r="J51" s="670">
        <f t="shared" ref="J51:J53" si="6">SUM(G51:I51)</f>
        <v>0</v>
      </c>
      <c r="K51" s="320"/>
      <c r="L51" s="277"/>
      <c r="M51" s="320"/>
      <c r="N51" s="1227">
        <f t="shared" si="1"/>
        <v>0</v>
      </c>
      <c r="O51" s="374" t="s">
        <v>423</v>
      </c>
      <c r="P51" s="277"/>
      <c r="Q51" s="265"/>
      <c r="R51" s="265"/>
      <c r="S51" s="265"/>
      <c r="T51" s="265"/>
    </row>
    <row r="52" spans="1:20" x14ac:dyDescent="0.3">
      <c r="A52" s="406"/>
      <c r="B52" s="1232" t="s">
        <v>458</v>
      </c>
      <c r="C52" s="407" t="s">
        <v>225</v>
      </c>
      <c r="D52" s="1223">
        <f t="shared" ref="D52" si="7">D46+D49</f>
        <v>0</v>
      </c>
      <c r="F52" s="396" t="str">
        <f t="shared" si="2"/>
        <v>Nominal £</v>
      </c>
      <c r="G52" s="1236">
        <f t="shared" ref="G52:H53" si="8">G46+G49</f>
        <v>0</v>
      </c>
      <c r="H52" s="683">
        <f t="shared" si="8"/>
        <v>0</v>
      </c>
      <c r="I52" s="727"/>
      <c r="J52" s="718">
        <f t="shared" si="6"/>
        <v>0</v>
      </c>
      <c r="K52" s="265"/>
      <c r="L52" s="382"/>
      <c r="M52" s="265"/>
      <c r="N52" s="674">
        <f t="shared" si="1"/>
        <v>0</v>
      </c>
      <c r="O52" s="385" t="s">
        <v>423</v>
      </c>
      <c r="P52" s="382"/>
      <c r="Q52" s="265"/>
      <c r="R52" s="265"/>
      <c r="S52" s="265"/>
      <c r="T52" s="265"/>
    </row>
    <row r="53" spans="1:20" ht="14.5" thickBot="1" x14ac:dyDescent="0.35">
      <c r="A53" s="404"/>
      <c r="B53" s="1233" t="s">
        <v>459</v>
      </c>
      <c r="C53" s="313" t="s">
        <v>225</v>
      </c>
      <c r="D53" s="678">
        <f>D47+D50</f>
        <v>0</v>
      </c>
      <c r="F53" s="395" t="str">
        <f t="shared" si="2"/>
        <v>Nominal £</v>
      </c>
      <c r="G53" s="677">
        <f t="shared" si="8"/>
        <v>0</v>
      </c>
      <c r="H53" s="664">
        <f t="shared" si="8"/>
        <v>0</v>
      </c>
      <c r="I53" s="728"/>
      <c r="J53" s="678">
        <f t="shared" si="6"/>
        <v>0</v>
      </c>
      <c r="K53" s="324"/>
      <c r="L53" s="380"/>
      <c r="M53" s="324"/>
      <c r="N53" s="678">
        <f t="shared" si="1"/>
        <v>0</v>
      </c>
      <c r="O53" s="381" t="s">
        <v>423</v>
      </c>
      <c r="P53" s="380"/>
      <c r="Q53" s="265"/>
      <c r="R53" s="265"/>
      <c r="S53" s="265"/>
      <c r="T53" s="265"/>
    </row>
    <row r="54" spans="1:20" x14ac:dyDescent="0.3">
      <c r="A54" s="401" t="s">
        <v>423</v>
      </c>
      <c r="B54" s="402" t="s">
        <v>460</v>
      </c>
      <c r="C54" s="311" t="s">
        <v>225</v>
      </c>
      <c r="D54" s="277"/>
      <c r="F54" s="393" t="str">
        <f t="shared" si="2"/>
        <v>Nominal £</v>
      </c>
      <c r="G54" s="273"/>
      <c r="H54" s="274"/>
      <c r="I54" s="726"/>
      <c r="J54" s="670">
        <f t="shared" si="0"/>
        <v>0</v>
      </c>
      <c r="K54" s="320"/>
      <c r="L54" s="277"/>
      <c r="M54" s="320"/>
      <c r="N54" s="1227">
        <f t="shared" si="1"/>
        <v>0</v>
      </c>
      <c r="O54" s="374" t="s">
        <v>423</v>
      </c>
      <c r="P54" s="277"/>
      <c r="Q54" s="265"/>
      <c r="R54" s="265"/>
      <c r="S54" s="265"/>
      <c r="T54" s="265"/>
    </row>
    <row r="55" spans="1:20" x14ac:dyDescent="0.3">
      <c r="A55" s="406"/>
      <c r="B55" s="375" t="s">
        <v>461</v>
      </c>
      <c r="C55" s="407" t="s">
        <v>225</v>
      </c>
      <c r="D55" s="382"/>
      <c r="F55" s="396" t="str">
        <f t="shared" si="2"/>
        <v>Nominal £</v>
      </c>
      <c r="G55" s="383"/>
      <c r="H55" s="384"/>
      <c r="I55" s="727"/>
      <c r="J55" s="718">
        <f t="shared" si="0"/>
        <v>0</v>
      </c>
      <c r="K55" s="265"/>
      <c r="L55" s="382"/>
      <c r="M55" s="265"/>
      <c r="N55" s="674">
        <f t="shared" si="1"/>
        <v>0</v>
      </c>
      <c r="O55" s="385" t="s">
        <v>423</v>
      </c>
      <c r="P55" s="382"/>
      <c r="Q55" s="265"/>
      <c r="R55" s="265"/>
      <c r="S55" s="265"/>
      <c r="T55" s="265"/>
    </row>
    <row r="56" spans="1:20" ht="14.5" thickBot="1" x14ac:dyDescent="0.35">
      <c r="A56" s="385"/>
      <c r="B56" s="265" t="s">
        <v>462</v>
      </c>
      <c r="C56" s="327" t="s">
        <v>225</v>
      </c>
      <c r="D56" s="289"/>
      <c r="F56" s="398" t="str">
        <f t="shared" si="2"/>
        <v>Nominal £</v>
      </c>
      <c r="G56" s="286"/>
      <c r="H56" s="287"/>
      <c r="I56" s="725"/>
      <c r="J56" s="674">
        <f t="shared" si="0"/>
        <v>0</v>
      </c>
      <c r="K56" s="265"/>
      <c r="L56" s="289"/>
      <c r="M56" s="265"/>
      <c r="N56" s="674">
        <f t="shared" si="1"/>
        <v>0</v>
      </c>
      <c r="O56" s="386" t="s">
        <v>423</v>
      </c>
      <c r="P56" s="289"/>
      <c r="Q56" s="265"/>
      <c r="R56" s="265"/>
      <c r="S56" s="265"/>
      <c r="T56" s="265"/>
    </row>
    <row r="57" spans="1:20" x14ac:dyDescent="0.3">
      <c r="A57" s="401" t="s">
        <v>423</v>
      </c>
      <c r="B57" s="1237" t="s">
        <v>997</v>
      </c>
      <c r="C57" s="311" t="s">
        <v>225</v>
      </c>
      <c r="D57" s="277"/>
      <c r="F57" s="393" t="str">
        <f t="shared" si="2"/>
        <v>Nominal £</v>
      </c>
      <c r="G57" s="273"/>
      <c r="H57" s="274"/>
      <c r="I57" s="726"/>
      <c r="J57" s="670">
        <f t="shared" ref="J57:J59" si="9">SUM(G57:I57)</f>
        <v>0</v>
      </c>
      <c r="K57" s="320"/>
      <c r="L57" s="277"/>
      <c r="M57" s="320"/>
      <c r="N57" s="1227">
        <f t="shared" si="1"/>
        <v>0</v>
      </c>
      <c r="O57" s="374" t="s">
        <v>423</v>
      </c>
      <c r="P57" s="277"/>
      <c r="Q57" s="265"/>
      <c r="R57" s="265"/>
      <c r="S57" s="265"/>
      <c r="T57" s="265"/>
    </row>
    <row r="58" spans="1:20" x14ac:dyDescent="0.3">
      <c r="A58" s="406"/>
      <c r="B58" s="1238" t="s">
        <v>998</v>
      </c>
      <c r="C58" s="407" t="s">
        <v>225</v>
      </c>
      <c r="D58" s="382"/>
      <c r="F58" s="396" t="str">
        <f t="shared" si="2"/>
        <v>Nominal £</v>
      </c>
      <c r="G58" s="383"/>
      <c r="H58" s="384"/>
      <c r="I58" s="727"/>
      <c r="J58" s="718">
        <f>SUM(G58:I58)</f>
        <v>0</v>
      </c>
      <c r="K58" s="265"/>
      <c r="L58" s="382"/>
      <c r="M58" s="265"/>
      <c r="N58" s="674">
        <f t="shared" si="1"/>
        <v>0</v>
      </c>
      <c r="O58" s="385" t="s">
        <v>423</v>
      </c>
      <c r="P58" s="382"/>
      <c r="Q58" s="265"/>
      <c r="R58" s="265"/>
      <c r="S58" s="265"/>
      <c r="T58" s="265"/>
    </row>
    <row r="59" spans="1:20" ht="14.5" thickBot="1" x14ac:dyDescent="0.35">
      <c r="A59" s="385"/>
      <c r="B59" s="1239" t="s">
        <v>999</v>
      </c>
      <c r="C59" s="327" t="s">
        <v>225</v>
      </c>
      <c r="D59" s="289"/>
      <c r="F59" s="398" t="str">
        <f t="shared" si="2"/>
        <v>Nominal £</v>
      </c>
      <c r="G59" s="286"/>
      <c r="H59" s="287"/>
      <c r="I59" s="725"/>
      <c r="J59" s="674">
        <f t="shared" si="9"/>
        <v>0</v>
      </c>
      <c r="K59" s="265"/>
      <c r="L59" s="289"/>
      <c r="M59" s="265"/>
      <c r="N59" s="674">
        <f t="shared" si="1"/>
        <v>0</v>
      </c>
      <c r="O59" s="386" t="s">
        <v>423</v>
      </c>
      <c r="P59" s="289"/>
      <c r="Q59" s="265"/>
      <c r="R59" s="265"/>
      <c r="S59" s="265"/>
      <c r="T59" s="265"/>
    </row>
    <row r="60" spans="1:20" x14ac:dyDescent="0.3">
      <c r="A60" s="401" t="s">
        <v>425</v>
      </c>
      <c r="B60" s="402" t="s">
        <v>463</v>
      </c>
      <c r="C60" s="311" t="s">
        <v>225</v>
      </c>
      <c r="D60" s="277"/>
      <c r="F60" s="393" t="str">
        <f t="shared" si="2"/>
        <v>Nominal £</v>
      </c>
      <c r="G60" s="273"/>
      <c r="H60" s="274"/>
      <c r="I60" s="726"/>
      <c r="J60" s="670">
        <f t="shared" si="0"/>
        <v>0</v>
      </c>
      <c r="K60" s="320"/>
      <c r="L60" s="277"/>
      <c r="M60" s="320"/>
      <c r="N60" s="1227">
        <f t="shared" si="1"/>
        <v>0</v>
      </c>
      <c r="O60" s="374" t="s">
        <v>425</v>
      </c>
      <c r="P60" s="277"/>
      <c r="Q60" s="265"/>
      <c r="R60" s="265"/>
      <c r="S60" s="265"/>
      <c r="T60" s="265"/>
    </row>
    <row r="61" spans="1:20" x14ac:dyDescent="0.3">
      <c r="A61" s="385"/>
      <c r="B61" s="403" t="s">
        <v>464</v>
      </c>
      <c r="C61" s="312" t="s">
        <v>225</v>
      </c>
      <c r="D61" s="283"/>
      <c r="F61" s="394" t="str">
        <f t="shared" si="2"/>
        <v>Nominal £</v>
      </c>
      <c r="G61" s="280"/>
      <c r="H61" s="281"/>
      <c r="I61" s="729"/>
      <c r="J61" s="672">
        <f t="shared" si="0"/>
        <v>0</v>
      </c>
      <c r="K61" s="265"/>
      <c r="L61" s="283"/>
      <c r="M61" s="265"/>
      <c r="N61" s="1228">
        <f t="shared" si="1"/>
        <v>0</v>
      </c>
      <c r="O61" s="375" t="s">
        <v>425</v>
      </c>
      <c r="P61" s="283"/>
      <c r="Q61" s="265"/>
      <c r="R61" s="265"/>
      <c r="S61" s="265"/>
      <c r="T61" s="265"/>
    </row>
    <row r="62" spans="1:20" x14ac:dyDescent="0.3">
      <c r="A62" s="385"/>
      <c r="B62" s="403" t="s">
        <v>465</v>
      </c>
      <c r="C62" s="312" t="s">
        <v>225</v>
      </c>
      <c r="D62" s="283"/>
      <c r="F62" s="394" t="str">
        <f t="shared" si="2"/>
        <v>Nominal £</v>
      </c>
      <c r="G62" s="280"/>
      <c r="H62" s="281"/>
      <c r="I62" s="729"/>
      <c r="J62" s="672">
        <f t="shared" si="0"/>
        <v>0</v>
      </c>
      <c r="K62" s="265"/>
      <c r="L62" s="283"/>
      <c r="M62" s="265"/>
      <c r="N62" s="1228">
        <f t="shared" si="1"/>
        <v>0</v>
      </c>
      <c r="O62" s="375" t="s">
        <v>425</v>
      </c>
      <c r="P62" s="283"/>
      <c r="Q62" s="265"/>
      <c r="R62" s="265"/>
      <c r="S62" s="265"/>
      <c r="T62" s="265"/>
    </row>
    <row r="63" spans="1:20" x14ac:dyDescent="0.3">
      <c r="A63" s="385"/>
      <c r="B63" s="403" t="s">
        <v>466</v>
      </c>
      <c r="C63" s="312" t="s">
        <v>225</v>
      </c>
      <c r="D63" s="283"/>
      <c r="F63" s="394" t="str">
        <f t="shared" si="2"/>
        <v>Nominal £</v>
      </c>
      <c r="G63" s="280"/>
      <c r="H63" s="281"/>
      <c r="I63" s="729"/>
      <c r="J63" s="672">
        <f t="shared" si="0"/>
        <v>0</v>
      </c>
      <c r="K63" s="265"/>
      <c r="L63" s="283"/>
      <c r="M63" s="265"/>
      <c r="N63" s="1228">
        <f t="shared" si="1"/>
        <v>0</v>
      </c>
      <c r="O63" s="375" t="s">
        <v>425</v>
      </c>
      <c r="P63" s="283"/>
      <c r="Q63" s="265"/>
      <c r="R63" s="265"/>
      <c r="S63" s="265"/>
      <c r="T63" s="265"/>
    </row>
    <row r="64" spans="1:20" x14ac:dyDescent="0.3">
      <c r="A64" s="385"/>
      <c r="B64" s="403" t="s">
        <v>467</v>
      </c>
      <c r="C64" s="312" t="s">
        <v>225</v>
      </c>
      <c r="D64" s="283"/>
      <c r="F64" s="394" t="str">
        <f t="shared" si="2"/>
        <v>Nominal £</v>
      </c>
      <c r="G64" s="280"/>
      <c r="H64" s="281"/>
      <c r="I64" s="729"/>
      <c r="J64" s="672">
        <f t="shared" si="0"/>
        <v>0</v>
      </c>
      <c r="K64" s="265"/>
      <c r="L64" s="283"/>
      <c r="M64" s="265"/>
      <c r="N64" s="1228">
        <f t="shared" si="1"/>
        <v>0</v>
      </c>
      <c r="O64" s="375" t="s">
        <v>425</v>
      </c>
      <c r="P64" s="283"/>
      <c r="Q64" s="265"/>
      <c r="R64" s="265"/>
      <c r="S64" s="265"/>
      <c r="T64" s="265"/>
    </row>
    <row r="65" spans="1:20" x14ac:dyDescent="0.3">
      <c r="A65" s="385"/>
      <c r="B65" s="403" t="s">
        <v>468</v>
      </c>
      <c r="C65" s="312" t="s">
        <v>225</v>
      </c>
      <c r="D65" s="283"/>
      <c r="F65" s="394" t="str">
        <f t="shared" si="2"/>
        <v>Nominal £</v>
      </c>
      <c r="G65" s="280"/>
      <c r="H65" s="281"/>
      <c r="I65" s="729"/>
      <c r="J65" s="672">
        <f t="shared" si="0"/>
        <v>0</v>
      </c>
      <c r="K65" s="265"/>
      <c r="L65" s="283"/>
      <c r="M65" s="265"/>
      <c r="N65" s="1228">
        <f t="shared" si="1"/>
        <v>0</v>
      </c>
      <c r="O65" s="375" t="s">
        <v>425</v>
      </c>
      <c r="P65" s="283"/>
      <c r="Q65" s="265"/>
      <c r="R65" s="265"/>
      <c r="S65" s="265"/>
      <c r="T65" s="265"/>
    </row>
    <row r="66" spans="1:20" x14ac:dyDescent="0.3">
      <c r="A66" s="385"/>
      <c r="B66" s="403" t="s">
        <v>469</v>
      </c>
      <c r="C66" s="312" t="s">
        <v>225</v>
      </c>
      <c r="D66" s="283"/>
      <c r="F66" s="394" t="str">
        <f t="shared" si="2"/>
        <v>Nominal £</v>
      </c>
      <c r="G66" s="280"/>
      <c r="H66" s="281"/>
      <c r="I66" s="729"/>
      <c r="J66" s="672">
        <f t="shared" si="0"/>
        <v>0</v>
      </c>
      <c r="K66" s="265"/>
      <c r="L66" s="283"/>
      <c r="M66" s="265"/>
      <c r="N66" s="1228">
        <f t="shared" si="1"/>
        <v>0</v>
      </c>
      <c r="O66" s="375" t="s">
        <v>425</v>
      </c>
      <c r="P66" s="283"/>
      <c r="Q66" s="265"/>
      <c r="R66" s="265"/>
      <c r="S66" s="265"/>
      <c r="T66" s="265"/>
    </row>
    <row r="67" spans="1:20" x14ac:dyDescent="0.3">
      <c r="A67" s="385"/>
      <c r="B67" s="403" t="s">
        <v>470</v>
      </c>
      <c r="C67" s="312" t="s">
        <v>225</v>
      </c>
      <c r="D67" s="283"/>
      <c r="F67" s="394" t="str">
        <f t="shared" si="2"/>
        <v>Nominal £</v>
      </c>
      <c r="G67" s="280"/>
      <c r="H67" s="281"/>
      <c r="I67" s="729"/>
      <c r="J67" s="672">
        <f t="shared" si="0"/>
        <v>0</v>
      </c>
      <c r="K67" s="265"/>
      <c r="L67" s="283"/>
      <c r="M67" s="265"/>
      <c r="N67" s="1228">
        <f t="shared" si="1"/>
        <v>0</v>
      </c>
      <c r="O67" s="375" t="s">
        <v>425</v>
      </c>
      <c r="P67" s="283"/>
      <c r="Q67" s="265"/>
      <c r="R67" s="265"/>
      <c r="S67" s="265"/>
      <c r="T67" s="265"/>
    </row>
    <row r="68" spans="1:20" x14ac:dyDescent="0.3">
      <c r="A68" s="385"/>
      <c r="B68" s="403" t="s">
        <v>471</v>
      </c>
      <c r="C68" s="312" t="s">
        <v>225</v>
      </c>
      <c r="D68" s="283"/>
      <c r="F68" s="394" t="str">
        <f t="shared" si="2"/>
        <v>Nominal £</v>
      </c>
      <c r="G68" s="280"/>
      <c r="H68" s="281"/>
      <c r="I68" s="729"/>
      <c r="J68" s="672">
        <f t="shared" si="0"/>
        <v>0</v>
      </c>
      <c r="K68" s="265"/>
      <c r="L68" s="283"/>
      <c r="M68" s="265"/>
      <c r="N68" s="1228">
        <f t="shared" si="1"/>
        <v>0</v>
      </c>
      <c r="O68" s="375" t="s">
        <v>425</v>
      </c>
      <c r="P68" s="283"/>
      <c r="Q68" s="265"/>
      <c r="R68" s="265"/>
      <c r="S68" s="265"/>
      <c r="T68" s="265"/>
    </row>
    <row r="69" spans="1:20" x14ac:dyDescent="0.3">
      <c r="A69" s="385"/>
      <c r="B69" s="403" t="s">
        <v>472</v>
      </c>
      <c r="C69" s="312" t="s">
        <v>225</v>
      </c>
      <c r="D69" s="283"/>
      <c r="F69" s="394" t="str">
        <f t="shared" si="2"/>
        <v>Nominal £</v>
      </c>
      <c r="G69" s="280"/>
      <c r="H69" s="281"/>
      <c r="I69" s="729"/>
      <c r="J69" s="672">
        <f t="shared" si="0"/>
        <v>0</v>
      </c>
      <c r="K69" s="265"/>
      <c r="L69" s="283"/>
      <c r="M69" s="265"/>
      <c r="N69" s="1228">
        <f t="shared" si="1"/>
        <v>0</v>
      </c>
      <c r="O69" s="375" t="s">
        <v>425</v>
      </c>
      <c r="P69" s="283"/>
      <c r="Q69" s="265"/>
      <c r="R69" s="265"/>
      <c r="S69" s="265"/>
      <c r="T69" s="265"/>
    </row>
    <row r="70" spans="1:20" x14ac:dyDescent="0.3">
      <c r="A70" s="385"/>
      <c r="B70" s="403" t="s">
        <v>473</v>
      </c>
      <c r="C70" s="312" t="s">
        <v>225</v>
      </c>
      <c r="D70" s="283"/>
      <c r="F70" s="394" t="str">
        <f t="shared" si="2"/>
        <v>Nominal £</v>
      </c>
      <c r="G70" s="280"/>
      <c r="H70" s="281"/>
      <c r="I70" s="729"/>
      <c r="J70" s="672">
        <f t="shared" si="0"/>
        <v>0</v>
      </c>
      <c r="K70" s="265"/>
      <c r="L70" s="283"/>
      <c r="M70" s="265"/>
      <c r="N70" s="1228">
        <f t="shared" si="1"/>
        <v>0</v>
      </c>
      <c r="O70" s="375" t="s">
        <v>425</v>
      </c>
      <c r="P70" s="283"/>
      <c r="Q70" s="265"/>
      <c r="R70" s="265"/>
      <c r="S70" s="265"/>
      <c r="T70" s="265"/>
    </row>
    <row r="71" spans="1:20" x14ac:dyDescent="0.3">
      <c r="A71" s="385"/>
      <c r="B71" s="403" t="s">
        <v>474</v>
      </c>
      <c r="C71" s="312" t="s">
        <v>225</v>
      </c>
      <c r="D71" s="283"/>
      <c r="F71" s="394" t="str">
        <f t="shared" si="2"/>
        <v>Nominal £</v>
      </c>
      <c r="G71" s="280"/>
      <c r="H71" s="281"/>
      <c r="I71" s="729"/>
      <c r="J71" s="672">
        <f t="shared" si="0"/>
        <v>0</v>
      </c>
      <c r="K71" s="265"/>
      <c r="L71" s="283"/>
      <c r="M71" s="265"/>
      <c r="N71" s="1228">
        <f t="shared" si="1"/>
        <v>0</v>
      </c>
      <c r="O71" s="375" t="s">
        <v>425</v>
      </c>
      <c r="P71" s="283"/>
      <c r="Q71" s="265"/>
      <c r="R71" s="265"/>
      <c r="S71" s="265"/>
      <c r="T71" s="265"/>
    </row>
    <row r="72" spans="1:20" ht="14.5" thickBot="1" x14ac:dyDescent="0.35">
      <c r="A72" s="404"/>
      <c r="B72" s="405" t="s">
        <v>475</v>
      </c>
      <c r="C72" s="313" t="s">
        <v>225</v>
      </c>
      <c r="D72" s="380"/>
      <c r="F72" s="395" t="str">
        <f t="shared" si="2"/>
        <v>Nominal £</v>
      </c>
      <c r="G72" s="305"/>
      <c r="H72" s="300"/>
      <c r="I72" s="728"/>
      <c r="J72" s="678">
        <f t="shared" si="0"/>
        <v>0</v>
      </c>
      <c r="K72" s="324"/>
      <c r="L72" s="380"/>
      <c r="M72" s="324"/>
      <c r="N72" s="1229">
        <f t="shared" si="1"/>
        <v>0</v>
      </c>
      <c r="O72" s="381" t="s">
        <v>425</v>
      </c>
      <c r="P72" s="380"/>
      <c r="Q72" s="265"/>
      <c r="R72" s="265"/>
      <c r="S72" s="265"/>
      <c r="T72" s="265"/>
    </row>
    <row r="73" spans="1:20" x14ac:dyDescent="0.3">
      <c r="A73" s="406" t="s">
        <v>425</v>
      </c>
      <c r="B73" s="319" t="s">
        <v>476</v>
      </c>
      <c r="C73" s="409" t="s">
        <v>225</v>
      </c>
      <c r="D73" s="387"/>
      <c r="F73" s="397" t="str">
        <f t="shared" si="2"/>
        <v>Nominal £</v>
      </c>
      <c r="G73" s="388"/>
      <c r="H73" s="389"/>
      <c r="I73" s="730"/>
      <c r="J73" s="718">
        <f t="shared" si="0"/>
        <v>0</v>
      </c>
      <c r="K73" s="265"/>
      <c r="L73" s="387"/>
      <c r="M73" s="265"/>
      <c r="N73" s="1228">
        <f t="shared" si="1"/>
        <v>0</v>
      </c>
      <c r="O73" s="399" t="s">
        <v>425</v>
      </c>
      <c r="P73" s="387"/>
      <c r="Q73" s="265"/>
      <c r="R73" s="265"/>
      <c r="S73" s="265"/>
      <c r="T73" s="265"/>
    </row>
    <row r="74" spans="1:20" x14ac:dyDescent="0.3">
      <c r="A74" s="385"/>
      <c r="B74" s="403" t="s">
        <v>477</v>
      </c>
      <c r="C74" s="312" t="s">
        <v>225</v>
      </c>
      <c r="D74" s="283"/>
      <c r="F74" s="394" t="str">
        <f t="shared" si="2"/>
        <v>Nominal £</v>
      </c>
      <c r="G74" s="280"/>
      <c r="H74" s="281"/>
      <c r="I74" s="729"/>
      <c r="J74" s="672">
        <f t="shared" si="0"/>
        <v>0</v>
      </c>
      <c r="K74" s="265"/>
      <c r="L74" s="283"/>
      <c r="M74" s="265"/>
      <c r="N74" s="1228">
        <f t="shared" si="1"/>
        <v>0</v>
      </c>
      <c r="O74" s="375" t="s">
        <v>425</v>
      </c>
      <c r="P74" s="283"/>
      <c r="Q74" s="265"/>
      <c r="R74" s="265"/>
      <c r="S74" s="265"/>
      <c r="T74" s="265"/>
    </row>
    <row r="75" spans="1:20" x14ac:dyDescent="0.3">
      <c r="A75" s="385"/>
      <c r="B75" s="403" t="s">
        <v>478</v>
      </c>
      <c r="C75" s="312" t="s">
        <v>225</v>
      </c>
      <c r="D75" s="283"/>
      <c r="F75" s="394" t="str">
        <f t="shared" si="2"/>
        <v>Nominal £</v>
      </c>
      <c r="G75" s="280"/>
      <c r="H75" s="281"/>
      <c r="I75" s="729"/>
      <c r="J75" s="672">
        <f t="shared" si="0"/>
        <v>0</v>
      </c>
      <c r="K75" s="265"/>
      <c r="L75" s="283"/>
      <c r="M75" s="265"/>
      <c r="N75" s="1228">
        <f t="shared" si="1"/>
        <v>0</v>
      </c>
      <c r="O75" s="375" t="s">
        <v>425</v>
      </c>
      <c r="P75" s="283"/>
      <c r="Q75" s="265"/>
      <c r="R75" s="265"/>
      <c r="S75" s="265"/>
      <c r="T75" s="265"/>
    </row>
    <row r="76" spans="1:20" x14ac:dyDescent="0.3">
      <c r="A76" s="385"/>
      <c r="B76" s="403" t="s">
        <v>479</v>
      </c>
      <c r="C76" s="312" t="s">
        <v>225</v>
      </c>
      <c r="D76" s="283"/>
      <c r="F76" s="394" t="str">
        <f t="shared" si="2"/>
        <v>Nominal £</v>
      </c>
      <c r="G76" s="280"/>
      <c r="H76" s="281"/>
      <c r="I76" s="729"/>
      <c r="J76" s="672">
        <f t="shared" si="0"/>
        <v>0</v>
      </c>
      <c r="K76" s="265"/>
      <c r="L76" s="283"/>
      <c r="M76" s="265"/>
      <c r="N76" s="1228">
        <f t="shared" si="1"/>
        <v>0</v>
      </c>
      <c r="O76" s="375" t="s">
        <v>425</v>
      </c>
      <c r="P76" s="283"/>
      <c r="Q76" s="265"/>
      <c r="R76" s="265"/>
      <c r="S76" s="265"/>
      <c r="T76" s="265"/>
    </row>
    <row r="77" spans="1:20" x14ac:dyDescent="0.3">
      <c r="A77" s="385"/>
      <c r="B77" s="403" t="s">
        <v>480</v>
      </c>
      <c r="C77" s="312" t="s">
        <v>225</v>
      </c>
      <c r="D77" s="283"/>
      <c r="F77" s="394" t="str">
        <f t="shared" si="2"/>
        <v>Nominal £</v>
      </c>
      <c r="G77" s="280"/>
      <c r="H77" s="281"/>
      <c r="I77" s="729"/>
      <c r="J77" s="672">
        <f t="shared" si="0"/>
        <v>0</v>
      </c>
      <c r="K77" s="265"/>
      <c r="L77" s="283"/>
      <c r="M77" s="265"/>
      <c r="N77" s="1228">
        <f t="shared" si="1"/>
        <v>0</v>
      </c>
      <c r="O77" s="375" t="s">
        <v>425</v>
      </c>
      <c r="P77" s="283"/>
      <c r="Q77" s="265"/>
      <c r="R77" s="265"/>
      <c r="S77" s="265"/>
      <c r="T77" s="265"/>
    </row>
    <row r="78" spans="1:20" x14ac:dyDescent="0.3">
      <c r="A78" s="385"/>
      <c r="B78" s="403" t="s">
        <v>481</v>
      </c>
      <c r="C78" s="312" t="s">
        <v>225</v>
      </c>
      <c r="D78" s="283"/>
      <c r="F78" s="394" t="str">
        <f t="shared" si="2"/>
        <v>Nominal £</v>
      </c>
      <c r="G78" s="280"/>
      <c r="H78" s="281"/>
      <c r="I78" s="729"/>
      <c r="J78" s="672">
        <f t="shared" si="0"/>
        <v>0</v>
      </c>
      <c r="K78" s="265"/>
      <c r="L78" s="283"/>
      <c r="M78" s="265"/>
      <c r="N78" s="1228">
        <f t="shared" si="1"/>
        <v>0</v>
      </c>
      <c r="O78" s="375" t="s">
        <v>425</v>
      </c>
      <c r="P78" s="283"/>
      <c r="Q78" s="265"/>
      <c r="R78" s="265"/>
      <c r="S78" s="265"/>
      <c r="T78" s="265"/>
    </row>
    <row r="79" spans="1:20" x14ac:dyDescent="0.3">
      <c r="A79" s="385"/>
      <c r="B79" s="403" t="s">
        <v>482</v>
      </c>
      <c r="C79" s="312" t="s">
        <v>225</v>
      </c>
      <c r="D79" s="283"/>
      <c r="F79" s="394" t="str">
        <f t="shared" si="2"/>
        <v>Nominal £</v>
      </c>
      <c r="G79" s="280"/>
      <c r="H79" s="281"/>
      <c r="I79" s="729"/>
      <c r="J79" s="672">
        <f t="shared" si="0"/>
        <v>0</v>
      </c>
      <c r="K79" s="265"/>
      <c r="L79" s="283"/>
      <c r="M79" s="265"/>
      <c r="N79" s="1228">
        <f t="shared" si="1"/>
        <v>0</v>
      </c>
      <c r="O79" s="375" t="s">
        <v>425</v>
      </c>
      <c r="P79" s="283"/>
      <c r="Q79" s="265"/>
      <c r="R79" s="265"/>
      <c r="S79" s="265"/>
      <c r="T79" s="265"/>
    </row>
    <row r="80" spans="1:20" x14ac:dyDescent="0.3">
      <c r="A80" s="385"/>
      <c r="B80" s="403" t="s">
        <v>483</v>
      </c>
      <c r="C80" s="312" t="s">
        <v>225</v>
      </c>
      <c r="D80" s="283"/>
      <c r="F80" s="394" t="str">
        <f t="shared" si="2"/>
        <v>Nominal £</v>
      </c>
      <c r="G80" s="280"/>
      <c r="H80" s="281"/>
      <c r="I80" s="729"/>
      <c r="J80" s="672">
        <f t="shared" si="0"/>
        <v>0</v>
      </c>
      <c r="K80" s="265"/>
      <c r="L80" s="283"/>
      <c r="M80" s="265"/>
      <c r="N80" s="1228">
        <f t="shared" si="1"/>
        <v>0</v>
      </c>
      <c r="O80" s="375" t="s">
        <v>425</v>
      </c>
      <c r="P80" s="283"/>
      <c r="Q80" s="265"/>
      <c r="R80" s="265"/>
      <c r="S80" s="265"/>
      <c r="T80" s="265"/>
    </row>
    <row r="81" spans="1:20" x14ac:dyDescent="0.3">
      <c r="A81" s="385"/>
      <c r="B81" s="403" t="s">
        <v>484</v>
      </c>
      <c r="C81" s="312" t="s">
        <v>225</v>
      </c>
      <c r="D81" s="283"/>
      <c r="F81" s="394" t="str">
        <f t="shared" si="2"/>
        <v>Nominal £</v>
      </c>
      <c r="G81" s="280"/>
      <c r="H81" s="281"/>
      <c r="I81" s="729"/>
      <c r="J81" s="672">
        <f t="shared" si="0"/>
        <v>0</v>
      </c>
      <c r="K81" s="265"/>
      <c r="L81" s="283"/>
      <c r="M81" s="265"/>
      <c r="N81" s="1228">
        <f t="shared" si="1"/>
        <v>0</v>
      </c>
      <c r="O81" s="375" t="s">
        <v>425</v>
      </c>
      <c r="P81" s="283"/>
      <c r="Q81" s="265"/>
      <c r="R81" s="265"/>
      <c r="S81" s="265"/>
      <c r="T81" s="265"/>
    </row>
    <row r="82" spans="1:20" x14ac:dyDescent="0.3">
      <c r="A82" s="385"/>
      <c r="B82" s="403" t="s">
        <v>485</v>
      </c>
      <c r="C82" s="312" t="s">
        <v>225</v>
      </c>
      <c r="D82" s="283"/>
      <c r="F82" s="394" t="str">
        <f t="shared" si="2"/>
        <v>Nominal £</v>
      </c>
      <c r="G82" s="280"/>
      <c r="H82" s="281"/>
      <c r="I82" s="729"/>
      <c r="J82" s="672">
        <f t="shared" si="0"/>
        <v>0</v>
      </c>
      <c r="K82" s="265"/>
      <c r="L82" s="283"/>
      <c r="M82" s="265"/>
      <c r="N82" s="1228">
        <f t="shared" si="1"/>
        <v>0</v>
      </c>
      <c r="O82" s="375" t="s">
        <v>425</v>
      </c>
      <c r="P82" s="283"/>
      <c r="Q82" s="265"/>
      <c r="R82" s="265"/>
      <c r="S82" s="265"/>
      <c r="T82" s="265"/>
    </row>
    <row r="83" spans="1:20" x14ac:dyDescent="0.3">
      <c r="A83" s="385"/>
      <c r="B83" s="403" t="s">
        <v>486</v>
      </c>
      <c r="C83" s="312" t="s">
        <v>225</v>
      </c>
      <c r="D83" s="283"/>
      <c r="F83" s="394" t="str">
        <f t="shared" ref="F83:F112" si="10">$F$8</f>
        <v>Nominal £</v>
      </c>
      <c r="G83" s="280"/>
      <c r="H83" s="281"/>
      <c r="I83" s="729"/>
      <c r="J83" s="672">
        <f t="shared" si="0"/>
        <v>0</v>
      </c>
      <c r="K83" s="265"/>
      <c r="L83" s="283"/>
      <c r="M83" s="265"/>
      <c r="N83" s="1228">
        <f t="shared" si="1"/>
        <v>0</v>
      </c>
      <c r="O83" s="375" t="s">
        <v>425</v>
      </c>
      <c r="P83" s="283"/>
      <c r="Q83" s="265"/>
      <c r="R83" s="265"/>
      <c r="S83" s="265"/>
      <c r="T83" s="265"/>
    </row>
    <row r="84" spans="1:20" x14ac:dyDescent="0.3">
      <c r="A84" s="385"/>
      <c r="B84" s="403" t="s">
        <v>487</v>
      </c>
      <c r="C84" s="312" t="s">
        <v>225</v>
      </c>
      <c r="D84" s="283"/>
      <c r="F84" s="394" t="str">
        <f t="shared" si="10"/>
        <v>Nominal £</v>
      </c>
      <c r="G84" s="280"/>
      <c r="H84" s="281"/>
      <c r="I84" s="729"/>
      <c r="J84" s="672">
        <f t="shared" ref="J84:J112" si="11">SUM(G84:I84)</f>
        <v>0</v>
      </c>
      <c r="K84" s="265"/>
      <c r="L84" s="283"/>
      <c r="M84" s="265"/>
      <c r="N84" s="1228">
        <f t="shared" ref="N84:N112" si="12">J84-L84</f>
        <v>0</v>
      </c>
      <c r="O84" s="375" t="s">
        <v>425</v>
      </c>
      <c r="P84" s="283"/>
      <c r="Q84" s="265"/>
      <c r="R84" s="265"/>
      <c r="S84" s="265"/>
      <c r="T84" s="265"/>
    </row>
    <row r="85" spans="1:20" ht="14.5" thickBot="1" x14ac:dyDescent="0.35">
      <c r="A85" s="404"/>
      <c r="B85" s="381" t="s">
        <v>488</v>
      </c>
      <c r="C85" s="313" t="s">
        <v>225</v>
      </c>
      <c r="D85" s="380"/>
      <c r="F85" s="395" t="str">
        <f t="shared" si="10"/>
        <v>Nominal £</v>
      </c>
      <c r="G85" s="305"/>
      <c r="H85" s="300"/>
      <c r="I85" s="731"/>
      <c r="J85" s="678">
        <f t="shared" si="11"/>
        <v>0</v>
      </c>
      <c r="K85" s="324"/>
      <c r="L85" s="380"/>
      <c r="M85" s="324"/>
      <c r="N85" s="678">
        <f t="shared" si="12"/>
        <v>0</v>
      </c>
      <c r="O85" s="381" t="s">
        <v>425</v>
      </c>
      <c r="P85" s="380"/>
      <c r="Q85" s="265"/>
      <c r="R85" s="265"/>
      <c r="S85" s="265"/>
      <c r="T85" s="265"/>
    </row>
    <row r="86" spans="1:20" x14ac:dyDescent="0.3">
      <c r="A86" s="406" t="s">
        <v>425</v>
      </c>
      <c r="B86" s="399" t="s">
        <v>489</v>
      </c>
      <c r="C86" s="409" t="s">
        <v>225</v>
      </c>
      <c r="D86" s="387"/>
      <c r="F86" s="397" t="str">
        <f t="shared" si="10"/>
        <v>Nominal £</v>
      </c>
      <c r="G86" s="388"/>
      <c r="H86" s="389"/>
      <c r="I86" s="730"/>
      <c r="J86" s="718">
        <f t="shared" si="11"/>
        <v>0</v>
      </c>
      <c r="K86" s="385"/>
      <c r="L86" s="387"/>
      <c r="M86" s="385"/>
      <c r="N86" s="1228">
        <f t="shared" si="12"/>
        <v>0</v>
      </c>
      <c r="O86" s="399" t="s">
        <v>425</v>
      </c>
      <c r="P86" s="387"/>
      <c r="Q86" s="265"/>
      <c r="R86" s="265"/>
      <c r="S86" s="265"/>
      <c r="T86" s="265"/>
    </row>
    <row r="87" spans="1:20" x14ac:dyDescent="0.3">
      <c r="A87" s="385"/>
      <c r="B87" s="403" t="s">
        <v>490</v>
      </c>
      <c r="C87" s="312" t="s">
        <v>225</v>
      </c>
      <c r="D87" s="283"/>
      <c r="F87" s="394" t="str">
        <f t="shared" si="10"/>
        <v>Nominal £</v>
      </c>
      <c r="G87" s="280"/>
      <c r="H87" s="281"/>
      <c r="I87" s="729"/>
      <c r="J87" s="672">
        <f t="shared" si="11"/>
        <v>0</v>
      </c>
      <c r="K87" s="265"/>
      <c r="L87" s="283"/>
      <c r="M87" s="265"/>
      <c r="N87" s="1228">
        <f t="shared" si="12"/>
        <v>0</v>
      </c>
      <c r="O87" s="375" t="s">
        <v>425</v>
      </c>
      <c r="P87" s="283"/>
      <c r="Q87" s="265"/>
      <c r="R87" s="265"/>
      <c r="S87" s="265"/>
      <c r="T87" s="265"/>
    </row>
    <row r="88" spans="1:20" x14ac:dyDescent="0.3">
      <c r="A88" s="385"/>
      <c r="B88" s="403" t="s">
        <v>491</v>
      </c>
      <c r="C88" s="312" t="s">
        <v>225</v>
      </c>
      <c r="D88" s="283"/>
      <c r="F88" s="394" t="str">
        <f t="shared" si="10"/>
        <v>Nominal £</v>
      </c>
      <c r="G88" s="280"/>
      <c r="H88" s="281"/>
      <c r="I88" s="729"/>
      <c r="J88" s="672">
        <f t="shared" si="11"/>
        <v>0</v>
      </c>
      <c r="K88" s="265"/>
      <c r="L88" s="283"/>
      <c r="M88" s="265"/>
      <c r="N88" s="1228">
        <f t="shared" si="12"/>
        <v>0</v>
      </c>
      <c r="O88" s="375" t="s">
        <v>425</v>
      </c>
      <c r="P88" s="283"/>
      <c r="Q88" s="265"/>
      <c r="R88" s="265"/>
      <c r="S88" s="265"/>
      <c r="T88" s="265"/>
    </row>
    <row r="89" spans="1:20" x14ac:dyDescent="0.3">
      <c r="A89" s="385"/>
      <c r="B89" s="403" t="s">
        <v>492</v>
      </c>
      <c r="C89" s="312" t="s">
        <v>225</v>
      </c>
      <c r="D89" s="283"/>
      <c r="F89" s="394" t="str">
        <f t="shared" si="10"/>
        <v>Nominal £</v>
      </c>
      <c r="G89" s="280"/>
      <c r="H89" s="281"/>
      <c r="I89" s="729"/>
      <c r="J89" s="672">
        <f t="shared" si="11"/>
        <v>0</v>
      </c>
      <c r="K89" s="265"/>
      <c r="L89" s="283"/>
      <c r="M89" s="265"/>
      <c r="N89" s="1228">
        <f t="shared" si="12"/>
        <v>0</v>
      </c>
      <c r="O89" s="375" t="s">
        <v>425</v>
      </c>
      <c r="P89" s="283"/>
      <c r="Q89" s="265"/>
      <c r="R89" s="265"/>
      <c r="S89" s="265"/>
      <c r="T89" s="265"/>
    </row>
    <row r="90" spans="1:20" x14ac:dyDescent="0.3">
      <c r="A90" s="385"/>
      <c r="B90" s="403" t="s">
        <v>493</v>
      </c>
      <c r="C90" s="312" t="s">
        <v>225</v>
      </c>
      <c r="D90" s="283"/>
      <c r="F90" s="394" t="str">
        <f t="shared" si="10"/>
        <v>Nominal £</v>
      </c>
      <c r="G90" s="280"/>
      <c r="H90" s="281"/>
      <c r="I90" s="729"/>
      <c r="J90" s="672">
        <f t="shared" si="11"/>
        <v>0</v>
      </c>
      <c r="K90" s="265"/>
      <c r="L90" s="283"/>
      <c r="M90" s="265"/>
      <c r="N90" s="1228">
        <f t="shared" si="12"/>
        <v>0</v>
      </c>
      <c r="O90" s="375" t="s">
        <v>425</v>
      </c>
      <c r="P90" s="283"/>
      <c r="Q90" s="265"/>
      <c r="R90" s="265"/>
      <c r="S90" s="265"/>
      <c r="T90" s="265"/>
    </row>
    <row r="91" spans="1:20" x14ac:dyDescent="0.3">
      <c r="A91" s="385"/>
      <c r="B91" s="403" t="s">
        <v>494</v>
      </c>
      <c r="C91" s="312" t="s">
        <v>225</v>
      </c>
      <c r="D91" s="283"/>
      <c r="F91" s="394" t="str">
        <f t="shared" si="10"/>
        <v>Nominal £</v>
      </c>
      <c r="G91" s="280"/>
      <c r="H91" s="281"/>
      <c r="I91" s="729"/>
      <c r="J91" s="672">
        <f t="shared" si="11"/>
        <v>0</v>
      </c>
      <c r="K91" s="265"/>
      <c r="L91" s="283"/>
      <c r="M91" s="265"/>
      <c r="N91" s="1228">
        <f t="shared" si="12"/>
        <v>0</v>
      </c>
      <c r="O91" s="375" t="s">
        <v>425</v>
      </c>
      <c r="P91" s="283"/>
      <c r="Q91" s="265"/>
      <c r="R91" s="265"/>
      <c r="S91" s="265"/>
      <c r="T91" s="265"/>
    </row>
    <row r="92" spans="1:20" x14ac:dyDescent="0.3">
      <c r="A92" s="385"/>
      <c r="B92" s="403" t="s">
        <v>495</v>
      </c>
      <c r="C92" s="312" t="s">
        <v>225</v>
      </c>
      <c r="D92" s="283"/>
      <c r="F92" s="394" t="str">
        <f t="shared" si="10"/>
        <v>Nominal £</v>
      </c>
      <c r="G92" s="280"/>
      <c r="H92" s="281"/>
      <c r="I92" s="729"/>
      <c r="J92" s="672">
        <f t="shared" si="11"/>
        <v>0</v>
      </c>
      <c r="K92" s="265"/>
      <c r="L92" s="283"/>
      <c r="M92" s="265"/>
      <c r="N92" s="1228">
        <f t="shared" si="12"/>
        <v>0</v>
      </c>
      <c r="O92" s="375" t="s">
        <v>425</v>
      </c>
      <c r="P92" s="283"/>
      <c r="Q92" s="265"/>
      <c r="R92" s="265"/>
      <c r="S92" s="265"/>
      <c r="T92" s="265"/>
    </row>
    <row r="93" spans="1:20" x14ac:dyDescent="0.3">
      <c r="A93" s="385"/>
      <c r="B93" s="403" t="s">
        <v>496</v>
      </c>
      <c r="C93" s="312" t="s">
        <v>225</v>
      </c>
      <c r="D93" s="283"/>
      <c r="F93" s="394" t="str">
        <f t="shared" si="10"/>
        <v>Nominal £</v>
      </c>
      <c r="G93" s="280"/>
      <c r="H93" s="281"/>
      <c r="I93" s="729"/>
      <c r="J93" s="672">
        <f t="shared" si="11"/>
        <v>0</v>
      </c>
      <c r="K93" s="265"/>
      <c r="L93" s="283"/>
      <c r="M93" s="265"/>
      <c r="N93" s="1228">
        <f t="shared" si="12"/>
        <v>0</v>
      </c>
      <c r="O93" s="375" t="s">
        <v>425</v>
      </c>
      <c r="P93" s="283"/>
      <c r="Q93" s="265"/>
      <c r="R93" s="265"/>
      <c r="S93" s="265"/>
      <c r="T93" s="265"/>
    </row>
    <row r="94" spans="1:20" x14ac:dyDescent="0.3">
      <c r="A94" s="385"/>
      <c r="B94" s="403" t="s">
        <v>497</v>
      </c>
      <c r="C94" s="312" t="s">
        <v>225</v>
      </c>
      <c r="D94" s="283"/>
      <c r="F94" s="394" t="str">
        <f t="shared" si="10"/>
        <v>Nominal £</v>
      </c>
      <c r="G94" s="280"/>
      <c r="H94" s="281"/>
      <c r="I94" s="729"/>
      <c r="J94" s="672">
        <f t="shared" si="11"/>
        <v>0</v>
      </c>
      <c r="K94" s="265"/>
      <c r="L94" s="283"/>
      <c r="M94" s="265"/>
      <c r="N94" s="1228">
        <f t="shared" si="12"/>
        <v>0</v>
      </c>
      <c r="O94" s="375" t="s">
        <v>425</v>
      </c>
      <c r="P94" s="283"/>
      <c r="Q94" s="265"/>
      <c r="R94" s="265"/>
      <c r="S94" s="265"/>
      <c r="T94" s="265"/>
    </row>
    <row r="95" spans="1:20" x14ac:dyDescent="0.3">
      <c r="A95" s="385"/>
      <c r="B95" s="403" t="s">
        <v>498</v>
      </c>
      <c r="C95" s="312" t="s">
        <v>225</v>
      </c>
      <c r="D95" s="283"/>
      <c r="F95" s="394" t="str">
        <f t="shared" si="10"/>
        <v>Nominal £</v>
      </c>
      <c r="G95" s="280"/>
      <c r="H95" s="281"/>
      <c r="I95" s="729"/>
      <c r="J95" s="672">
        <f t="shared" si="11"/>
        <v>0</v>
      </c>
      <c r="K95" s="265"/>
      <c r="L95" s="283"/>
      <c r="M95" s="265"/>
      <c r="N95" s="1228">
        <f t="shared" si="12"/>
        <v>0</v>
      </c>
      <c r="O95" s="375" t="s">
        <v>425</v>
      </c>
      <c r="P95" s="283"/>
      <c r="Q95" s="265"/>
      <c r="R95" s="265"/>
      <c r="S95" s="265"/>
      <c r="T95" s="265"/>
    </row>
    <row r="96" spans="1:20" x14ac:dyDescent="0.3">
      <c r="A96" s="385"/>
      <c r="B96" s="403" t="s">
        <v>499</v>
      </c>
      <c r="C96" s="312" t="s">
        <v>225</v>
      </c>
      <c r="D96" s="283"/>
      <c r="F96" s="394" t="str">
        <f t="shared" si="10"/>
        <v>Nominal £</v>
      </c>
      <c r="G96" s="280"/>
      <c r="H96" s="281"/>
      <c r="I96" s="729"/>
      <c r="J96" s="672">
        <f t="shared" si="11"/>
        <v>0</v>
      </c>
      <c r="K96" s="265"/>
      <c r="L96" s="283"/>
      <c r="M96" s="265"/>
      <c r="N96" s="1228">
        <f t="shared" si="12"/>
        <v>0</v>
      </c>
      <c r="O96" s="375" t="s">
        <v>425</v>
      </c>
      <c r="P96" s="283"/>
      <c r="Q96" s="265"/>
      <c r="R96" s="265"/>
      <c r="S96" s="265"/>
      <c r="T96" s="265"/>
    </row>
    <row r="97" spans="1:33" x14ac:dyDescent="0.3">
      <c r="A97" s="385"/>
      <c r="B97" s="403" t="s">
        <v>500</v>
      </c>
      <c r="C97" s="312" t="s">
        <v>225</v>
      </c>
      <c r="D97" s="283"/>
      <c r="F97" s="394" t="str">
        <f t="shared" si="10"/>
        <v>Nominal £</v>
      </c>
      <c r="G97" s="280"/>
      <c r="H97" s="281"/>
      <c r="I97" s="729"/>
      <c r="J97" s="672">
        <f t="shared" si="11"/>
        <v>0</v>
      </c>
      <c r="K97" s="265"/>
      <c r="L97" s="283"/>
      <c r="M97" s="265"/>
      <c r="N97" s="1228">
        <f t="shared" si="12"/>
        <v>0</v>
      </c>
      <c r="O97" s="375" t="s">
        <v>425</v>
      </c>
      <c r="P97" s="283"/>
      <c r="Q97" s="265"/>
      <c r="R97" s="265"/>
      <c r="S97" s="265"/>
      <c r="T97" s="265"/>
    </row>
    <row r="98" spans="1:33" ht="14.5" thickBot="1" x14ac:dyDescent="0.35">
      <c r="A98" s="404"/>
      <c r="B98" s="378" t="s">
        <v>501</v>
      </c>
      <c r="C98" s="313" t="s">
        <v>225</v>
      </c>
      <c r="D98" s="380"/>
      <c r="F98" s="395" t="str">
        <f t="shared" si="10"/>
        <v>Nominal £</v>
      </c>
      <c r="G98" s="305"/>
      <c r="H98" s="300"/>
      <c r="I98" s="728"/>
      <c r="J98" s="678">
        <f t="shared" si="11"/>
        <v>0</v>
      </c>
      <c r="K98" s="324"/>
      <c r="L98" s="380"/>
      <c r="M98" s="324"/>
      <c r="N98" s="1229">
        <f t="shared" si="12"/>
        <v>0</v>
      </c>
      <c r="O98" s="381" t="s">
        <v>425</v>
      </c>
      <c r="P98" s="380"/>
      <c r="Q98" s="265"/>
      <c r="R98" s="265"/>
      <c r="S98" s="265"/>
      <c r="T98" s="265"/>
    </row>
    <row r="99" spans="1:33" x14ac:dyDescent="0.3">
      <c r="A99" s="414" t="s">
        <v>425</v>
      </c>
      <c r="B99" s="1023" t="s">
        <v>818</v>
      </c>
      <c r="C99" s="312" t="s">
        <v>225</v>
      </c>
      <c r="D99" s="507"/>
      <c r="F99" s="394" t="str">
        <f t="shared" si="10"/>
        <v>Nominal £</v>
      </c>
      <c r="G99" s="506"/>
      <c r="H99" s="523"/>
      <c r="I99" s="725"/>
      <c r="J99" s="672">
        <f t="shared" si="11"/>
        <v>0</v>
      </c>
      <c r="K99" s="265"/>
      <c r="L99" s="507"/>
      <c r="M99" s="265"/>
      <c r="N99" s="1228">
        <f t="shared" si="12"/>
        <v>0</v>
      </c>
      <c r="O99" s="503"/>
      <c r="P99" s="507"/>
      <c r="Q99" s="265"/>
      <c r="R99" s="265"/>
      <c r="S99" s="265"/>
      <c r="T99" s="265"/>
    </row>
    <row r="100" spans="1:33" x14ac:dyDescent="0.3">
      <c r="A100" s="385"/>
      <c r="B100" s="1023" t="s">
        <v>819</v>
      </c>
      <c r="C100" s="312" t="s">
        <v>225</v>
      </c>
      <c r="D100" s="507"/>
      <c r="F100" s="394" t="str">
        <f t="shared" si="10"/>
        <v>Nominal £</v>
      </c>
      <c r="G100" s="506"/>
      <c r="H100" s="523"/>
      <c r="I100" s="725"/>
      <c r="J100" s="672">
        <f t="shared" si="11"/>
        <v>0</v>
      </c>
      <c r="K100" s="265"/>
      <c r="L100" s="507"/>
      <c r="M100" s="265"/>
      <c r="N100" s="1228">
        <f t="shared" si="12"/>
        <v>0</v>
      </c>
      <c r="O100" s="503"/>
      <c r="P100" s="507"/>
      <c r="Q100" s="265"/>
      <c r="R100" s="265"/>
      <c r="S100" s="265"/>
      <c r="T100" s="265"/>
    </row>
    <row r="101" spans="1:33" x14ac:dyDescent="0.3">
      <c r="A101" s="385"/>
      <c r="B101" s="413" t="s">
        <v>820</v>
      </c>
      <c r="C101" s="312" t="s">
        <v>225</v>
      </c>
      <c r="D101" s="507"/>
      <c r="F101" s="394" t="str">
        <f t="shared" si="10"/>
        <v>Nominal £</v>
      </c>
      <c r="G101" s="506"/>
      <c r="H101" s="523"/>
      <c r="I101" s="725"/>
      <c r="J101" s="672">
        <f t="shared" si="11"/>
        <v>0</v>
      </c>
      <c r="K101" s="265"/>
      <c r="L101" s="507"/>
      <c r="M101" s="265"/>
      <c r="N101" s="1228">
        <f t="shared" si="12"/>
        <v>0</v>
      </c>
      <c r="O101" s="503"/>
      <c r="P101" s="507"/>
      <c r="Q101" s="265"/>
      <c r="R101" s="265"/>
      <c r="S101" s="265"/>
      <c r="T101" s="265"/>
    </row>
    <row r="102" spans="1:33" x14ac:dyDescent="0.3">
      <c r="A102" s="385"/>
      <c r="B102" s="413" t="s">
        <v>821</v>
      </c>
      <c r="C102" s="312" t="s">
        <v>225</v>
      </c>
      <c r="D102" s="507"/>
      <c r="F102" s="394" t="str">
        <f t="shared" si="10"/>
        <v>Nominal £</v>
      </c>
      <c r="G102" s="506"/>
      <c r="H102" s="523"/>
      <c r="I102" s="725"/>
      <c r="J102" s="672">
        <f t="shared" si="11"/>
        <v>0</v>
      </c>
      <c r="K102" s="265"/>
      <c r="L102" s="507"/>
      <c r="M102" s="265"/>
      <c r="N102" s="1228">
        <f t="shared" si="12"/>
        <v>0</v>
      </c>
      <c r="O102" s="503"/>
      <c r="P102" s="507"/>
      <c r="Q102" s="265"/>
      <c r="R102" s="265"/>
      <c r="S102" s="265"/>
      <c r="T102" s="265"/>
    </row>
    <row r="103" spans="1:33" x14ac:dyDescent="0.3">
      <c r="A103" s="406"/>
      <c r="B103" s="1023" t="s">
        <v>822</v>
      </c>
      <c r="C103" s="312" t="s">
        <v>225</v>
      </c>
      <c r="D103" s="283"/>
      <c r="F103" s="394" t="str">
        <f t="shared" si="10"/>
        <v>Nominal £</v>
      </c>
      <c r="G103" s="280"/>
      <c r="H103" s="281"/>
      <c r="I103" s="729"/>
      <c r="J103" s="672">
        <f t="shared" si="11"/>
        <v>0</v>
      </c>
      <c r="K103" s="265"/>
      <c r="L103" s="283"/>
      <c r="M103" s="265"/>
      <c r="N103" s="1228">
        <f t="shared" si="12"/>
        <v>0</v>
      </c>
      <c r="O103" s="375" t="s">
        <v>425</v>
      </c>
      <c r="P103" s="283"/>
      <c r="Q103" s="265"/>
      <c r="R103" s="265"/>
      <c r="S103" s="265"/>
      <c r="T103" s="265"/>
    </row>
    <row r="104" spans="1:33" x14ac:dyDescent="0.3">
      <c r="A104" s="410"/>
      <c r="B104" s="375" t="s">
        <v>823</v>
      </c>
      <c r="C104" s="312" t="s">
        <v>225</v>
      </c>
      <c r="D104" s="283"/>
      <c r="F104" s="394" t="str">
        <f t="shared" si="10"/>
        <v>Nominal £</v>
      </c>
      <c r="G104" s="280"/>
      <c r="H104" s="281"/>
      <c r="I104" s="729"/>
      <c r="J104" s="672">
        <f t="shared" si="11"/>
        <v>0</v>
      </c>
      <c r="K104" s="265"/>
      <c r="L104" s="283"/>
      <c r="M104" s="265"/>
      <c r="N104" s="1228">
        <f t="shared" si="12"/>
        <v>0</v>
      </c>
      <c r="O104" s="375" t="s">
        <v>425</v>
      </c>
      <c r="P104" s="283"/>
      <c r="Q104" s="265"/>
      <c r="R104" s="265"/>
      <c r="S104" s="265"/>
      <c r="T104" s="265"/>
    </row>
    <row r="105" spans="1:33" x14ac:dyDescent="0.3">
      <c r="A105" s="410"/>
      <c r="B105" s="375" t="s">
        <v>824</v>
      </c>
      <c r="C105" s="312" t="s">
        <v>225</v>
      </c>
      <c r="D105" s="283"/>
      <c r="F105" s="394" t="str">
        <f t="shared" si="10"/>
        <v>Nominal £</v>
      </c>
      <c r="G105" s="280"/>
      <c r="H105" s="281"/>
      <c r="I105" s="729"/>
      <c r="J105" s="672">
        <f t="shared" si="11"/>
        <v>0</v>
      </c>
      <c r="K105" s="265"/>
      <c r="L105" s="283"/>
      <c r="M105" s="265"/>
      <c r="N105" s="1228">
        <f t="shared" si="12"/>
        <v>0</v>
      </c>
      <c r="O105" s="375" t="s">
        <v>425</v>
      </c>
      <c r="P105" s="283"/>
      <c r="Q105" s="265"/>
      <c r="R105" s="265"/>
      <c r="S105" s="265"/>
      <c r="T105" s="265"/>
    </row>
    <row r="106" spans="1:33" s="38" customFormat="1" ht="15" customHeight="1" x14ac:dyDescent="0.3">
      <c r="A106" s="410"/>
      <c r="B106" s="375" t="s">
        <v>825</v>
      </c>
      <c r="C106" s="312" t="s">
        <v>225</v>
      </c>
      <c r="D106" s="283"/>
      <c r="E106"/>
      <c r="F106" s="394" t="str">
        <f t="shared" si="10"/>
        <v>Nominal £</v>
      </c>
      <c r="G106" s="280"/>
      <c r="H106" s="281"/>
      <c r="I106" s="729"/>
      <c r="J106" s="672">
        <f t="shared" si="11"/>
        <v>0</v>
      </c>
      <c r="K106" s="265"/>
      <c r="L106" s="283"/>
      <c r="M106" s="265"/>
      <c r="N106" s="1228">
        <f t="shared" si="12"/>
        <v>0</v>
      </c>
      <c r="O106" s="375" t="s">
        <v>425</v>
      </c>
      <c r="P106" s="283"/>
      <c r="Q106" s="265"/>
      <c r="R106" s="265"/>
      <c r="S106" s="265"/>
      <c r="T106" s="265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10"/>
      <c r="B107" s="375" t="s">
        <v>826</v>
      </c>
      <c r="C107" s="312" t="s">
        <v>225</v>
      </c>
      <c r="D107" s="283"/>
      <c r="F107" s="394" t="str">
        <f t="shared" si="10"/>
        <v>Nominal £</v>
      </c>
      <c r="G107" s="280"/>
      <c r="H107" s="281"/>
      <c r="I107" s="729"/>
      <c r="J107" s="672">
        <f t="shared" si="11"/>
        <v>0</v>
      </c>
      <c r="K107" s="265"/>
      <c r="L107" s="283"/>
      <c r="M107" s="265"/>
      <c r="N107" s="1228">
        <f t="shared" si="12"/>
        <v>0</v>
      </c>
      <c r="O107" s="375" t="s">
        <v>425</v>
      </c>
      <c r="P107" s="283"/>
      <c r="Q107" s="265"/>
      <c r="R107" s="265"/>
      <c r="S107" s="265"/>
      <c r="T107" s="265"/>
    </row>
    <row r="108" spans="1:33" x14ac:dyDescent="0.3">
      <c r="A108" s="410"/>
      <c r="B108" s="375" t="s">
        <v>827</v>
      </c>
      <c r="C108" s="312" t="s">
        <v>225</v>
      </c>
      <c r="D108" s="283"/>
      <c r="F108" s="394" t="str">
        <f t="shared" si="10"/>
        <v>Nominal £</v>
      </c>
      <c r="G108" s="280"/>
      <c r="H108" s="281"/>
      <c r="I108" s="729"/>
      <c r="J108" s="672">
        <f t="shared" si="11"/>
        <v>0</v>
      </c>
      <c r="K108" s="265"/>
      <c r="L108" s="283"/>
      <c r="M108" s="265"/>
      <c r="N108" s="1228">
        <f t="shared" si="12"/>
        <v>0</v>
      </c>
      <c r="O108" s="375" t="s">
        <v>425</v>
      </c>
      <c r="P108" s="283"/>
      <c r="Q108" s="265"/>
      <c r="R108" s="265"/>
      <c r="S108" s="265"/>
      <c r="T108" s="265"/>
    </row>
    <row r="109" spans="1:33" x14ac:dyDescent="0.3">
      <c r="A109" s="410"/>
      <c r="B109" s="375" t="s">
        <v>828</v>
      </c>
      <c r="C109" s="312" t="s">
        <v>225</v>
      </c>
      <c r="D109" s="283"/>
      <c r="F109" s="394" t="str">
        <f t="shared" si="10"/>
        <v>Nominal £</v>
      </c>
      <c r="G109" s="280"/>
      <c r="H109" s="281"/>
      <c r="I109" s="729"/>
      <c r="J109" s="672">
        <f t="shared" si="11"/>
        <v>0</v>
      </c>
      <c r="K109" s="265"/>
      <c r="L109" s="283"/>
      <c r="M109" s="265"/>
      <c r="N109" s="1228">
        <f t="shared" si="12"/>
        <v>0</v>
      </c>
      <c r="O109" s="375" t="s">
        <v>425</v>
      </c>
      <c r="P109" s="283"/>
      <c r="Q109" s="265"/>
      <c r="R109" s="265"/>
      <c r="S109" s="265"/>
      <c r="T109" s="265"/>
    </row>
    <row r="110" spans="1:33" x14ac:dyDescent="0.3">
      <c r="A110" s="410"/>
      <c r="B110" s="375" t="s">
        <v>829</v>
      </c>
      <c r="C110" s="312" t="s">
        <v>225</v>
      </c>
      <c r="D110" s="283"/>
      <c r="F110" s="394" t="str">
        <f t="shared" si="10"/>
        <v>Nominal £</v>
      </c>
      <c r="G110" s="280"/>
      <c r="H110" s="281"/>
      <c r="I110" s="729"/>
      <c r="J110" s="672">
        <f t="shared" si="11"/>
        <v>0</v>
      </c>
      <c r="K110" s="265"/>
      <c r="L110" s="283"/>
      <c r="M110" s="265"/>
      <c r="N110" s="1228">
        <f t="shared" si="12"/>
        <v>0</v>
      </c>
      <c r="O110" s="375" t="s">
        <v>425</v>
      </c>
      <c r="P110" s="283"/>
      <c r="Q110" s="265"/>
      <c r="R110" s="265"/>
      <c r="S110" s="265"/>
      <c r="T110" s="265"/>
    </row>
    <row r="111" spans="1:33" x14ac:dyDescent="0.3">
      <c r="A111" s="410"/>
      <c r="B111" s="375" t="s">
        <v>830</v>
      </c>
      <c r="C111" s="312" t="s">
        <v>225</v>
      </c>
      <c r="D111" s="283"/>
      <c r="F111" s="394" t="str">
        <f t="shared" si="10"/>
        <v>Nominal £</v>
      </c>
      <c r="G111" s="280"/>
      <c r="H111" s="281"/>
      <c r="I111" s="729"/>
      <c r="J111" s="672">
        <f t="shared" si="11"/>
        <v>0</v>
      </c>
      <c r="K111" s="265"/>
      <c r="L111" s="283"/>
      <c r="M111" s="265"/>
      <c r="N111" s="1228">
        <f t="shared" si="12"/>
        <v>0</v>
      </c>
      <c r="O111" s="375" t="s">
        <v>425</v>
      </c>
      <c r="P111" s="283"/>
    </row>
    <row r="112" spans="1:33" ht="14.5" thickBot="1" x14ac:dyDescent="0.35">
      <c r="A112" s="411"/>
      <c r="B112" s="381" t="s">
        <v>831</v>
      </c>
      <c r="C112" s="313" t="s">
        <v>225</v>
      </c>
      <c r="D112" s="380"/>
      <c r="E112" s="408"/>
      <c r="F112" s="395" t="str">
        <f t="shared" si="10"/>
        <v>Nominal £</v>
      </c>
      <c r="G112" s="305"/>
      <c r="H112" s="300"/>
      <c r="I112" s="728"/>
      <c r="J112" s="678">
        <f t="shared" si="11"/>
        <v>0</v>
      </c>
      <c r="K112" s="324"/>
      <c r="L112" s="380"/>
      <c r="M112" s="324"/>
      <c r="N112" s="1229">
        <f t="shared" si="12"/>
        <v>0</v>
      </c>
      <c r="O112" s="381" t="s">
        <v>425</v>
      </c>
      <c r="P112" s="380"/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57BC3-B125-49CC-A813-F1B13AE49E41}">
  <sheetPr>
    <pageSetUpPr fitToPage="1"/>
  </sheetPr>
  <dimension ref="A1:DB115"/>
  <sheetViews>
    <sheetView zoomScale="80" zoomScaleNormal="80" zoomScaleSheetLayoutView="100" workbookViewId="0">
      <pane ySplit="7" topLeftCell="A8" activePane="bottomLeft" state="frozen"/>
      <selection activeCell="A6" sqref="A6"/>
      <selection pane="bottomLeft" activeCell="A6" sqref="A6"/>
    </sheetView>
  </sheetViews>
  <sheetFormatPr defaultColWidth="0" defaultRowHeight="14" zeroHeight="1" x14ac:dyDescent="0.3"/>
  <cols>
    <col min="1" max="1" width="23.33203125" customWidth="1"/>
    <col min="2" max="2" width="56" customWidth="1"/>
    <col min="3" max="3" width="9" customWidth="1"/>
    <col min="4" max="4" width="11.83203125" customWidth="1"/>
    <col min="5" max="5" width="3.58203125" customWidth="1"/>
    <col min="6" max="6" width="14.75" customWidth="1"/>
    <col min="7" max="10" width="13.75" customWidth="1"/>
    <col min="11" max="11" width="3.58203125" customWidth="1"/>
    <col min="12" max="12" width="13.75" customWidth="1"/>
    <col min="13" max="13" width="3.58203125" customWidth="1"/>
    <col min="14" max="14" width="13.75" customWidth="1"/>
    <col min="15" max="15" width="24.25" customWidth="1"/>
    <col min="16" max="16" width="13.75" customWidth="1"/>
    <col min="17" max="17" width="22.25" hidden="1" customWidth="1"/>
    <col min="18" max="18" width="13.58203125" hidden="1" customWidth="1"/>
    <col min="19" max="19" width="12.5" hidden="1" customWidth="1"/>
    <col min="20" max="21" width="9" hidden="1" customWidth="1"/>
    <col min="22" max="106" width="0" hidden="1" customWidth="1"/>
    <col min="107" max="16384" width="8" hidden="1"/>
  </cols>
  <sheetData>
    <row r="1" spans="1:21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</row>
    <row r="2" spans="1:21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493"/>
    </row>
    <row r="3" spans="1:21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L3" s="1494"/>
    </row>
    <row r="4" spans="1:21" ht="18" customHeight="1" x14ac:dyDescent="0.4">
      <c r="A4" s="638" t="str">
        <f ca="1">CONCATENATE("Worksheet: ",RIGHT(CELL("filename",$A$1),LEN(CELL("filename",$A$1))-FIND("]",CELL("filename",$A$1))))</f>
        <v>Worksheet: 4.8 Capex Workload 2028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</row>
    <row r="5" spans="1:21" x14ac:dyDescent="0.3"/>
    <row r="6" spans="1:21" ht="16.5" customHeight="1" thickBot="1" x14ac:dyDescent="0.4">
      <c r="A6" s="391" t="s">
        <v>1271</v>
      </c>
      <c r="B6" s="390"/>
      <c r="C6" s="390"/>
      <c r="D6" s="390"/>
      <c r="E6" s="14"/>
      <c r="F6" s="392"/>
      <c r="G6" s="266"/>
      <c r="H6" s="266"/>
      <c r="J6" s="14"/>
      <c r="K6" s="14"/>
      <c r="L6" s="14"/>
      <c r="M6" s="14"/>
    </row>
    <row r="7" spans="1:21" ht="26.25" customHeight="1" thickBot="1" x14ac:dyDescent="0.35">
      <c r="A7" s="1235" t="s">
        <v>996</v>
      </c>
      <c r="B7" s="316" t="s">
        <v>410</v>
      </c>
      <c r="C7" s="316" t="s">
        <v>299</v>
      </c>
      <c r="D7" s="267" t="s">
        <v>411</v>
      </c>
      <c r="F7" s="267" t="s">
        <v>386</v>
      </c>
      <c r="G7" s="267" t="s">
        <v>356</v>
      </c>
      <c r="H7" s="267" t="s">
        <v>357</v>
      </c>
      <c r="I7" s="267" t="s">
        <v>358</v>
      </c>
      <c r="J7" s="400" t="s">
        <v>359</v>
      </c>
      <c r="K7" s="265"/>
      <c r="L7" s="400" t="s">
        <v>360</v>
      </c>
      <c r="M7" s="265"/>
      <c r="N7" s="267" t="s">
        <v>361</v>
      </c>
      <c r="O7" s="1235" t="s">
        <v>412</v>
      </c>
      <c r="P7" s="1347" t="s">
        <v>1066</v>
      </c>
    </row>
    <row r="8" spans="1:21" x14ac:dyDescent="0.3">
      <c r="A8" s="401" t="s">
        <v>352</v>
      </c>
      <c r="B8" s="402" t="s">
        <v>413</v>
      </c>
      <c r="C8" s="311" t="s">
        <v>375</v>
      </c>
      <c r="D8" s="277"/>
      <c r="F8" s="393" t="s">
        <v>374</v>
      </c>
      <c r="G8" s="273"/>
      <c r="H8" s="274"/>
      <c r="I8" s="275"/>
      <c r="J8" s="670">
        <f>SUM(G8:I8)</f>
        <v>0</v>
      </c>
      <c r="K8" s="265"/>
      <c r="L8" s="277"/>
      <c r="M8" s="265"/>
      <c r="N8" s="1227">
        <f>J8-L8</f>
        <v>0</v>
      </c>
      <c r="O8" s="374" t="s">
        <v>414</v>
      </c>
      <c r="P8" s="277"/>
    </row>
    <row r="9" spans="1:21" x14ac:dyDescent="0.3">
      <c r="A9" s="385"/>
      <c r="B9" s="403" t="s">
        <v>415</v>
      </c>
      <c r="C9" s="312" t="s">
        <v>375</v>
      </c>
      <c r="D9" s="283"/>
      <c r="F9" s="394" t="str">
        <f>$F$8</f>
        <v>Nominal £</v>
      </c>
      <c r="G9" s="280"/>
      <c r="H9" s="281"/>
      <c r="I9" s="282"/>
      <c r="J9" s="672">
        <f t="shared" ref="J9:J83" si="0">SUM(G9:I9)</f>
        <v>0</v>
      </c>
      <c r="K9" s="265"/>
      <c r="L9" s="283"/>
      <c r="M9" s="265"/>
      <c r="N9" s="1228">
        <f t="shared" ref="N9:N83" si="1">J9-L9</f>
        <v>0</v>
      </c>
      <c r="O9" s="375" t="s">
        <v>414</v>
      </c>
      <c r="P9" s="283"/>
    </row>
    <row r="10" spans="1:21" x14ac:dyDescent="0.3">
      <c r="A10" s="385"/>
      <c r="B10" s="403" t="s">
        <v>416</v>
      </c>
      <c r="C10" s="312" t="s">
        <v>375</v>
      </c>
      <c r="D10" s="283"/>
      <c r="F10" s="394" t="str">
        <f t="shared" ref="F10:F82" si="2">$F$8</f>
        <v>Nominal £</v>
      </c>
      <c r="G10" s="280"/>
      <c r="H10" s="281"/>
      <c r="I10" s="282"/>
      <c r="J10" s="672">
        <f t="shared" si="0"/>
        <v>0</v>
      </c>
      <c r="K10" s="265"/>
      <c r="L10" s="283"/>
      <c r="M10" s="265"/>
      <c r="N10" s="1228">
        <f t="shared" si="1"/>
        <v>0</v>
      </c>
      <c r="O10" s="375" t="s">
        <v>414</v>
      </c>
      <c r="P10" s="283"/>
    </row>
    <row r="11" spans="1:21" x14ac:dyDescent="0.3">
      <c r="A11" s="385"/>
      <c r="B11" s="403" t="s">
        <v>418</v>
      </c>
      <c r="C11" s="312" t="s">
        <v>375</v>
      </c>
      <c r="D11" s="283"/>
      <c r="F11" s="394" t="str">
        <f t="shared" si="2"/>
        <v>Nominal £</v>
      </c>
      <c r="G11" s="280"/>
      <c r="H11" s="281"/>
      <c r="I11" s="282"/>
      <c r="J11" s="672">
        <f t="shared" si="0"/>
        <v>0</v>
      </c>
      <c r="K11" s="265"/>
      <c r="L11" s="283"/>
      <c r="M11" s="265"/>
      <c r="N11" s="1228">
        <f t="shared" si="1"/>
        <v>0</v>
      </c>
      <c r="O11" s="375" t="s">
        <v>414</v>
      </c>
      <c r="P11" s="283"/>
    </row>
    <row r="12" spans="1:21" x14ac:dyDescent="0.3">
      <c r="A12" s="385"/>
      <c r="B12" s="403" t="s">
        <v>420</v>
      </c>
      <c r="C12" s="312" t="s">
        <v>375</v>
      </c>
      <c r="D12" s="283"/>
      <c r="F12" s="394" t="str">
        <f t="shared" si="2"/>
        <v>Nominal £</v>
      </c>
      <c r="G12" s="280"/>
      <c r="H12" s="281"/>
      <c r="I12" s="282"/>
      <c r="J12" s="672">
        <f t="shared" si="0"/>
        <v>0</v>
      </c>
      <c r="K12" s="265"/>
      <c r="L12" s="283"/>
      <c r="M12" s="265"/>
      <c r="N12" s="1228">
        <f t="shared" si="1"/>
        <v>0</v>
      </c>
      <c r="O12" s="375" t="s">
        <v>414</v>
      </c>
      <c r="P12" s="283"/>
    </row>
    <row r="13" spans="1:21" x14ac:dyDescent="0.3">
      <c r="A13" s="385"/>
      <c r="B13" s="403" t="s">
        <v>422</v>
      </c>
      <c r="C13" s="312" t="s">
        <v>375</v>
      </c>
      <c r="D13" s="283"/>
      <c r="F13" s="394" t="str">
        <f t="shared" si="2"/>
        <v>Nominal £</v>
      </c>
      <c r="G13" s="280"/>
      <c r="H13" s="281"/>
      <c r="I13" s="282"/>
      <c r="J13" s="672">
        <f t="shared" si="0"/>
        <v>0</v>
      </c>
      <c r="K13" s="265"/>
      <c r="L13" s="283"/>
      <c r="M13" s="265"/>
      <c r="N13" s="1228">
        <f t="shared" si="1"/>
        <v>0</v>
      </c>
      <c r="O13" s="375" t="s">
        <v>414</v>
      </c>
      <c r="P13" s="283"/>
      <c r="Q13" s="265"/>
      <c r="R13" s="265"/>
      <c r="S13" s="265"/>
      <c r="T13" s="265"/>
    </row>
    <row r="14" spans="1:21" x14ac:dyDescent="0.3">
      <c r="A14" s="385"/>
      <c r="B14" s="403" t="s">
        <v>424</v>
      </c>
      <c r="C14" s="312" t="s">
        <v>375</v>
      </c>
      <c r="D14" s="283"/>
      <c r="F14" s="394" t="str">
        <f t="shared" si="2"/>
        <v>Nominal £</v>
      </c>
      <c r="G14" s="280"/>
      <c r="H14" s="281"/>
      <c r="I14" s="282"/>
      <c r="J14" s="672">
        <f t="shared" si="0"/>
        <v>0</v>
      </c>
      <c r="K14" s="265"/>
      <c r="L14" s="283"/>
      <c r="M14" s="265"/>
      <c r="N14" s="1228">
        <f t="shared" si="1"/>
        <v>0</v>
      </c>
      <c r="O14" s="375" t="s">
        <v>414</v>
      </c>
      <c r="P14" s="283"/>
      <c r="Q14" s="265"/>
      <c r="R14" s="265"/>
      <c r="S14" s="265"/>
      <c r="T14" s="265"/>
    </row>
    <row r="15" spans="1:21" x14ac:dyDescent="0.3">
      <c r="A15" s="385"/>
      <c r="B15" s="403" t="s">
        <v>426</v>
      </c>
      <c r="C15" s="312" t="s">
        <v>375</v>
      </c>
      <c r="D15" s="283"/>
      <c r="F15" s="394" t="str">
        <f t="shared" si="2"/>
        <v>Nominal £</v>
      </c>
      <c r="G15" s="280"/>
      <c r="H15" s="281"/>
      <c r="I15" s="282"/>
      <c r="J15" s="672">
        <f t="shared" si="0"/>
        <v>0</v>
      </c>
      <c r="K15" s="265"/>
      <c r="L15" s="283"/>
      <c r="M15" s="265"/>
      <c r="N15" s="1228">
        <f t="shared" si="1"/>
        <v>0</v>
      </c>
      <c r="O15" s="375" t="s">
        <v>414</v>
      </c>
      <c r="P15" s="283"/>
      <c r="Q15" s="265"/>
      <c r="R15" s="265"/>
      <c r="S15" s="265"/>
      <c r="T15" s="265"/>
    </row>
    <row r="16" spans="1:21" x14ac:dyDescent="0.3">
      <c r="A16" s="385"/>
      <c r="B16" s="403" t="s">
        <v>428</v>
      </c>
      <c r="C16" s="312" t="s">
        <v>375</v>
      </c>
      <c r="D16" s="283"/>
      <c r="F16" s="394" t="str">
        <f t="shared" si="2"/>
        <v>Nominal £</v>
      </c>
      <c r="G16" s="280"/>
      <c r="H16" s="281"/>
      <c r="I16" s="282"/>
      <c r="J16" s="672">
        <f t="shared" si="0"/>
        <v>0</v>
      </c>
      <c r="K16" s="265"/>
      <c r="L16" s="283"/>
      <c r="M16" s="265"/>
      <c r="N16" s="1228">
        <f t="shared" si="1"/>
        <v>0</v>
      </c>
      <c r="O16" s="375" t="s">
        <v>414</v>
      </c>
      <c r="P16" s="283"/>
      <c r="Q16" s="265"/>
      <c r="R16" s="265"/>
      <c r="S16" s="265"/>
      <c r="T16" s="265"/>
    </row>
    <row r="17" spans="1:20" x14ac:dyDescent="0.3">
      <c r="A17" s="385"/>
      <c r="B17" s="403" t="s">
        <v>430</v>
      </c>
      <c r="C17" s="312" t="s">
        <v>375</v>
      </c>
      <c r="D17" s="283"/>
      <c r="F17" s="394" t="str">
        <f t="shared" si="2"/>
        <v>Nominal £</v>
      </c>
      <c r="G17" s="280"/>
      <c r="H17" s="281"/>
      <c r="I17" s="282"/>
      <c r="J17" s="672">
        <f t="shared" si="0"/>
        <v>0</v>
      </c>
      <c r="K17" s="265"/>
      <c r="L17" s="283"/>
      <c r="M17" s="265"/>
      <c r="N17" s="1228">
        <f t="shared" si="1"/>
        <v>0</v>
      </c>
      <c r="O17" s="375" t="s">
        <v>414</v>
      </c>
      <c r="P17" s="283"/>
      <c r="Q17" s="265"/>
      <c r="R17" s="265"/>
      <c r="S17" s="265"/>
      <c r="T17" s="265"/>
    </row>
    <row r="18" spans="1:20" x14ac:dyDescent="0.3">
      <c r="A18" s="385"/>
      <c r="B18" s="403" t="s">
        <v>432</v>
      </c>
      <c r="C18" s="312" t="s">
        <v>375</v>
      </c>
      <c r="D18" s="283"/>
      <c r="F18" s="394" t="str">
        <f t="shared" si="2"/>
        <v>Nominal £</v>
      </c>
      <c r="G18" s="280"/>
      <c r="H18" s="281"/>
      <c r="I18" s="282"/>
      <c r="J18" s="672">
        <f t="shared" si="0"/>
        <v>0</v>
      </c>
      <c r="K18" s="265"/>
      <c r="L18" s="283"/>
      <c r="M18" s="265"/>
      <c r="N18" s="1228">
        <f t="shared" si="1"/>
        <v>0</v>
      </c>
      <c r="O18" s="375" t="s">
        <v>414</v>
      </c>
      <c r="P18" s="283"/>
      <c r="Q18" s="265"/>
      <c r="R18" s="265"/>
      <c r="S18" s="265"/>
      <c r="T18" s="265"/>
    </row>
    <row r="19" spans="1:20" x14ac:dyDescent="0.3">
      <c r="A19" s="385"/>
      <c r="B19" s="403" t="s">
        <v>433</v>
      </c>
      <c r="C19" s="312" t="s">
        <v>375</v>
      </c>
      <c r="D19" s="283"/>
      <c r="F19" s="394" t="str">
        <f t="shared" si="2"/>
        <v>Nominal £</v>
      </c>
      <c r="G19" s="280"/>
      <c r="H19" s="281"/>
      <c r="I19" s="282"/>
      <c r="J19" s="672">
        <f t="shared" si="0"/>
        <v>0</v>
      </c>
      <c r="K19" s="265"/>
      <c r="L19" s="283"/>
      <c r="M19" s="265"/>
      <c r="N19" s="1228">
        <f t="shared" si="1"/>
        <v>0</v>
      </c>
      <c r="O19" s="375" t="s">
        <v>414</v>
      </c>
      <c r="P19" s="283"/>
      <c r="Q19" s="265"/>
      <c r="R19" s="265"/>
      <c r="S19" s="265"/>
      <c r="T19" s="265"/>
    </row>
    <row r="20" spans="1:20" x14ac:dyDescent="0.3">
      <c r="A20" s="385"/>
      <c r="B20" s="403" t="s">
        <v>434</v>
      </c>
      <c r="C20" s="312" t="s">
        <v>375</v>
      </c>
      <c r="D20" s="283"/>
      <c r="F20" s="394" t="str">
        <f t="shared" si="2"/>
        <v>Nominal £</v>
      </c>
      <c r="G20" s="280"/>
      <c r="H20" s="281"/>
      <c r="I20" s="282"/>
      <c r="J20" s="672">
        <f t="shared" si="0"/>
        <v>0</v>
      </c>
      <c r="K20" s="265"/>
      <c r="L20" s="283"/>
      <c r="M20" s="265"/>
      <c r="N20" s="1228">
        <f t="shared" si="1"/>
        <v>0</v>
      </c>
      <c r="O20" s="375" t="s">
        <v>414</v>
      </c>
      <c r="P20" s="283"/>
      <c r="Q20" s="265"/>
      <c r="R20" s="265"/>
      <c r="S20" s="265"/>
      <c r="T20" s="265"/>
    </row>
    <row r="21" spans="1:20" ht="14.5" thickBot="1" x14ac:dyDescent="0.35">
      <c r="A21" s="404"/>
      <c r="B21" s="405" t="s">
        <v>435</v>
      </c>
      <c r="C21" s="313" t="s">
        <v>375</v>
      </c>
      <c r="D21" s="380"/>
      <c r="F21" s="395" t="str">
        <f t="shared" si="2"/>
        <v>Nominal £</v>
      </c>
      <c r="G21" s="305"/>
      <c r="H21" s="300"/>
      <c r="I21" s="301"/>
      <c r="J21" s="678">
        <f t="shared" si="0"/>
        <v>0</v>
      </c>
      <c r="K21" s="324"/>
      <c r="L21" s="380"/>
      <c r="M21" s="324"/>
      <c r="N21" s="1229">
        <f t="shared" si="1"/>
        <v>0</v>
      </c>
      <c r="O21" s="381" t="s">
        <v>414</v>
      </c>
      <c r="P21" s="380"/>
      <c r="Q21" s="265"/>
      <c r="R21" s="265"/>
      <c r="S21" s="265"/>
      <c r="T21" s="265"/>
    </row>
    <row r="22" spans="1:20" x14ac:dyDescent="0.3">
      <c r="A22" s="401" t="s">
        <v>365</v>
      </c>
      <c r="B22" s="402" t="s">
        <v>436</v>
      </c>
      <c r="C22" s="311" t="s">
        <v>375</v>
      </c>
      <c r="D22" s="277"/>
      <c r="F22" s="393" t="str">
        <f t="shared" si="2"/>
        <v>Nominal £</v>
      </c>
      <c r="G22" s="273"/>
      <c r="H22" s="274"/>
      <c r="I22" s="275"/>
      <c r="J22" s="670">
        <f t="shared" si="0"/>
        <v>0</v>
      </c>
      <c r="K22" s="320"/>
      <c r="L22" s="277"/>
      <c r="M22" s="320"/>
      <c r="N22" s="1227">
        <f t="shared" si="1"/>
        <v>0</v>
      </c>
      <c r="O22" s="374" t="s">
        <v>414</v>
      </c>
      <c r="P22" s="277"/>
      <c r="Q22" s="265"/>
      <c r="R22" s="265"/>
      <c r="S22" s="265"/>
      <c r="T22" s="265"/>
    </row>
    <row r="23" spans="1:20" x14ac:dyDescent="0.3">
      <c r="A23" s="385"/>
      <c r="B23" s="403" t="s">
        <v>437</v>
      </c>
      <c r="C23" s="312" t="s">
        <v>375</v>
      </c>
      <c r="D23" s="283"/>
      <c r="F23" s="394" t="str">
        <f t="shared" si="2"/>
        <v>Nominal £</v>
      </c>
      <c r="G23" s="280"/>
      <c r="H23" s="281"/>
      <c r="I23" s="282"/>
      <c r="J23" s="672">
        <f t="shared" si="0"/>
        <v>0</v>
      </c>
      <c r="K23" s="265"/>
      <c r="L23" s="283"/>
      <c r="M23" s="265"/>
      <c r="N23" s="1228">
        <f t="shared" si="1"/>
        <v>0</v>
      </c>
      <c r="O23" s="375" t="s">
        <v>414</v>
      </c>
      <c r="P23" s="283"/>
      <c r="Q23" s="265"/>
      <c r="R23" s="265"/>
      <c r="S23" s="265"/>
      <c r="T23" s="265"/>
    </row>
    <row r="24" spans="1:20" x14ac:dyDescent="0.3">
      <c r="A24" s="385"/>
      <c r="B24" s="403" t="s">
        <v>438</v>
      </c>
      <c r="C24" s="312" t="s">
        <v>375</v>
      </c>
      <c r="D24" s="283"/>
      <c r="F24" s="394" t="str">
        <f t="shared" si="2"/>
        <v>Nominal £</v>
      </c>
      <c r="G24" s="280"/>
      <c r="H24" s="281"/>
      <c r="I24" s="282"/>
      <c r="J24" s="672">
        <f t="shared" si="0"/>
        <v>0</v>
      </c>
      <c r="K24" s="265"/>
      <c r="L24" s="283"/>
      <c r="M24" s="265"/>
      <c r="N24" s="1228">
        <f t="shared" si="1"/>
        <v>0</v>
      </c>
      <c r="O24" s="375" t="s">
        <v>414</v>
      </c>
      <c r="P24" s="283"/>
      <c r="Q24" s="265"/>
      <c r="R24" s="265"/>
      <c r="S24" s="265"/>
      <c r="T24" s="265"/>
    </row>
    <row r="25" spans="1:20" x14ac:dyDescent="0.3">
      <c r="A25" s="385"/>
      <c r="B25" s="403" t="s">
        <v>439</v>
      </c>
      <c r="C25" s="312" t="s">
        <v>375</v>
      </c>
      <c r="D25" s="283"/>
      <c r="F25" s="394" t="str">
        <f t="shared" si="2"/>
        <v>Nominal £</v>
      </c>
      <c r="G25" s="280"/>
      <c r="H25" s="281"/>
      <c r="I25" s="282"/>
      <c r="J25" s="672">
        <f t="shared" si="0"/>
        <v>0</v>
      </c>
      <c r="K25" s="265"/>
      <c r="L25" s="283"/>
      <c r="M25" s="265"/>
      <c r="N25" s="1228">
        <f t="shared" si="1"/>
        <v>0</v>
      </c>
      <c r="O25" s="375" t="s">
        <v>414</v>
      </c>
      <c r="P25" s="283"/>
      <c r="Q25" s="265"/>
      <c r="R25" s="265"/>
      <c r="S25" s="265"/>
      <c r="T25" s="265"/>
    </row>
    <row r="26" spans="1:20" x14ac:dyDescent="0.3">
      <c r="A26" s="385"/>
      <c r="B26" s="403" t="s">
        <v>440</v>
      </c>
      <c r="C26" s="312" t="s">
        <v>375</v>
      </c>
      <c r="D26" s="283"/>
      <c r="F26" s="394" t="str">
        <f t="shared" si="2"/>
        <v>Nominal £</v>
      </c>
      <c r="G26" s="280"/>
      <c r="H26" s="281"/>
      <c r="I26" s="282"/>
      <c r="J26" s="672">
        <f t="shared" si="0"/>
        <v>0</v>
      </c>
      <c r="K26" s="265"/>
      <c r="L26" s="283"/>
      <c r="M26" s="265"/>
      <c r="N26" s="1228">
        <f t="shared" si="1"/>
        <v>0</v>
      </c>
      <c r="O26" s="375" t="s">
        <v>414</v>
      </c>
      <c r="P26" s="283"/>
      <c r="Q26" s="265"/>
      <c r="R26" s="265"/>
      <c r="S26" s="265"/>
      <c r="T26" s="265"/>
    </row>
    <row r="27" spans="1:20" x14ac:dyDescent="0.3">
      <c r="A27" s="385"/>
      <c r="B27" s="403" t="s">
        <v>441</v>
      </c>
      <c r="C27" s="312" t="s">
        <v>375</v>
      </c>
      <c r="D27" s="283"/>
      <c r="F27" s="394" t="str">
        <f t="shared" si="2"/>
        <v>Nominal £</v>
      </c>
      <c r="G27" s="280"/>
      <c r="H27" s="281"/>
      <c r="I27" s="282"/>
      <c r="J27" s="672">
        <f t="shared" si="0"/>
        <v>0</v>
      </c>
      <c r="K27" s="265"/>
      <c r="L27" s="283"/>
      <c r="M27" s="265"/>
      <c r="N27" s="1228">
        <f t="shared" si="1"/>
        <v>0</v>
      </c>
      <c r="O27" s="375" t="s">
        <v>414</v>
      </c>
      <c r="P27" s="283"/>
      <c r="Q27" s="265"/>
      <c r="R27" s="265"/>
      <c r="S27" s="265"/>
      <c r="T27" s="265"/>
    </row>
    <row r="28" spans="1:20" x14ac:dyDescent="0.3">
      <c r="A28" s="385"/>
      <c r="B28" s="403" t="s">
        <v>442</v>
      </c>
      <c r="C28" s="312" t="s">
        <v>375</v>
      </c>
      <c r="D28" s="283"/>
      <c r="F28" s="394" t="str">
        <f t="shared" si="2"/>
        <v>Nominal £</v>
      </c>
      <c r="G28" s="280"/>
      <c r="H28" s="281"/>
      <c r="I28" s="282"/>
      <c r="J28" s="672">
        <f t="shared" si="0"/>
        <v>0</v>
      </c>
      <c r="K28" s="265"/>
      <c r="L28" s="283"/>
      <c r="M28" s="265"/>
      <c r="N28" s="1228">
        <f t="shared" si="1"/>
        <v>0</v>
      </c>
      <c r="O28" s="375" t="s">
        <v>414</v>
      </c>
      <c r="P28" s="283"/>
      <c r="Q28" s="265"/>
      <c r="R28" s="265"/>
      <c r="S28" s="265"/>
      <c r="T28" s="265"/>
    </row>
    <row r="29" spans="1:20" x14ac:dyDescent="0.3">
      <c r="A29" s="385"/>
      <c r="B29" s="403" t="s">
        <v>443</v>
      </c>
      <c r="C29" s="312" t="s">
        <v>375</v>
      </c>
      <c r="D29" s="283"/>
      <c r="F29" s="394" t="str">
        <f t="shared" si="2"/>
        <v>Nominal £</v>
      </c>
      <c r="G29" s="280"/>
      <c r="H29" s="281"/>
      <c r="I29" s="282"/>
      <c r="J29" s="672">
        <f t="shared" si="0"/>
        <v>0</v>
      </c>
      <c r="K29" s="265"/>
      <c r="L29" s="283"/>
      <c r="M29" s="265"/>
      <c r="N29" s="1228">
        <f t="shared" si="1"/>
        <v>0</v>
      </c>
      <c r="O29" s="375" t="s">
        <v>414</v>
      </c>
      <c r="P29" s="283"/>
      <c r="Q29" s="265"/>
      <c r="R29" s="265"/>
      <c r="S29" s="265"/>
      <c r="T29" s="265"/>
    </row>
    <row r="30" spans="1:20" x14ac:dyDescent="0.3">
      <c r="A30" s="385"/>
      <c r="B30" s="403" t="s">
        <v>444</v>
      </c>
      <c r="C30" s="312" t="s">
        <v>375</v>
      </c>
      <c r="D30" s="283"/>
      <c r="F30" s="394" t="str">
        <f t="shared" si="2"/>
        <v>Nominal £</v>
      </c>
      <c r="G30" s="280"/>
      <c r="H30" s="281"/>
      <c r="I30" s="282"/>
      <c r="J30" s="672">
        <f t="shared" si="0"/>
        <v>0</v>
      </c>
      <c r="K30" s="265"/>
      <c r="L30" s="283"/>
      <c r="M30" s="265"/>
      <c r="N30" s="1228">
        <f t="shared" si="1"/>
        <v>0</v>
      </c>
      <c r="O30" s="375" t="s">
        <v>414</v>
      </c>
      <c r="P30" s="283"/>
      <c r="Q30" s="265"/>
      <c r="R30" s="265"/>
      <c r="S30" s="265"/>
      <c r="T30" s="265"/>
    </row>
    <row r="31" spans="1:20" x14ac:dyDescent="0.3">
      <c r="A31" s="385"/>
      <c r="B31" s="403" t="s">
        <v>445</v>
      </c>
      <c r="C31" s="312" t="s">
        <v>375</v>
      </c>
      <c r="D31" s="283"/>
      <c r="F31" s="394" t="str">
        <f t="shared" si="2"/>
        <v>Nominal £</v>
      </c>
      <c r="G31" s="280"/>
      <c r="H31" s="281"/>
      <c r="I31" s="282"/>
      <c r="J31" s="672">
        <f t="shared" si="0"/>
        <v>0</v>
      </c>
      <c r="K31" s="265"/>
      <c r="L31" s="283"/>
      <c r="M31" s="265"/>
      <c r="N31" s="1228">
        <f t="shared" si="1"/>
        <v>0</v>
      </c>
      <c r="O31" s="375" t="s">
        <v>414</v>
      </c>
      <c r="P31" s="283"/>
      <c r="Q31" s="265"/>
      <c r="R31" s="265"/>
      <c r="S31" s="265"/>
      <c r="T31" s="265"/>
    </row>
    <row r="32" spans="1:20" x14ac:dyDescent="0.3">
      <c r="A32" s="385"/>
      <c r="B32" s="403" t="s">
        <v>446</v>
      </c>
      <c r="C32" s="312" t="s">
        <v>375</v>
      </c>
      <c r="D32" s="283"/>
      <c r="F32" s="394" t="str">
        <f t="shared" si="2"/>
        <v>Nominal £</v>
      </c>
      <c r="G32" s="280"/>
      <c r="H32" s="281"/>
      <c r="I32" s="282"/>
      <c r="J32" s="672">
        <f t="shared" si="0"/>
        <v>0</v>
      </c>
      <c r="K32" s="265"/>
      <c r="L32" s="283"/>
      <c r="M32" s="265"/>
      <c r="N32" s="1228">
        <f t="shared" si="1"/>
        <v>0</v>
      </c>
      <c r="O32" s="375" t="s">
        <v>414</v>
      </c>
      <c r="P32" s="283"/>
      <c r="Q32" s="265"/>
      <c r="R32" s="265"/>
      <c r="S32" s="265"/>
      <c r="T32" s="265"/>
    </row>
    <row r="33" spans="1:106" x14ac:dyDescent="0.3">
      <c r="A33" s="385"/>
      <c r="B33" s="403" t="s">
        <v>447</v>
      </c>
      <c r="C33" s="312" t="s">
        <v>375</v>
      </c>
      <c r="D33" s="283"/>
      <c r="F33" s="394" t="str">
        <f t="shared" si="2"/>
        <v>Nominal £</v>
      </c>
      <c r="G33" s="280"/>
      <c r="H33" s="281"/>
      <c r="I33" s="282"/>
      <c r="J33" s="672">
        <f t="shared" si="0"/>
        <v>0</v>
      </c>
      <c r="K33" s="265"/>
      <c r="L33" s="283"/>
      <c r="M33" s="265"/>
      <c r="N33" s="1228">
        <f t="shared" si="1"/>
        <v>0</v>
      </c>
      <c r="O33" s="375" t="s">
        <v>414</v>
      </c>
      <c r="P33" s="283"/>
      <c r="Q33" s="265"/>
      <c r="R33" s="265"/>
      <c r="S33" s="265"/>
      <c r="T33" s="265"/>
    </row>
    <row r="34" spans="1:106" x14ac:dyDescent="0.3">
      <c r="A34" s="385"/>
      <c r="B34" s="403" t="s">
        <v>448</v>
      </c>
      <c r="C34" s="312" t="s">
        <v>375</v>
      </c>
      <c r="D34" s="283"/>
      <c r="F34" s="394" t="str">
        <f t="shared" si="2"/>
        <v>Nominal £</v>
      </c>
      <c r="G34" s="280"/>
      <c r="H34" s="281"/>
      <c r="I34" s="282"/>
      <c r="J34" s="672">
        <f t="shared" si="0"/>
        <v>0</v>
      </c>
      <c r="K34" s="265"/>
      <c r="L34" s="283"/>
      <c r="M34" s="265"/>
      <c r="N34" s="1228">
        <f t="shared" si="1"/>
        <v>0</v>
      </c>
      <c r="O34" s="375" t="s">
        <v>414</v>
      </c>
      <c r="P34" s="283"/>
      <c r="Q34" s="265"/>
      <c r="R34" s="265"/>
      <c r="S34" s="265"/>
      <c r="T34" s="265"/>
    </row>
    <row r="35" spans="1:106" ht="14.5" thickBot="1" x14ac:dyDescent="0.35">
      <c r="A35" s="404"/>
      <c r="B35" s="405" t="s">
        <v>449</v>
      </c>
      <c r="C35" s="313" t="s">
        <v>375</v>
      </c>
      <c r="D35" s="380"/>
      <c r="F35" s="395" t="str">
        <f t="shared" si="2"/>
        <v>Nominal £</v>
      </c>
      <c r="G35" s="305"/>
      <c r="H35" s="300"/>
      <c r="I35" s="301"/>
      <c r="J35" s="678">
        <f t="shared" si="0"/>
        <v>0</v>
      </c>
      <c r="K35" s="324"/>
      <c r="L35" s="380"/>
      <c r="M35" s="324"/>
      <c r="N35" s="1229">
        <f t="shared" si="1"/>
        <v>0</v>
      </c>
      <c r="O35" s="381" t="s">
        <v>414</v>
      </c>
      <c r="P35" s="380"/>
      <c r="Q35" s="265"/>
      <c r="R35" s="265"/>
      <c r="S35" s="265"/>
      <c r="T35" s="265"/>
    </row>
    <row r="36" spans="1:106" x14ac:dyDescent="0.3">
      <c r="A36" s="401" t="s">
        <v>427</v>
      </c>
      <c r="B36" s="1224" t="s">
        <v>988</v>
      </c>
      <c r="C36" s="311" t="s">
        <v>225</v>
      </c>
      <c r="D36" s="277"/>
      <c r="F36" s="393" t="str">
        <f t="shared" si="2"/>
        <v>Nominal £</v>
      </c>
      <c r="G36" s="273"/>
      <c r="H36" s="274"/>
      <c r="I36" s="275"/>
      <c r="J36" s="670">
        <f t="shared" si="0"/>
        <v>0</v>
      </c>
      <c r="K36" s="320"/>
      <c r="L36" s="277"/>
      <c r="M36" s="320"/>
      <c r="N36" s="1227">
        <f t="shared" si="1"/>
        <v>0</v>
      </c>
      <c r="O36" s="501"/>
      <c r="P36" s="277"/>
      <c r="Q36" s="265"/>
      <c r="R36" s="265"/>
      <c r="S36" s="265"/>
      <c r="T36" s="265"/>
    </row>
    <row r="37" spans="1:106" x14ac:dyDescent="0.3">
      <c r="A37" s="406"/>
      <c r="B37" s="1232" t="s">
        <v>989</v>
      </c>
      <c r="C37" s="312" t="s">
        <v>225</v>
      </c>
      <c r="D37" s="387"/>
      <c r="F37" s="397" t="str">
        <f t="shared" si="2"/>
        <v>Nominal £</v>
      </c>
      <c r="G37" s="388"/>
      <c r="H37" s="389"/>
      <c r="I37" s="1225"/>
      <c r="J37" s="718">
        <f t="shared" si="0"/>
        <v>0</v>
      </c>
      <c r="K37" s="265"/>
      <c r="L37" s="387"/>
      <c r="M37" s="385"/>
      <c r="N37" s="1228">
        <f t="shared" si="1"/>
        <v>0</v>
      </c>
      <c r="O37" s="513"/>
      <c r="P37" s="387"/>
      <c r="Q37" s="265"/>
      <c r="R37" s="265"/>
      <c r="S37" s="265"/>
      <c r="T37" s="265"/>
    </row>
    <row r="38" spans="1:106" x14ac:dyDescent="0.3">
      <c r="A38" s="406"/>
      <c r="B38" s="265" t="s">
        <v>450</v>
      </c>
      <c r="C38" s="407" t="s">
        <v>225</v>
      </c>
      <c r="D38" s="1223">
        <f>SUM(D36:D37)</f>
        <v>0</v>
      </c>
      <c r="E38" s="1226"/>
      <c r="F38" s="396" t="str">
        <f t="shared" si="2"/>
        <v>Nominal £</v>
      </c>
      <c r="G38" s="1231">
        <f t="shared" ref="G38:I38" si="3">SUM(G36:G37)</f>
        <v>0</v>
      </c>
      <c r="H38" s="662">
        <f t="shared" si="3"/>
        <v>0</v>
      </c>
      <c r="I38" s="1230">
        <f t="shared" si="3"/>
        <v>0</v>
      </c>
      <c r="J38" s="1223">
        <f>SUM(G38:I38)</f>
        <v>0</v>
      </c>
      <c r="K38" s="385"/>
      <c r="L38" s="1223">
        <f>SUM(L36:L37)</f>
        <v>0</v>
      </c>
      <c r="M38" s="265"/>
      <c r="N38" s="672">
        <f t="shared" si="1"/>
        <v>0</v>
      </c>
      <c r="O38" s="385" t="s">
        <v>427</v>
      </c>
      <c r="P38" s="1223">
        <f>SUM(P36:P37)</f>
        <v>0</v>
      </c>
      <c r="Q38" s="265"/>
      <c r="R38" s="265"/>
      <c r="S38" s="265"/>
      <c r="T38" s="265"/>
    </row>
    <row r="39" spans="1:106" s="38" customFormat="1" ht="15" customHeight="1" thickBot="1" x14ac:dyDescent="0.35">
      <c r="A39" s="404"/>
      <c r="B39" s="405" t="s">
        <v>451</v>
      </c>
      <c r="C39" s="313" t="s">
        <v>225</v>
      </c>
      <c r="D39" s="380"/>
      <c r="E39"/>
      <c r="F39" s="395" t="str">
        <f t="shared" si="2"/>
        <v>Nominal £</v>
      </c>
      <c r="G39" s="305"/>
      <c r="H39" s="300"/>
      <c r="I39" s="301"/>
      <c r="J39" s="678">
        <f t="shared" si="0"/>
        <v>0</v>
      </c>
      <c r="K39" s="324"/>
      <c r="L39" s="380"/>
      <c r="M39" s="324"/>
      <c r="N39" s="1229">
        <f t="shared" si="1"/>
        <v>0</v>
      </c>
      <c r="O39" s="381" t="s">
        <v>427</v>
      </c>
      <c r="P39" s="380"/>
      <c r="Q39" s="265"/>
      <c r="R39" s="265"/>
      <c r="S39" s="265"/>
      <c r="T39" s="265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</row>
    <row r="40" spans="1:106" x14ac:dyDescent="0.3">
      <c r="A40" s="401" t="s">
        <v>429</v>
      </c>
      <c r="B40" s="402" t="s">
        <v>452</v>
      </c>
      <c r="C40" s="311" t="s">
        <v>225</v>
      </c>
      <c r="D40" s="277"/>
      <c r="F40" s="393" t="str">
        <f t="shared" si="2"/>
        <v>Nominal £</v>
      </c>
      <c r="G40" s="273"/>
      <c r="H40" s="274"/>
      <c r="I40" s="275"/>
      <c r="J40" s="670">
        <f t="shared" si="0"/>
        <v>0</v>
      </c>
      <c r="K40" s="320"/>
      <c r="L40" s="277"/>
      <c r="M40" s="320"/>
      <c r="N40" s="1227">
        <f t="shared" si="1"/>
        <v>0</v>
      </c>
      <c r="O40" s="374" t="s">
        <v>429</v>
      </c>
      <c r="P40" s="277"/>
      <c r="Q40" s="265"/>
      <c r="R40" s="265"/>
      <c r="S40" s="265"/>
      <c r="T40" s="265"/>
    </row>
    <row r="41" spans="1:106" x14ac:dyDescent="0.3">
      <c r="A41" s="385"/>
      <c r="B41" s="403" t="s">
        <v>453</v>
      </c>
      <c r="C41" s="312" t="s">
        <v>225</v>
      </c>
      <c r="D41" s="283"/>
      <c r="F41" s="394" t="str">
        <f t="shared" si="2"/>
        <v>Nominal £</v>
      </c>
      <c r="G41" s="280"/>
      <c r="H41" s="281"/>
      <c r="I41" s="282"/>
      <c r="J41" s="672">
        <f t="shared" si="0"/>
        <v>0</v>
      </c>
      <c r="K41" s="265"/>
      <c r="L41" s="283"/>
      <c r="M41" s="265"/>
      <c r="N41" s="1228">
        <f t="shared" si="1"/>
        <v>0</v>
      </c>
      <c r="O41" s="375" t="s">
        <v>429</v>
      </c>
      <c r="P41" s="283"/>
      <c r="Q41" s="265"/>
      <c r="R41" s="265"/>
      <c r="S41" s="265"/>
      <c r="T41" s="265"/>
    </row>
    <row r="42" spans="1:106" x14ac:dyDescent="0.3">
      <c r="A42" s="385"/>
      <c r="B42" s="403" t="s">
        <v>454</v>
      </c>
      <c r="C42" s="312" t="s">
        <v>225</v>
      </c>
      <c r="D42" s="283"/>
      <c r="F42" s="394" t="str">
        <f t="shared" si="2"/>
        <v>Nominal £</v>
      </c>
      <c r="G42" s="280"/>
      <c r="H42" s="281"/>
      <c r="I42" s="282"/>
      <c r="J42" s="672">
        <f t="shared" si="0"/>
        <v>0</v>
      </c>
      <c r="K42" s="265"/>
      <c r="L42" s="283"/>
      <c r="M42" s="265"/>
      <c r="N42" s="1228">
        <f t="shared" si="1"/>
        <v>0</v>
      </c>
      <c r="O42" s="375" t="s">
        <v>429</v>
      </c>
      <c r="P42" s="283"/>
      <c r="Q42" s="265"/>
      <c r="R42" s="265"/>
      <c r="S42" s="265"/>
      <c r="T42" s="265"/>
    </row>
    <row r="43" spans="1:106" x14ac:dyDescent="0.3">
      <c r="A43" s="385"/>
      <c r="B43" s="403" t="s">
        <v>455</v>
      </c>
      <c r="C43" s="312" t="s">
        <v>225</v>
      </c>
      <c r="D43" s="283"/>
      <c r="F43" s="394" t="str">
        <f t="shared" si="2"/>
        <v>Nominal £</v>
      </c>
      <c r="G43" s="280"/>
      <c r="H43" s="281"/>
      <c r="I43" s="282"/>
      <c r="J43" s="672">
        <f t="shared" si="0"/>
        <v>0</v>
      </c>
      <c r="K43" s="265"/>
      <c r="L43" s="283"/>
      <c r="M43" s="265"/>
      <c r="N43" s="1228">
        <f t="shared" si="1"/>
        <v>0</v>
      </c>
      <c r="O43" s="375" t="s">
        <v>429</v>
      </c>
      <c r="P43" s="283"/>
      <c r="Q43" s="265"/>
      <c r="R43" s="265"/>
      <c r="S43" s="265"/>
      <c r="T43" s="265"/>
    </row>
    <row r="44" spans="1:106" ht="14.5" thickBot="1" x14ac:dyDescent="0.35">
      <c r="A44" s="404"/>
      <c r="B44" s="405" t="s">
        <v>456</v>
      </c>
      <c r="C44" s="313" t="s">
        <v>225</v>
      </c>
      <c r="D44" s="380"/>
      <c r="F44" s="395" t="str">
        <f t="shared" si="2"/>
        <v>Nominal £</v>
      </c>
      <c r="G44" s="305"/>
      <c r="H44" s="300"/>
      <c r="I44" s="301"/>
      <c r="J44" s="678">
        <f t="shared" si="0"/>
        <v>0</v>
      </c>
      <c r="K44" s="324"/>
      <c r="L44" s="380"/>
      <c r="M44" s="324"/>
      <c r="N44" s="1229">
        <f t="shared" si="1"/>
        <v>0</v>
      </c>
      <c r="O44" s="381" t="s">
        <v>429</v>
      </c>
      <c r="P44" s="380"/>
      <c r="Q44" s="265"/>
      <c r="R44" s="265"/>
      <c r="S44" s="265"/>
      <c r="T44" s="265"/>
    </row>
    <row r="45" spans="1:106" x14ac:dyDescent="0.3">
      <c r="A45" s="401" t="s">
        <v>423</v>
      </c>
      <c r="B45" s="1224" t="s">
        <v>990</v>
      </c>
      <c r="C45" s="311" t="s">
        <v>225</v>
      </c>
      <c r="D45" s="277"/>
      <c r="F45" s="393" t="str">
        <f t="shared" si="2"/>
        <v>Nominal £</v>
      </c>
      <c r="G45" s="273"/>
      <c r="H45" s="274"/>
      <c r="I45" s="726"/>
      <c r="J45" s="670">
        <f t="shared" ref="J45:J47" si="4">SUM(G45:I45)</f>
        <v>0</v>
      </c>
      <c r="K45" s="320"/>
      <c r="L45" s="277"/>
      <c r="M45" s="320"/>
      <c r="N45" s="1227">
        <f t="shared" si="1"/>
        <v>0</v>
      </c>
      <c r="O45" s="501"/>
      <c r="P45" s="277"/>
      <c r="Q45" s="265"/>
      <c r="R45" s="265"/>
      <c r="S45" s="265"/>
      <c r="T45" s="265"/>
    </row>
    <row r="46" spans="1:106" x14ac:dyDescent="0.3">
      <c r="A46" s="406"/>
      <c r="B46" s="1232" t="s">
        <v>991</v>
      </c>
      <c r="C46" s="407" t="s">
        <v>225</v>
      </c>
      <c r="D46" s="382"/>
      <c r="F46" s="396" t="str">
        <f t="shared" si="2"/>
        <v>Nominal £</v>
      </c>
      <c r="G46" s="383"/>
      <c r="H46" s="384"/>
      <c r="I46" s="727"/>
      <c r="J46" s="718">
        <f t="shared" si="4"/>
        <v>0</v>
      </c>
      <c r="K46" s="265"/>
      <c r="L46" s="382"/>
      <c r="M46" s="265"/>
      <c r="N46" s="674">
        <f t="shared" si="1"/>
        <v>0</v>
      </c>
      <c r="O46" s="1234"/>
      <c r="P46" s="382"/>
      <c r="Q46" s="265"/>
      <c r="R46" s="265"/>
      <c r="S46" s="265"/>
      <c r="T46" s="265"/>
    </row>
    <row r="47" spans="1:106" ht="14.5" thickBot="1" x14ac:dyDescent="0.35">
      <c r="A47" s="404"/>
      <c r="B47" s="1233" t="s">
        <v>992</v>
      </c>
      <c r="C47" s="313" t="s">
        <v>225</v>
      </c>
      <c r="D47" s="380"/>
      <c r="F47" s="395" t="str">
        <f t="shared" si="2"/>
        <v>Nominal £</v>
      </c>
      <c r="G47" s="305"/>
      <c r="H47" s="300"/>
      <c r="I47" s="728"/>
      <c r="J47" s="678">
        <f t="shared" si="4"/>
        <v>0</v>
      </c>
      <c r="K47" s="324"/>
      <c r="L47" s="380"/>
      <c r="M47" s="324"/>
      <c r="N47" s="678">
        <f t="shared" si="1"/>
        <v>0</v>
      </c>
      <c r="O47" s="511"/>
      <c r="P47" s="380"/>
      <c r="Q47" s="265"/>
      <c r="R47" s="265"/>
      <c r="S47" s="265"/>
      <c r="T47" s="265"/>
    </row>
    <row r="48" spans="1:106" x14ac:dyDescent="0.3">
      <c r="A48" s="401" t="s">
        <v>423</v>
      </c>
      <c r="B48" s="1224" t="s">
        <v>993</v>
      </c>
      <c r="C48" s="311" t="s">
        <v>225</v>
      </c>
      <c r="D48" s="277"/>
      <c r="F48" s="393" t="str">
        <f t="shared" si="2"/>
        <v>Nominal £</v>
      </c>
      <c r="G48" s="273"/>
      <c r="H48" s="274"/>
      <c r="I48" s="726"/>
      <c r="J48" s="670">
        <f t="shared" si="0"/>
        <v>0</v>
      </c>
      <c r="K48" s="320"/>
      <c r="L48" s="277"/>
      <c r="M48" s="320"/>
      <c r="N48" s="1227">
        <f t="shared" si="1"/>
        <v>0</v>
      </c>
      <c r="O48" s="501"/>
      <c r="P48" s="277"/>
      <c r="Q48" s="265"/>
      <c r="R48" s="265"/>
      <c r="S48" s="265"/>
      <c r="T48" s="265"/>
    </row>
    <row r="49" spans="1:20" x14ac:dyDescent="0.3">
      <c r="A49" s="406"/>
      <c r="B49" s="1232" t="s">
        <v>994</v>
      </c>
      <c r="C49" s="407" t="s">
        <v>225</v>
      </c>
      <c r="D49" s="382"/>
      <c r="F49" s="396" t="str">
        <f t="shared" si="2"/>
        <v>Nominal £</v>
      </c>
      <c r="G49" s="383"/>
      <c r="H49" s="384"/>
      <c r="I49" s="727"/>
      <c r="J49" s="718">
        <f t="shared" si="0"/>
        <v>0</v>
      </c>
      <c r="K49" s="265"/>
      <c r="L49" s="382"/>
      <c r="M49" s="265"/>
      <c r="N49" s="674">
        <f t="shared" si="1"/>
        <v>0</v>
      </c>
      <c r="O49" s="1234"/>
      <c r="P49" s="382"/>
      <c r="Q49" s="265"/>
      <c r="R49" s="265"/>
      <c r="S49" s="265"/>
      <c r="T49" s="265"/>
    </row>
    <row r="50" spans="1:20" ht="14.5" thickBot="1" x14ac:dyDescent="0.35">
      <c r="A50" s="404"/>
      <c r="B50" s="1233" t="s">
        <v>995</v>
      </c>
      <c r="C50" s="313" t="s">
        <v>225</v>
      </c>
      <c r="D50" s="380"/>
      <c r="F50" s="395" t="str">
        <f t="shared" si="2"/>
        <v>Nominal £</v>
      </c>
      <c r="G50" s="305"/>
      <c r="H50" s="300"/>
      <c r="I50" s="728"/>
      <c r="J50" s="678">
        <f t="shared" si="0"/>
        <v>0</v>
      </c>
      <c r="K50" s="324"/>
      <c r="L50" s="380"/>
      <c r="M50" s="324"/>
      <c r="N50" s="678">
        <f t="shared" si="1"/>
        <v>0</v>
      </c>
      <c r="O50" s="511"/>
      <c r="P50" s="380"/>
      <c r="Q50" s="265"/>
      <c r="R50" s="265"/>
      <c r="S50" s="265"/>
      <c r="T50" s="265"/>
    </row>
    <row r="51" spans="1:20" x14ac:dyDescent="0.3">
      <c r="A51" s="401" t="s">
        <v>423</v>
      </c>
      <c r="B51" s="1224" t="s">
        <v>457</v>
      </c>
      <c r="C51" s="311" t="s">
        <v>225</v>
      </c>
      <c r="D51" s="670">
        <f>D45+D48</f>
        <v>0</v>
      </c>
      <c r="F51" s="393" t="str">
        <f t="shared" si="2"/>
        <v>Nominal £</v>
      </c>
      <c r="G51" s="679">
        <f>G45+G48</f>
        <v>0</v>
      </c>
      <c r="H51" s="680">
        <f t="shared" ref="H51" si="5">H45+H48</f>
        <v>0</v>
      </c>
      <c r="I51" s="726"/>
      <c r="J51" s="670">
        <f t="shared" ref="J51:J53" si="6">SUM(G51:I51)</f>
        <v>0</v>
      </c>
      <c r="K51" s="320"/>
      <c r="L51" s="277"/>
      <c r="M51" s="320"/>
      <c r="N51" s="1227">
        <f t="shared" si="1"/>
        <v>0</v>
      </c>
      <c r="O51" s="374" t="s">
        <v>423</v>
      </c>
      <c r="P51" s="277"/>
      <c r="Q51" s="265"/>
      <c r="R51" s="265"/>
      <c r="S51" s="265"/>
      <c r="T51" s="265"/>
    </row>
    <row r="52" spans="1:20" x14ac:dyDescent="0.3">
      <c r="A52" s="406"/>
      <c r="B52" s="1232" t="s">
        <v>458</v>
      </c>
      <c r="C52" s="407" t="s">
        <v>225</v>
      </c>
      <c r="D52" s="1223">
        <f t="shared" ref="D52" si="7">D46+D49</f>
        <v>0</v>
      </c>
      <c r="F52" s="396" t="str">
        <f t="shared" si="2"/>
        <v>Nominal £</v>
      </c>
      <c r="G52" s="1236">
        <f t="shared" ref="G52:H53" si="8">G46+G49</f>
        <v>0</v>
      </c>
      <c r="H52" s="683">
        <f t="shared" si="8"/>
        <v>0</v>
      </c>
      <c r="I52" s="727"/>
      <c r="J52" s="718">
        <f t="shared" si="6"/>
        <v>0</v>
      </c>
      <c r="K52" s="265"/>
      <c r="L52" s="382"/>
      <c r="M52" s="265"/>
      <c r="N52" s="674">
        <f t="shared" si="1"/>
        <v>0</v>
      </c>
      <c r="O52" s="385" t="s">
        <v>423</v>
      </c>
      <c r="P52" s="382"/>
      <c r="Q52" s="265"/>
      <c r="R52" s="265"/>
      <c r="S52" s="265"/>
      <c r="T52" s="265"/>
    </row>
    <row r="53" spans="1:20" ht="14.5" thickBot="1" x14ac:dyDescent="0.35">
      <c r="A53" s="404"/>
      <c r="B53" s="1233" t="s">
        <v>459</v>
      </c>
      <c r="C53" s="313" t="s">
        <v>225</v>
      </c>
      <c r="D53" s="678">
        <f>D47+D50</f>
        <v>0</v>
      </c>
      <c r="F53" s="395" t="str">
        <f t="shared" si="2"/>
        <v>Nominal £</v>
      </c>
      <c r="G53" s="677">
        <f t="shared" si="8"/>
        <v>0</v>
      </c>
      <c r="H53" s="664">
        <f t="shared" si="8"/>
        <v>0</v>
      </c>
      <c r="I53" s="728"/>
      <c r="J53" s="678">
        <f t="shared" si="6"/>
        <v>0</v>
      </c>
      <c r="K53" s="324"/>
      <c r="L53" s="380"/>
      <c r="M53" s="324"/>
      <c r="N53" s="678">
        <f t="shared" si="1"/>
        <v>0</v>
      </c>
      <c r="O53" s="381" t="s">
        <v>423</v>
      </c>
      <c r="P53" s="380"/>
      <c r="Q53" s="265"/>
      <c r="R53" s="265"/>
      <c r="S53" s="265"/>
      <c r="T53" s="265"/>
    </row>
    <row r="54" spans="1:20" x14ac:dyDescent="0.3">
      <c r="A54" s="401" t="s">
        <v>423</v>
      </c>
      <c r="B54" s="402" t="s">
        <v>460</v>
      </c>
      <c r="C54" s="311" t="s">
        <v>225</v>
      </c>
      <c r="D54" s="277"/>
      <c r="F54" s="393" t="str">
        <f t="shared" si="2"/>
        <v>Nominal £</v>
      </c>
      <c r="G54" s="273"/>
      <c r="H54" s="274"/>
      <c r="I54" s="726"/>
      <c r="J54" s="670">
        <f t="shared" si="0"/>
        <v>0</v>
      </c>
      <c r="K54" s="320"/>
      <c r="L54" s="277"/>
      <c r="M54" s="320"/>
      <c r="N54" s="1227">
        <f t="shared" si="1"/>
        <v>0</v>
      </c>
      <c r="O54" s="374" t="s">
        <v>423</v>
      </c>
      <c r="P54" s="277"/>
      <c r="Q54" s="265"/>
      <c r="R54" s="265"/>
      <c r="S54" s="265"/>
      <c r="T54" s="265"/>
    </row>
    <row r="55" spans="1:20" x14ac:dyDescent="0.3">
      <c r="A55" s="406"/>
      <c r="B55" s="375" t="s">
        <v>461</v>
      </c>
      <c r="C55" s="407" t="s">
        <v>225</v>
      </c>
      <c r="D55" s="382"/>
      <c r="F55" s="396" t="str">
        <f t="shared" si="2"/>
        <v>Nominal £</v>
      </c>
      <c r="G55" s="383"/>
      <c r="H55" s="384"/>
      <c r="I55" s="727"/>
      <c r="J55" s="718">
        <f t="shared" si="0"/>
        <v>0</v>
      </c>
      <c r="K55" s="265"/>
      <c r="L55" s="382"/>
      <c r="M55" s="265"/>
      <c r="N55" s="674">
        <f t="shared" si="1"/>
        <v>0</v>
      </c>
      <c r="O55" s="385" t="s">
        <v>423</v>
      </c>
      <c r="P55" s="382"/>
      <c r="Q55" s="265"/>
      <c r="R55" s="265"/>
      <c r="S55" s="265"/>
      <c r="T55" s="265"/>
    </row>
    <row r="56" spans="1:20" ht="14.5" thickBot="1" x14ac:dyDescent="0.35">
      <c r="A56" s="385"/>
      <c r="B56" s="265" t="s">
        <v>462</v>
      </c>
      <c r="C56" s="327" t="s">
        <v>225</v>
      </c>
      <c r="D56" s="289"/>
      <c r="F56" s="398" t="str">
        <f t="shared" si="2"/>
        <v>Nominal £</v>
      </c>
      <c r="G56" s="286"/>
      <c r="H56" s="287"/>
      <c r="I56" s="725"/>
      <c r="J56" s="674">
        <f t="shared" si="0"/>
        <v>0</v>
      </c>
      <c r="K56" s="265"/>
      <c r="L56" s="289"/>
      <c r="M56" s="265"/>
      <c r="N56" s="674">
        <f t="shared" si="1"/>
        <v>0</v>
      </c>
      <c r="O56" s="386" t="s">
        <v>423</v>
      </c>
      <c r="P56" s="289"/>
      <c r="Q56" s="265"/>
      <c r="R56" s="265"/>
      <c r="S56" s="265"/>
      <c r="T56" s="265"/>
    </row>
    <row r="57" spans="1:20" x14ac:dyDescent="0.3">
      <c r="A57" s="401" t="s">
        <v>423</v>
      </c>
      <c r="B57" s="1237" t="s">
        <v>997</v>
      </c>
      <c r="C57" s="311" t="s">
        <v>225</v>
      </c>
      <c r="D57" s="277"/>
      <c r="F57" s="393" t="str">
        <f t="shared" si="2"/>
        <v>Nominal £</v>
      </c>
      <c r="G57" s="273"/>
      <c r="H57" s="274"/>
      <c r="I57" s="726"/>
      <c r="J57" s="670">
        <f t="shared" ref="J57:J59" si="9">SUM(G57:I57)</f>
        <v>0</v>
      </c>
      <c r="K57" s="320"/>
      <c r="L57" s="277"/>
      <c r="M57" s="320"/>
      <c r="N57" s="1227">
        <f t="shared" si="1"/>
        <v>0</v>
      </c>
      <c r="O57" s="374" t="s">
        <v>423</v>
      </c>
      <c r="P57" s="277"/>
      <c r="Q57" s="265"/>
      <c r="R57" s="265"/>
      <c r="S57" s="265"/>
      <c r="T57" s="265"/>
    </row>
    <row r="58" spans="1:20" x14ac:dyDescent="0.3">
      <c r="A58" s="406"/>
      <c r="B58" s="1238" t="s">
        <v>998</v>
      </c>
      <c r="C58" s="407" t="s">
        <v>225</v>
      </c>
      <c r="D58" s="382"/>
      <c r="F58" s="396" t="str">
        <f t="shared" si="2"/>
        <v>Nominal £</v>
      </c>
      <c r="G58" s="383"/>
      <c r="H58" s="384"/>
      <c r="I58" s="727"/>
      <c r="J58" s="718">
        <f>SUM(G58:I58)</f>
        <v>0</v>
      </c>
      <c r="K58" s="265"/>
      <c r="L58" s="382"/>
      <c r="M58" s="265"/>
      <c r="N58" s="674">
        <f t="shared" si="1"/>
        <v>0</v>
      </c>
      <c r="O58" s="385" t="s">
        <v>423</v>
      </c>
      <c r="P58" s="382"/>
      <c r="Q58" s="265"/>
      <c r="R58" s="265"/>
      <c r="S58" s="265"/>
      <c r="T58" s="265"/>
    </row>
    <row r="59" spans="1:20" ht="14.5" thickBot="1" x14ac:dyDescent="0.35">
      <c r="A59" s="385"/>
      <c r="B59" s="1239" t="s">
        <v>999</v>
      </c>
      <c r="C59" s="327" t="s">
        <v>225</v>
      </c>
      <c r="D59" s="289"/>
      <c r="F59" s="398" t="str">
        <f t="shared" si="2"/>
        <v>Nominal £</v>
      </c>
      <c r="G59" s="286"/>
      <c r="H59" s="287"/>
      <c r="I59" s="725"/>
      <c r="J59" s="674">
        <f t="shared" si="9"/>
        <v>0</v>
      </c>
      <c r="K59" s="265"/>
      <c r="L59" s="289"/>
      <c r="M59" s="265"/>
      <c r="N59" s="674">
        <f t="shared" si="1"/>
        <v>0</v>
      </c>
      <c r="O59" s="386" t="s">
        <v>423</v>
      </c>
      <c r="P59" s="289"/>
      <c r="Q59" s="265"/>
      <c r="R59" s="265"/>
      <c r="S59" s="265"/>
      <c r="T59" s="265"/>
    </row>
    <row r="60" spans="1:20" x14ac:dyDescent="0.3">
      <c r="A60" s="401" t="s">
        <v>425</v>
      </c>
      <c r="B60" s="402" t="s">
        <v>463</v>
      </c>
      <c r="C60" s="311" t="s">
        <v>225</v>
      </c>
      <c r="D60" s="277"/>
      <c r="F60" s="393" t="str">
        <f t="shared" si="2"/>
        <v>Nominal £</v>
      </c>
      <c r="G60" s="273"/>
      <c r="H60" s="274"/>
      <c r="I60" s="726"/>
      <c r="J60" s="670">
        <f t="shared" si="0"/>
        <v>0</v>
      </c>
      <c r="K60" s="320"/>
      <c r="L60" s="277"/>
      <c r="M60" s="320"/>
      <c r="N60" s="1227">
        <f t="shared" si="1"/>
        <v>0</v>
      </c>
      <c r="O60" s="374" t="s">
        <v>425</v>
      </c>
      <c r="P60" s="277"/>
      <c r="Q60" s="265"/>
      <c r="R60" s="265"/>
      <c r="S60" s="265"/>
      <c r="T60" s="265"/>
    </row>
    <row r="61" spans="1:20" x14ac:dyDescent="0.3">
      <c r="A61" s="385"/>
      <c r="B61" s="403" t="s">
        <v>464</v>
      </c>
      <c r="C61" s="312" t="s">
        <v>225</v>
      </c>
      <c r="D61" s="283"/>
      <c r="F61" s="394" t="str">
        <f t="shared" si="2"/>
        <v>Nominal £</v>
      </c>
      <c r="G61" s="280"/>
      <c r="H61" s="281"/>
      <c r="I61" s="729"/>
      <c r="J61" s="672">
        <f t="shared" si="0"/>
        <v>0</v>
      </c>
      <c r="K61" s="265"/>
      <c r="L61" s="283"/>
      <c r="M61" s="265"/>
      <c r="N61" s="1228">
        <f t="shared" si="1"/>
        <v>0</v>
      </c>
      <c r="O61" s="375" t="s">
        <v>425</v>
      </c>
      <c r="P61" s="283"/>
      <c r="Q61" s="265"/>
      <c r="R61" s="265"/>
      <c r="S61" s="265"/>
      <c r="T61" s="265"/>
    </row>
    <row r="62" spans="1:20" x14ac:dyDescent="0.3">
      <c r="A62" s="385"/>
      <c r="B62" s="403" t="s">
        <v>465</v>
      </c>
      <c r="C62" s="312" t="s">
        <v>225</v>
      </c>
      <c r="D62" s="283"/>
      <c r="F62" s="394" t="str">
        <f t="shared" si="2"/>
        <v>Nominal £</v>
      </c>
      <c r="G62" s="280"/>
      <c r="H62" s="281"/>
      <c r="I62" s="729"/>
      <c r="J62" s="672">
        <f t="shared" si="0"/>
        <v>0</v>
      </c>
      <c r="K62" s="265"/>
      <c r="L62" s="283"/>
      <c r="M62" s="265"/>
      <c r="N62" s="1228">
        <f t="shared" si="1"/>
        <v>0</v>
      </c>
      <c r="O62" s="375" t="s">
        <v>425</v>
      </c>
      <c r="P62" s="283"/>
      <c r="Q62" s="265"/>
      <c r="R62" s="265"/>
      <c r="S62" s="265"/>
      <c r="T62" s="265"/>
    </row>
    <row r="63" spans="1:20" x14ac:dyDescent="0.3">
      <c r="A63" s="385"/>
      <c r="B63" s="403" t="s">
        <v>466</v>
      </c>
      <c r="C63" s="312" t="s">
        <v>225</v>
      </c>
      <c r="D63" s="283"/>
      <c r="F63" s="394" t="str">
        <f t="shared" si="2"/>
        <v>Nominal £</v>
      </c>
      <c r="G63" s="280"/>
      <c r="H63" s="281"/>
      <c r="I63" s="729"/>
      <c r="J63" s="672">
        <f t="shared" si="0"/>
        <v>0</v>
      </c>
      <c r="K63" s="265"/>
      <c r="L63" s="283"/>
      <c r="M63" s="265"/>
      <c r="N63" s="1228">
        <f t="shared" si="1"/>
        <v>0</v>
      </c>
      <c r="O63" s="375" t="s">
        <v>425</v>
      </c>
      <c r="P63" s="283"/>
      <c r="Q63" s="265"/>
      <c r="R63" s="265"/>
      <c r="S63" s="265"/>
      <c r="T63" s="265"/>
    </row>
    <row r="64" spans="1:20" x14ac:dyDescent="0.3">
      <c r="A64" s="385"/>
      <c r="B64" s="403" t="s">
        <v>467</v>
      </c>
      <c r="C64" s="312" t="s">
        <v>225</v>
      </c>
      <c r="D64" s="283"/>
      <c r="F64" s="394" t="str">
        <f t="shared" si="2"/>
        <v>Nominal £</v>
      </c>
      <c r="G64" s="280"/>
      <c r="H64" s="281"/>
      <c r="I64" s="729"/>
      <c r="J64" s="672">
        <f t="shared" si="0"/>
        <v>0</v>
      </c>
      <c r="K64" s="265"/>
      <c r="L64" s="283"/>
      <c r="M64" s="265"/>
      <c r="N64" s="1228">
        <f t="shared" si="1"/>
        <v>0</v>
      </c>
      <c r="O64" s="375" t="s">
        <v>425</v>
      </c>
      <c r="P64" s="283"/>
      <c r="Q64" s="265"/>
      <c r="R64" s="265"/>
      <c r="S64" s="265"/>
      <c r="T64" s="265"/>
    </row>
    <row r="65" spans="1:20" x14ac:dyDescent="0.3">
      <c r="A65" s="385"/>
      <c r="B65" s="403" t="s">
        <v>468</v>
      </c>
      <c r="C65" s="312" t="s">
        <v>225</v>
      </c>
      <c r="D65" s="283"/>
      <c r="F65" s="394" t="str">
        <f t="shared" si="2"/>
        <v>Nominal £</v>
      </c>
      <c r="G65" s="280"/>
      <c r="H65" s="281"/>
      <c r="I65" s="729"/>
      <c r="J65" s="672">
        <f t="shared" si="0"/>
        <v>0</v>
      </c>
      <c r="K65" s="265"/>
      <c r="L65" s="283"/>
      <c r="M65" s="265"/>
      <c r="N65" s="1228">
        <f t="shared" si="1"/>
        <v>0</v>
      </c>
      <c r="O65" s="375" t="s">
        <v>425</v>
      </c>
      <c r="P65" s="283"/>
      <c r="Q65" s="265"/>
      <c r="R65" s="265"/>
      <c r="S65" s="265"/>
      <c r="T65" s="265"/>
    </row>
    <row r="66" spans="1:20" x14ac:dyDescent="0.3">
      <c r="A66" s="385"/>
      <c r="B66" s="403" t="s">
        <v>469</v>
      </c>
      <c r="C66" s="312" t="s">
        <v>225</v>
      </c>
      <c r="D66" s="283"/>
      <c r="F66" s="394" t="str">
        <f t="shared" si="2"/>
        <v>Nominal £</v>
      </c>
      <c r="G66" s="280"/>
      <c r="H66" s="281"/>
      <c r="I66" s="729"/>
      <c r="J66" s="672">
        <f t="shared" si="0"/>
        <v>0</v>
      </c>
      <c r="K66" s="265"/>
      <c r="L66" s="283"/>
      <c r="M66" s="265"/>
      <c r="N66" s="1228">
        <f t="shared" si="1"/>
        <v>0</v>
      </c>
      <c r="O66" s="375" t="s">
        <v>425</v>
      </c>
      <c r="P66" s="283"/>
      <c r="Q66" s="265"/>
      <c r="R66" s="265"/>
      <c r="S66" s="265"/>
      <c r="T66" s="265"/>
    </row>
    <row r="67" spans="1:20" x14ac:dyDescent="0.3">
      <c r="A67" s="385"/>
      <c r="B67" s="403" t="s">
        <v>470</v>
      </c>
      <c r="C67" s="312" t="s">
        <v>225</v>
      </c>
      <c r="D67" s="283"/>
      <c r="F67" s="394" t="str">
        <f t="shared" si="2"/>
        <v>Nominal £</v>
      </c>
      <c r="G67" s="280"/>
      <c r="H67" s="281"/>
      <c r="I67" s="729"/>
      <c r="J67" s="672">
        <f t="shared" si="0"/>
        <v>0</v>
      </c>
      <c r="K67" s="265"/>
      <c r="L67" s="283"/>
      <c r="M67" s="265"/>
      <c r="N67" s="1228">
        <f t="shared" si="1"/>
        <v>0</v>
      </c>
      <c r="O67" s="375" t="s">
        <v>425</v>
      </c>
      <c r="P67" s="283"/>
      <c r="Q67" s="265"/>
      <c r="R67" s="265"/>
      <c r="S67" s="265"/>
      <c r="T67" s="265"/>
    </row>
    <row r="68" spans="1:20" x14ac:dyDescent="0.3">
      <c r="A68" s="385"/>
      <c r="B68" s="403" t="s">
        <v>471</v>
      </c>
      <c r="C68" s="312" t="s">
        <v>225</v>
      </c>
      <c r="D68" s="283"/>
      <c r="F68" s="394" t="str">
        <f t="shared" si="2"/>
        <v>Nominal £</v>
      </c>
      <c r="G68" s="280"/>
      <c r="H68" s="281"/>
      <c r="I68" s="729"/>
      <c r="J68" s="672">
        <f t="shared" si="0"/>
        <v>0</v>
      </c>
      <c r="K68" s="265"/>
      <c r="L68" s="283"/>
      <c r="M68" s="265"/>
      <c r="N68" s="1228">
        <f t="shared" si="1"/>
        <v>0</v>
      </c>
      <c r="O68" s="375" t="s">
        <v>425</v>
      </c>
      <c r="P68" s="283"/>
      <c r="Q68" s="265"/>
      <c r="R68" s="265"/>
      <c r="S68" s="265"/>
      <c r="T68" s="265"/>
    </row>
    <row r="69" spans="1:20" x14ac:dyDescent="0.3">
      <c r="A69" s="385"/>
      <c r="B69" s="403" t="s">
        <v>472</v>
      </c>
      <c r="C69" s="312" t="s">
        <v>225</v>
      </c>
      <c r="D69" s="283"/>
      <c r="F69" s="394" t="str">
        <f t="shared" si="2"/>
        <v>Nominal £</v>
      </c>
      <c r="G69" s="280"/>
      <c r="H69" s="281"/>
      <c r="I69" s="729"/>
      <c r="J69" s="672">
        <f t="shared" si="0"/>
        <v>0</v>
      </c>
      <c r="K69" s="265"/>
      <c r="L69" s="283"/>
      <c r="M69" s="265"/>
      <c r="N69" s="1228">
        <f t="shared" si="1"/>
        <v>0</v>
      </c>
      <c r="O69" s="375" t="s">
        <v>425</v>
      </c>
      <c r="P69" s="283"/>
      <c r="Q69" s="265"/>
      <c r="R69" s="265"/>
      <c r="S69" s="265"/>
      <c r="T69" s="265"/>
    </row>
    <row r="70" spans="1:20" x14ac:dyDescent="0.3">
      <c r="A70" s="385"/>
      <c r="B70" s="403" t="s">
        <v>473</v>
      </c>
      <c r="C70" s="312" t="s">
        <v>225</v>
      </c>
      <c r="D70" s="283"/>
      <c r="F70" s="394" t="str">
        <f t="shared" si="2"/>
        <v>Nominal £</v>
      </c>
      <c r="G70" s="280"/>
      <c r="H70" s="281"/>
      <c r="I70" s="729"/>
      <c r="J70" s="672">
        <f t="shared" si="0"/>
        <v>0</v>
      </c>
      <c r="K70" s="265"/>
      <c r="L70" s="283"/>
      <c r="M70" s="265"/>
      <c r="N70" s="1228">
        <f t="shared" si="1"/>
        <v>0</v>
      </c>
      <c r="O70" s="375" t="s">
        <v>425</v>
      </c>
      <c r="P70" s="283"/>
      <c r="Q70" s="265"/>
      <c r="R70" s="265"/>
      <c r="S70" s="265"/>
      <c r="T70" s="265"/>
    </row>
    <row r="71" spans="1:20" x14ac:dyDescent="0.3">
      <c r="A71" s="385"/>
      <c r="B71" s="403" t="s">
        <v>474</v>
      </c>
      <c r="C71" s="312" t="s">
        <v>225</v>
      </c>
      <c r="D71" s="283"/>
      <c r="F71" s="394" t="str">
        <f t="shared" si="2"/>
        <v>Nominal £</v>
      </c>
      <c r="G71" s="280"/>
      <c r="H71" s="281"/>
      <c r="I71" s="729"/>
      <c r="J71" s="672">
        <f t="shared" si="0"/>
        <v>0</v>
      </c>
      <c r="K71" s="265"/>
      <c r="L71" s="283"/>
      <c r="M71" s="265"/>
      <c r="N71" s="1228">
        <f t="shared" si="1"/>
        <v>0</v>
      </c>
      <c r="O71" s="375" t="s">
        <v>425</v>
      </c>
      <c r="P71" s="283"/>
      <c r="Q71" s="265"/>
      <c r="R71" s="265"/>
      <c r="S71" s="265"/>
      <c r="T71" s="265"/>
    </row>
    <row r="72" spans="1:20" ht="14.5" thickBot="1" x14ac:dyDescent="0.35">
      <c r="A72" s="404"/>
      <c r="B72" s="405" t="s">
        <v>475</v>
      </c>
      <c r="C72" s="313" t="s">
        <v>225</v>
      </c>
      <c r="D72" s="380"/>
      <c r="F72" s="395" t="str">
        <f t="shared" si="2"/>
        <v>Nominal £</v>
      </c>
      <c r="G72" s="305"/>
      <c r="H72" s="300"/>
      <c r="I72" s="728"/>
      <c r="J72" s="678">
        <f t="shared" si="0"/>
        <v>0</v>
      </c>
      <c r="K72" s="324"/>
      <c r="L72" s="380"/>
      <c r="M72" s="324"/>
      <c r="N72" s="1229">
        <f t="shared" si="1"/>
        <v>0</v>
      </c>
      <c r="O72" s="381" t="s">
        <v>425</v>
      </c>
      <c r="P72" s="380"/>
      <c r="Q72" s="265"/>
      <c r="R72" s="265"/>
      <c r="S72" s="265"/>
      <c r="T72" s="265"/>
    </row>
    <row r="73" spans="1:20" x14ac:dyDescent="0.3">
      <c r="A73" s="406" t="s">
        <v>425</v>
      </c>
      <c r="B73" s="319" t="s">
        <v>476</v>
      </c>
      <c r="C73" s="409" t="s">
        <v>225</v>
      </c>
      <c r="D73" s="387"/>
      <c r="F73" s="397" t="str">
        <f t="shared" si="2"/>
        <v>Nominal £</v>
      </c>
      <c r="G73" s="388"/>
      <c r="H73" s="389"/>
      <c r="I73" s="730"/>
      <c r="J73" s="718">
        <f t="shared" si="0"/>
        <v>0</v>
      </c>
      <c r="K73" s="265"/>
      <c r="L73" s="387"/>
      <c r="M73" s="265"/>
      <c r="N73" s="1228">
        <f t="shared" si="1"/>
        <v>0</v>
      </c>
      <c r="O73" s="399" t="s">
        <v>425</v>
      </c>
      <c r="P73" s="387"/>
      <c r="Q73" s="265"/>
      <c r="R73" s="265"/>
      <c r="S73" s="265"/>
      <c r="T73" s="265"/>
    </row>
    <row r="74" spans="1:20" x14ac:dyDescent="0.3">
      <c r="A74" s="385"/>
      <c r="B74" s="403" t="s">
        <v>477</v>
      </c>
      <c r="C74" s="312" t="s">
        <v>225</v>
      </c>
      <c r="D74" s="283"/>
      <c r="F74" s="394" t="str">
        <f t="shared" si="2"/>
        <v>Nominal £</v>
      </c>
      <c r="G74" s="280"/>
      <c r="H74" s="281"/>
      <c r="I74" s="729"/>
      <c r="J74" s="672">
        <f t="shared" si="0"/>
        <v>0</v>
      </c>
      <c r="K74" s="265"/>
      <c r="L74" s="283"/>
      <c r="M74" s="265"/>
      <c r="N74" s="1228">
        <f t="shared" si="1"/>
        <v>0</v>
      </c>
      <c r="O74" s="375" t="s">
        <v>425</v>
      </c>
      <c r="P74" s="283"/>
      <c r="Q74" s="265"/>
      <c r="R74" s="265"/>
      <c r="S74" s="265"/>
      <c r="T74" s="265"/>
    </row>
    <row r="75" spans="1:20" x14ac:dyDescent="0.3">
      <c r="A75" s="385"/>
      <c r="B75" s="403" t="s">
        <v>478</v>
      </c>
      <c r="C75" s="312" t="s">
        <v>225</v>
      </c>
      <c r="D75" s="283"/>
      <c r="F75" s="394" t="str">
        <f t="shared" si="2"/>
        <v>Nominal £</v>
      </c>
      <c r="G75" s="280"/>
      <c r="H75" s="281"/>
      <c r="I75" s="729"/>
      <c r="J75" s="672">
        <f t="shared" si="0"/>
        <v>0</v>
      </c>
      <c r="K75" s="265"/>
      <c r="L75" s="283"/>
      <c r="M75" s="265"/>
      <c r="N75" s="1228">
        <f t="shared" si="1"/>
        <v>0</v>
      </c>
      <c r="O75" s="375" t="s">
        <v>425</v>
      </c>
      <c r="P75" s="283"/>
      <c r="Q75" s="265"/>
      <c r="R75" s="265"/>
      <c r="S75" s="265"/>
      <c r="T75" s="265"/>
    </row>
    <row r="76" spans="1:20" x14ac:dyDescent="0.3">
      <c r="A76" s="385"/>
      <c r="B76" s="403" t="s">
        <v>479</v>
      </c>
      <c r="C76" s="312" t="s">
        <v>225</v>
      </c>
      <c r="D76" s="283"/>
      <c r="F76" s="394" t="str">
        <f t="shared" si="2"/>
        <v>Nominal £</v>
      </c>
      <c r="G76" s="280"/>
      <c r="H76" s="281"/>
      <c r="I76" s="729"/>
      <c r="J76" s="672">
        <f t="shared" si="0"/>
        <v>0</v>
      </c>
      <c r="K76" s="265"/>
      <c r="L76" s="283"/>
      <c r="M76" s="265"/>
      <c r="N76" s="1228">
        <f t="shared" si="1"/>
        <v>0</v>
      </c>
      <c r="O76" s="375" t="s">
        <v>425</v>
      </c>
      <c r="P76" s="283"/>
      <c r="Q76" s="265"/>
      <c r="R76" s="265"/>
      <c r="S76" s="265"/>
      <c r="T76" s="265"/>
    </row>
    <row r="77" spans="1:20" x14ac:dyDescent="0.3">
      <c r="A77" s="385"/>
      <c r="B77" s="403" t="s">
        <v>480</v>
      </c>
      <c r="C77" s="312" t="s">
        <v>225</v>
      </c>
      <c r="D77" s="283"/>
      <c r="F77" s="394" t="str">
        <f t="shared" si="2"/>
        <v>Nominal £</v>
      </c>
      <c r="G77" s="280"/>
      <c r="H77" s="281"/>
      <c r="I77" s="729"/>
      <c r="J77" s="672">
        <f t="shared" si="0"/>
        <v>0</v>
      </c>
      <c r="K77" s="265"/>
      <c r="L77" s="283"/>
      <c r="M77" s="265"/>
      <c r="N77" s="1228">
        <f t="shared" si="1"/>
        <v>0</v>
      </c>
      <c r="O77" s="375" t="s">
        <v>425</v>
      </c>
      <c r="P77" s="283"/>
      <c r="Q77" s="265"/>
      <c r="R77" s="265"/>
      <c r="S77" s="265"/>
      <c r="T77" s="265"/>
    </row>
    <row r="78" spans="1:20" x14ac:dyDescent="0.3">
      <c r="A78" s="385"/>
      <c r="B78" s="403" t="s">
        <v>481</v>
      </c>
      <c r="C78" s="312" t="s">
        <v>225</v>
      </c>
      <c r="D78" s="283"/>
      <c r="F78" s="394" t="str">
        <f t="shared" si="2"/>
        <v>Nominal £</v>
      </c>
      <c r="G78" s="280"/>
      <c r="H78" s="281"/>
      <c r="I78" s="729"/>
      <c r="J78" s="672">
        <f t="shared" si="0"/>
        <v>0</v>
      </c>
      <c r="K78" s="265"/>
      <c r="L78" s="283"/>
      <c r="M78" s="265"/>
      <c r="N78" s="1228">
        <f t="shared" si="1"/>
        <v>0</v>
      </c>
      <c r="O78" s="375" t="s">
        <v>425</v>
      </c>
      <c r="P78" s="283"/>
      <c r="Q78" s="265"/>
      <c r="R78" s="265"/>
      <c r="S78" s="265"/>
      <c r="T78" s="265"/>
    </row>
    <row r="79" spans="1:20" x14ac:dyDescent="0.3">
      <c r="A79" s="385"/>
      <c r="B79" s="403" t="s">
        <v>482</v>
      </c>
      <c r="C79" s="312" t="s">
        <v>225</v>
      </c>
      <c r="D79" s="283"/>
      <c r="F79" s="394" t="str">
        <f t="shared" si="2"/>
        <v>Nominal £</v>
      </c>
      <c r="G79" s="280"/>
      <c r="H79" s="281"/>
      <c r="I79" s="729"/>
      <c r="J79" s="672">
        <f t="shared" si="0"/>
        <v>0</v>
      </c>
      <c r="K79" s="265"/>
      <c r="L79" s="283"/>
      <c r="M79" s="265"/>
      <c r="N79" s="1228">
        <f t="shared" si="1"/>
        <v>0</v>
      </c>
      <c r="O79" s="375" t="s">
        <v>425</v>
      </c>
      <c r="P79" s="283"/>
      <c r="Q79" s="265"/>
      <c r="R79" s="265"/>
      <c r="S79" s="265"/>
      <c r="T79" s="265"/>
    </row>
    <row r="80" spans="1:20" x14ac:dyDescent="0.3">
      <c r="A80" s="385"/>
      <c r="B80" s="403" t="s">
        <v>483</v>
      </c>
      <c r="C80" s="312" t="s">
        <v>225</v>
      </c>
      <c r="D80" s="283"/>
      <c r="F80" s="394" t="str">
        <f t="shared" si="2"/>
        <v>Nominal £</v>
      </c>
      <c r="G80" s="280"/>
      <c r="H80" s="281"/>
      <c r="I80" s="729"/>
      <c r="J80" s="672">
        <f t="shared" si="0"/>
        <v>0</v>
      </c>
      <c r="K80" s="265"/>
      <c r="L80" s="283"/>
      <c r="M80" s="265"/>
      <c r="N80" s="1228">
        <f t="shared" si="1"/>
        <v>0</v>
      </c>
      <c r="O80" s="375" t="s">
        <v>425</v>
      </c>
      <c r="P80" s="283"/>
      <c r="Q80" s="265"/>
      <c r="R80" s="265"/>
      <c r="S80" s="265"/>
      <c r="T80" s="265"/>
    </row>
    <row r="81" spans="1:20" x14ac:dyDescent="0.3">
      <c r="A81" s="385"/>
      <c r="B81" s="403" t="s">
        <v>484</v>
      </c>
      <c r="C81" s="312" t="s">
        <v>225</v>
      </c>
      <c r="D81" s="283"/>
      <c r="F81" s="394" t="str">
        <f t="shared" si="2"/>
        <v>Nominal £</v>
      </c>
      <c r="G81" s="280"/>
      <c r="H81" s="281"/>
      <c r="I81" s="729"/>
      <c r="J81" s="672">
        <f t="shared" si="0"/>
        <v>0</v>
      </c>
      <c r="K81" s="265"/>
      <c r="L81" s="283"/>
      <c r="M81" s="265"/>
      <c r="N81" s="1228">
        <f t="shared" si="1"/>
        <v>0</v>
      </c>
      <c r="O81" s="375" t="s">
        <v>425</v>
      </c>
      <c r="P81" s="283"/>
      <c r="Q81" s="265"/>
      <c r="R81" s="265"/>
      <c r="S81" s="265"/>
      <c r="T81" s="265"/>
    </row>
    <row r="82" spans="1:20" x14ac:dyDescent="0.3">
      <c r="A82" s="385"/>
      <c r="B82" s="403" t="s">
        <v>485</v>
      </c>
      <c r="C82" s="312" t="s">
        <v>225</v>
      </c>
      <c r="D82" s="283"/>
      <c r="F82" s="394" t="str">
        <f t="shared" si="2"/>
        <v>Nominal £</v>
      </c>
      <c r="G82" s="280"/>
      <c r="H82" s="281"/>
      <c r="I82" s="729"/>
      <c r="J82" s="672">
        <f t="shared" si="0"/>
        <v>0</v>
      </c>
      <c r="K82" s="265"/>
      <c r="L82" s="283"/>
      <c r="M82" s="265"/>
      <c r="N82" s="1228">
        <f t="shared" si="1"/>
        <v>0</v>
      </c>
      <c r="O82" s="375" t="s">
        <v>425</v>
      </c>
      <c r="P82" s="283"/>
      <c r="Q82" s="265"/>
      <c r="R82" s="265"/>
      <c r="S82" s="265"/>
      <c r="T82" s="265"/>
    </row>
    <row r="83" spans="1:20" x14ac:dyDescent="0.3">
      <c r="A83" s="385"/>
      <c r="B83" s="403" t="s">
        <v>486</v>
      </c>
      <c r="C83" s="312" t="s">
        <v>225</v>
      </c>
      <c r="D83" s="283"/>
      <c r="F83" s="394" t="str">
        <f t="shared" ref="F83:F112" si="10">$F$8</f>
        <v>Nominal £</v>
      </c>
      <c r="G83" s="280"/>
      <c r="H83" s="281"/>
      <c r="I83" s="729"/>
      <c r="J83" s="672">
        <f t="shared" si="0"/>
        <v>0</v>
      </c>
      <c r="K83" s="265"/>
      <c r="L83" s="283"/>
      <c r="M83" s="265"/>
      <c r="N83" s="1228">
        <f t="shared" si="1"/>
        <v>0</v>
      </c>
      <c r="O83" s="375" t="s">
        <v>425</v>
      </c>
      <c r="P83" s="283"/>
      <c r="Q83" s="265"/>
      <c r="R83" s="265"/>
      <c r="S83" s="265"/>
      <c r="T83" s="265"/>
    </row>
    <row r="84" spans="1:20" x14ac:dyDescent="0.3">
      <c r="A84" s="385"/>
      <c r="B84" s="403" t="s">
        <v>487</v>
      </c>
      <c r="C84" s="312" t="s">
        <v>225</v>
      </c>
      <c r="D84" s="283"/>
      <c r="F84" s="394" t="str">
        <f t="shared" si="10"/>
        <v>Nominal £</v>
      </c>
      <c r="G84" s="280"/>
      <c r="H84" s="281"/>
      <c r="I84" s="729"/>
      <c r="J84" s="672">
        <f t="shared" ref="J84:J112" si="11">SUM(G84:I84)</f>
        <v>0</v>
      </c>
      <c r="K84" s="265"/>
      <c r="L84" s="283"/>
      <c r="M84" s="265"/>
      <c r="N84" s="1228">
        <f t="shared" ref="N84:N112" si="12">J84-L84</f>
        <v>0</v>
      </c>
      <c r="O84" s="375" t="s">
        <v>425</v>
      </c>
      <c r="P84" s="283"/>
      <c r="Q84" s="265"/>
      <c r="R84" s="265"/>
      <c r="S84" s="265"/>
      <c r="T84" s="265"/>
    </row>
    <row r="85" spans="1:20" ht="14.5" thickBot="1" x14ac:dyDescent="0.35">
      <c r="A85" s="404"/>
      <c r="B85" s="381" t="s">
        <v>488</v>
      </c>
      <c r="C85" s="313" t="s">
        <v>225</v>
      </c>
      <c r="D85" s="380"/>
      <c r="F85" s="395" t="str">
        <f t="shared" si="10"/>
        <v>Nominal £</v>
      </c>
      <c r="G85" s="305"/>
      <c r="H85" s="300"/>
      <c r="I85" s="731"/>
      <c r="J85" s="678">
        <f t="shared" si="11"/>
        <v>0</v>
      </c>
      <c r="K85" s="324"/>
      <c r="L85" s="380"/>
      <c r="M85" s="324"/>
      <c r="N85" s="678">
        <f t="shared" si="12"/>
        <v>0</v>
      </c>
      <c r="O85" s="381" t="s">
        <v>425</v>
      </c>
      <c r="P85" s="380"/>
      <c r="Q85" s="265"/>
      <c r="R85" s="265"/>
      <c r="S85" s="265"/>
      <c r="T85" s="265"/>
    </row>
    <row r="86" spans="1:20" x14ac:dyDescent="0.3">
      <c r="A86" s="406" t="s">
        <v>425</v>
      </c>
      <c r="B86" s="399" t="s">
        <v>489</v>
      </c>
      <c r="C86" s="409" t="s">
        <v>225</v>
      </c>
      <c r="D86" s="387"/>
      <c r="F86" s="397" t="str">
        <f t="shared" si="10"/>
        <v>Nominal £</v>
      </c>
      <c r="G86" s="388"/>
      <c r="H86" s="389"/>
      <c r="I86" s="730"/>
      <c r="J86" s="718">
        <f t="shared" si="11"/>
        <v>0</v>
      </c>
      <c r="K86" s="385"/>
      <c r="L86" s="387"/>
      <c r="M86" s="385"/>
      <c r="N86" s="1228">
        <f t="shared" si="12"/>
        <v>0</v>
      </c>
      <c r="O86" s="399" t="s">
        <v>425</v>
      </c>
      <c r="P86" s="387"/>
      <c r="Q86" s="265"/>
      <c r="R86" s="265"/>
      <c r="S86" s="265"/>
      <c r="T86" s="265"/>
    </row>
    <row r="87" spans="1:20" x14ac:dyDescent="0.3">
      <c r="A87" s="385"/>
      <c r="B87" s="403" t="s">
        <v>490</v>
      </c>
      <c r="C87" s="312" t="s">
        <v>225</v>
      </c>
      <c r="D87" s="283"/>
      <c r="F87" s="394" t="str">
        <f t="shared" si="10"/>
        <v>Nominal £</v>
      </c>
      <c r="G87" s="280"/>
      <c r="H87" s="281"/>
      <c r="I87" s="729"/>
      <c r="J87" s="672">
        <f t="shared" si="11"/>
        <v>0</v>
      </c>
      <c r="K87" s="265"/>
      <c r="L87" s="283"/>
      <c r="M87" s="265"/>
      <c r="N87" s="1228">
        <f t="shared" si="12"/>
        <v>0</v>
      </c>
      <c r="O87" s="375" t="s">
        <v>425</v>
      </c>
      <c r="P87" s="283"/>
      <c r="Q87" s="265"/>
      <c r="R87" s="265"/>
      <c r="S87" s="265"/>
      <c r="T87" s="265"/>
    </row>
    <row r="88" spans="1:20" x14ac:dyDescent="0.3">
      <c r="A88" s="385"/>
      <c r="B88" s="403" t="s">
        <v>491</v>
      </c>
      <c r="C88" s="312" t="s">
        <v>225</v>
      </c>
      <c r="D88" s="283"/>
      <c r="F88" s="394" t="str">
        <f t="shared" si="10"/>
        <v>Nominal £</v>
      </c>
      <c r="G88" s="280"/>
      <c r="H88" s="281"/>
      <c r="I88" s="729"/>
      <c r="J88" s="672">
        <f t="shared" si="11"/>
        <v>0</v>
      </c>
      <c r="K88" s="265"/>
      <c r="L88" s="283"/>
      <c r="M88" s="265"/>
      <c r="N88" s="1228">
        <f t="shared" si="12"/>
        <v>0</v>
      </c>
      <c r="O88" s="375" t="s">
        <v>425</v>
      </c>
      <c r="P88" s="283"/>
      <c r="Q88" s="265"/>
      <c r="R88" s="265"/>
      <c r="S88" s="265"/>
      <c r="T88" s="265"/>
    </row>
    <row r="89" spans="1:20" x14ac:dyDescent="0.3">
      <c r="A89" s="385"/>
      <c r="B89" s="403" t="s">
        <v>492</v>
      </c>
      <c r="C89" s="312" t="s">
        <v>225</v>
      </c>
      <c r="D89" s="283"/>
      <c r="F89" s="394" t="str">
        <f t="shared" si="10"/>
        <v>Nominal £</v>
      </c>
      <c r="G89" s="280"/>
      <c r="H89" s="281"/>
      <c r="I89" s="729"/>
      <c r="J89" s="672">
        <f t="shared" si="11"/>
        <v>0</v>
      </c>
      <c r="K89" s="265"/>
      <c r="L89" s="283"/>
      <c r="M89" s="265"/>
      <c r="N89" s="1228">
        <f t="shared" si="12"/>
        <v>0</v>
      </c>
      <c r="O89" s="375" t="s">
        <v>425</v>
      </c>
      <c r="P89" s="283"/>
      <c r="Q89" s="265"/>
      <c r="R89" s="265"/>
      <c r="S89" s="265"/>
      <c r="T89" s="265"/>
    </row>
    <row r="90" spans="1:20" x14ac:dyDescent="0.3">
      <c r="A90" s="385"/>
      <c r="B90" s="403" t="s">
        <v>493</v>
      </c>
      <c r="C90" s="312" t="s">
        <v>225</v>
      </c>
      <c r="D90" s="283"/>
      <c r="F90" s="394" t="str">
        <f t="shared" si="10"/>
        <v>Nominal £</v>
      </c>
      <c r="G90" s="280"/>
      <c r="H90" s="281"/>
      <c r="I90" s="729"/>
      <c r="J90" s="672">
        <f t="shared" si="11"/>
        <v>0</v>
      </c>
      <c r="K90" s="265"/>
      <c r="L90" s="283"/>
      <c r="M90" s="265"/>
      <c r="N90" s="1228">
        <f t="shared" si="12"/>
        <v>0</v>
      </c>
      <c r="O90" s="375" t="s">
        <v>425</v>
      </c>
      <c r="P90" s="283"/>
      <c r="Q90" s="265"/>
      <c r="R90" s="265"/>
      <c r="S90" s="265"/>
      <c r="T90" s="265"/>
    </row>
    <row r="91" spans="1:20" x14ac:dyDescent="0.3">
      <c r="A91" s="385"/>
      <c r="B91" s="403" t="s">
        <v>494</v>
      </c>
      <c r="C91" s="312" t="s">
        <v>225</v>
      </c>
      <c r="D91" s="283"/>
      <c r="F91" s="394" t="str">
        <f t="shared" si="10"/>
        <v>Nominal £</v>
      </c>
      <c r="G91" s="280"/>
      <c r="H91" s="281"/>
      <c r="I91" s="729"/>
      <c r="J91" s="672">
        <f t="shared" si="11"/>
        <v>0</v>
      </c>
      <c r="K91" s="265"/>
      <c r="L91" s="283"/>
      <c r="M91" s="265"/>
      <c r="N91" s="1228">
        <f t="shared" si="12"/>
        <v>0</v>
      </c>
      <c r="O91" s="375" t="s">
        <v>425</v>
      </c>
      <c r="P91" s="283"/>
      <c r="Q91" s="265"/>
      <c r="R91" s="265"/>
      <c r="S91" s="265"/>
      <c r="T91" s="265"/>
    </row>
    <row r="92" spans="1:20" x14ac:dyDescent="0.3">
      <c r="A92" s="385"/>
      <c r="B92" s="403" t="s">
        <v>495</v>
      </c>
      <c r="C92" s="312" t="s">
        <v>225</v>
      </c>
      <c r="D92" s="283"/>
      <c r="F92" s="394" t="str">
        <f t="shared" si="10"/>
        <v>Nominal £</v>
      </c>
      <c r="G92" s="280"/>
      <c r="H92" s="281"/>
      <c r="I92" s="729"/>
      <c r="J92" s="672">
        <f t="shared" si="11"/>
        <v>0</v>
      </c>
      <c r="K92" s="265"/>
      <c r="L92" s="283"/>
      <c r="M92" s="265"/>
      <c r="N92" s="1228">
        <f t="shared" si="12"/>
        <v>0</v>
      </c>
      <c r="O92" s="375" t="s">
        <v>425</v>
      </c>
      <c r="P92" s="283"/>
      <c r="Q92" s="265"/>
      <c r="R92" s="265"/>
      <c r="S92" s="265"/>
      <c r="T92" s="265"/>
    </row>
    <row r="93" spans="1:20" x14ac:dyDescent="0.3">
      <c r="A93" s="385"/>
      <c r="B93" s="403" t="s">
        <v>496</v>
      </c>
      <c r="C93" s="312" t="s">
        <v>225</v>
      </c>
      <c r="D93" s="283"/>
      <c r="F93" s="394" t="str">
        <f t="shared" si="10"/>
        <v>Nominal £</v>
      </c>
      <c r="G93" s="280"/>
      <c r="H93" s="281"/>
      <c r="I93" s="729"/>
      <c r="J93" s="672">
        <f t="shared" si="11"/>
        <v>0</v>
      </c>
      <c r="K93" s="265"/>
      <c r="L93" s="283"/>
      <c r="M93" s="265"/>
      <c r="N93" s="1228">
        <f t="shared" si="12"/>
        <v>0</v>
      </c>
      <c r="O93" s="375" t="s">
        <v>425</v>
      </c>
      <c r="P93" s="283"/>
      <c r="Q93" s="265"/>
      <c r="R93" s="265"/>
      <c r="S93" s="265"/>
      <c r="T93" s="265"/>
    </row>
    <row r="94" spans="1:20" x14ac:dyDescent="0.3">
      <c r="A94" s="385"/>
      <c r="B94" s="403" t="s">
        <v>497</v>
      </c>
      <c r="C94" s="312" t="s">
        <v>225</v>
      </c>
      <c r="D94" s="283"/>
      <c r="F94" s="394" t="str">
        <f t="shared" si="10"/>
        <v>Nominal £</v>
      </c>
      <c r="G94" s="280"/>
      <c r="H94" s="281"/>
      <c r="I94" s="729"/>
      <c r="J94" s="672">
        <f t="shared" si="11"/>
        <v>0</v>
      </c>
      <c r="K94" s="265"/>
      <c r="L94" s="283"/>
      <c r="M94" s="265"/>
      <c r="N94" s="1228">
        <f t="shared" si="12"/>
        <v>0</v>
      </c>
      <c r="O94" s="375" t="s">
        <v>425</v>
      </c>
      <c r="P94" s="283"/>
      <c r="Q94" s="265"/>
      <c r="R94" s="265"/>
      <c r="S94" s="265"/>
      <c r="T94" s="265"/>
    </row>
    <row r="95" spans="1:20" x14ac:dyDescent="0.3">
      <c r="A95" s="385"/>
      <c r="B95" s="403" t="s">
        <v>498</v>
      </c>
      <c r="C95" s="312" t="s">
        <v>225</v>
      </c>
      <c r="D95" s="283"/>
      <c r="F95" s="394" t="str">
        <f t="shared" si="10"/>
        <v>Nominal £</v>
      </c>
      <c r="G95" s="280"/>
      <c r="H95" s="281"/>
      <c r="I95" s="729"/>
      <c r="J95" s="672">
        <f t="shared" si="11"/>
        <v>0</v>
      </c>
      <c r="K95" s="265"/>
      <c r="L95" s="283"/>
      <c r="M95" s="265"/>
      <c r="N95" s="1228">
        <f t="shared" si="12"/>
        <v>0</v>
      </c>
      <c r="O95" s="375" t="s">
        <v>425</v>
      </c>
      <c r="P95" s="283"/>
      <c r="Q95" s="265"/>
      <c r="R95" s="265"/>
      <c r="S95" s="265"/>
      <c r="T95" s="265"/>
    </row>
    <row r="96" spans="1:20" x14ac:dyDescent="0.3">
      <c r="A96" s="385"/>
      <c r="B96" s="403" t="s">
        <v>499</v>
      </c>
      <c r="C96" s="312" t="s">
        <v>225</v>
      </c>
      <c r="D96" s="283"/>
      <c r="F96" s="394" t="str">
        <f t="shared" si="10"/>
        <v>Nominal £</v>
      </c>
      <c r="G96" s="280"/>
      <c r="H96" s="281"/>
      <c r="I96" s="729"/>
      <c r="J96" s="672">
        <f t="shared" si="11"/>
        <v>0</v>
      </c>
      <c r="K96" s="265"/>
      <c r="L96" s="283"/>
      <c r="M96" s="265"/>
      <c r="N96" s="1228">
        <f t="shared" si="12"/>
        <v>0</v>
      </c>
      <c r="O96" s="375" t="s">
        <v>425</v>
      </c>
      <c r="P96" s="283"/>
      <c r="Q96" s="265"/>
      <c r="R96" s="265"/>
      <c r="S96" s="265"/>
      <c r="T96" s="265"/>
    </row>
    <row r="97" spans="1:33" x14ac:dyDescent="0.3">
      <c r="A97" s="385"/>
      <c r="B97" s="403" t="s">
        <v>500</v>
      </c>
      <c r="C97" s="312" t="s">
        <v>225</v>
      </c>
      <c r="D97" s="283"/>
      <c r="F97" s="394" t="str">
        <f t="shared" si="10"/>
        <v>Nominal £</v>
      </c>
      <c r="G97" s="280"/>
      <c r="H97" s="281"/>
      <c r="I97" s="729"/>
      <c r="J97" s="672">
        <f t="shared" si="11"/>
        <v>0</v>
      </c>
      <c r="K97" s="265"/>
      <c r="L97" s="283"/>
      <c r="M97" s="265"/>
      <c r="N97" s="1228">
        <f t="shared" si="12"/>
        <v>0</v>
      </c>
      <c r="O97" s="375" t="s">
        <v>425</v>
      </c>
      <c r="P97" s="283"/>
      <c r="Q97" s="265"/>
      <c r="R97" s="265"/>
      <c r="S97" s="265"/>
      <c r="T97" s="265"/>
    </row>
    <row r="98" spans="1:33" ht="14.5" thickBot="1" x14ac:dyDescent="0.35">
      <c r="A98" s="404"/>
      <c r="B98" s="378" t="s">
        <v>501</v>
      </c>
      <c r="C98" s="313" t="s">
        <v>225</v>
      </c>
      <c r="D98" s="380"/>
      <c r="F98" s="395" t="str">
        <f t="shared" si="10"/>
        <v>Nominal £</v>
      </c>
      <c r="G98" s="305"/>
      <c r="H98" s="300"/>
      <c r="I98" s="728"/>
      <c r="J98" s="678">
        <f t="shared" si="11"/>
        <v>0</v>
      </c>
      <c r="K98" s="324"/>
      <c r="L98" s="380"/>
      <c r="M98" s="324"/>
      <c r="N98" s="1229">
        <f t="shared" si="12"/>
        <v>0</v>
      </c>
      <c r="O98" s="381" t="s">
        <v>425</v>
      </c>
      <c r="P98" s="380"/>
      <c r="Q98" s="265"/>
      <c r="R98" s="265"/>
      <c r="S98" s="265"/>
      <c r="T98" s="265"/>
    </row>
    <row r="99" spans="1:33" x14ac:dyDescent="0.3">
      <c r="A99" s="414" t="s">
        <v>425</v>
      </c>
      <c r="B99" s="1023" t="s">
        <v>818</v>
      </c>
      <c r="C99" s="312" t="s">
        <v>225</v>
      </c>
      <c r="D99" s="507"/>
      <c r="F99" s="394" t="str">
        <f t="shared" si="10"/>
        <v>Nominal £</v>
      </c>
      <c r="G99" s="506"/>
      <c r="H99" s="523"/>
      <c r="I99" s="725"/>
      <c r="J99" s="672">
        <f t="shared" si="11"/>
        <v>0</v>
      </c>
      <c r="K99" s="265"/>
      <c r="L99" s="507"/>
      <c r="M99" s="265"/>
      <c r="N99" s="1228">
        <f t="shared" si="12"/>
        <v>0</v>
      </c>
      <c r="O99" s="503"/>
      <c r="P99" s="507"/>
      <c r="Q99" s="265"/>
      <c r="R99" s="265"/>
      <c r="S99" s="265"/>
      <c r="T99" s="265"/>
    </row>
    <row r="100" spans="1:33" x14ac:dyDescent="0.3">
      <c r="A100" s="385"/>
      <c r="B100" s="1023" t="s">
        <v>819</v>
      </c>
      <c r="C100" s="312" t="s">
        <v>225</v>
      </c>
      <c r="D100" s="507"/>
      <c r="F100" s="394" t="str">
        <f t="shared" si="10"/>
        <v>Nominal £</v>
      </c>
      <c r="G100" s="506"/>
      <c r="H100" s="523"/>
      <c r="I100" s="725"/>
      <c r="J100" s="672">
        <f t="shared" si="11"/>
        <v>0</v>
      </c>
      <c r="K100" s="265"/>
      <c r="L100" s="507"/>
      <c r="M100" s="265"/>
      <c r="N100" s="1228">
        <f t="shared" si="12"/>
        <v>0</v>
      </c>
      <c r="O100" s="503"/>
      <c r="P100" s="507"/>
      <c r="Q100" s="265"/>
      <c r="R100" s="265"/>
      <c r="S100" s="265"/>
      <c r="T100" s="265"/>
    </row>
    <row r="101" spans="1:33" x14ac:dyDescent="0.3">
      <c r="A101" s="385"/>
      <c r="B101" s="413" t="s">
        <v>820</v>
      </c>
      <c r="C101" s="312" t="s">
        <v>225</v>
      </c>
      <c r="D101" s="507"/>
      <c r="F101" s="394" t="str">
        <f t="shared" si="10"/>
        <v>Nominal £</v>
      </c>
      <c r="G101" s="506"/>
      <c r="H101" s="523"/>
      <c r="I101" s="725"/>
      <c r="J101" s="672">
        <f t="shared" si="11"/>
        <v>0</v>
      </c>
      <c r="K101" s="265"/>
      <c r="L101" s="507"/>
      <c r="M101" s="265"/>
      <c r="N101" s="1228">
        <f t="shared" si="12"/>
        <v>0</v>
      </c>
      <c r="O101" s="503"/>
      <c r="P101" s="507"/>
      <c r="Q101" s="265"/>
      <c r="R101" s="265"/>
      <c r="S101" s="265"/>
      <c r="T101" s="265"/>
    </row>
    <row r="102" spans="1:33" x14ac:dyDescent="0.3">
      <c r="A102" s="385"/>
      <c r="B102" s="413" t="s">
        <v>821</v>
      </c>
      <c r="C102" s="312" t="s">
        <v>225</v>
      </c>
      <c r="D102" s="507"/>
      <c r="F102" s="394" t="str">
        <f t="shared" si="10"/>
        <v>Nominal £</v>
      </c>
      <c r="G102" s="506"/>
      <c r="H102" s="523"/>
      <c r="I102" s="725"/>
      <c r="J102" s="672">
        <f t="shared" si="11"/>
        <v>0</v>
      </c>
      <c r="K102" s="265"/>
      <c r="L102" s="507"/>
      <c r="M102" s="265"/>
      <c r="N102" s="1228">
        <f t="shared" si="12"/>
        <v>0</v>
      </c>
      <c r="O102" s="503"/>
      <c r="P102" s="507"/>
      <c r="Q102" s="265"/>
      <c r="R102" s="265"/>
      <c r="S102" s="265"/>
      <c r="T102" s="265"/>
    </row>
    <row r="103" spans="1:33" x14ac:dyDescent="0.3">
      <c r="A103" s="406"/>
      <c r="B103" s="1023" t="s">
        <v>822</v>
      </c>
      <c r="C103" s="312" t="s">
        <v>225</v>
      </c>
      <c r="D103" s="283"/>
      <c r="F103" s="394" t="str">
        <f t="shared" si="10"/>
        <v>Nominal £</v>
      </c>
      <c r="G103" s="280"/>
      <c r="H103" s="281"/>
      <c r="I103" s="729"/>
      <c r="J103" s="672">
        <f t="shared" si="11"/>
        <v>0</v>
      </c>
      <c r="K103" s="265"/>
      <c r="L103" s="283"/>
      <c r="M103" s="265"/>
      <c r="N103" s="1228">
        <f t="shared" si="12"/>
        <v>0</v>
      </c>
      <c r="O103" s="375" t="s">
        <v>425</v>
      </c>
      <c r="P103" s="283"/>
      <c r="Q103" s="265"/>
      <c r="R103" s="265"/>
      <c r="S103" s="265"/>
      <c r="T103" s="265"/>
    </row>
    <row r="104" spans="1:33" x14ac:dyDescent="0.3">
      <c r="A104" s="410"/>
      <c r="B104" s="375" t="s">
        <v>823</v>
      </c>
      <c r="C104" s="312" t="s">
        <v>225</v>
      </c>
      <c r="D104" s="283"/>
      <c r="F104" s="394" t="str">
        <f t="shared" si="10"/>
        <v>Nominal £</v>
      </c>
      <c r="G104" s="280"/>
      <c r="H104" s="281"/>
      <c r="I104" s="729"/>
      <c r="J104" s="672">
        <f t="shared" si="11"/>
        <v>0</v>
      </c>
      <c r="K104" s="265"/>
      <c r="L104" s="283"/>
      <c r="M104" s="265"/>
      <c r="N104" s="1228">
        <f t="shared" si="12"/>
        <v>0</v>
      </c>
      <c r="O104" s="375" t="s">
        <v>425</v>
      </c>
      <c r="P104" s="283"/>
      <c r="Q104" s="265"/>
      <c r="R104" s="265"/>
      <c r="S104" s="265"/>
      <c r="T104" s="265"/>
    </row>
    <row r="105" spans="1:33" x14ac:dyDescent="0.3">
      <c r="A105" s="410"/>
      <c r="B105" s="375" t="s">
        <v>824</v>
      </c>
      <c r="C105" s="312" t="s">
        <v>225</v>
      </c>
      <c r="D105" s="283"/>
      <c r="F105" s="394" t="str">
        <f t="shared" si="10"/>
        <v>Nominal £</v>
      </c>
      <c r="G105" s="280"/>
      <c r="H105" s="281"/>
      <c r="I105" s="729"/>
      <c r="J105" s="672">
        <f t="shared" si="11"/>
        <v>0</v>
      </c>
      <c r="K105" s="265"/>
      <c r="L105" s="283"/>
      <c r="M105" s="265"/>
      <c r="N105" s="1228">
        <f t="shared" si="12"/>
        <v>0</v>
      </c>
      <c r="O105" s="375" t="s">
        <v>425</v>
      </c>
      <c r="P105" s="283"/>
      <c r="Q105" s="265"/>
      <c r="R105" s="265"/>
      <c r="S105" s="265"/>
      <c r="T105" s="265"/>
    </row>
    <row r="106" spans="1:33" s="38" customFormat="1" ht="15" customHeight="1" x14ac:dyDescent="0.3">
      <c r="A106" s="410"/>
      <c r="B106" s="375" t="s">
        <v>825</v>
      </c>
      <c r="C106" s="312" t="s">
        <v>225</v>
      </c>
      <c r="D106" s="283"/>
      <c r="E106"/>
      <c r="F106" s="394" t="str">
        <f t="shared" si="10"/>
        <v>Nominal £</v>
      </c>
      <c r="G106" s="280"/>
      <c r="H106" s="281"/>
      <c r="I106" s="729"/>
      <c r="J106" s="672">
        <f t="shared" si="11"/>
        <v>0</v>
      </c>
      <c r="K106" s="265"/>
      <c r="L106" s="283"/>
      <c r="M106" s="265"/>
      <c r="N106" s="1228">
        <f t="shared" si="12"/>
        <v>0</v>
      </c>
      <c r="O106" s="375" t="s">
        <v>425</v>
      </c>
      <c r="P106" s="283"/>
      <c r="Q106" s="265"/>
      <c r="R106" s="265"/>
      <c r="S106" s="265"/>
      <c r="T106" s="265"/>
      <c r="U106"/>
      <c r="V106" s="36"/>
      <c r="W106" s="36"/>
      <c r="X106" s="36"/>
      <c r="Y106" s="36"/>
      <c r="Z106" s="36"/>
      <c r="AA106" s="36"/>
      <c r="AB106" s="36"/>
      <c r="AC106" s="37"/>
      <c r="AD106" s="37"/>
      <c r="AE106" s="37"/>
      <c r="AF106" s="37"/>
      <c r="AG106" s="37"/>
    </row>
    <row r="107" spans="1:33" x14ac:dyDescent="0.3">
      <c r="A107" s="410"/>
      <c r="B107" s="375" t="s">
        <v>826</v>
      </c>
      <c r="C107" s="312" t="s">
        <v>225</v>
      </c>
      <c r="D107" s="283"/>
      <c r="F107" s="394" t="str">
        <f t="shared" si="10"/>
        <v>Nominal £</v>
      </c>
      <c r="G107" s="280"/>
      <c r="H107" s="281"/>
      <c r="I107" s="729"/>
      <c r="J107" s="672">
        <f t="shared" si="11"/>
        <v>0</v>
      </c>
      <c r="K107" s="265"/>
      <c r="L107" s="283"/>
      <c r="M107" s="265"/>
      <c r="N107" s="1228">
        <f t="shared" si="12"/>
        <v>0</v>
      </c>
      <c r="O107" s="375" t="s">
        <v>425</v>
      </c>
      <c r="P107" s="283"/>
      <c r="Q107" s="265"/>
      <c r="R107" s="265"/>
      <c r="S107" s="265"/>
      <c r="T107" s="265"/>
    </row>
    <row r="108" spans="1:33" x14ac:dyDescent="0.3">
      <c r="A108" s="410"/>
      <c r="B108" s="375" t="s">
        <v>827</v>
      </c>
      <c r="C108" s="312" t="s">
        <v>225</v>
      </c>
      <c r="D108" s="283"/>
      <c r="F108" s="394" t="str">
        <f t="shared" si="10"/>
        <v>Nominal £</v>
      </c>
      <c r="G108" s="280"/>
      <c r="H108" s="281"/>
      <c r="I108" s="729"/>
      <c r="J108" s="672">
        <f t="shared" si="11"/>
        <v>0</v>
      </c>
      <c r="K108" s="265"/>
      <c r="L108" s="283"/>
      <c r="M108" s="265"/>
      <c r="N108" s="1228">
        <f t="shared" si="12"/>
        <v>0</v>
      </c>
      <c r="O108" s="375" t="s">
        <v>425</v>
      </c>
      <c r="P108" s="283"/>
      <c r="Q108" s="265"/>
      <c r="R108" s="265"/>
      <c r="S108" s="265"/>
      <c r="T108" s="265"/>
    </row>
    <row r="109" spans="1:33" x14ac:dyDescent="0.3">
      <c r="A109" s="410"/>
      <c r="B109" s="375" t="s">
        <v>828</v>
      </c>
      <c r="C109" s="312" t="s">
        <v>225</v>
      </c>
      <c r="D109" s="283"/>
      <c r="F109" s="394" t="str">
        <f t="shared" si="10"/>
        <v>Nominal £</v>
      </c>
      <c r="G109" s="280"/>
      <c r="H109" s="281"/>
      <c r="I109" s="729"/>
      <c r="J109" s="672">
        <f t="shared" si="11"/>
        <v>0</v>
      </c>
      <c r="K109" s="265"/>
      <c r="L109" s="283"/>
      <c r="M109" s="265"/>
      <c r="N109" s="1228">
        <f t="shared" si="12"/>
        <v>0</v>
      </c>
      <c r="O109" s="375" t="s">
        <v>425</v>
      </c>
      <c r="P109" s="283"/>
      <c r="Q109" s="265"/>
      <c r="R109" s="265"/>
      <c r="S109" s="265"/>
      <c r="T109" s="265"/>
    </row>
    <row r="110" spans="1:33" x14ac:dyDescent="0.3">
      <c r="A110" s="410"/>
      <c r="B110" s="375" t="s">
        <v>829</v>
      </c>
      <c r="C110" s="312" t="s">
        <v>225</v>
      </c>
      <c r="D110" s="283"/>
      <c r="F110" s="394" t="str">
        <f t="shared" si="10"/>
        <v>Nominal £</v>
      </c>
      <c r="G110" s="280"/>
      <c r="H110" s="281"/>
      <c r="I110" s="729"/>
      <c r="J110" s="672">
        <f t="shared" si="11"/>
        <v>0</v>
      </c>
      <c r="K110" s="265"/>
      <c r="L110" s="283"/>
      <c r="M110" s="265"/>
      <c r="N110" s="1228">
        <f t="shared" si="12"/>
        <v>0</v>
      </c>
      <c r="O110" s="375" t="s">
        <v>425</v>
      </c>
      <c r="P110" s="283"/>
      <c r="Q110" s="265"/>
      <c r="R110" s="265"/>
      <c r="S110" s="265"/>
      <c r="T110" s="265"/>
    </row>
    <row r="111" spans="1:33" x14ac:dyDescent="0.3">
      <c r="A111" s="410"/>
      <c r="B111" s="375" t="s">
        <v>830</v>
      </c>
      <c r="C111" s="312" t="s">
        <v>225</v>
      </c>
      <c r="D111" s="283"/>
      <c r="F111" s="394" t="str">
        <f t="shared" si="10"/>
        <v>Nominal £</v>
      </c>
      <c r="G111" s="280"/>
      <c r="H111" s="281"/>
      <c r="I111" s="729"/>
      <c r="J111" s="672">
        <f t="shared" si="11"/>
        <v>0</v>
      </c>
      <c r="K111" s="265"/>
      <c r="L111" s="283"/>
      <c r="M111" s="265"/>
      <c r="N111" s="1228">
        <f t="shared" si="12"/>
        <v>0</v>
      </c>
      <c r="O111" s="375" t="s">
        <v>425</v>
      </c>
      <c r="P111" s="283"/>
    </row>
    <row r="112" spans="1:33" ht="14.5" thickBot="1" x14ac:dyDescent="0.35">
      <c r="A112" s="411"/>
      <c r="B112" s="381" t="s">
        <v>831</v>
      </c>
      <c r="C112" s="313" t="s">
        <v>225</v>
      </c>
      <c r="D112" s="380"/>
      <c r="E112" s="408"/>
      <c r="F112" s="395" t="str">
        <f t="shared" si="10"/>
        <v>Nominal £</v>
      </c>
      <c r="G112" s="305"/>
      <c r="H112" s="300"/>
      <c r="I112" s="728"/>
      <c r="J112" s="678">
        <f t="shared" si="11"/>
        <v>0</v>
      </c>
      <c r="K112" s="324"/>
      <c r="L112" s="380"/>
      <c r="M112" s="324"/>
      <c r="N112" s="1229">
        <f t="shared" si="12"/>
        <v>0</v>
      </c>
      <c r="O112" s="381" t="s">
        <v>425</v>
      </c>
      <c r="P112" s="380"/>
    </row>
    <row r="113" spans="1:16" x14ac:dyDescent="0.3"/>
    <row r="114" spans="1:16" x14ac:dyDescent="0.3"/>
    <row r="115" spans="1:16" ht="18" x14ac:dyDescent="0.4">
      <c r="A115" s="34" t="s">
        <v>12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</row>
  </sheetData>
  <sheetProtection sheet="1" objects="1" scenarios="1"/>
  <mergeCells count="1">
    <mergeCell ref="A1:L3"/>
  </mergeCells>
  <pageMargins left="0.7" right="0.7" top="0.75" bottom="0.75" header="0.3" footer="0.3"/>
  <pageSetup paperSize="9" scale="23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89976-81C3-47A2-9A22-E6C0C5AB9032}">
  <sheetPr>
    <pageSetUpPr fitToPage="1"/>
  </sheetPr>
  <dimension ref="A1:AU170"/>
  <sheetViews>
    <sheetView zoomScale="70" zoomScaleNormal="70" zoomScaleSheetLayoutView="100" workbookViewId="0">
      <pane xSplit="3" ySplit="3" topLeftCell="D4" activePane="bottomRight" state="frozen"/>
      <selection activeCell="A4" sqref="A4"/>
      <selection pane="topRight" activeCell="A4" sqref="A4"/>
      <selection pane="bottomLeft" activeCell="A4" sqref="A4"/>
      <selection pane="bottomRight" activeCell="A7" sqref="A7"/>
    </sheetView>
  </sheetViews>
  <sheetFormatPr defaultColWidth="0" defaultRowHeight="14" zeroHeight="1" x14ac:dyDescent="0.3"/>
  <cols>
    <col min="1" max="1" width="9" customWidth="1"/>
    <col min="2" max="3" width="12" customWidth="1"/>
    <col min="4" max="36" width="9.25" customWidth="1"/>
    <col min="37" max="37" width="10.58203125" customWidth="1"/>
    <col min="38" max="38" width="9.25" customWidth="1"/>
    <col min="39" max="39" width="9" customWidth="1"/>
    <col min="40" max="47" width="0" hidden="1" customWidth="1"/>
    <col min="48" max="16384" width="8" hidden="1"/>
  </cols>
  <sheetData>
    <row r="1" spans="1:38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38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38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38" ht="18" customHeight="1" x14ac:dyDescent="0.4">
      <c r="A4" s="638" t="str">
        <f ca="1">CONCATENATE("Worksheet: ",RIGHT(CELL("filename",$A$1),LEN(CELL("filename",$A$1))-FIND("]",CELL("filename",$A$1))))</f>
        <v>Worksheet: 4.9 Connections Profile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</row>
    <row r="5" spans="1:38" x14ac:dyDescent="0.3">
      <c r="A5" s="1021"/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</row>
    <row r="6" spans="1:38" ht="15.5" x14ac:dyDescent="0.35">
      <c r="A6" s="212"/>
    </row>
    <row r="7" spans="1:38" ht="16" thickBot="1" x14ac:dyDescent="0.4">
      <c r="A7" s="517" t="s">
        <v>1272</v>
      </c>
    </row>
    <row r="8" spans="1:38" ht="15.75" customHeight="1" thickBot="1" x14ac:dyDescent="0.35">
      <c r="A8" s="1745" t="s">
        <v>315</v>
      </c>
      <c r="B8" s="1740" t="s">
        <v>316</v>
      </c>
      <c r="C8" s="1741"/>
      <c r="D8" s="1741"/>
      <c r="E8" s="1741"/>
      <c r="F8" s="1741"/>
      <c r="G8" s="1741"/>
      <c r="H8" s="1741"/>
      <c r="I8" s="1741"/>
      <c r="J8" s="1741"/>
      <c r="K8" s="1741"/>
      <c r="L8" s="1741"/>
      <c r="M8" s="1741"/>
      <c r="N8" s="1741"/>
      <c r="O8" s="1741"/>
      <c r="P8" s="1741"/>
      <c r="Q8" s="1741"/>
      <c r="R8" s="1741"/>
      <c r="S8" s="1741"/>
      <c r="T8" s="1741"/>
      <c r="U8" s="1741"/>
      <c r="V8" s="1741"/>
      <c r="W8" s="1741"/>
      <c r="X8" s="1741"/>
      <c r="Y8" s="1741"/>
      <c r="Z8" s="1741"/>
      <c r="AA8" s="1741"/>
      <c r="AB8" s="1741"/>
      <c r="AC8" s="1741"/>
      <c r="AD8" s="1741"/>
      <c r="AE8" s="1741"/>
      <c r="AF8" s="1741"/>
      <c r="AG8" s="1741"/>
      <c r="AH8" s="1741"/>
      <c r="AI8" s="1741"/>
      <c r="AJ8" s="1742"/>
    </row>
    <row r="9" spans="1:38" ht="26.25" customHeight="1" thickBot="1" x14ac:dyDescent="0.35">
      <c r="A9" s="1746"/>
      <c r="B9" s="1138" t="s">
        <v>317</v>
      </c>
      <c r="C9" s="214"/>
      <c r="D9" s="215">
        <v>1996</v>
      </c>
      <c r="E9" s="216">
        <v>1997</v>
      </c>
      <c r="F9" s="216">
        <v>1998</v>
      </c>
      <c r="G9" s="216">
        <v>1999</v>
      </c>
      <c r="H9" s="216">
        <v>2000</v>
      </c>
      <c r="I9" s="216">
        <v>2001</v>
      </c>
      <c r="J9" s="216">
        <v>2002</v>
      </c>
      <c r="K9" s="216">
        <v>2003</v>
      </c>
      <c r="L9" s="216">
        <v>2004</v>
      </c>
      <c r="M9" s="216">
        <v>2005</v>
      </c>
      <c r="N9" s="216">
        <v>2006</v>
      </c>
      <c r="O9" s="216">
        <v>2007</v>
      </c>
      <c r="P9" s="216">
        <v>2008</v>
      </c>
      <c r="Q9" s="216">
        <v>2009</v>
      </c>
      <c r="R9" s="216">
        <v>2010</v>
      </c>
      <c r="S9" s="216">
        <v>2011</v>
      </c>
      <c r="T9" s="216">
        <v>2012</v>
      </c>
      <c r="U9" s="216">
        <v>2013</v>
      </c>
      <c r="V9" s="216">
        <v>2014</v>
      </c>
      <c r="W9" s="216">
        <v>2015</v>
      </c>
      <c r="X9" s="216">
        <v>2016</v>
      </c>
      <c r="Y9" s="216">
        <v>2017</v>
      </c>
      <c r="Z9" s="216">
        <v>2018</v>
      </c>
      <c r="AA9" s="216">
        <v>2019</v>
      </c>
      <c r="AB9" s="216">
        <v>2020</v>
      </c>
      <c r="AC9" s="216">
        <v>2021</v>
      </c>
      <c r="AD9" s="216">
        <v>2022</v>
      </c>
      <c r="AE9" s="216">
        <v>2023</v>
      </c>
      <c r="AF9" s="216">
        <v>2024</v>
      </c>
      <c r="AG9" s="216">
        <v>2025</v>
      </c>
      <c r="AH9" s="216">
        <v>2026</v>
      </c>
      <c r="AI9" s="216">
        <v>2027</v>
      </c>
      <c r="AJ9" s="217">
        <v>2028</v>
      </c>
    </row>
    <row r="10" spans="1:38" ht="14.5" thickBot="1" x14ac:dyDescent="0.35">
      <c r="A10" s="1746"/>
      <c r="B10" s="218">
        <f>SUM(D10:AJ10)</f>
        <v>0</v>
      </c>
      <c r="C10" s="219"/>
      <c r="D10" s="220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41"/>
      <c r="AE10" s="241"/>
      <c r="AF10" s="241"/>
      <c r="AG10" s="241"/>
      <c r="AH10" s="241"/>
      <c r="AI10" s="241"/>
      <c r="AJ10" s="222"/>
    </row>
    <row r="11" spans="1:38" ht="14.5" thickBot="1" x14ac:dyDescent="0.35">
      <c r="A11" s="1746"/>
      <c r="B11" s="1740" t="s">
        <v>318</v>
      </c>
      <c r="C11" s="1741"/>
      <c r="D11" s="1741"/>
      <c r="E11" s="1741"/>
      <c r="F11" s="1741"/>
      <c r="G11" s="1741"/>
      <c r="H11" s="1741"/>
      <c r="I11" s="1741"/>
      <c r="J11" s="1741"/>
      <c r="K11" s="1741"/>
      <c r="L11" s="1741"/>
      <c r="M11" s="1741"/>
      <c r="N11" s="1741"/>
      <c r="O11" s="1741"/>
      <c r="P11" s="1741"/>
      <c r="Q11" s="1741"/>
      <c r="R11" s="1741"/>
      <c r="S11" s="1741"/>
      <c r="T11" s="1741"/>
      <c r="U11" s="1741"/>
      <c r="V11" s="1741"/>
      <c r="W11" s="1741"/>
      <c r="X11" s="1741"/>
      <c r="Y11" s="1741"/>
      <c r="Z11" s="1741"/>
      <c r="AA11" s="1741"/>
      <c r="AB11" s="1741"/>
      <c r="AC11" s="1741"/>
      <c r="AD11" s="1741"/>
      <c r="AE11" s="1741"/>
      <c r="AF11" s="1741"/>
      <c r="AG11" s="1741"/>
      <c r="AH11" s="1741"/>
      <c r="AI11" s="1741"/>
      <c r="AJ11" s="1742"/>
    </row>
    <row r="12" spans="1:38" ht="56.25" customHeight="1" thickBot="1" x14ac:dyDescent="0.35">
      <c r="A12" s="1746"/>
      <c r="B12" s="223" t="s">
        <v>319</v>
      </c>
      <c r="C12" s="224" t="s">
        <v>320</v>
      </c>
      <c r="D12" s="215">
        <v>1996</v>
      </c>
      <c r="E12" s="216">
        <v>1997</v>
      </c>
      <c r="F12" s="216">
        <v>1998</v>
      </c>
      <c r="G12" s="216">
        <v>1999</v>
      </c>
      <c r="H12" s="216">
        <v>2000</v>
      </c>
      <c r="I12" s="216">
        <v>2001</v>
      </c>
      <c r="J12" s="216">
        <v>2002</v>
      </c>
      <c r="K12" s="216">
        <v>2003</v>
      </c>
      <c r="L12" s="216">
        <v>2004</v>
      </c>
      <c r="M12" s="216">
        <v>2005</v>
      </c>
      <c r="N12" s="216">
        <v>2006</v>
      </c>
      <c r="O12" s="216">
        <v>2007</v>
      </c>
      <c r="P12" s="216">
        <v>2008</v>
      </c>
      <c r="Q12" s="216">
        <v>2009</v>
      </c>
      <c r="R12" s="216">
        <v>2010</v>
      </c>
      <c r="S12" s="216">
        <v>2011</v>
      </c>
      <c r="T12" s="216">
        <v>2012</v>
      </c>
      <c r="U12" s="216">
        <v>2013</v>
      </c>
      <c r="V12" s="216">
        <v>2014</v>
      </c>
      <c r="W12" s="216">
        <v>2015</v>
      </c>
      <c r="X12" s="216">
        <v>2016</v>
      </c>
      <c r="Y12" s="216">
        <v>2017</v>
      </c>
      <c r="Z12" s="216">
        <v>2018</v>
      </c>
      <c r="AA12" s="216">
        <v>2019</v>
      </c>
      <c r="AB12" s="216">
        <v>2020</v>
      </c>
      <c r="AC12" s="216">
        <v>2021</v>
      </c>
      <c r="AD12" s="216">
        <v>2022</v>
      </c>
      <c r="AE12" s="216">
        <v>2023</v>
      </c>
      <c r="AF12" s="216">
        <v>2024</v>
      </c>
      <c r="AG12" s="216">
        <v>2025</v>
      </c>
      <c r="AH12" s="216">
        <v>2026</v>
      </c>
      <c r="AI12" s="216">
        <v>2027</v>
      </c>
      <c r="AJ12" s="217">
        <v>2028</v>
      </c>
    </row>
    <row r="13" spans="1:38" ht="14.5" thickBot="1" x14ac:dyDescent="0.35">
      <c r="A13" s="1746"/>
      <c r="B13" s="244">
        <v>1996</v>
      </c>
      <c r="C13" s="681">
        <f>SUM(D13:AJ13)</f>
        <v>0</v>
      </c>
      <c r="D13" s="225"/>
      <c r="E13" s="226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42"/>
      <c r="AE13" s="242"/>
      <c r="AF13" s="242"/>
      <c r="AG13" s="242"/>
      <c r="AH13" s="242"/>
      <c r="AI13" s="242"/>
      <c r="AJ13" s="228"/>
    </row>
    <row r="14" spans="1:38" ht="14.5" thickBot="1" x14ac:dyDescent="0.35">
      <c r="A14" s="1746"/>
      <c r="B14" s="245">
        <v>1997</v>
      </c>
      <c r="C14" s="662">
        <f t="shared" ref="C14:C44" si="0">SUM(D14:AJ14)</f>
        <v>0</v>
      </c>
      <c r="D14" s="229"/>
      <c r="E14" s="230"/>
      <c r="F14" s="231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43"/>
      <c r="AE14" s="243"/>
      <c r="AF14" s="243"/>
      <c r="AG14" s="243"/>
      <c r="AH14" s="243"/>
      <c r="AI14" s="243"/>
      <c r="AJ14" s="233"/>
    </row>
    <row r="15" spans="1:38" ht="14.5" thickBot="1" x14ac:dyDescent="0.35">
      <c r="A15" s="1746"/>
      <c r="B15" s="245">
        <v>1998</v>
      </c>
      <c r="C15" s="662">
        <f t="shared" si="0"/>
        <v>0</v>
      </c>
      <c r="D15" s="229"/>
      <c r="E15" s="234"/>
      <c r="F15" s="235"/>
      <c r="G15" s="231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43"/>
      <c r="AE15" s="243"/>
      <c r="AF15" s="243"/>
      <c r="AG15" s="243"/>
      <c r="AH15" s="243"/>
      <c r="AI15" s="243"/>
      <c r="AJ15" s="233"/>
    </row>
    <row r="16" spans="1:38" ht="14.5" thickBot="1" x14ac:dyDescent="0.35">
      <c r="A16" s="1746"/>
      <c r="B16" s="245">
        <v>1999</v>
      </c>
      <c r="C16" s="662">
        <f t="shared" si="0"/>
        <v>0</v>
      </c>
      <c r="D16" s="229"/>
      <c r="E16" s="234"/>
      <c r="F16" s="234"/>
      <c r="G16" s="235"/>
      <c r="H16" s="231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43"/>
      <c r="AE16" s="243"/>
      <c r="AF16" s="243"/>
      <c r="AG16" s="243"/>
      <c r="AH16" s="243"/>
      <c r="AI16" s="243"/>
      <c r="AJ16" s="233"/>
    </row>
    <row r="17" spans="1:36" ht="14.5" thickBot="1" x14ac:dyDescent="0.35">
      <c r="A17" s="1746"/>
      <c r="B17" s="245">
        <v>2000</v>
      </c>
      <c r="C17" s="662">
        <f t="shared" si="0"/>
        <v>0</v>
      </c>
      <c r="D17" s="229"/>
      <c r="E17" s="234"/>
      <c r="F17" s="234"/>
      <c r="G17" s="234"/>
      <c r="H17" s="235"/>
      <c r="I17" s="236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43"/>
      <c r="AE17" s="243"/>
      <c r="AF17" s="243"/>
      <c r="AG17" s="243"/>
      <c r="AH17" s="243"/>
      <c r="AI17" s="243"/>
      <c r="AJ17" s="233"/>
    </row>
    <row r="18" spans="1:36" ht="14.5" thickBot="1" x14ac:dyDescent="0.35">
      <c r="A18" s="1746"/>
      <c r="B18" s="245">
        <v>2001</v>
      </c>
      <c r="C18" s="662">
        <f t="shared" si="0"/>
        <v>0</v>
      </c>
      <c r="D18" s="229"/>
      <c r="E18" s="234"/>
      <c r="F18" s="234"/>
      <c r="G18" s="234"/>
      <c r="H18" s="234"/>
      <c r="I18" s="237"/>
      <c r="J18" s="236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43"/>
      <c r="AE18" s="243"/>
      <c r="AF18" s="243"/>
      <c r="AG18" s="243"/>
      <c r="AH18" s="243"/>
      <c r="AI18" s="243"/>
      <c r="AJ18" s="233"/>
    </row>
    <row r="19" spans="1:36" ht="14.5" thickBot="1" x14ac:dyDescent="0.35">
      <c r="A19" s="1746"/>
      <c r="B19" s="245">
        <v>2002</v>
      </c>
      <c r="C19" s="662">
        <f t="shared" si="0"/>
        <v>0</v>
      </c>
      <c r="D19" s="229"/>
      <c r="E19" s="234"/>
      <c r="F19" s="234"/>
      <c r="G19" s="234"/>
      <c r="H19" s="234"/>
      <c r="I19" s="234"/>
      <c r="J19" s="237"/>
      <c r="K19" s="231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43"/>
      <c r="AE19" s="243"/>
      <c r="AF19" s="243"/>
      <c r="AG19" s="243"/>
      <c r="AH19" s="243"/>
      <c r="AI19" s="243"/>
      <c r="AJ19" s="233"/>
    </row>
    <row r="20" spans="1:36" ht="14.5" thickBot="1" x14ac:dyDescent="0.35">
      <c r="A20" s="1746"/>
      <c r="B20" s="245">
        <v>2003</v>
      </c>
      <c r="C20" s="662">
        <f t="shared" si="0"/>
        <v>0</v>
      </c>
      <c r="D20" s="229"/>
      <c r="E20" s="234"/>
      <c r="F20" s="234"/>
      <c r="G20" s="234"/>
      <c r="H20" s="234"/>
      <c r="I20" s="234"/>
      <c r="J20" s="234"/>
      <c r="K20" s="235"/>
      <c r="L20" s="231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43"/>
      <c r="AE20" s="243"/>
      <c r="AF20" s="243"/>
      <c r="AG20" s="243"/>
      <c r="AH20" s="243"/>
      <c r="AI20" s="243"/>
      <c r="AJ20" s="233"/>
    </row>
    <row r="21" spans="1:36" ht="14.5" thickBot="1" x14ac:dyDescent="0.35">
      <c r="A21" s="1746"/>
      <c r="B21" s="245">
        <v>2004</v>
      </c>
      <c r="C21" s="662">
        <f t="shared" si="0"/>
        <v>0</v>
      </c>
      <c r="D21" s="229"/>
      <c r="E21" s="234"/>
      <c r="F21" s="234"/>
      <c r="G21" s="234"/>
      <c r="H21" s="234"/>
      <c r="I21" s="234"/>
      <c r="J21" s="234"/>
      <c r="K21" s="234"/>
      <c r="L21" s="235"/>
      <c r="M21" s="231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43"/>
      <c r="AE21" s="243"/>
      <c r="AF21" s="243"/>
      <c r="AG21" s="243"/>
      <c r="AH21" s="243"/>
      <c r="AI21" s="243"/>
      <c r="AJ21" s="233"/>
    </row>
    <row r="22" spans="1:36" ht="14.5" thickBot="1" x14ac:dyDescent="0.35">
      <c r="A22" s="1746"/>
      <c r="B22" s="245">
        <v>2005</v>
      </c>
      <c r="C22" s="662">
        <f t="shared" si="0"/>
        <v>0</v>
      </c>
      <c r="D22" s="229"/>
      <c r="E22" s="234"/>
      <c r="F22" s="234"/>
      <c r="G22" s="234"/>
      <c r="H22" s="234"/>
      <c r="I22" s="234"/>
      <c r="J22" s="234"/>
      <c r="K22" s="234"/>
      <c r="L22" s="234"/>
      <c r="M22" s="235"/>
      <c r="N22" s="231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43"/>
      <c r="AE22" s="243"/>
      <c r="AF22" s="243"/>
      <c r="AG22" s="243"/>
      <c r="AH22" s="243"/>
      <c r="AI22" s="243"/>
      <c r="AJ22" s="233"/>
    </row>
    <row r="23" spans="1:36" ht="14.5" thickBot="1" x14ac:dyDescent="0.35">
      <c r="A23" s="1746"/>
      <c r="B23" s="245">
        <v>2006</v>
      </c>
      <c r="C23" s="662">
        <f t="shared" si="0"/>
        <v>0</v>
      </c>
      <c r="D23" s="229"/>
      <c r="E23" s="234"/>
      <c r="F23" s="234"/>
      <c r="G23" s="234"/>
      <c r="H23" s="234"/>
      <c r="I23" s="234"/>
      <c r="J23" s="234"/>
      <c r="K23" s="234"/>
      <c r="L23" s="234"/>
      <c r="M23" s="234"/>
      <c r="N23" s="235"/>
      <c r="O23" s="231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43"/>
      <c r="AE23" s="243"/>
      <c r="AF23" s="243"/>
      <c r="AG23" s="243"/>
      <c r="AH23" s="243"/>
      <c r="AI23" s="243"/>
      <c r="AJ23" s="233"/>
    </row>
    <row r="24" spans="1:36" ht="14.5" thickBot="1" x14ac:dyDescent="0.35">
      <c r="A24" s="1746"/>
      <c r="B24" s="245">
        <v>2007</v>
      </c>
      <c r="C24" s="662">
        <f t="shared" si="0"/>
        <v>0</v>
      </c>
      <c r="D24" s="229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5"/>
      <c r="P24" s="231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43"/>
      <c r="AE24" s="243"/>
      <c r="AF24" s="243"/>
      <c r="AG24" s="243"/>
      <c r="AH24" s="243"/>
      <c r="AI24" s="243"/>
      <c r="AJ24" s="233"/>
    </row>
    <row r="25" spans="1:36" ht="14.5" thickBot="1" x14ac:dyDescent="0.35">
      <c r="A25" s="1746"/>
      <c r="B25" s="245">
        <v>2008</v>
      </c>
      <c r="C25" s="662">
        <f t="shared" si="0"/>
        <v>0</v>
      </c>
      <c r="D25" s="229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5"/>
      <c r="Q25" s="231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43"/>
      <c r="AE25" s="243"/>
      <c r="AF25" s="243"/>
      <c r="AG25" s="243"/>
      <c r="AH25" s="243"/>
      <c r="AI25" s="243"/>
      <c r="AJ25" s="233"/>
    </row>
    <row r="26" spans="1:36" ht="14.5" thickBot="1" x14ac:dyDescent="0.35">
      <c r="A26" s="1746"/>
      <c r="B26" s="245">
        <v>2009</v>
      </c>
      <c r="C26" s="662">
        <f t="shared" si="0"/>
        <v>0</v>
      </c>
      <c r="D26" s="229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5"/>
      <c r="R26" s="231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43"/>
      <c r="AE26" s="243"/>
      <c r="AF26" s="243"/>
      <c r="AG26" s="243"/>
      <c r="AH26" s="243"/>
      <c r="AI26" s="243"/>
      <c r="AJ26" s="233"/>
    </row>
    <row r="27" spans="1:36" ht="14.5" thickBot="1" x14ac:dyDescent="0.35">
      <c r="A27" s="1746"/>
      <c r="B27" s="245">
        <v>2010</v>
      </c>
      <c r="C27" s="662">
        <f t="shared" si="0"/>
        <v>0</v>
      </c>
      <c r="D27" s="229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5"/>
      <c r="S27" s="231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43"/>
      <c r="AE27" s="243"/>
      <c r="AF27" s="243"/>
      <c r="AG27" s="243"/>
      <c r="AH27" s="243"/>
      <c r="AI27" s="243"/>
      <c r="AJ27" s="233"/>
    </row>
    <row r="28" spans="1:36" ht="14.5" thickBot="1" x14ac:dyDescent="0.35">
      <c r="A28" s="1746"/>
      <c r="B28" s="245">
        <v>2011</v>
      </c>
      <c r="C28" s="662">
        <f t="shared" si="0"/>
        <v>0</v>
      </c>
      <c r="D28" s="229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5"/>
      <c r="T28" s="231"/>
      <c r="U28" s="232"/>
      <c r="V28" s="232"/>
      <c r="W28" s="232"/>
      <c r="X28" s="232"/>
      <c r="Y28" s="232"/>
      <c r="Z28" s="232"/>
      <c r="AA28" s="232"/>
      <c r="AB28" s="232"/>
      <c r="AC28" s="232"/>
      <c r="AD28" s="243"/>
      <c r="AE28" s="243"/>
      <c r="AF28" s="243"/>
      <c r="AG28" s="243"/>
      <c r="AH28" s="243"/>
      <c r="AI28" s="243"/>
      <c r="AJ28" s="233"/>
    </row>
    <row r="29" spans="1:36" ht="14.5" thickBot="1" x14ac:dyDescent="0.35">
      <c r="A29" s="1746"/>
      <c r="B29" s="245">
        <v>2012</v>
      </c>
      <c r="C29" s="662">
        <f t="shared" si="0"/>
        <v>0</v>
      </c>
      <c r="D29" s="229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5"/>
      <c r="U29" s="231"/>
      <c r="V29" s="232"/>
      <c r="W29" s="232"/>
      <c r="X29" s="232"/>
      <c r="Y29" s="232"/>
      <c r="Z29" s="232"/>
      <c r="AA29" s="232"/>
      <c r="AB29" s="232"/>
      <c r="AC29" s="232"/>
      <c r="AD29" s="243"/>
      <c r="AE29" s="243"/>
      <c r="AF29" s="243"/>
      <c r="AG29" s="243"/>
      <c r="AH29" s="243"/>
      <c r="AI29" s="243"/>
      <c r="AJ29" s="233"/>
    </row>
    <row r="30" spans="1:36" ht="14.5" thickBot="1" x14ac:dyDescent="0.35">
      <c r="A30" s="1746"/>
      <c r="B30" s="245">
        <v>2013</v>
      </c>
      <c r="C30" s="662">
        <f t="shared" si="0"/>
        <v>0</v>
      </c>
      <c r="D30" s="229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5"/>
      <c r="V30" s="231"/>
      <c r="W30" s="232"/>
      <c r="X30" s="232"/>
      <c r="Y30" s="232"/>
      <c r="Z30" s="232"/>
      <c r="AA30" s="232"/>
      <c r="AB30" s="232"/>
      <c r="AC30" s="232"/>
      <c r="AD30" s="243"/>
      <c r="AE30" s="243"/>
      <c r="AF30" s="243"/>
      <c r="AG30" s="243"/>
      <c r="AH30" s="243"/>
      <c r="AI30" s="243"/>
      <c r="AJ30" s="233"/>
    </row>
    <row r="31" spans="1:36" ht="14.5" thickBot="1" x14ac:dyDescent="0.35">
      <c r="A31" s="1746"/>
      <c r="B31" s="245">
        <v>2014</v>
      </c>
      <c r="C31" s="662">
        <f t="shared" si="0"/>
        <v>0</v>
      </c>
      <c r="D31" s="229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5"/>
      <c r="W31" s="231"/>
      <c r="X31" s="232"/>
      <c r="Y31" s="232"/>
      <c r="Z31" s="232"/>
      <c r="AA31" s="232"/>
      <c r="AB31" s="232"/>
      <c r="AC31" s="232"/>
      <c r="AD31" s="243"/>
      <c r="AE31" s="243"/>
      <c r="AF31" s="243"/>
      <c r="AG31" s="243"/>
      <c r="AH31" s="243"/>
      <c r="AI31" s="243"/>
      <c r="AJ31" s="233"/>
    </row>
    <row r="32" spans="1:36" ht="14.5" thickBot="1" x14ac:dyDescent="0.35">
      <c r="A32" s="1746"/>
      <c r="B32" s="245">
        <v>2015</v>
      </c>
      <c r="C32" s="662">
        <f t="shared" si="0"/>
        <v>0</v>
      </c>
      <c r="D32" s="229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5"/>
      <c r="X32" s="231"/>
      <c r="Y32" s="232"/>
      <c r="Z32" s="232"/>
      <c r="AA32" s="232"/>
      <c r="AB32" s="232"/>
      <c r="AC32" s="232"/>
      <c r="AD32" s="243"/>
      <c r="AE32" s="243"/>
      <c r="AF32" s="243"/>
      <c r="AG32" s="243"/>
      <c r="AH32" s="243"/>
      <c r="AI32" s="243"/>
      <c r="AJ32" s="233"/>
    </row>
    <row r="33" spans="1:38" ht="14.5" thickBot="1" x14ac:dyDescent="0.35">
      <c r="A33" s="1746"/>
      <c r="B33" s="245">
        <v>2016</v>
      </c>
      <c r="C33" s="662">
        <f t="shared" si="0"/>
        <v>0</v>
      </c>
      <c r="D33" s="229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5"/>
      <c r="Y33" s="236"/>
      <c r="Z33" s="232"/>
      <c r="AA33" s="232"/>
      <c r="AB33" s="232"/>
      <c r="AC33" s="232"/>
      <c r="AD33" s="243"/>
      <c r="AE33" s="243"/>
      <c r="AF33" s="243"/>
      <c r="AG33" s="243"/>
      <c r="AH33" s="243"/>
      <c r="AI33" s="243"/>
      <c r="AJ33" s="233"/>
    </row>
    <row r="34" spans="1:38" ht="14.5" thickBot="1" x14ac:dyDescent="0.35">
      <c r="A34" s="1746"/>
      <c r="B34" s="245">
        <v>2017</v>
      </c>
      <c r="C34" s="662">
        <f t="shared" si="0"/>
        <v>0</v>
      </c>
      <c r="D34" s="229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7"/>
      <c r="Z34" s="236"/>
      <c r="AA34" s="232"/>
      <c r="AB34" s="232"/>
      <c r="AC34" s="232"/>
      <c r="AD34" s="243"/>
      <c r="AE34" s="243"/>
      <c r="AF34" s="243"/>
      <c r="AG34" s="243"/>
      <c r="AH34" s="243"/>
      <c r="AI34" s="243"/>
      <c r="AJ34" s="233"/>
    </row>
    <row r="35" spans="1:38" ht="14.5" thickBot="1" x14ac:dyDescent="0.35">
      <c r="A35" s="1746"/>
      <c r="B35" s="245">
        <v>2018</v>
      </c>
      <c r="C35" s="662">
        <f t="shared" si="0"/>
        <v>0</v>
      </c>
      <c r="D35" s="229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7"/>
      <c r="AA35" s="236"/>
      <c r="AB35" s="232"/>
      <c r="AC35" s="232"/>
      <c r="AD35" s="243"/>
      <c r="AE35" s="243"/>
      <c r="AF35" s="243"/>
      <c r="AG35" s="243"/>
      <c r="AH35" s="243"/>
      <c r="AI35" s="243"/>
      <c r="AJ35" s="233"/>
    </row>
    <row r="36" spans="1:38" ht="14.5" thickBot="1" x14ac:dyDescent="0.35">
      <c r="A36" s="1746"/>
      <c r="B36" s="245">
        <v>2019</v>
      </c>
      <c r="C36" s="662">
        <f t="shared" si="0"/>
        <v>0</v>
      </c>
      <c r="D36" s="229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7"/>
      <c r="AB36" s="236"/>
      <c r="AC36" s="232"/>
      <c r="AD36" s="243"/>
      <c r="AE36" s="243"/>
      <c r="AF36" s="243"/>
      <c r="AG36" s="243"/>
      <c r="AH36" s="243"/>
      <c r="AI36" s="243"/>
      <c r="AJ36" s="233"/>
      <c r="AK36" s="1743" t="s">
        <v>1273</v>
      </c>
    </row>
    <row r="37" spans="1:38" ht="14.5" thickBot="1" x14ac:dyDescent="0.35">
      <c r="A37" s="1746"/>
      <c r="B37" s="245">
        <v>2020</v>
      </c>
      <c r="C37" s="662">
        <f t="shared" si="0"/>
        <v>0</v>
      </c>
      <c r="D37" s="229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7"/>
      <c r="AC37" s="236"/>
      <c r="AD37" s="232"/>
      <c r="AE37" s="232"/>
      <c r="AF37" s="232"/>
      <c r="AG37" s="232"/>
      <c r="AH37" s="232"/>
      <c r="AI37" s="232"/>
      <c r="AJ37" s="233"/>
      <c r="AK37" s="1744"/>
      <c r="AL37" s="806"/>
    </row>
    <row r="38" spans="1:38" ht="14.5" thickBot="1" x14ac:dyDescent="0.35">
      <c r="A38" s="1746"/>
      <c r="B38" s="245">
        <v>2021</v>
      </c>
      <c r="C38" s="662">
        <f t="shared" si="0"/>
        <v>0</v>
      </c>
      <c r="D38" s="229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7"/>
      <c r="AC38" s="249"/>
      <c r="AD38" s="250"/>
      <c r="AE38" s="238"/>
      <c r="AF38" s="238"/>
      <c r="AG38" s="238"/>
      <c r="AH38" s="238"/>
      <c r="AI38" s="238"/>
      <c r="AJ38" s="251"/>
      <c r="AK38" s="1744"/>
      <c r="AL38" s="806"/>
    </row>
    <row r="39" spans="1:38" ht="14.5" thickBot="1" x14ac:dyDescent="0.35">
      <c r="A39" s="1746"/>
      <c r="B39" s="245">
        <v>2022</v>
      </c>
      <c r="C39" s="662">
        <f t="shared" si="0"/>
        <v>0</v>
      </c>
      <c r="D39" s="229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7"/>
      <c r="AC39" s="237"/>
      <c r="AD39" s="249"/>
      <c r="AE39" s="250"/>
      <c r="AF39" s="238"/>
      <c r="AG39" s="238"/>
      <c r="AH39" s="238"/>
      <c r="AI39" s="238"/>
      <c r="AJ39" s="251"/>
      <c r="AK39" s="1744"/>
    </row>
    <row r="40" spans="1:38" ht="14.5" thickBot="1" x14ac:dyDescent="0.35">
      <c r="A40" s="1746"/>
      <c r="B40" s="245">
        <v>2023</v>
      </c>
      <c r="C40" s="662">
        <f t="shared" si="0"/>
        <v>0</v>
      </c>
      <c r="D40" s="229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7"/>
      <c r="AC40" s="237"/>
      <c r="AD40" s="234"/>
      <c r="AE40" s="249"/>
      <c r="AF40" s="250"/>
      <c r="AG40" s="238"/>
      <c r="AH40" s="238"/>
      <c r="AI40" s="238"/>
      <c r="AJ40" s="807"/>
      <c r="AK40" s="376" t="str">
        <f>IF(C40='4.7 Capex Workload Summary'!D$40,"OK","Error")</f>
        <v>OK</v>
      </c>
    </row>
    <row r="41" spans="1:38" ht="14.5" thickBot="1" x14ac:dyDescent="0.35">
      <c r="A41" s="1746"/>
      <c r="B41" s="245">
        <v>2024</v>
      </c>
      <c r="C41" s="662">
        <f t="shared" si="0"/>
        <v>0</v>
      </c>
      <c r="D41" s="229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7"/>
      <c r="AC41" s="237"/>
      <c r="AD41" s="234"/>
      <c r="AE41" s="234"/>
      <c r="AF41" s="249"/>
      <c r="AG41" s="250"/>
      <c r="AH41" s="238"/>
      <c r="AI41" s="238"/>
      <c r="AJ41" s="807"/>
      <c r="AK41" s="377" t="str">
        <f>IF(C41='4.7 Capex Workload Summary'!E$40,"OK","Error")</f>
        <v>OK</v>
      </c>
    </row>
    <row r="42" spans="1:38" ht="14.5" thickBot="1" x14ac:dyDescent="0.35">
      <c r="A42" s="1746"/>
      <c r="B42" s="245">
        <v>2025</v>
      </c>
      <c r="C42" s="662">
        <f t="shared" si="0"/>
        <v>0</v>
      </c>
      <c r="D42" s="229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7"/>
      <c r="AC42" s="237"/>
      <c r="AD42" s="234"/>
      <c r="AE42" s="234"/>
      <c r="AF42" s="234"/>
      <c r="AG42" s="249"/>
      <c r="AH42" s="250"/>
      <c r="AI42" s="238"/>
      <c r="AJ42" s="807"/>
      <c r="AK42" s="377" t="str">
        <f>IF(C42='4.7 Capex Workload Summary'!F$40,"OK","Error")</f>
        <v>OK</v>
      </c>
    </row>
    <row r="43" spans="1:38" ht="14.5" thickBot="1" x14ac:dyDescent="0.35">
      <c r="A43" s="1746"/>
      <c r="B43" s="245">
        <v>2026</v>
      </c>
      <c r="C43" s="662">
        <f t="shared" si="0"/>
        <v>0</v>
      </c>
      <c r="D43" s="229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7"/>
      <c r="AC43" s="237"/>
      <c r="AD43" s="234"/>
      <c r="AE43" s="234"/>
      <c r="AF43" s="234"/>
      <c r="AG43" s="234"/>
      <c r="AH43" s="249"/>
      <c r="AI43" s="250"/>
      <c r="AJ43" s="807"/>
      <c r="AK43" s="377" t="str">
        <f>IF(C43='4.7 Capex Workload Summary'!G$40,"OK","Error")</f>
        <v>OK</v>
      </c>
    </row>
    <row r="44" spans="1:38" ht="14.5" thickBot="1" x14ac:dyDescent="0.35">
      <c r="A44" s="1746"/>
      <c r="B44" s="245">
        <v>2027</v>
      </c>
      <c r="C44" s="662">
        <f t="shared" si="0"/>
        <v>0</v>
      </c>
      <c r="D44" s="229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7"/>
      <c r="AC44" s="237"/>
      <c r="AD44" s="234"/>
      <c r="AE44" s="234"/>
      <c r="AF44" s="234"/>
      <c r="AG44" s="234"/>
      <c r="AH44" s="234"/>
      <c r="AI44" s="249"/>
      <c r="AJ44" s="808"/>
      <c r="AK44" s="377" t="str">
        <f>IF(C44='4.7 Capex Workload Summary'!H$40,"OK","Error")</f>
        <v>OK</v>
      </c>
    </row>
    <row r="45" spans="1:38" ht="14.5" thickBot="1" x14ac:dyDescent="0.35">
      <c r="A45" s="1747"/>
      <c r="B45" s="246">
        <v>2028</v>
      </c>
      <c r="C45" s="664">
        <f>SUM(D45:AJ45)</f>
        <v>0</v>
      </c>
      <c r="D45" s="252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  <c r="AA45" s="253"/>
      <c r="AB45" s="254"/>
      <c r="AC45" s="254"/>
      <c r="AD45" s="253"/>
      <c r="AE45" s="253"/>
      <c r="AF45" s="253"/>
      <c r="AG45" s="253"/>
      <c r="AH45" s="253"/>
      <c r="AI45" s="253"/>
      <c r="AJ45" s="809"/>
      <c r="AK45" s="379" t="str">
        <f>IF(C45='4.7 Capex Workload Summary'!I$40,"OK","Error")</f>
        <v>OK</v>
      </c>
    </row>
    <row r="46" spans="1:38" x14ac:dyDescent="0.3"/>
    <row r="47" spans="1:38" ht="15.5" x14ac:dyDescent="0.35">
      <c r="A47" s="212"/>
    </row>
    <row r="48" spans="1:38" ht="14.5" thickBot="1" x14ac:dyDescent="0.35">
      <c r="A48" s="1022" t="s">
        <v>1276</v>
      </c>
    </row>
    <row r="49" spans="1:36" ht="14.5" thickBot="1" x14ac:dyDescent="0.35">
      <c r="A49" s="1745" t="s">
        <v>321</v>
      </c>
      <c r="B49" s="1740" t="s">
        <v>316</v>
      </c>
      <c r="C49" s="1741"/>
      <c r="D49" s="1741"/>
      <c r="E49" s="1741"/>
      <c r="F49" s="1741"/>
      <c r="G49" s="1741"/>
      <c r="H49" s="1741"/>
      <c r="I49" s="1741"/>
      <c r="J49" s="1741"/>
      <c r="K49" s="1741"/>
      <c r="L49" s="1741"/>
      <c r="M49" s="1741"/>
      <c r="N49" s="1741"/>
      <c r="O49" s="1741"/>
      <c r="P49" s="1741"/>
      <c r="Q49" s="1741"/>
      <c r="R49" s="1741"/>
      <c r="S49" s="1741"/>
      <c r="T49" s="1741"/>
      <c r="U49" s="1741"/>
      <c r="V49" s="1741"/>
      <c r="W49" s="1741"/>
      <c r="X49" s="1741"/>
      <c r="Y49" s="1741"/>
      <c r="Z49" s="1741"/>
      <c r="AA49" s="1741"/>
      <c r="AB49" s="1741"/>
      <c r="AC49" s="1741"/>
      <c r="AD49" s="1741"/>
      <c r="AE49" s="1741"/>
      <c r="AF49" s="1741"/>
      <c r="AG49" s="1741"/>
      <c r="AH49" s="1741"/>
      <c r="AI49" s="1741"/>
      <c r="AJ49" s="1742"/>
    </row>
    <row r="50" spans="1:36" ht="25.5" thickBot="1" x14ac:dyDescent="0.35">
      <c r="A50" s="1746"/>
      <c r="B50" s="213" t="s">
        <v>317</v>
      </c>
      <c r="C50" s="214"/>
      <c r="D50" s="215">
        <v>1996</v>
      </c>
      <c r="E50" s="216">
        <v>1997</v>
      </c>
      <c r="F50" s="216">
        <v>1998</v>
      </c>
      <c r="G50" s="216">
        <v>1999</v>
      </c>
      <c r="H50" s="216">
        <v>2000</v>
      </c>
      <c r="I50" s="216">
        <v>2001</v>
      </c>
      <c r="J50" s="216">
        <v>2002</v>
      </c>
      <c r="K50" s="216">
        <v>2003</v>
      </c>
      <c r="L50" s="216">
        <v>2004</v>
      </c>
      <c r="M50" s="216">
        <v>2005</v>
      </c>
      <c r="N50" s="216">
        <v>2006</v>
      </c>
      <c r="O50" s="216">
        <v>2007</v>
      </c>
      <c r="P50" s="216">
        <v>2008</v>
      </c>
      <c r="Q50" s="216">
        <v>2009</v>
      </c>
      <c r="R50" s="216">
        <v>2010</v>
      </c>
      <c r="S50" s="216">
        <v>2011</v>
      </c>
      <c r="T50" s="216">
        <v>2012</v>
      </c>
      <c r="U50" s="216">
        <v>2013</v>
      </c>
      <c r="V50" s="216">
        <v>2014</v>
      </c>
      <c r="W50" s="216">
        <v>2015</v>
      </c>
      <c r="X50" s="216">
        <v>2016</v>
      </c>
      <c r="Y50" s="216">
        <v>2017</v>
      </c>
      <c r="Z50" s="216">
        <v>2018</v>
      </c>
      <c r="AA50" s="216">
        <v>2019</v>
      </c>
      <c r="AB50" s="216">
        <v>2020</v>
      </c>
      <c r="AC50" s="216">
        <v>2021</v>
      </c>
      <c r="AD50" s="216">
        <v>2022</v>
      </c>
      <c r="AE50" s="216">
        <v>2023</v>
      </c>
      <c r="AF50" s="216">
        <v>2024</v>
      </c>
      <c r="AG50" s="216">
        <v>2025</v>
      </c>
      <c r="AH50" s="216">
        <v>2026</v>
      </c>
      <c r="AI50" s="216">
        <v>2027</v>
      </c>
      <c r="AJ50" s="217">
        <v>2028</v>
      </c>
    </row>
    <row r="51" spans="1:36" ht="14.5" thickBot="1" x14ac:dyDescent="0.35">
      <c r="A51" s="1746"/>
      <c r="B51" s="218">
        <f>SUM(D51:AJ51)</f>
        <v>0</v>
      </c>
      <c r="C51" s="219"/>
      <c r="D51" s="220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41"/>
      <c r="AE51" s="241"/>
      <c r="AF51" s="241"/>
      <c r="AG51" s="241"/>
      <c r="AH51" s="241"/>
      <c r="AI51" s="241"/>
      <c r="AJ51" s="222"/>
    </row>
    <row r="52" spans="1:36" ht="14.5" thickBot="1" x14ac:dyDescent="0.35">
      <c r="A52" s="1746"/>
      <c r="B52" s="1740" t="s">
        <v>318</v>
      </c>
      <c r="C52" s="1741"/>
      <c r="D52" s="1741"/>
      <c r="E52" s="1741"/>
      <c r="F52" s="1741"/>
      <c r="G52" s="1741"/>
      <c r="H52" s="1741"/>
      <c r="I52" s="1741"/>
      <c r="J52" s="1741"/>
      <c r="K52" s="1741"/>
      <c r="L52" s="1741"/>
      <c r="M52" s="1741"/>
      <c r="N52" s="1741"/>
      <c r="O52" s="1741"/>
      <c r="P52" s="1741"/>
      <c r="Q52" s="1741"/>
      <c r="R52" s="1741"/>
      <c r="S52" s="1741"/>
      <c r="T52" s="1741"/>
      <c r="U52" s="1741"/>
      <c r="V52" s="1741"/>
      <c r="W52" s="1741"/>
      <c r="X52" s="1741"/>
      <c r="Y52" s="1741"/>
      <c r="Z52" s="1741"/>
      <c r="AA52" s="1741"/>
      <c r="AB52" s="1741"/>
      <c r="AC52" s="1741"/>
      <c r="AD52" s="1741"/>
      <c r="AE52" s="1741"/>
      <c r="AF52" s="1741"/>
      <c r="AG52" s="1741"/>
      <c r="AH52" s="1741"/>
      <c r="AI52" s="1741"/>
      <c r="AJ52" s="1742"/>
    </row>
    <row r="53" spans="1:36" ht="38" thickBot="1" x14ac:dyDescent="0.35">
      <c r="A53" s="1746"/>
      <c r="B53" s="223" t="s">
        <v>319</v>
      </c>
      <c r="C53" s="224" t="s">
        <v>320</v>
      </c>
      <c r="D53" s="215">
        <v>1996</v>
      </c>
      <c r="E53" s="216">
        <v>1997</v>
      </c>
      <c r="F53" s="216">
        <v>1998</v>
      </c>
      <c r="G53" s="216">
        <v>1999</v>
      </c>
      <c r="H53" s="216">
        <v>2000</v>
      </c>
      <c r="I53" s="216">
        <v>2001</v>
      </c>
      <c r="J53" s="216">
        <v>2002</v>
      </c>
      <c r="K53" s="216">
        <v>2003</v>
      </c>
      <c r="L53" s="216">
        <v>2004</v>
      </c>
      <c r="M53" s="216">
        <v>2005</v>
      </c>
      <c r="N53" s="216">
        <v>2006</v>
      </c>
      <c r="O53" s="216">
        <v>2007</v>
      </c>
      <c r="P53" s="216">
        <v>2008</v>
      </c>
      <c r="Q53" s="216">
        <v>2009</v>
      </c>
      <c r="R53" s="216">
        <v>2010</v>
      </c>
      <c r="S53" s="216">
        <v>2011</v>
      </c>
      <c r="T53" s="216">
        <v>2012</v>
      </c>
      <c r="U53" s="216">
        <v>2013</v>
      </c>
      <c r="V53" s="216">
        <v>2014</v>
      </c>
      <c r="W53" s="216">
        <v>2015</v>
      </c>
      <c r="X53" s="216">
        <v>2016</v>
      </c>
      <c r="Y53" s="216">
        <v>2017</v>
      </c>
      <c r="Z53" s="216">
        <v>2018</v>
      </c>
      <c r="AA53" s="216">
        <v>2019</v>
      </c>
      <c r="AB53" s="216">
        <v>2020</v>
      </c>
      <c r="AC53" s="216">
        <v>2021</v>
      </c>
      <c r="AD53" s="216">
        <v>2022</v>
      </c>
      <c r="AE53" s="216">
        <v>2023</v>
      </c>
      <c r="AF53" s="216">
        <v>2024</v>
      </c>
      <c r="AG53" s="216">
        <v>2025</v>
      </c>
      <c r="AH53" s="216">
        <v>2026</v>
      </c>
      <c r="AI53" s="216">
        <v>2027</v>
      </c>
      <c r="AJ53" s="217">
        <v>2028</v>
      </c>
    </row>
    <row r="54" spans="1:36" ht="14.5" thickBot="1" x14ac:dyDescent="0.35">
      <c r="A54" s="1746"/>
      <c r="B54" s="244">
        <v>1996</v>
      </c>
      <c r="C54" s="256">
        <f>SUM(D54:AJ54)</f>
        <v>0</v>
      </c>
      <c r="D54" s="225"/>
      <c r="E54" s="226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42"/>
      <c r="AE54" s="242"/>
      <c r="AF54" s="242"/>
      <c r="AG54" s="242"/>
      <c r="AH54" s="242"/>
      <c r="AI54" s="242"/>
      <c r="AJ54" s="228"/>
    </row>
    <row r="55" spans="1:36" ht="14.5" thickBot="1" x14ac:dyDescent="0.35">
      <c r="A55" s="1746"/>
      <c r="B55" s="245">
        <v>1997</v>
      </c>
      <c r="C55" s="247">
        <f t="shared" ref="C55:C86" si="1">SUM(D55:AJ55)</f>
        <v>0</v>
      </c>
      <c r="D55" s="229"/>
      <c r="E55" s="230"/>
      <c r="F55" s="231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43"/>
      <c r="AE55" s="243"/>
      <c r="AF55" s="243"/>
      <c r="AG55" s="243"/>
      <c r="AH55" s="243"/>
      <c r="AI55" s="243"/>
      <c r="AJ55" s="233"/>
    </row>
    <row r="56" spans="1:36" ht="14.5" thickBot="1" x14ac:dyDescent="0.35">
      <c r="A56" s="1746"/>
      <c r="B56" s="245">
        <v>1998</v>
      </c>
      <c r="C56" s="247">
        <f t="shared" si="1"/>
        <v>0</v>
      </c>
      <c r="D56" s="229"/>
      <c r="E56" s="234"/>
      <c r="F56" s="235"/>
      <c r="G56" s="231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43"/>
      <c r="AE56" s="243"/>
      <c r="AF56" s="243"/>
      <c r="AG56" s="243"/>
      <c r="AH56" s="243"/>
      <c r="AI56" s="243"/>
      <c r="AJ56" s="233"/>
    </row>
    <row r="57" spans="1:36" ht="14.5" thickBot="1" x14ac:dyDescent="0.35">
      <c r="A57" s="1746"/>
      <c r="B57" s="245">
        <v>1999</v>
      </c>
      <c r="C57" s="247">
        <f t="shared" si="1"/>
        <v>0</v>
      </c>
      <c r="D57" s="229"/>
      <c r="E57" s="234"/>
      <c r="F57" s="234"/>
      <c r="G57" s="235"/>
      <c r="H57" s="231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43"/>
      <c r="AE57" s="243"/>
      <c r="AF57" s="243"/>
      <c r="AG57" s="243"/>
      <c r="AH57" s="243"/>
      <c r="AI57" s="243"/>
      <c r="AJ57" s="233"/>
    </row>
    <row r="58" spans="1:36" ht="14.5" thickBot="1" x14ac:dyDescent="0.35">
      <c r="A58" s="1746"/>
      <c r="B58" s="245">
        <v>2000</v>
      </c>
      <c r="C58" s="247">
        <f t="shared" si="1"/>
        <v>0</v>
      </c>
      <c r="D58" s="229"/>
      <c r="E58" s="234"/>
      <c r="F58" s="234"/>
      <c r="G58" s="234"/>
      <c r="H58" s="235"/>
      <c r="I58" s="236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43"/>
      <c r="AE58" s="243"/>
      <c r="AF58" s="243"/>
      <c r="AG58" s="243"/>
      <c r="AH58" s="243"/>
      <c r="AI58" s="243"/>
      <c r="AJ58" s="233"/>
    </row>
    <row r="59" spans="1:36" ht="14.5" thickBot="1" x14ac:dyDescent="0.35">
      <c r="A59" s="1746"/>
      <c r="B59" s="245">
        <v>2001</v>
      </c>
      <c r="C59" s="247">
        <f t="shared" si="1"/>
        <v>0</v>
      </c>
      <c r="D59" s="229"/>
      <c r="E59" s="234"/>
      <c r="F59" s="234"/>
      <c r="G59" s="234"/>
      <c r="H59" s="234"/>
      <c r="I59" s="237"/>
      <c r="J59" s="236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43"/>
      <c r="AE59" s="243"/>
      <c r="AF59" s="243"/>
      <c r="AG59" s="243"/>
      <c r="AH59" s="243"/>
      <c r="AI59" s="243"/>
      <c r="AJ59" s="233"/>
    </row>
    <row r="60" spans="1:36" ht="14.5" thickBot="1" x14ac:dyDescent="0.35">
      <c r="A60" s="1746"/>
      <c r="B60" s="245">
        <v>2002</v>
      </c>
      <c r="C60" s="247">
        <f t="shared" si="1"/>
        <v>0</v>
      </c>
      <c r="D60" s="229"/>
      <c r="E60" s="234"/>
      <c r="F60" s="234"/>
      <c r="G60" s="234"/>
      <c r="H60" s="234"/>
      <c r="I60" s="234"/>
      <c r="J60" s="237"/>
      <c r="K60" s="231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43"/>
      <c r="AE60" s="243"/>
      <c r="AF60" s="243"/>
      <c r="AG60" s="243"/>
      <c r="AH60" s="243"/>
      <c r="AI60" s="243"/>
      <c r="AJ60" s="233"/>
    </row>
    <row r="61" spans="1:36" ht="14.5" thickBot="1" x14ac:dyDescent="0.35">
      <c r="A61" s="1746"/>
      <c r="B61" s="245">
        <v>2003</v>
      </c>
      <c r="C61" s="247">
        <f t="shared" si="1"/>
        <v>0</v>
      </c>
      <c r="D61" s="229"/>
      <c r="E61" s="234"/>
      <c r="F61" s="234"/>
      <c r="G61" s="234"/>
      <c r="H61" s="234"/>
      <c r="I61" s="234"/>
      <c r="J61" s="234"/>
      <c r="K61" s="235"/>
      <c r="L61" s="231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43"/>
      <c r="AE61" s="243"/>
      <c r="AF61" s="243"/>
      <c r="AG61" s="243"/>
      <c r="AH61" s="243"/>
      <c r="AI61" s="243"/>
      <c r="AJ61" s="233"/>
    </row>
    <row r="62" spans="1:36" ht="14.5" thickBot="1" x14ac:dyDescent="0.35">
      <c r="A62" s="1746"/>
      <c r="B62" s="245">
        <v>2004</v>
      </c>
      <c r="C62" s="247">
        <f t="shared" si="1"/>
        <v>0</v>
      </c>
      <c r="D62" s="229"/>
      <c r="E62" s="234"/>
      <c r="F62" s="234"/>
      <c r="G62" s="234"/>
      <c r="H62" s="234"/>
      <c r="I62" s="234"/>
      <c r="J62" s="234"/>
      <c r="K62" s="234"/>
      <c r="L62" s="235"/>
      <c r="M62" s="231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43"/>
      <c r="AE62" s="243"/>
      <c r="AF62" s="243"/>
      <c r="AG62" s="243"/>
      <c r="AH62" s="243"/>
      <c r="AI62" s="243"/>
      <c r="AJ62" s="233"/>
    </row>
    <row r="63" spans="1:36" ht="14.5" thickBot="1" x14ac:dyDescent="0.35">
      <c r="A63" s="1746"/>
      <c r="B63" s="245">
        <v>2005</v>
      </c>
      <c r="C63" s="247">
        <f t="shared" si="1"/>
        <v>0</v>
      </c>
      <c r="D63" s="229"/>
      <c r="E63" s="234"/>
      <c r="F63" s="234"/>
      <c r="G63" s="234"/>
      <c r="H63" s="234"/>
      <c r="I63" s="234"/>
      <c r="J63" s="234"/>
      <c r="K63" s="234"/>
      <c r="L63" s="234"/>
      <c r="M63" s="235"/>
      <c r="N63" s="231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43"/>
      <c r="AE63" s="243"/>
      <c r="AF63" s="243"/>
      <c r="AG63" s="243"/>
      <c r="AH63" s="243"/>
      <c r="AI63" s="243"/>
      <c r="AJ63" s="233"/>
    </row>
    <row r="64" spans="1:36" ht="14.5" thickBot="1" x14ac:dyDescent="0.35">
      <c r="A64" s="1746"/>
      <c r="B64" s="245">
        <v>2006</v>
      </c>
      <c r="C64" s="247">
        <f t="shared" si="1"/>
        <v>0</v>
      </c>
      <c r="D64" s="229"/>
      <c r="E64" s="234"/>
      <c r="F64" s="234"/>
      <c r="G64" s="234"/>
      <c r="H64" s="234"/>
      <c r="I64" s="234"/>
      <c r="J64" s="234"/>
      <c r="K64" s="234"/>
      <c r="L64" s="234"/>
      <c r="M64" s="234"/>
      <c r="N64" s="235"/>
      <c r="O64" s="231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43"/>
      <c r="AE64" s="243"/>
      <c r="AF64" s="243"/>
      <c r="AG64" s="243"/>
      <c r="AH64" s="243"/>
      <c r="AI64" s="243"/>
      <c r="AJ64" s="233"/>
    </row>
    <row r="65" spans="1:47" ht="14.5" thickBot="1" x14ac:dyDescent="0.35">
      <c r="A65" s="1746"/>
      <c r="B65" s="245">
        <v>2007</v>
      </c>
      <c r="C65" s="247">
        <f t="shared" si="1"/>
        <v>0</v>
      </c>
      <c r="D65" s="229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5"/>
      <c r="P65" s="231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43"/>
      <c r="AE65" s="243"/>
      <c r="AF65" s="243"/>
      <c r="AG65" s="243"/>
      <c r="AH65" s="243"/>
      <c r="AI65" s="243"/>
      <c r="AJ65" s="233"/>
    </row>
    <row r="66" spans="1:47" ht="14.5" thickBot="1" x14ac:dyDescent="0.35">
      <c r="A66" s="1746"/>
      <c r="B66" s="245">
        <v>2008</v>
      </c>
      <c r="C66" s="247">
        <f t="shared" si="1"/>
        <v>0</v>
      </c>
      <c r="D66" s="229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5"/>
      <c r="Q66" s="231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43"/>
      <c r="AE66" s="243"/>
      <c r="AF66" s="243"/>
      <c r="AG66" s="243"/>
      <c r="AH66" s="243"/>
      <c r="AI66" s="243"/>
      <c r="AJ66" s="233"/>
    </row>
    <row r="67" spans="1:47" ht="14.5" thickBot="1" x14ac:dyDescent="0.35">
      <c r="A67" s="1746"/>
      <c r="B67" s="245">
        <v>2009</v>
      </c>
      <c r="C67" s="247">
        <f t="shared" si="1"/>
        <v>0</v>
      </c>
      <c r="D67" s="229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5"/>
      <c r="R67" s="231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43"/>
      <c r="AE67" s="243"/>
      <c r="AF67" s="243"/>
      <c r="AG67" s="243"/>
      <c r="AH67" s="243"/>
      <c r="AI67" s="243"/>
      <c r="AJ67" s="233"/>
    </row>
    <row r="68" spans="1:47" ht="14.5" thickBot="1" x14ac:dyDescent="0.35">
      <c r="A68" s="1746"/>
      <c r="B68" s="245">
        <v>2010</v>
      </c>
      <c r="C68" s="247">
        <f t="shared" si="1"/>
        <v>0</v>
      </c>
      <c r="D68" s="229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5"/>
      <c r="S68" s="231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43"/>
      <c r="AE68" s="243"/>
      <c r="AF68" s="243"/>
      <c r="AG68" s="243"/>
      <c r="AH68" s="243"/>
      <c r="AI68" s="243"/>
      <c r="AJ68" s="233"/>
    </row>
    <row r="69" spans="1:47" ht="14.5" thickBot="1" x14ac:dyDescent="0.35">
      <c r="A69" s="1746"/>
      <c r="B69" s="245">
        <v>2011</v>
      </c>
      <c r="C69" s="247">
        <f t="shared" si="1"/>
        <v>0</v>
      </c>
      <c r="D69" s="229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5"/>
      <c r="T69" s="231"/>
      <c r="U69" s="232"/>
      <c r="V69" s="232"/>
      <c r="W69" s="232"/>
      <c r="X69" s="232"/>
      <c r="Y69" s="232"/>
      <c r="Z69" s="232"/>
      <c r="AA69" s="232"/>
      <c r="AB69" s="232"/>
      <c r="AC69" s="232"/>
      <c r="AD69" s="243"/>
      <c r="AE69" s="243"/>
      <c r="AF69" s="243"/>
      <c r="AG69" s="243"/>
      <c r="AH69" s="243"/>
      <c r="AI69" s="243"/>
      <c r="AJ69" s="233"/>
    </row>
    <row r="70" spans="1:47" ht="14.5" thickBot="1" x14ac:dyDescent="0.35">
      <c r="A70" s="1746"/>
      <c r="B70" s="245">
        <v>2012</v>
      </c>
      <c r="C70" s="247">
        <f t="shared" si="1"/>
        <v>0</v>
      </c>
      <c r="D70" s="229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5"/>
      <c r="U70" s="231"/>
      <c r="V70" s="232"/>
      <c r="W70" s="232"/>
      <c r="X70" s="232"/>
      <c r="Y70" s="232"/>
      <c r="Z70" s="232"/>
      <c r="AA70" s="232"/>
      <c r="AB70" s="232"/>
      <c r="AC70" s="232"/>
      <c r="AD70" s="243"/>
      <c r="AE70" s="243"/>
      <c r="AF70" s="243"/>
      <c r="AG70" s="243"/>
      <c r="AH70" s="243"/>
      <c r="AI70" s="243"/>
      <c r="AJ70" s="233"/>
    </row>
    <row r="71" spans="1:47" ht="14.5" thickBot="1" x14ac:dyDescent="0.35">
      <c r="A71" s="1746"/>
      <c r="B71" s="245">
        <v>2013</v>
      </c>
      <c r="C71" s="247">
        <f t="shared" si="1"/>
        <v>0</v>
      </c>
      <c r="D71" s="229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5"/>
      <c r="V71" s="231"/>
      <c r="W71" s="232"/>
      <c r="X71" s="232"/>
      <c r="Y71" s="232"/>
      <c r="Z71" s="232"/>
      <c r="AA71" s="232"/>
      <c r="AB71" s="232"/>
      <c r="AC71" s="232"/>
      <c r="AD71" s="243"/>
      <c r="AE71" s="243"/>
      <c r="AF71" s="243"/>
      <c r="AG71" s="243"/>
      <c r="AH71" s="243"/>
      <c r="AI71" s="243"/>
      <c r="AJ71" s="233"/>
    </row>
    <row r="72" spans="1:47" ht="14.5" thickBot="1" x14ac:dyDescent="0.35">
      <c r="A72" s="1746"/>
      <c r="B72" s="245">
        <v>2014</v>
      </c>
      <c r="C72" s="247">
        <f t="shared" si="1"/>
        <v>0</v>
      </c>
      <c r="D72" s="229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5"/>
      <c r="W72" s="231"/>
      <c r="X72" s="232"/>
      <c r="Y72" s="232"/>
      <c r="Z72" s="232"/>
      <c r="AA72" s="232"/>
      <c r="AB72" s="232"/>
      <c r="AC72" s="232"/>
      <c r="AD72" s="243"/>
      <c r="AE72" s="243"/>
      <c r="AF72" s="243"/>
      <c r="AG72" s="243"/>
      <c r="AH72" s="243"/>
      <c r="AI72" s="243"/>
      <c r="AJ72" s="233"/>
    </row>
    <row r="73" spans="1:47" s="17" customFormat="1" ht="15" customHeight="1" thickBot="1" x14ac:dyDescent="0.35">
      <c r="A73" s="1746"/>
      <c r="B73" s="245">
        <v>2015</v>
      </c>
      <c r="C73" s="247">
        <f t="shared" si="1"/>
        <v>0</v>
      </c>
      <c r="D73" s="229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5"/>
      <c r="X73" s="231"/>
      <c r="Y73" s="232"/>
      <c r="Z73" s="232"/>
      <c r="AA73" s="232"/>
      <c r="AB73" s="232"/>
      <c r="AC73" s="232"/>
      <c r="AD73" s="243"/>
      <c r="AE73" s="243"/>
      <c r="AF73" s="243"/>
      <c r="AG73" s="243"/>
      <c r="AH73" s="243"/>
      <c r="AI73" s="243"/>
      <c r="AJ73" s="233"/>
      <c r="AK73"/>
      <c r="AL73"/>
      <c r="AM73"/>
      <c r="AN73" s="39"/>
      <c r="AO73" s="39"/>
      <c r="AP73" s="39"/>
      <c r="AQ73" s="40"/>
      <c r="AR73" s="40"/>
      <c r="AS73" s="40"/>
      <c r="AT73" s="40"/>
      <c r="AU73" s="40"/>
    </row>
    <row r="74" spans="1:47" ht="14.5" thickBot="1" x14ac:dyDescent="0.35">
      <c r="A74" s="1746"/>
      <c r="B74" s="245">
        <v>2016</v>
      </c>
      <c r="C74" s="247">
        <f t="shared" si="1"/>
        <v>0</v>
      </c>
      <c r="D74" s="229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5"/>
      <c r="Y74" s="236"/>
      <c r="Z74" s="232"/>
      <c r="AA74" s="232"/>
      <c r="AB74" s="232"/>
      <c r="AC74" s="232"/>
      <c r="AD74" s="243"/>
      <c r="AE74" s="243"/>
      <c r="AF74" s="243"/>
      <c r="AG74" s="243"/>
      <c r="AH74" s="243"/>
      <c r="AI74" s="243"/>
      <c r="AJ74" s="233"/>
    </row>
    <row r="75" spans="1:47" ht="14.5" thickBot="1" x14ac:dyDescent="0.35">
      <c r="A75" s="1746"/>
      <c r="B75" s="245">
        <v>2017</v>
      </c>
      <c r="C75" s="247">
        <f t="shared" si="1"/>
        <v>0</v>
      </c>
      <c r="D75" s="229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7"/>
      <c r="Z75" s="236"/>
      <c r="AA75" s="232"/>
      <c r="AB75" s="232"/>
      <c r="AC75" s="232"/>
      <c r="AD75" s="243"/>
      <c r="AE75" s="243"/>
      <c r="AF75" s="243"/>
      <c r="AG75" s="243"/>
      <c r="AH75" s="243"/>
      <c r="AI75" s="243"/>
      <c r="AJ75" s="233"/>
    </row>
    <row r="76" spans="1:47" ht="14.5" thickBot="1" x14ac:dyDescent="0.35">
      <c r="A76" s="1746"/>
      <c r="B76" s="245">
        <v>2018</v>
      </c>
      <c r="C76" s="247">
        <f t="shared" si="1"/>
        <v>0</v>
      </c>
      <c r="D76" s="229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7"/>
      <c r="AA76" s="236"/>
      <c r="AB76" s="232"/>
      <c r="AC76" s="232"/>
      <c r="AD76" s="243"/>
      <c r="AE76" s="243"/>
      <c r="AF76" s="243"/>
      <c r="AG76" s="243"/>
      <c r="AH76" s="243"/>
      <c r="AI76" s="243"/>
      <c r="AJ76" s="233"/>
    </row>
    <row r="77" spans="1:47" ht="15" customHeight="1" thickBot="1" x14ac:dyDescent="0.35">
      <c r="A77" s="1746"/>
      <c r="B77" s="245">
        <v>2019</v>
      </c>
      <c r="C77" s="247">
        <f t="shared" si="1"/>
        <v>0</v>
      </c>
      <c r="D77" s="229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7"/>
      <c r="AB77" s="236"/>
      <c r="AC77" s="232"/>
      <c r="AD77" s="243"/>
      <c r="AE77" s="243"/>
      <c r="AF77" s="243"/>
      <c r="AG77" s="243"/>
      <c r="AH77" s="243"/>
      <c r="AI77" s="243"/>
      <c r="AJ77" s="233"/>
      <c r="AK77" s="1743" t="s">
        <v>1273</v>
      </c>
    </row>
    <row r="78" spans="1:47" ht="14.5" thickBot="1" x14ac:dyDescent="0.35">
      <c r="A78" s="1746"/>
      <c r="B78" s="245">
        <v>2020</v>
      </c>
      <c r="C78" s="247">
        <f t="shared" si="1"/>
        <v>0</v>
      </c>
      <c r="D78" s="229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7"/>
      <c r="AC78" s="236"/>
      <c r="AD78" s="232"/>
      <c r="AE78" s="232"/>
      <c r="AF78" s="232"/>
      <c r="AG78" s="232"/>
      <c r="AH78" s="232"/>
      <c r="AI78" s="232"/>
      <c r="AJ78" s="233"/>
      <c r="AK78" s="1744"/>
    </row>
    <row r="79" spans="1:47" ht="14.5" thickBot="1" x14ac:dyDescent="0.35">
      <c r="A79" s="1746"/>
      <c r="B79" s="245">
        <v>2021</v>
      </c>
      <c r="C79" s="247">
        <f t="shared" si="1"/>
        <v>0</v>
      </c>
      <c r="D79" s="229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7"/>
      <c r="AC79" s="249"/>
      <c r="AD79" s="250"/>
      <c r="AE79" s="238"/>
      <c r="AF79" s="238"/>
      <c r="AG79" s="238"/>
      <c r="AH79" s="238"/>
      <c r="AI79" s="238"/>
      <c r="AJ79" s="251"/>
      <c r="AK79" s="1744"/>
    </row>
    <row r="80" spans="1:47" ht="14.5" thickBot="1" x14ac:dyDescent="0.35">
      <c r="A80" s="1746"/>
      <c r="B80" s="245">
        <v>2022</v>
      </c>
      <c r="C80" s="247">
        <f t="shared" si="1"/>
        <v>0</v>
      </c>
      <c r="D80" s="229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7"/>
      <c r="AC80" s="237"/>
      <c r="AD80" s="249"/>
      <c r="AE80" s="250"/>
      <c r="AF80" s="238"/>
      <c r="AG80" s="238"/>
      <c r="AH80" s="238"/>
      <c r="AI80" s="238"/>
      <c r="AJ80" s="251"/>
      <c r="AK80" s="1744"/>
    </row>
    <row r="81" spans="1:37" ht="14.5" thickBot="1" x14ac:dyDescent="0.35">
      <c r="A81" s="1746"/>
      <c r="B81" s="245">
        <v>2023</v>
      </c>
      <c r="C81" s="247">
        <f t="shared" si="1"/>
        <v>0</v>
      </c>
      <c r="D81" s="229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7"/>
      <c r="AC81" s="237"/>
      <c r="AD81" s="234"/>
      <c r="AE81" s="249"/>
      <c r="AF81" s="250"/>
      <c r="AG81" s="238"/>
      <c r="AH81" s="238"/>
      <c r="AI81" s="238"/>
      <c r="AJ81" s="251"/>
      <c r="AK81" s="376" t="str">
        <f>IF(C81='4.7 Capex Workload Summary'!D$37,"OK","Error")</f>
        <v>OK</v>
      </c>
    </row>
    <row r="82" spans="1:37" ht="14.5" thickBot="1" x14ac:dyDescent="0.35">
      <c r="A82" s="1746"/>
      <c r="B82" s="245">
        <v>2024</v>
      </c>
      <c r="C82" s="247">
        <f t="shared" si="1"/>
        <v>0</v>
      </c>
      <c r="D82" s="229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7"/>
      <c r="AC82" s="237"/>
      <c r="AD82" s="234"/>
      <c r="AE82" s="234"/>
      <c r="AF82" s="249"/>
      <c r="AG82" s="250"/>
      <c r="AH82" s="238"/>
      <c r="AI82" s="238"/>
      <c r="AJ82" s="251"/>
      <c r="AK82" s="377" t="str">
        <f>IF(C82='4.7 Capex Workload Summary'!E$37,"OK","Error")</f>
        <v>OK</v>
      </c>
    </row>
    <row r="83" spans="1:37" ht="14.5" thickBot="1" x14ac:dyDescent="0.35">
      <c r="A83" s="1746"/>
      <c r="B83" s="245">
        <v>2025</v>
      </c>
      <c r="C83" s="247">
        <f t="shared" si="1"/>
        <v>0</v>
      </c>
      <c r="D83" s="229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7"/>
      <c r="AC83" s="237"/>
      <c r="AD83" s="234"/>
      <c r="AE83" s="234"/>
      <c r="AF83" s="234"/>
      <c r="AG83" s="249"/>
      <c r="AH83" s="250"/>
      <c r="AI83" s="238"/>
      <c r="AJ83" s="251"/>
      <c r="AK83" s="377" t="str">
        <f>IF(C83='4.7 Capex Workload Summary'!F$37,"OK","Error")</f>
        <v>OK</v>
      </c>
    </row>
    <row r="84" spans="1:37" ht="14.5" thickBot="1" x14ac:dyDescent="0.35">
      <c r="A84" s="1746"/>
      <c r="B84" s="245">
        <v>2026</v>
      </c>
      <c r="C84" s="247">
        <f t="shared" si="1"/>
        <v>0</v>
      </c>
      <c r="D84" s="229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7"/>
      <c r="AC84" s="237"/>
      <c r="AD84" s="234"/>
      <c r="AE84" s="234"/>
      <c r="AF84" s="234"/>
      <c r="AG84" s="234"/>
      <c r="AH84" s="249"/>
      <c r="AI84" s="250"/>
      <c r="AJ84" s="251"/>
      <c r="AK84" s="377" t="str">
        <f>IF(C84='4.7 Capex Workload Summary'!G$37,"OK","Error")</f>
        <v>OK</v>
      </c>
    </row>
    <row r="85" spans="1:37" ht="14.5" thickBot="1" x14ac:dyDescent="0.35">
      <c r="A85" s="1746"/>
      <c r="B85" s="245">
        <v>2027</v>
      </c>
      <c r="C85" s="247">
        <f t="shared" si="1"/>
        <v>0</v>
      </c>
      <c r="D85" s="229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7"/>
      <c r="AC85" s="237"/>
      <c r="AD85" s="234"/>
      <c r="AE85" s="234"/>
      <c r="AF85" s="234"/>
      <c r="AG85" s="234"/>
      <c r="AH85" s="234"/>
      <c r="AI85" s="249"/>
      <c r="AJ85" s="239"/>
      <c r="AK85" s="377" t="str">
        <f>IF(C85='4.7 Capex Workload Summary'!H$37,"OK","Error")</f>
        <v>OK</v>
      </c>
    </row>
    <row r="86" spans="1:37" ht="14.5" thickBot="1" x14ac:dyDescent="0.35">
      <c r="A86" s="1747"/>
      <c r="B86" s="246">
        <v>2028</v>
      </c>
      <c r="C86" s="248">
        <f t="shared" si="1"/>
        <v>0</v>
      </c>
      <c r="D86" s="252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54"/>
      <c r="AC86" s="254"/>
      <c r="AD86" s="253"/>
      <c r="AE86" s="253"/>
      <c r="AF86" s="253"/>
      <c r="AG86" s="253"/>
      <c r="AH86" s="253"/>
      <c r="AI86" s="253"/>
      <c r="AJ86" s="255"/>
      <c r="AK86" s="379" t="str">
        <f>IF(C86='4.7 Capex Workload Summary'!I$37,"OK","Error")</f>
        <v>OK</v>
      </c>
    </row>
    <row r="87" spans="1:37" x14ac:dyDescent="0.3"/>
    <row r="88" spans="1:37" ht="15.5" x14ac:dyDescent="0.35">
      <c r="A88" s="212"/>
    </row>
    <row r="89" spans="1:37" ht="14.5" thickBot="1" x14ac:dyDescent="0.35">
      <c r="A89" s="1022" t="s">
        <v>1275</v>
      </c>
    </row>
    <row r="90" spans="1:37" ht="14.5" thickBot="1" x14ac:dyDescent="0.35">
      <c r="A90" s="1745" t="s">
        <v>322</v>
      </c>
      <c r="B90" s="1740" t="s">
        <v>316</v>
      </c>
      <c r="C90" s="1741"/>
      <c r="D90" s="1741"/>
      <c r="E90" s="1741"/>
      <c r="F90" s="1741"/>
      <c r="G90" s="1741"/>
      <c r="H90" s="1741"/>
      <c r="I90" s="1741"/>
      <c r="J90" s="1741"/>
      <c r="K90" s="1741"/>
      <c r="L90" s="1741"/>
      <c r="M90" s="1741"/>
      <c r="N90" s="1741"/>
      <c r="O90" s="1741"/>
      <c r="P90" s="1741"/>
      <c r="Q90" s="1741"/>
      <c r="R90" s="1741"/>
      <c r="S90" s="1741"/>
      <c r="T90" s="1741"/>
      <c r="U90" s="1741"/>
      <c r="V90" s="1741"/>
      <c r="W90" s="1741"/>
      <c r="X90" s="1741"/>
      <c r="Y90" s="1741"/>
      <c r="Z90" s="1741"/>
      <c r="AA90" s="1741"/>
      <c r="AB90" s="1741"/>
      <c r="AC90" s="1741"/>
      <c r="AD90" s="1741"/>
      <c r="AE90" s="1741"/>
      <c r="AF90" s="1741"/>
      <c r="AG90" s="1741"/>
      <c r="AH90" s="1741"/>
      <c r="AI90" s="1741"/>
      <c r="AJ90" s="1742"/>
    </row>
    <row r="91" spans="1:37" ht="25.5" thickBot="1" x14ac:dyDescent="0.35">
      <c r="A91" s="1746"/>
      <c r="B91" s="213" t="s">
        <v>317</v>
      </c>
      <c r="C91" s="214"/>
      <c r="D91" s="215">
        <v>1996</v>
      </c>
      <c r="E91" s="216">
        <v>1997</v>
      </c>
      <c r="F91" s="216">
        <v>1998</v>
      </c>
      <c r="G91" s="216">
        <v>1999</v>
      </c>
      <c r="H91" s="216">
        <v>2000</v>
      </c>
      <c r="I91" s="216">
        <v>2001</v>
      </c>
      <c r="J91" s="216">
        <v>2002</v>
      </c>
      <c r="K91" s="216">
        <v>2003</v>
      </c>
      <c r="L91" s="216">
        <v>2004</v>
      </c>
      <c r="M91" s="216">
        <v>2005</v>
      </c>
      <c r="N91" s="216">
        <v>2006</v>
      </c>
      <c r="O91" s="216">
        <v>2007</v>
      </c>
      <c r="P91" s="216">
        <v>2008</v>
      </c>
      <c r="Q91" s="216">
        <v>2009</v>
      </c>
      <c r="R91" s="216">
        <v>2010</v>
      </c>
      <c r="S91" s="216">
        <v>2011</v>
      </c>
      <c r="T91" s="216">
        <v>2012</v>
      </c>
      <c r="U91" s="216">
        <v>2013</v>
      </c>
      <c r="V91" s="216">
        <v>2014</v>
      </c>
      <c r="W91" s="216">
        <v>2015</v>
      </c>
      <c r="X91" s="216">
        <v>2016</v>
      </c>
      <c r="Y91" s="216">
        <v>2017</v>
      </c>
      <c r="Z91" s="216">
        <v>2018</v>
      </c>
      <c r="AA91" s="216">
        <v>2019</v>
      </c>
      <c r="AB91" s="216">
        <v>2020</v>
      </c>
      <c r="AC91" s="216">
        <v>2021</v>
      </c>
      <c r="AD91" s="216">
        <v>2022</v>
      </c>
      <c r="AE91" s="216">
        <v>2023</v>
      </c>
      <c r="AF91" s="216">
        <v>2024</v>
      </c>
      <c r="AG91" s="216">
        <v>2025</v>
      </c>
      <c r="AH91" s="216">
        <v>2026</v>
      </c>
      <c r="AI91" s="216">
        <v>2027</v>
      </c>
      <c r="AJ91" s="217">
        <v>2028</v>
      </c>
    </row>
    <row r="92" spans="1:37" ht="14.5" thickBot="1" x14ac:dyDescent="0.35">
      <c r="A92" s="1746"/>
      <c r="B92" s="218">
        <f>SUM(D92:AJ92)</f>
        <v>0</v>
      </c>
      <c r="C92" s="219"/>
      <c r="D92" s="220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41"/>
      <c r="AE92" s="241"/>
      <c r="AF92" s="241"/>
      <c r="AG92" s="241"/>
      <c r="AH92" s="241"/>
      <c r="AI92" s="241"/>
      <c r="AJ92" s="222"/>
    </row>
    <row r="93" spans="1:37" ht="14.5" thickBot="1" x14ac:dyDescent="0.35">
      <c r="A93" s="1746"/>
      <c r="B93" s="1740" t="s">
        <v>318</v>
      </c>
      <c r="C93" s="1741"/>
      <c r="D93" s="1741"/>
      <c r="E93" s="1741"/>
      <c r="F93" s="1741"/>
      <c r="G93" s="1741"/>
      <c r="H93" s="1741"/>
      <c r="I93" s="1741"/>
      <c r="J93" s="1741"/>
      <c r="K93" s="1741"/>
      <c r="L93" s="1741"/>
      <c r="M93" s="1741"/>
      <c r="N93" s="1741"/>
      <c r="O93" s="1741"/>
      <c r="P93" s="1741"/>
      <c r="Q93" s="1741"/>
      <c r="R93" s="1741"/>
      <c r="S93" s="1741"/>
      <c r="T93" s="1741"/>
      <c r="U93" s="1741"/>
      <c r="V93" s="1741"/>
      <c r="W93" s="1741"/>
      <c r="X93" s="1741"/>
      <c r="Y93" s="1741"/>
      <c r="Z93" s="1741"/>
      <c r="AA93" s="1741"/>
      <c r="AB93" s="1741"/>
      <c r="AC93" s="1741"/>
      <c r="AD93" s="1741"/>
      <c r="AE93" s="1741"/>
      <c r="AF93" s="1741"/>
      <c r="AG93" s="1741"/>
      <c r="AH93" s="1741"/>
      <c r="AI93" s="1741"/>
      <c r="AJ93" s="1742"/>
    </row>
    <row r="94" spans="1:37" ht="38" thickBot="1" x14ac:dyDescent="0.35">
      <c r="A94" s="1746"/>
      <c r="B94" s="223" t="s">
        <v>319</v>
      </c>
      <c r="C94" s="224" t="s">
        <v>320</v>
      </c>
      <c r="D94" s="215">
        <v>1996</v>
      </c>
      <c r="E94" s="216">
        <v>1997</v>
      </c>
      <c r="F94" s="216">
        <v>1998</v>
      </c>
      <c r="G94" s="216">
        <v>1999</v>
      </c>
      <c r="H94" s="216">
        <v>2000</v>
      </c>
      <c r="I94" s="216">
        <v>2001</v>
      </c>
      <c r="J94" s="216">
        <v>2002</v>
      </c>
      <c r="K94" s="216">
        <v>2003</v>
      </c>
      <c r="L94" s="216">
        <v>2004</v>
      </c>
      <c r="M94" s="216">
        <v>2005</v>
      </c>
      <c r="N94" s="216">
        <v>2006</v>
      </c>
      <c r="O94" s="216">
        <v>2007</v>
      </c>
      <c r="P94" s="216">
        <v>2008</v>
      </c>
      <c r="Q94" s="216">
        <v>2009</v>
      </c>
      <c r="R94" s="216">
        <v>2010</v>
      </c>
      <c r="S94" s="216">
        <v>2011</v>
      </c>
      <c r="T94" s="216">
        <v>2012</v>
      </c>
      <c r="U94" s="216">
        <v>2013</v>
      </c>
      <c r="V94" s="216">
        <v>2014</v>
      </c>
      <c r="W94" s="216">
        <v>2015</v>
      </c>
      <c r="X94" s="216">
        <v>2016</v>
      </c>
      <c r="Y94" s="216">
        <v>2017</v>
      </c>
      <c r="Z94" s="216">
        <v>2018</v>
      </c>
      <c r="AA94" s="216">
        <v>2019</v>
      </c>
      <c r="AB94" s="216">
        <v>2020</v>
      </c>
      <c r="AC94" s="216">
        <v>2021</v>
      </c>
      <c r="AD94" s="216">
        <v>2022</v>
      </c>
      <c r="AE94" s="216">
        <v>2023</v>
      </c>
      <c r="AF94" s="216">
        <v>2024</v>
      </c>
      <c r="AG94" s="216">
        <v>2025</v>
      </c>
      <c r="AH94" s="216">
        <v>2026</v>
      </c>
      <c r="AI94" s="216">
        <v>2027</v>
      </c>
      <c r="AJ94" s="217">
        <v>2028</v>
      </c>
    </row>
    <row r="95" spans="1:37" ht="14.5" thickBot="1" x14ac:dyDescent="0.35">
      <c r="A95" s="1746"/>
      <c r="B95" s="244">
        <v>1996</v>
      </c>
      <c r="C95" s="256">
        <f>SUM(D95:AJ95)</f>
        <v>0</v>
      </c>
      <c r="D95" s="225"/>
      <c r="E95" s="226"/>
      <c r="F95" s="227"/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42"/>
      <c r="AE95" s="242"/>
      <c r="AF95" s="242"/>
      <c r="AG95" s="242"/>
      <c r="AH95" s="242"/>
      <c r="AI95" s="242"/>
      <c r="AJ95" s="228"/>
    </row>
    <row r="96" spans="1:37" ht="14.5" thickBot="1" x14ac:dyDescent="0.35">
      <c r="A96" s="1746"/>
      <c r="B96" s="245">
        <v>1997</v>
      </c>
      <c r="C96" s="247">
        <f t="shared" ref="C96:C127" si="2">SUM(D96:AJ96)</f>
        <v>0</v>
      </c>
      <c r="D96" s="229"/>
      <c r="E96" s="230"/>
      <c r="F96" s="231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43"/>
      <c r="AE96" s="243"/>
      <c r="AF96" s="243"/>
      <c r="AG96" s="243"/>
      <c r="AH96" s="243"/>
      <c r="AI96" s="243"/>
      <c r="AJ96" s="233"/>
    </row>
    <row r="97" spans="1:36" ht="14.5" thickBot="1" x14ac:dyDescent="0.35">
      <c r="A97" s="1746"/>
      <c r="B97" s="245">
        <v>1998</v>
      </c>
      <c r="C97" s="247">
        <f t="shared" si="2"/>
        <v>0</v>
      </c>
      <c r="D97" s="229"/>
      <c r="E97" s="234"/>
      <c r="F97" s="235"/>
      <c r="G97" s="231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43"/>
      <c r="AE97" s="243"/>
      <c r="AF97" s="243"/>
      <c r="AG97" s="243"/>
      <c r="AH97" s="243"/>
      <c r="AI97" s="243"/>
      <c r="AJ97" s="233"/>
    </row>
    <row r="98" spans="1:36" ht="14.5" thickBot="1" x14ac:dyDescent="0.35">
      <c r="A98" s="1746"/>
      <c r="B98" s="245">
        <v>1999</v>
      </c>
      <c r="C98" s="247">
        <f t="shared" si="2"/>
        <v>0</v>
      </c>
      <c r="D98" s="229"/>
      <c r="E98" s="234"/>
      <c r="F98" s="234"/>
      <c r="G98" s="235"/>
      <c r="H98" s="231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43"/>
      <c r="AE98" s="243"/>
      <c r="AF98" s="243"/>
      <c r="AG98" s="243"/>
      <c r="AH98" s="243"/>
      <c r="AI98" s="243"/>
      <c r="AJ98" s="233"/>
    </row>
    <row r="99" spans="1:36" ht="14.5" thickBot="1" x14ac:dyDescent="0.35">
      <c r="A99" s="1746"/>
      <c r="B99" s="245">
        <v>2000</v>
      </c>
      <c r="C99" s="247">
        <f t="shared" si="2"/>
        <v>0</v>
      </c>
      <c r="D99" s="229"/>
      <c r="E99" s="234"/>
      <c r="F99" s="234"/>
      <c r="G99" s="234"/>
      <c r="H99" s="235"/>
      <c r="I99" s="236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43"/>
      <c r="AE99" s="243"/>
      <c r="AF99" s="243"/>
      <c r="AG99" s="243"/>
      <c r="AH99" s="243"/>
      <c r="AI99" s="243"/>
      <c r="AJ99" s="233"/>
    </row>
    <row r="100" spans="1:36" ht="14.5" thickBot="1" x14ac:dyDescent="0.35">
      <c r="A100" s="1746"/>
      <c r="B100" s="245">
        <v>2001</v>
      </c>
      <c r="C100" s="247">
        <f t="shared" si="2"/>
        <v>0</v>
      </c>
      <c r="D100" s="229"/>
      <c r="E100" s="234"/>
      <c r="F100" s="234"/>
      <c r="G100" s="234"/>
      <c r="H100" s="234"/>
      <c r="I100" s="237"/>
      <c r="J100" s="236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43"/>
      <c r="AE100" s="243"/>
      <c r="AF100" s="243"/>
      <c r="AG100" s="243"/>
      <c r="AH100" s="243"/>
      <c r="AI100" s="243"/>
      <c r="AJ100" s="233"/>
    </row>
    <row r="101" spans="1:36" ht="14.5" thickBot="1" x14ac:dyDescent="0.35">
      <c r="A101" s="1746"/>
      <c r="B101" s="245">
        <v>2002</v>
      </c>
      <c r="C101" s="247">
        <f t="shared" si="2"/>
        <v>0</v>
      </c>
      <c r="D101" s="229"/>
      <c r="E101" s="234"/>
      <c r="F101" s="234"/>
      <c r="G101" s="234"/>
      <c r="H101" s="234"/>
      <c r="I101" s="234"/>
      <c r="J101" s="237"/>
      <c r="K101" s="231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43"/>
      <c r="AE101" s="243"/>
      <c r="AF101" s="243"/>
      <c r="AG101" s="243"/>
      <c r="AH101" s="243"/>
      <c r="AI101" s="243"/>
      <c r="AJ101" s="233"/>
    </row>
    <row r="102" spans="1:36" ht="14.5" thickBot="1" x14ac:dyDescent="0.35">
      <c r="A102" s="1746"/>
      <c r="B102" s="245">
        <v>2003</v>
      </c>
      <c r="C102" s="247">
        <f t="shared" si="2"/>
        <v>0</v>
      </c>
      <c r="D102" s="229"/>
      <c r="E102" s="234"/>
      <c r="F102" s="234"/>
      <c r="G102" s="234"/>
      <c r="H102" s="234"/>
      <c r="I102" s="234"/>
      <c r="J102" s="234"/>
      <c r="K102" s="235"/>
      <c r="L102" s="231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  <c r="AC102" s="232"/>
      <c r="AD102" s="243"/>
      <c r="AE102" s="243"/>
      <c r="AF102" s="243"/>
      <c r="AG102" s="243"/>
      <c r="AH102" s="243"/>
      <c r="AI102" s="243"/>
      <c r="AJ102" s="233"/>
    </row>
    <row r="103" spans="1:36" ht="14.5" thickBot="1" x14ac:dyDescent="0.35">
      <c r="A103" s="1746"/>
      <c r="B103" s="245">
        <v>2004</v>
      </c>
      <c r="C103" s="247">
        <f t="shared" si="2"/>
        <v>0</v>
      </c>
      <c r="D103" s="229"/>
      <c r="E103" s="234"/>
      <c r="F103" s="234"/>
      <c r="G103" s="234"/>
      <c r="H103" s="234"/>
      <c r="I103" s="234"/>
      <c r="J103" s="234"/>
      <c r="K103" s="234"/>
      <c r="L103" s="235"/>
      <c r="M103" s="231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43"/>
      <c r="AE103" s="243"/>
      <c r="AF103" s="243"/>
      <c r="AG103" s="243"/>
      <c r="AH103" s="243"/>
      <c r="AI103" s="243"/>
      <c r="AJ103" s="233"/>
    </row>
    <row r="104" spans="1:36" ht="14.5" thickBot="1" x14ac:dyDescent="0.35">
      <c r="A104" s="1746"/>
      <c r="B104" s="245">
        <v>2005</v>
      </c>
      <c r="C104" s="247">
        <f t="shared" si="2"/>
        <v>0</v>
      </c>
      <c r="D104" s="229"/>
      <c r="E104" s="234"/>
      <c r="F104" s="234"/>
      <c r="G104" s="234"/>
      <c r="H104" s="234"/>
      <c r="I104" s="234"/>
      <c r="J104" s="234"/>
      <c r="K104" s="234"/>
      <c r="L104" s="234"/>
      <c r="M104" s="235"/>
      <c r="N104" s="231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43"/>
      <c r="AE104" s="243"/>
      <c r="AF104" s="243"/>
      <c r="AG104" s="243"/>
      <c r="AH104" s="243"/>
      <c r="AI104" s="243"/>
      <c r="AJ104" s="233"/>
    </row>
    <row r="105" spans="1:36" ht="14.5" thickBot="1" x14ac:dyDescent="0.35">
      <c r="A105" s="1746"/>
      <c r="B105" s="245">
        <v>2006</v>
      </c>
      <c r="C105" s="247">
        <f t="shared" si="2"/>
        <v>0</v>
      </c>
      <c r="D105" s="229"/>
      <c r="E105" s="234"/>
      <c r="F105" s="234"/>
      <c r="G105" s="234"/>
      <c r="H105" s="234"/>
      <c r="I105" s="234"/>
      <c r="J105" s="234"/>
      <c r="K105" s="234"/>
      <c r="L105" s="234"/>
      <c r="M105" s="234"/>
      <c r="N105" s="235"/>
      <c r="O105" s="231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43"/>
      <c r="AE105" s="243"/>
      <c r="AF105" s="243"/>
      <c r="AG105" s="243"/>
      <c r="AH105" s="243"/>
      <c r="AI105" s="243"/>
      <c r="AJ105" s="233"/>
    </row>
    <row r="106" spans="1:36" ht="14.5" thickBot="1" x14ac:dyDescent="0.35">
      <c r="A106" s="1746"/>
      <c r="B106" s="245">
        <v>2007</v>
      </c>
      <c r="C106" s="247">
        <f t="shared" si="2"/>
        <v>0</v>
      </c>
      <c r="D106" s="229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5"/>
      <c r="P106" s="231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43"/>
      <c r="AE106" s="243"/>
      <c r="AF106" s="243"/>
      <c r="AG106" s="243"/>
      <c r="AH106" s="243"/>
      <c r="AI106" s="243"/>
      <c r="AJ106" s="233"/>
    </row>
    <row r="107" spans="1:36" ht="14.5" thickBot="1" x14ac:dyDescent="0.35">
      <c r="A107" s="1746"/>
      <c r="B107" s="245">
        <v>2008</v>
      </c>
      <c r="C107" s="247">
        <f t="shared" si="2"/>
        <v>0</v>
      </c>
      <c r="D107" s="229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5"/>
      <c r="Q107" s="231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43"/>
      <c r="AE107" s="243"/>
      <c r="AF107" s="243"/>
      <c r="AG107" s="243"/>
      <c r="AH107" s="243"/>
      <c r="AI107" s="243"/>
      <c r="AJ107" s="233"/>
    </row>
    <row r="108" spans="1:36" ht="14.5" thickBot="1" x14ac:dyDescent="0.35">
      <c r="A108" s="1746"/>
      <c r="B108" s="245">
        <v>2009</v>
      </c>
      <c r="C108" s="247">
        <f t="shared" si="2"/>
        <v>0</v>
      </c>
      <c r="D108" s="229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5"/>
      <c r="R108" s="231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43"/>
      <c r="AE108" s="243"/>
      <c r="AF108" s="243"/>
      <c r="AG108" s="243"/>
      <c r="AH108" s="243"/>
      <c r="AI108" s="243"/>
      <c r="AJ108" s="233"/>
    </row>
    <row r="109" spans="1:36" ht="14.5" thickBot="1" x14ac:dyDescent="0.35">
      <c r="A109" s="1746"/>
      <c r="B109" s="245">
        <v>2010</v>
      </c>
      <c r="C109" s="247">
        <f t="shared" si="2"/>
        <v>0</v>
      </c>
      <c r="D109" s="229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5"/>
      <c r="S109" s="231"/>
      <c r="T109" s="232"/>
      <c r="U109" s="232"/>
      <c r="V109" s="232"/>
      <c r="W109" s="232"/>
      <c r="X109" s="232"/>
      <c r="Y109" s="232"/>
      <c r="Z109" s="232"/>
      <c r="AA109" s="232"/>
      <c r="AB109" s="232"/>
      <c r="AC109" s="232"/>
      <c r="AD109" s="243"/>
      <c r="AE109" s="243"/>
      <c r="AF109" s="243"/>
      <c r="AG109" s="243"/>
      <c r="AH109" s="243"/>
      <c r="AI109" s="243"/>
      <c r="AJ109" s="233"/>
    </row>
    <row r="110" spans="1:36" ht="14.5" thickBot="1" x14ac:dyDescent="0.35">
      <c r="A110" s="1746"/>
      <c r="B110" s="245">
        <v>2011</v>
      </c>
      <c r="C110" s="247">
        <f t="shared" si="2"/>
        <v>0</v>
      </c>
      <c r="D110" s="229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5"/>
      <c r="T110" s="231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43"/>
      <c r="AE110" s="243"/>
      <c r="AF110" s="243"/>
      <c r="AG110" s="243"/>
      <c r="AH110" s="243"/>
      <c r="AI110" s="243"/>
      <c r="AJ110" s="233"/>
    </row>
    <row r="111" spans="1:36" ht="14.5" thickBot="1" x14ac:dyDescent="0.35">
      <c r="A111" s="1746"/>
      <c r="B111" s="245">
        <v>2012</v>
      </c>
      <c r="C111" s="247">
        <f t="shared" si="2"/>
        <v>0</v>
      </c>
      <c r="D111" s="229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5"/>
      <c r="U111" s="231"/>
      <c r="V111" s="232"/>
      <c r="W111" s="232"/>
      <c r="X111" s="232"/>
      <c r="Y111" s="232"/>
      <c r="Z111" s="232"/>
      <c r="AA111" s="232"/>
      <c r="AB111" s="232"/>
      <c r="AC111" s="232"/>
      <c r="AD111" s="243"/>
      <c r="AE111" s="243"/>
      <c r="AF111" s="243"/>
      <c r="AG111" s="243"/>
      <c r="AH111" s="243"/>
      <c r="AI111" s="243"/>
      <c r="AJ111" s="233"/>
    </row>
    <row r="112" spans="1:36" ht="14.5" thickBot="1" x14ac:dyDescent="0.35">
      <c r="A112" s="1746"/>
      <c r="B112" s="245">
        <v>2013</v>
      </c>
      <c r="C112" s="247">
        <f t="shared" si="2"/>
        <v>0</v>
      </c>
      <c r="D112" s="229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5"/>
      <c r="V112" s="231"/>
      <c r="W112" s="232"/>
      <c r="X112" s="232"/>
      <c r="Y112" s="232"/>
      <c r="Z112" s="232"/>
      <c r="AA112" s="232"/>
      <c r="AB112" s="232"/>
      <c r="AC112" s="232"/>
      <c r="AD112" s="243"/>
      <c r="AE112" s="243"/>
      <c r="AF112" s="243"/>
      <c r="AG112" s="243"/>
      <c r="AH112" s="243"/>
      <c r="AI112" s="243"/>
      <c r="AJ112" s="233"/>
    </row>
    <row r="113" spans="1:37" ht="14.5" thickBot="1" x14ac:dyDescent="0.35">
      <c r="A113" s="1746"/>
      <c r="B113" s="245">
        <v>2014</v>
      </c>
      <c r="C113" s="247">
        <f t="shared" si="2"/>
        <v>0</v>
      </c>
      <c r="D113" s="229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5"/>
      <c r="W113" s="231"/>
      <c r="X113" s="232"/>
      <c r="Y113" s="232"/>
      <c r="Z113" s="232"/>
      <c r="AA113" s="232"/>
      <c r="AB113" s="232"/>
      <c r="AC113" s="232"/>
      <c r="AD113" s="243"/>
      <c r="AE113" s="243"/>
      <c r="AF113" s="243"/>
      <c r="AG113" s="243"/>
      <c r="AH113" s="243"/>
      <c r="AI113" s="243"/>
      <c r="AJ113" s="233"/>
    </row>
    <row r="114" spans="1:37" ht="14.5" thickBot="1" x14ac:dyDescent="0.35">
      <c r="A114" s="1746"/>
      <c r="B114" s="245">
        <v>2015</v>
      </c>
      <c r="C114" s="247">
        <f t="shared" si="2"/>
        <v>0</v>
      </c>
      <c r="D114" s="229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5"/>
      <c r="X114" s="231"/>
      <c r="Y114" s="232"/>
      <c r="Z114" s="232"/>
      <c r="AA114" s="232"/>
      <c r="AB114" s="232"/>
      <c r="AC114" s="232"/>
      <c r="AD114" s="243"/>
      <c r="AE114" s="243"/>
      <c r="AF114" s="243"/>
      <c r="AG114" s="243"/>
      <c r="AH114" s="243"/>
      <c r="AI114" s="243"/>
      <c r="AJ114" s="233"/>
    </row>
    <row r="115" spans="1:37" ht="14.5" thickBot="1" x14ac:dyDescent="0.35">
      <c r="A115" s="1746"/>
      <c r="B115" s="245">
        <v>2016</v>
      </c>
      <c r="C115" s="247">
        <f t="shared" si="2"/>
        <v>0</v>
      </c>
      <c r="D115" s="229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5"/>
      <c r="Y115" s="236"/>
      <c r="Z115" s="232"/>
      <c r="AA115" s="232"/>
      <c r="AB115" s="232"/>
      <c r="AC115" s="232"/>
      <c r="AD115" s="243"/>
      <c r="AE115" s="243"/>
      <c r="AF115" s="243"/>
      <c r="AG115" s="243"/>
      <c r="AH115" s="243"/>
      <c r="AI115" s="243"/>
      <c r="AJ115" s="233"/>
    </row>
    <row r="116" spans="1:37" ht="14.5" thickBot="1" x14ac:dyDescent="0.35">
      <c r="A116" s="1746"/>
      <c r="B116" s="245">
        <v>2017</v>
      </c>
      <c r="C116" s="247">
        <f t="shared" si="2"/>
        <v>0</v>
      </c>
      <c r="D116" s="229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7"/>
      <c r="Z116" s="236"/>
      <c r="AA116" s="232"/>
      <c r="AB116" s="232"/>
      <c r="AC116" s="232"/>
      <c r="AD116" s="243"/>
      <c r="AE116" s="243"/>
      <c r="AF116" s="243"/>
      <c r="AG116" s="243"/>
      <c r="AH116" s="243"/>
      <c r="AI116" s="243"/>
      <c r="AJ116" s="233"/>
    </row>
    <row r="117" spans="1:37" ht="14.5" thickBot="1" x14ac:dyDescent="0.35">
      <c r="A117" s="1746"/>
      <c r="B117" s="245">
        <v>2018</v>
      </c>
      <c r="C117" s="247">
        <f t="shared" si="2"/>
        <v>0</v>
      </c>
      <c r="D117" s="229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7"/>
      <c r="AA117" s="236"/>
      <c r="AB117" s="232"/>
      <c r="AC117" s="232"/>
      <c r="AD117" s="243"/>
      <c r="AE117" s="243"/>
      <c r="AF117" s="243"/>
      <c r="AG117" s="243"/>
      <c r="AH117" s="243"/>
      <c r="AI117" s="243"/>
      <c r="AJ117" s="233"/>
    </row>
    <row r="118" spans="1:37" ht="15" customHeight="1" thickBot="1" x14ac:dyDescent="0.35">
      <c r="A118" s="1746"/>
      <c r="B118" s="245">
        <v>2019</v>
      </c>
      <c r="C118" s="247">
        <f t="shared" si="2"/>
        <v>0</v>
      </c>
      <c r="D118" s="229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7"/>
      <c r="AB118" s="236"/>
      <c r="AC118" s="232"/>
      <c r="AD118" s="243"/>
      <c r="AE118" s="243"/>
      <c r="AF118" s="243"/>
      <c r="AG118" s="243"/>
      <c r="AH118" s="243"/>
      <c r="AI118" s="243"/>
      <c r="AJ118" s="233"/>
      <c r="AK118" s="1743" t="s">
        <v>1273</v>
      </c>
    </row>
    <row r="119" spans="1:37" ht="14.5" thickBot="1" x14ac:dyDescent="0.35">
      <c r="A119" s="1746"/>
      <c r="B119" s="245">
        <v>2020</v>
      </c>
      <c r="C119" s="247">
        <f t="shared" si="2"/>
        <v>0</v>
      </c>
      <c r="D119" s="229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7"/>
      <c r="AC119" s="236"/>
      <c r="AD119" s="232"/>
      <c r="AE119" s="232"/>
      <c r="AF119" s="232"/>
      <c r="AG119" s="232"/>
      <c r="AH119" s="232"/>
      <c r="AI119" s="232"/>
      <c r="AJ119" s="233"/>
      <c r="AK119" s="1744"/>
    </row>
    <row r="120" spans="1:37" ht="14.5" thickBot="1" x14ac:dyDescent="0.35">
      <c r="A120" s="1746"/>
      <c r="B120" s="245">
        <v>2021</v>
      </c>
      <c r="C120" s="247">
        <f t="shared" si="2"/>
        <v>0</v>
      </c>
      <c r="D120" s="229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7"/>
      <c r="AC120" s="249"/>
      <c r="AD120" s="250"/>
      <c r="AE120" s="238"/>
      <c r="AF120" s="238"/>
      <c r="AG120" s="238"/>
      <c r="AH120" s="238"/>
      <c r="AI120" s="238"/>
      <c r="AJ120" s="251"/>
      <c r="AK120" s="1744"/>
    </row>
    <row r="121" spans="1:37" ht="14.5" thickBot="1" x14ac:dyDescent="0.35">
      <c r="A121" s="1746"/>
      <c r="B121" s="245">
        <v>2022</v>
      </c>
      <c r="C121" s="247">
        <f t="shared" si="2"/>
        <v>0</v>
      </c>
      <c r="D121" s="229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7"/>
      <c r="AC121" s="237"/>
      <c r="AD121" s="249"/>
      <c r="AE121" s="250"/>
      <c r="AF121" s="238"/>
      <c r="AG121" s="238"/>
      <c r="AH121" s="238"/>
      <c r="AI121" s="238"/>
      <c r="AJ121" s="251"/>
      <c r="AK121" s="1744"/>
    </row>
    <row r="122" spans="1:37" ht="14.5" thickBot="1" x14ac:dyDescent="0.35">
      <c r="A122" s="1746"/>
      <c r="B122" s="245">
        <v>2023</v>
      </c>
      <c r="C122" s="247">
        <f t="shared" si="2"/>
        <v>0</v>
      </c>
      <c r="D122" s="229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7"/>
      <c r="AC122" s="237"/>
      <c r="AD122" s="234"/>
      <c r="AE122" s="249"/>
      <c r="AF122" s="250"/>
      <c r="AG122" s="238"/>
      <c r="AH122" s="238"/>
      <c r="AI122" s="238"/>
      <c r="AJ122" s="251"/>
      <c r="AK122" s="376" t="str">
        <f>IF(C122='4.7 Capex Workload Summary'!D$38,"OK","Error")</f>
        <v>OK</v>
      </c>
    </row>
    <row r="123" spans="1:37" ht="14.5" thickBot="1" x14ac:dyDescent="0.35">
      <c r="A123" s="1746"/>
      <c r="B123" s="245">
        <v>2024</v>
      </c>
      <c r="C123" s="247">
        <f t="shared" si="2"/>
        <v>0</v>
      </c>
      <c r="D123" s="229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7"/>
      <c r="AC123" s="237"/>
      <c r="AD123" s="234"/>
      <c r="AE123" s="234"/>
      <c r="AF123" s="249"/>
      <c r="AG123" s="250"/>
      <c r="AH123" s="238"/>
      <c r="AI123" s="238"/>
      <c r="AJ123" s="251"/>
      <c r="AK123" s="377" t="str">
        <f>IF(C123='4.7 Capex Workload Summary'!E$38,"OK","Error")</f>
        <v>OK</v>
      </c>
    </row>
    <row r="124" spans="1:37" ht="14.5" thickBot="1" x14ac:dyDescent="0.35">
      <c r="A124" s="1746"/>
      <c r="B124" s="245">
        <v>2025</v>
      </c>
      <c r="C124" s="247">
        <f t="shared" si="2"/>
        <v>0</v>
      </c>
      <c r="D124" s="229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7"/>
      <c r="AC124" s="237"/>
      <c r="AD124" s="234"/>
      <c r="AE124" s="234"/>
      <c r="AF124" s="234"/>
      <c r="AG124" s="249"/>
      <c r="AH124" s="250"/>
      <c r="AI124" s="238"/>
      <c r="AJ124" s="251"/>
      <c r="AK124" s="377" t="str">
        <f>IF(C124='4.7 Capex Workload Summary'!F$38,"OK","Error")</f>
        <v>OK</v>
      </c>
    </row>
    <row r="125" spans="1:37" ht="14.5" thickBot="1" x14ac:dyDescent="0.35">
      <c r="A125" s="1746"/>
      <c r="B125" s="245">
        <v>2026</v>
      </c>
      <c r="C125" s="247">
        <f t="shared" si="2"/>
        <v>0</v>
      </c>
      <c r="D125" s="229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7"/>
      <c r="AC125" s="237"/>
      <c r="AD125" s="234"/>
      <c r="AE125" s="234"/>
      <c r="AF125" s="234"/>
      <c r="AG125" s="234"/>
      <c r="AH125" s="249"/>
      <c r="AI125" s="250"/>
      <c r="AJ125" s="251"/>
      <c r="AK125" s="377" t="str">
        <f>IF(C125='4.7 Capex Workload Summary'!G$38,"OK","Error")</f>
        <v>OK</v>
      </c>
    </row>
    <row r="126" spans="1:37" ht="14.5" thickBot="1" x14ac:dyDescent="0.35">
      <c r="A126" s="1746"/>
      <c r="B126" s="245">
        <v>2027</v>
      </c>
      <c r="C126" s="247">
        <f t="shared" si="2"/>
        <v>0</v>
      </c>
      <c r="D126" s="229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7"/>
      <c r="AC126" s="237"/>
      <c r="AD126" s="234"/>
      <c r="AE126" s="234"/>
      <c r="AF126" s="234"/>
      <c r="AG126" s="234"/>
      <c r="AH126" s="234"/>
      <c r="AI126" s="249"/>
      <c r="AJ126" s="239"/>
      <c r="AK126" s="377" t="str">
        <f>IF(C126='4.7 Capex Workload Summary'!H$38,"OK","Error")</f>
        <v>OK</v>
      </c>
    </row>
    <row r="127" spans="1:37" ht="14.5" thickBot="1" x14ac:dyDescent="0.35">
      <c r="A127" s="1747"/>
      <c r="B127" s="246">
        <v>2028</v>
      </c>
      <c r="C127" s="248">
        <f t="shared" si="2"/>
        <v>0</v>
      </c>
      <c r="D127" s="252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  <c r="AA127" s="253"/>
      <c r="AB127" s="254"/>
      <c r="AC127" s="254"/>
      <c r="AD127" s="253"/>
      <c r="AE127" s="253"/>
      <c r="AF127" s="253"/>
      <c r="AG127" s="253"/>
      <c r="AH127" s="253"/>
      <c r="AI127" s="253"/>
      <c r="AJ127" s="255"/>
      <c r="AK127" s="379" t="str">
        <f>IF(C127='4.7 Capex Workload Summary'!I$38,"OK","Error")</f>
        <v>OK</v>
      </c>
    </row>
    <row r="128" spans="1:37" x14ac:dyDescent="0.3"/>
    <row r="129" spans="1:36" ht="15.5" x14ac:dyDescent="0.35">
      <c r="A129" s="212"/>
    </row>
    <row r="130" spans="1:36" ht="14.5" thickBot="1" x14ac:dyDescent="0.35">
      <c r="A130" s="1022" t="s">
        <v>1274</v>
      </c>
    </row>
    <row r="131" spans="1:36" ht="14.5" thickBot="1" x14ac:dyDescent="0.35">
      <c r="A131" s="1745" t="s">
        <v>323</v>
      </c>
      <c r="B131" s="1740" t="s">
        <v>316</v>
      </c>
      <c r="C131" s="1741"/>
      <c r="D131" s="1741"/>
      <c r="E131" s="1741"/>
      <c r="F131" s="1741"/>
      <c r="G131" s="1741"/>
      <c r="H131" s="1741"/>
      <c r="I131" s="1741"/>
      <c r="J131" s="1741"/>
      <c r="K131" s="1741"/>
      <c r="L131" s="1741"/>
      <c r="M131" s="1741"/>
      <c r="N131" s="1741"/>
      <c r="O131" s="1741"/>
      <c r="P131" s="1741"/>
      <c r="Q131" s="1741"/>
      <c r="R131" s="1741"/>
      <c r="S131" s="1741"/>
      <c r="T131" s="1741"/>
      <c r="U131" s="1741"/>
      <c r="V131" s="1741"/>
      <c r="W131" s="1741"/>
      <c r="X131" s="1741"/>
      <c r="Y131" s="1741"/>
      <c r="Z131" s="1741"/>
      <c r="AA131" s="1741"/>
      <c r="AB131" s="1741"/>
      <c r="AC131" s="1741"/>
      <c r="AD131" s="1741"/>
      <c r="AE131" s="1741"/>
      <c r="AF131" s="1741"/>
      <c r="AG131" s="1741"/>
      <c r="AH131" s="1741"/>
      <c r="AI131" s="1741"/>
      <c r="AJ131" s="1742"/>
    </row>
    <row r="132" spans="1:36" ht="25.5" thickBot="1" x14ac:dyDescent="0.35">
      <c r="A132" s="1746"/>
      <c r="B132" s="213" t="s">
        <v>317</v>
      </c>
      <c r="C132" s="214"/>
      <c r="D132" s="215">
        <v>1996</v>
      </c>
      <c r="E132" s="216">
        <v>1997</v>
      </c>
      <c r="F132" s="216">
        <v>1998</v>
      </c>
      <c r="G132" s="216">
        <v>1999</v>
      </c>
      <c r="H132" s="216">
        <v>2000</v>
      </c>
      <c r="I132" s="216">
        <v>2001</v>
      </c>
      <c r="J132" s="216">
        <v>2002</v>
      </c>
      <c r="K132" s="216">
        <v>2003</v>
      </c>
      <c r="L132" s="216">
        <v>2004</v>
      </c>
      <c r="M132" s="216">
        <v>2005</v>
      </c>
      <c r="N132" s="216">
        <v>2006</v>
      </c>
      <c r="O132" s="216">
        <v>2007</v>
      </c>
      <c r="P132" s="216">
        <v>2008</v>
      </c>
      <c r="Q132" s="216">
        <v>2009</v>
      </c>
      <c r="R132" s="216">
        <v>2010</v>
      </c>
      <c r="S132" s="216">
        <v>2011</v>
      </c>
      <c r="T132" s="216">
        <v>2012</v>
      </c>
      <c r="U132" s="216">
        <v>2013</v>
      </c>
      <c r="V132" s="216">
        <v>2014</v>
      </c>
      <c r="W132" s="216">
        <v>2015</v>
      </c>
      <c r="X132" s="216">
        <v>2016</v>
      </c>
      <c r="Y132" s="216">
        <v>2017</v>
      </c>
      <c r="Z132" s="216">
        <v>2018</v>
      </c>
      <c r="AA132" s="216">
        <v>2019</v>
      </c>
      <c r="AB132" s="216">
        <v>2020</v>
      </c>
      <c r="AC132" s="216">
        <v>2021</v>
      </c>
      <c r="AD132" s="216">
        <v>2022</v>
      </c>
      <c r="AE132" s="216">
        <v>2023</v>
      </c>
      <c r="AF132" s="216">
        <v>2024</v>
      </c>
      <c r="AG132" s="216">
        <v>2025</v>
      </c>
      <c r="AH132" s="216">
        <v>2026</v>
      </c>
      <c r="AI132" s="216">
        <v>2027</v>
      </c>
      <c r="AJ132" s="217">
        <v>2028</v>
      </c>
    </row>
    <row r="133" spans="1:36" ht="14.5" thickBot="1" x14ac:dyDescent="0.35">
      <c r="A133" s="1746"/>
      <c r="B133" s="218">
        <f>SUM(D133:AJ133)</f>
        <v>0</v>
      </c>
      <c r="C133" s="219"/>
      <c r="D133" s="220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41"/>
      <c r="AE133" s="241"/>
      <c r="AF133" s="241"/>
      <c r="AG133" s="241"/>
      <c r="AH133" s="241"/>
      <c r="AI133" s="241"/>
      <c r="AJ133" s="222"/>
    </row>
    <row r="134" spans="1:36" ht="14.5" thickBot="1" x14ac:dyDescent="0.35">
      <c r="A134" s="1746"/>
      <c r="B134" s="1740" t="s">
        <v>318</v>
      </c>
      <c r="C134" s="1741"/>
      <c r="D134" s="1741"/>
      <c r="E134" s="1741"/>
      <c r="F134" s="1741"/>
      <c r="G134" s="1741"/>
      <c r="H134" s="1741"/>
      <c r="I134" s="1741"/>
      <c r="J134" s="1741"/>
      <c r="K134" s="1741"/>
      <c r="L134" s="1741"/>
      <c r="M134" s="1741"/>
      <c r="N134" s="1741"/>
      <c r="O134" s="1741"/>
      <c r="P134" s="1741"/>
      <c r="Q134" s="1741"/>
      <c r="R134" s="1741"/>
      <c r="S134" s="1741"/>
      <c r="T134" s="1741"/>
      <c r="U134" s="1741"/>
      <c r="V134" s="1741"/>
      <c r="W134" s="1741"/>
      <c r="X134" s="1741"/>
      <c r="Y134" s="1741"/>
      <c r="Z134" s="1741"/>
      <c r="AA134" s="1741"/>
      <c r="AB134" s="1741"/>
      <c r="AC134" s="1741"/>
      <c r="AD134" s="1741"/>
      <c r="AE134" s="1741"/>
      <c r="AF134" s="1741"/>
      <c r="AG134" s="1741"/>
      <c r="AH134" s="1741"/>
      <c r="AI134" s="1741"/>
      <c r="AJ134" s="1742"/>
    </row>
    <row r="135" spans="1:36" ht="38" thickBot="1" x14ac:dyDescent="0.35">
      <c r="A135" s="1746"/>
      <c r="B135" s="223" t="s">
        <v>319</v>
      </c>
      <c r="C135" s="224" t="s">
        <v>320</v>
      </c>
      <c r="D135" s="215">
        <v>1996</v>
      </c>
      <c r="E135" s="216">
        <v>1997</v>
      </c>
      <c r="F135" s="216">
        <v>1998</v>
      </c>
      <c r="G135" s="216">
        <v>1999</v>
      </c>
      <c r="H135" s="216">
        <v>2000</v>
      </c>
      <c r="I135" s="216">
        <v>2001</v>
      </c>
      <c r="J135" s="216">
        <v>2002</v>
      </c>
      <c r="K135" s="216">
        <v>2003</v>
      </c>
      <c r="L135" s="216">
        <v>2004</v>
      </c>
      <c r="M135" s="216">
        <v>2005</v>
      </c>
      <c r="N135" s="216">
        <v>2006</v>
      </c>
      <c r="O135" s="216">
        <v>2007</v>
      </c>
      <c r="P135" s="216">
        <v>2008</v>
      </c>
      <c r="Q135" s="216">
        <v>2009</v>
      </c>
      <c r="R135" s="216">
        <v>2010</v>
      </c>
      <c r="S135" s="216">
        <v>2011</v>
      </c>
      <c r="T135" s="216">
        <v>2012</v>
      </c>
      <c r="U135" s="216">
        <v>2013</v>
      </c>
      <c r="V135" s="216">
        <v>2014</v>
      </c>
      <c r="W135" s="216">
        <v>2015</v>
      </c>
      <c r="X135" s="216">
        <v>2016</v>
      </c>
      <c r="Y135" s="216">
        <v>2017</v>
      </c>
      <c r="Z135" s="216">
        <v>2018</v>
      </c>
      <c r="AA135" s="216">
        <v>2019</v>
      </c>
      <c r="AB135" s="216">
        <v>2020</v>
      </c>
      <c r="AC135" s="216">
        <v>2021</v>
      </c>
      <c r="AD135" s="216">
        <v>2022</v>
      </c>
      <c r="AE135" s="216">
        <v>2023</v>
      </c>
      <c r="AF135" s="216">
        <v>2024</v>
      </c>
      <c r="AG135" s="216">
        <v>2025</v>
      </c>
      <c r="AH135" s="216">
        <v>2026</v>
      </c>
      <c r="AI135" s="216">
        <v>2027</v>
      </c>
      <c r="AJ135" s="217">
        <v>2028</v>
      </c>
    </row>
    <row r="136" spans="1:36" ht="14.5" thickBot="1" x14ac:dyDescent="0.35">
      <c r="A136" s="1746"/>
      <c r="B136" s="244">
        <v>1996</v>
      </c>
      <c r="C136" s="256">
        <f>SUM(D136:AJ136)</f>
        <v>0</v>
      </c>
      <c r="D136" s="225"/>
      <c r="E136" s="226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42"/>
      <c r="AE136" s="242"/>
      <c r="AF136" s="242"/>
      <c r="AG136" s="242"/>
      <c r="AH136" s="242"/>
      <c r="AI136" s="242"/>
      <c r="AJ136" s="228"/>
    </row>
    <row r="137" spans="1:36" ht="14.5" thickBot="1" x14ac:dyDescent="0.35">
      <c r="A137" s="1746"/>
      <c r="B137" s="245">
        <v>1997</v>
      </c>
      <c r="C137" s="247">
        <f t="shared" ref="C137:C168" si="3">SUM(D137:AJ137)</f>
        <v>0</v>
      </c>
      <c r="D137" s="229"/>
      <c r="E137" s="230"/>
      <c r="F137" s="231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43"/>
      <c r="AE137" s="243"/>
      <c r="AF137" s="243"/>
      <c r="AG137" s="243"/>
      <c r="AH137" s="243"/>
      <c r="AI137" s="243"/>
      <c r="AJ137" s="233"/>
    </row>
    <row r="138" spans="1:36" ht="14.5" thickBot="1" x14ac:dyDescent="0.35">
      <c r="A138" s="1746"/>
      <c r="B138" s="245">
        <v>1998</v>
      </c>
      <c r="C138" s="247">
        <f t="shared" si="3"/>
        <v>0</v>
      </c>
      <c r="D138" s="229"/>
      <c r="E138" s="234"/>
      <c r="F138" s="235"/>
      <c r="G138" s="231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43"/>
      <c r="AE138" s="243"/>
      <c r="AF138" s="243"/>
      <c r="AG138" s="243"/>
      <c r="AH138" s="243"/>
      <c r="AI138" s="243"/>
      <c r="AJ138" s="233"/>
    </row>
    <row r="139" spans="1:36" ht="14.5" thickBot="1" x14ac:dyDescent="0.35">
      <c r="A139" s="1746"/>
      <c r="B139" s="245">
        <v>1999</v>
      </c>
      <c r="C139" s="247">
        <f t="shared" si="3"/>
        <v>0</v>
      </c>
      <c r="D139" s="229"/>
      <c r="E139" s="234"/>
      <c r="F139" s="234"/>
      <c r="G139" s="235"/>
      <c r="H139" s="231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43"/>
      <c r="AE139" s="243"/>
      <c r="AF139" s="243"/>
      <c r="AG139" s="243"/>
      <c r="AH139" s="243"/>
      <c r="AI139" s="243"/>
      <c r="AJ139" s="233"/>
    </row>
    <row r="140" spans="1:36" ht="14.5" thickBot="1" x14ac:dyDescent="0.35">
      <c r="A140" s="1746"/>
      <c r="B140" s="245">
        <v>2000</v>
      </c>
      <c r="C140" s="247">
        <f t="shared" si="3"/>
        <v>0</v>
      </c>
      <c r="D140" s="229"/>
      <c r="E140" s="234"/>
      <c r="F140" s="234"/>
      <c r="G140" s="234"/>
      <c r="H140" s="235"/>
      <c r="I140" s="236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  <c r="AC140" s="232"/>
      <c r="AD140" s="243"/>
      <c r="AE140" s="243"/>
      <c r="AF140" s="243"/>
      <c r="AG140" s="243"/>
      <c r="AH140" s="243"/>
      <c r="AI140" s="243"/>
      <c r="AJ140" s="233"/>
    </row>
    <row r="141" spans="1:36" ht="14.5" thickBot="1" x14ac:dyDescent="0.35">
      <c r="A141" s="1746"/>
      <c r="B141" s="245">
        <v>2001</v>
      </c>
      <c r="C141" s="247">
        <f t="shared" si="3"/>
        <v>0</v>
      </c>
      <c r="D141" s="229"/>
      <c r="E141" s="234"/>
      <c r="F141" s="234"/>
      <c r="G141" s="234"/>
      <c r="H141" s="234"/>
      <c r="I141" s="237"/>
      <c r="J141" s="236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43"/>
      <c r="AE141" s="243"/>
      <c r="AF141" s="243"/>
      <c r="AG141" s="243"/>
      <c r="AH141" s="243"/>
      <c r="AI141" s="243"/>
      <c r="AJ141" s="233"/>
    </row>
    <row r="142" spans="1:36" ht="14.5" thickBot="1" x14ac:dyDescent="0.35">
      <c r="A142" s="1746"/>
      <c r="B142" s="245">
        <v>2002</v>
      </c>
      <c r="C142" s="247">
        <f t="shared" si="3"/>
        <v>0</v>
      </c>
      <c r="D142" s="229"/>
      <c r="E142" s="234"/>
      <c r="F142" s="234"/>
      <c r="G142" s="234"/>
      <c r="H142" s="234"/>
      <c r="I142" s="234"/>
      <c r="J142" s="237"/>
      <c r="K142" s="231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43"/>
      <c r="AE142" s="243"/>
      <c r="AF142" s="243"/>
      <c r="AG142" s="243"/>
      <c r="AH142" s="243"/>
      <c r="AI142" s="243"/>
      <c r="AJ142" s="233"/>
    </row>
    <row r="143" spans="1:36" ht="14.5" thickBot="1" x14ac:dyDescent="0.35">
      <c r="A143" s="1746"/>
      <c r="B143" s="245">
        <v>2003</v>
      </c>
      <c r="C143" s="247">
        <f t="shared" si="3"/>
        <v>0</v>
      </c>
      <c r="D143" s="229"/>
      <c r="E143" s="234"/>
      <c r="F143" s="234"/>
      <c r="G143" s="234"/>
      <c r="H143" s="234"/>
      <c r="I143" s="234"/>
      <c r="J143" s="234"/>
      <c r="K143" s="235"/>
      <c r="L143" s="231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43"/>
      <c r="AE143" s="243"/>
      <c r="AF143" s="243"/>
      <c r="AG143" s="243"/>
      <c r="AH143" s="243"/>
      <c r="AI143" s="243"/>
      <c r="AJ143" s="233"/>
    </row>
    <row r="144" spans="1:36" ht="14.5" thickBot="1" x14ac:dyDescent="0.35">
      <c r="A144" s="1746"/>
      <c r="B144" s="245">
        <v>2004</v>
      </c>
      <c r="C144" s="247">
        <f t="shared" si="3"/>
        <v>0</v>
      </c>
      <c r="D144" s="229"/>
      <c r="E144" s="234"/>
      <c r="F144" s="234"/>
      <c r="G144" s="234"/>
      <c r="H144" s="234"/>
      <c r="I144" s="234"/>
      <c r="J144" s="234"/>
      <c r="K144" s="234"/>
      <c r="L144" s="235"/>
      <c r="M144" s="231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43"/>
      <c r="AE144" s="243"/>
      <c r="AF144" s="243"/>
      <c r="AG144" s="243"/>
      <c r="AH144" s="243"/>
      <c r="AI144" s="243"/>
      <c r="AJ144" s="233"/>
    </row>
    <row r="145" spans="1:37" ht="14.5" thickBot="1" x14ac:dyDescent="0.35">
      <c r="A145" s="1746"/>
      <c r="B145" s="245">
        <v>2005</v>
      </c>
      <c r="C145" s="247">
        <f t="shared" si="3"/>
        <v>0</v>
      </c>
      <c r="D145" s="229"/>
      <c r="E145" s="234"/>
      <c r="F145" s="234"/>
      <c r="G145" s="234"/>
      <c r="H145" s="234"/>
      <c r="I145" s="234"/>
      <c r="J145" s="234"/>
      <c r="K145" s="234"/>
      <c r="L145" s="234"/>
      <c r="M145" s="235"/>
      <c r="N145" s="231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43"/>
      <c r="AE145" s="243"/>
      <c r="AF145" s="243"/>
      <c r="AG145" s="243"/>
      <c r="AH145" s="243"/>
      <c r="AI145" s="243"/>
      <c r="AJ145" s="233"/>
    </row>
    <row r="146" spans="1:37" ht="14.5" thickBot="1" x14ac:dyDescent="0.35">
      <c r="A146" s="1746"/>
      <c r="B146" s="245">
        <v>2006</v>
      </c>
      <c r="C146" s="247">
        <f t="shared" si="3"/>
        <v>0</v>
      </c>
      <c r="D146" s="229"/>
      <c r="E146" s="234"/>
      <c r="F146" s="234"/>
      <c r="G146" s="234"/>
      <c r="H146" s="234"/>
      <c r="I146" s="234"/>
      <c r="J146" s="234"/>
      <c r="K146" s="234"/>
      <c r="L146" s="234"/>
      <c r="M146" s="234"/>
      <c r="N146" s="235"/>
      <c r="O146" s="231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43"/>
      <c r="AE146" s="243"/>
      <c r="AF146" s="243"/>
      <c r="AG146" s="243"/>
      <c r="AH146" s="243"/>
      <c r="AI146" s="243"/>
      <c r="AJ146" s="233"/>
    </row>
    <row r="147" spans="1:37" ht="14.5" thickBot="1" x14ac:dyDescent="0.35">
      <c r="A147" s="1746"/>
      <c r="B147" s="245">
        <v>2007</v>
      </c>
      <c r="C147" s="247">
        <f t="shared" si="3"/>
        <v>0</v>
      </c>
      <c r="D147" s="229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5"/>
      <c r="P147" s="231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43"/>
      <c r="AE147" s="243"/>
      <c r="AF147" s="243"/>
      <c r="AG147" s="243"/>
      <c r="AH147" s="243"/>
      <c r="AI147" s="243"/>
      <c r="AJ147" s="233"/>
    </row>
    <row r="148" spans="1:37" ht="14.5" thickBot="1" x14ac:dyDescent="0.35">
      <c r="A148" s="1746"/>
      <c r="B148" s="245">
        <v>2008</v>
      </c>
      <c r="C148" s="247">
        <f t="shared" si="3"/>
        <v>0</v>
      </c>
      <c r="D148" s="229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5"/>
      <c r="Q148" s="231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43"/>
      <c r="AE148" s="243"/>
      <c r="AF148" s="243"/>
      <c r="AG148" s="243"/>
      <c r="AH148" s="243"/>
      <c r="AI148" s="243"/>
      <c r="AJ148" s="233"/>
    </row>
    <row r="149" spans="1:37" ht="14.5" thickBot="1" x14ac:dyDescent="0.35">
      <c r="A149" s="1746"/>
      <c r="B149" s="245">
        <v>2009</v>
      </c>
      <c r="C149" s="247">
        <f t="shared" si="3"/>
        <v>0</v>
      </c>
      <c r="D149" s="229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5"/>
      <c r="R149" s="231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43"/>
      <c r="AE149" s="243"/>
      <c r="AF149" s="243"/>
      <c r="AG149" s="243"/>
      <c r="AH149" s="243"/>
      <c r="AI149" s="243"/>
      <c r="AJ149" s="233"/>
    </row>
    <row r="150" spans="1:37" ht="14.5" thickBot="1" x14ac:dyDescent="0.35">
      <c r="A150" s="1746"/>
      <c r="B150" s="245">
        <v>2010</v>
      </c>
      <c r="C150" s="247">
        <f t="shared" si="3"/>
        <v>0</v>
      </c>
      <c r="D150" s="229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5"/>
      <c r="S150" s="231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43"/>
      <c r="AE150" s="243"/>
      <c r="AF150" s="243"/>
      <c r="AG150" s="243"/>
      <c r="AH150" s="243"/>
      <c r="AI150" s="243"/>
      <c r="AJ150" s="233"/>
    </row>
    <row r="151" spans="1:37" ht="14.5" thickBot="1" x14ac:dyDescent="0.35">
      <c r="A151" s="1746"/>
      <c r="B151" s="245">
        <v>2011</v>
      </c>
      <c r="C151" s="247">
        <f t="shared" si="3"/>
        <v>0</v>
      </c>
      <c r="D151" s="229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5"/>
      <c r="T151" s="231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43"/>
      <c r="AE151" s="243"/>
      <c r="AF151" s="243"/>
      <c r="AG151" s="243"/>
      <c r="AH151" s="243"/>
      <c r="AI151" s="243"/>
      <c r="AJ151" s="233"/>
    </row>
    <row r="152" spans="1:37" ht="14.5" thickBot="1" x14ac:dyDescent="0.35">
      <c r="A152" s="1746"/>
      <c r="B152" s="245">
        <v>2012</v>
      </c>
      <c r="C152" s="247">
        <f t="shared" si="3"/>
        <v>0</v>
      </c>
      <c r="D152" s="229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5"/>
      <c r="U152" s="231"/>
      <c r="V152" s="232"/>
      <c r="W152" s="232"/>
      <c r="X152" s="232"/>
      <c r="Y152" s="232"/>
      <c r="Z152" s="232"/>
      <c r="AA152" s="232"/>
      <c r="AB152" s="232"/>
      <c r="AC152" s="232"/>
      <c r="AD152" s="243"/>
      <c r="AE152" s="243"/>
      <c r="AF152" s="243"/>
      <c r="AG152" s="243"/>
      <c r="AH152" s="243"/>
      <c r="AI152" s="243"/>
      <c r="AJ152" s="233"/>
    </row>
    <row r="153" spans="1:37" ht="14.5" thickBot="1" x14ac:dyDescent="0.35">
      <c r="A153" s="1746"/>
      <c r="B153" s="245">
        <v>2013</v>
      </c>
      <c r="C153" s="247">
        <f t="shared" si="3"/>
        <v>0</v>
      </c>
      <c r="D153" s="229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5"/>
      <c r="V153" s="231"/>
      <c r="W153" s="232"/>
      <c r="X153" s="232"/>
      <c r="Y153" s="232"/>
      <c r="Z153" s="232"/>
      <c r="AA153" s="232"/>
      <c r="AB153" s="232"/>
      <c r="AC153" s="232"/>
      <c r="AD153" s="243"/>
      <c r="AE153" s="243"/>
      <c r="AF153" s="243"/>
      <c r="AG153" s="243"/>
      <c r="AH153" s="243"/>
      <c r="AI153" s="243"/>
      <c r="AJ153" s="233"/>
    </row>
    <row r="154" spans="1:37" ht="14.5" thickBot="1" x14ac:dyDescent="0.35">
      <c r="A154" s="1746"/>
      <c r="B154" s="245">
        <v>2014</v>
      </c>
      <c r="C154" s="247">
        <f t="shared" si="3"/>
        <v>0</v>
      </c>
      <c r="D154" s="229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5"/>
      <c r="W154" s="231"/>
      <c r="X154" s="232"/>
      <c r="Y154" s="232"/>
      <c r="Z154" s="232"/>
      <c r="AA154" s="232"/>
      <c r="AB154" s="232"/>
      <c r="AC154" s="232"/>
      <c r="AD154" s="243"/>
      <c r="AE154" s="243"/>
      <c r="AF154" s="243"/>
      <c r="AG154" s="243"/>
      <c r="AH154" s="243"/>
      <c r="AI154" s="243"/>
      <c r="AJ154" s="233"/>
    </row>
    <row r="155" spans="1:37" ht="14.5" thickBot="1" x14ac:dyDescent="0.35">
      <c r="A155" s="1746"/>
      <c r="B155" s="245">
        <v>2015</v>
      </c>
      <c r="C155" s="247">
        <f t="shared" si="3"/>
        <v>0</v>
      </c>
      <c r="D155" s="229"/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5"/>
      <c r="X155" s="231"/>
      <c r="Y155" s="232"/>
      <c r="Z155" s="232"/>
      <c r="AA155" s="232"/>
      <c r="AB155" s="232"/>
      <c r="AC155" s="232"/>
      <c r="AD155" s="243"/>
      <c r="AE155" s="243"/>
      <c r="AF155" s="243"/>
      <c r="AG155" s="243"/>
      <c r="AH155" s="243"/>
      <c r="AI155" s="243"/>
      <c r="AJ155" s="233"/>
    </row>
    <row r="156" spans="1:37" ht="14.5" thickBot="1" x14ac:dyDescent="0.35">
      <c r="A156" s="1746"/>
      <c r="B156" s="245">
        <v>2016</v>
      </c>
      <c r="C156" s="247">
        <f t="shared" si="3"/>
        <v>0</v>
      </c>
      <c r="D156" s="229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5"/>
      <c r="Y156" s="236"/>
      <c r="Z156" s="232"/>
      <c r="AA156" s="232"/>
      <c r="AB156" s="232"/>
      <c r="AC156" s="232"/>
      <c r="AD156" s="243"/>
      <c r="AE156" s="243"/>
      <c r="AF156" s="243"/>
      <c r="AG156" s="243"/>
      <c r="AH156" s="243"/>
      <c r="AI156" s="243"/>
      <c r="AJ156" s="233"/>
    </row>
    <row r="157" spans="1:37" ht="14.5" thickBot="1" x14ac:dyDescent="0.35">
      <c r="A157" s="1746"/>
      <c r="B157" s="245">
        <v>2017</v>
      </c>
      <c r="C157" s="247">
        <f t="shared" si="3"/>
        <v>0</v>
      </c>
      <c r="D157" s="229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7"/>
      <c r="Z157" s="236"/>
      <c r="AA157" s="232"/>
      <c r="AB157" s="232"/>
      <c r="AC157" s="232"/>
      <c r="AD157" s="243"/>
      <c r="AE157" s="243"/>
      <c r="AF157" s="243"/>
      <c r="AG157" s="243"/>
      <c r="AH157" s="243"/>
      <c r="AI157" s="243"/>
      <c r="AJ157" s="233"/>
    </row>
    <row r="158" spans="1:37" ht="14.5" thickBot="1" x14ac:dyDescent="0.35">
      <c r="A158" s="1746"/>
      <c r="B158" s="245">
        <v>2018</v>
      </c>
      <c r="C158" s="247">
        <f t="shared" si="3"/>
        <v>0</v>
      </c>
      <c r="D158" s="229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  <c r="Z158" s="237"/>
      <c r="AA158" s="236"/>
      <c r="AB158" s="232"/>
      <c r="AC158" s="232"/>
      <c r="AD158" s="243"/>
      <c r="AE158" s="243"/>
      <c r="AF158" s="243"/>
      <c r="AG158" s="243"/>
      <c r="AH158" s="243"/>
      <c r="AI158" s="243"/>
      <c r="AJ158" s="233"/>
    </row>
    <row r="159" spans="1:37" ht="15" customHeight="1" thickBot="1" x14ac:dyDescent="0.35">
      <c r="A159" s="1746"/>
      <c r="B159" s="245">
        <v>2019</v>
      </c>
      <c r="C159" s="247">
        <f t="shared" si="3"/>
        <v>0</v>
      </c>
      <c r="D159" s="229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7"/>
      <c r="AB159" s="236"/>
      <c r="AC159" s="232"/>
      <c r="AD159" s="243"/>
      <c r="AE159" s="243"/>
      <c r="AF159" s="243"/>
      <c r="AG159" s="243"/>
      <c r="AH159" s="243"/>
      <c r="AI159" s="243"/>
      <c r="AJ159" s="233"/>
      <c r="AK159" s="1743" t="s">
        <v>1273</v>
      </c>
    </row>
    <row r="160" spans="1:37" ht="14.5" thickBot="1" x14ac:dyDescent="0.35">
      <c r="A160" s="1746"/>
      <c r="B160" s="245">
        <v>2020</v>
      </c>
      <c r="C160" s="247">
        <f t="shared" si="3"/>
        <v>0</v>
      </c>
      <c r="D160" s="229"/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7"/>
      <c r="AC160" s="236"/>
      <c r="AD160" s="232"/>
      <c r="AE160" s="232"/>
      <c r="AF160" s="232"/>
      <c r="AG160" s="232"/>
      <c r="AH160" s="232"/>
      <c r="AI160" s="232"/>
      <c r="AJ160" s="233"/>
      <c r="AK160" s="1744"/>
    </row>
    <row r="161" spans="1:41" ht="14.5" thickBot="1" x14ac:dyDescent="0.35">
      <c r="A161" s="1746"/>
      <c r="B161" s="245">
        <v>2021</v>
      </c>
      <c r="C161" s="247">
        <f t="shared" si="3"/>
        <v>0</v>
      </c>
      <c r="D161" s="229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7"/>
      <c r="AC161" s="249"/>
      <c r="AD161" s="250"/>
      <c r="AE161" s="238"/>
      <c r="AF161" s="238"/>
      <c r="AG161" s="238"/>
      <c r="AH161" s="238"/>
      <c r="AI161" s="238"/>
      <c r="AJ161" s="251"/>
      <c r="AK161" s="1744"/>
    </row>
    <row r="162" spans="1:41" ht="14.5" thickBot="1" x14ac:dyDescent="0.35">
      <c r="A162" s="1746"/>
      <c r="B162" s="245">
        <v>2022</v>
      </c>
      <c r="C162" s="247">
        <f t="shared" si="3"/>
        <v>0</v>
      </c>
      <c r="D162" s="229"/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7"/>
      <c r="AC162" s="237"/>
      <c r="AD162" s="249"/>
      <c r="AE162" s="250"/>
      <c r="AF162" s="238"/>
      <c r="AG162" s="238"/>
      <c r="AH162" s="238"/>
      <c r="AI162" s="238"/>
      <c r="AJ162" s="251"/>
      <c r="AK162" s="1744"/>
    </row>
    <row r="163" spans="1:41" ht="14.5" thickBot="1" x14ac:dyDescent="0.35">
      <c r="A163" s="1746"/>
      <c r="B163" s="245">
        <v>2023</v>
      </c>
      <c r="C163" s="247">
        <f t="shared" si="3"/>
        <v>0</v>
      </c>
      <c r="D163" s="229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  <c r="Y163" s="234"/>
      <c r="Z163" s="234"/>
      <c r="AA163" s="234"/>
      <c r="AB163" s="237"/>
      <c r="AC163" s="237"/>
      <c r="AD163" s="234"/>
      <c r="AE163" s="249"/>
      <c r="AF163" s="250"/>
      <c r="AG163" s="238"/>
      <c r="AH163" s="238"/>
      <c r="AI163" s="238"/>
      <c r="AJ163" s="807"/>
      <c r="AK163" s="376" t="str">
        <f>IF(C163=SUM('4.7 Capex Workload Summary'!D$41:D$45),"OK","Error")</f>
        <v>OK</v>
      </c>
    </row>
    <row r="164" spans="1:41" ht="14.5" thickBot="1" x14ac:dyDescent="0.35">
      <c r="A164" s="1746"/>
      <c r="B164" s="245">
        <v>2024</v>
      </c>
      <c r="C164" s="247">
        <f t="shared" si="3"/>
        <v>0</v>
      </c>
      <c r="D164" s="229"/>
      <c r="E164" s="234"/>
      <c r="F164" s="234"/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234"/>
      <c r="Y164" s="234"/>
      <c r="Z164" s="234"/>
      <c r="AA164" s="234"/>
      <c r="AB164" s="237"/>
      <c r="AC164" s="237"/>
      <c r="AD164" s="234"/>
      <c r="AE164" s="234"/>
      <c r="AF164" s="249"/>
      <c r="AG164" s="250"/>
      <c r="AH164" s="238"/>
      <c r="AI164" s="238"/>
      <c r="AJ164" s="807"/>
      <c r="AK164" s="377" t="str">
        <f>IF(C164=SUM('4.7 Capex Workload Summary'!E$41:E$45),"OK","Error")</f>
        <v>OK</v>
      </c>
    </row>
    <row r="165" spans="1:41" ht="14.5" thickBot="1" x14ac:dyDescent="0.35">
      <c r="A165" s="1746"/>
      <c r="B165" s="245">
        <v>2025</v>
      </c>
      <c r="C165" s="247">
        <f t="shared" si="3"/>
        <v>0</v>
      </c>
      <c r="D165" s="229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  <c r="Z165" s="234"/>
      <c r="AA165" s="234"/>
      <c r="AB165" s="237"/>
      <c r="AC165" s="237"/>
      <c r="AD165" s="234"/>
      <c r="AE165" s="234"/>
      <c r="AF165" s="234"/>
      <c r="AG165" s="249"/>
      <c r="AH165" s="250"/>
      <c r="AI165" s="238"/>
      <c r="AJ165" s="807"/>
      <c r="AK165" s="377" t="str">
        <f>IF(C165=SUM('4.7 Capex Workload Summary'!F$41:F$45),"OK","Error")</f>
        <v>OK</v>
      </c>
    </row>
    <row r="166" spans="1:41" ht="14.5" thickBot="1" x14ac:dyDescent="0.35">
      <c r="A166" s="1746"/>
      <c r="B166" s="245">
        <v>2026</v>
      </c>
      <c r="C166" s="247">
        <f t="shared" si="3"/>
        <v>0</v>
      </c>
      <c r="D166" s="229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  <c r="Y166" s="234"/>
      <c r="Z166" s="234"/>
      <c r="AA166" s="234"/>
      <c r="AB166" s="237"/>
      <c r="AC166" s="237"/>
      <c r="AD166" s="234"/>
      <c r="AE166" s="234"/>
      <c r="AF166" s="234"/>
      <c r="AG166" s="234"/>
      <c r="AH166" s="249"/>
      <c r="AI166" s="250"/>
      <c r="AJ166" s="807"/>
      <c r="AK166" s="377" t="str">
        <f>IF(C166=SUM('4.7 Capex Workload Summary'!G$41:G$45),"OK","Error")</f>
        <v>OK</v>
      </c>
    </row>
    <row r="167" spans="1:41" ht="14.5" thickBot="1" x14ac:dyDescent="0.35">
      <c r="A167" s="1746"/>
      <c r="B167" s="245">
        <v>2027</v>
      </c>
      <c r="C167" s="247">
        <f t="shared" si="3"/>
        <v>0</v>
      </c>
      <c r="D167" s="229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234"/>
      <c r="Y167" s="234"/>
      <c r="Z167" s="234"/>
      <c r="AA167" s="234"/>
      <c r="AB167" s="237"/>
      <c r="AC167" s="237"/>
      <c r="AD167" s="234"/>
      <c r="AE167" s="234"/>
      <c r="AF167" s="234"/>
      <c r="AG167" s="234"/>
      <c r="AH167" s="234"/>
      <c r="AI167" s="249"/>
      <c r="AJ167" s="808"/>
      <c r="AK167" s="377" t="str">
        <f>IF(C167=SUM('4.7 Capex Workload Summary'!H$41:H$45),"OK","Error")</f>
        <v>OK</v>
      </c>
    </row>
    <row r="168" spans="1:41" ht="14.5" thickBot="1" x14ac:dyDescent="0.35">
      <c r="A168" s="1747"/>
      <c r="B168" s="246">
        <v>2028</v>
      </c>
      <c r="C168" s="248">
        <f t="shared" si="3"/>
        <v>0</v>
      </c>
      <c r="D168" s="252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B168" s="254"/>
      <c r="AC168" s="254"/>
      <c r="AD168" s="253"/>
      <c r="AE168" s="253"/>
      <c r="AF168" s="253"/>
      <c r="AG168" s="253"/>
      <c r="AH168" s="253"/>
      <c r="AI168" s="253"/>
      <c r="AJ168" s="809"/>
      <c r="AK168" s="379" t="str">
        <f>IF(C168=SUM('4.7 Capex Workload Summary'!I$41:I$45),"OK","Error")</f>
        <v>OK</v>
      </c>
    </row>
    <row r="169" spans="1:41" x14ac:dyDescent="0.3"/>
    <row r="170" spans="1:41" s="38" customFormat="1" ht="15" customHeight="1" x14ac:dyDescent="0.4">
      <c r="A170" s="34" t="s">
        <v>12</v>
      </c>
      <c r="B170" s="35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7"/>
      <c r="AJ170" s="37"/>
      <c r="AK170" s="37"/>
      <c r="AL170" s="37"/>
      <c r="AM170" s="37"/>
      <c r="AN170" s="37"/>
      <c r="AO170" s="37"/>
    </row>
  </sheetData>
  <sheetProtection sheet="1" objects="1" scenarios="1"/>
  <mergeCells count="17">
    <mergeCell ref="A1:J3"/>
    <mergeCell ref="A8:A45"/>
    <mergeCell ref="B8:AJ8"/>
    <mergeCell ref="B11:AJ11"/>
    <mergeCell ref="A131:A168"/>
    <mergeCell ref="B131:AJ131"/>
    <mergeCell ref="B134:AJ134"/>
    <mergeCell ref="A49:A86"/>
    <mergeCell ref="B49:AJ49"/>
    <mergeCell ref="B52:AJ52"/>
    <mergeCell ref="A90:A127"/>
    <mergeCell ref="B90:AJ90"/>
    <mergeCell ref="B93:AJ93"/>
    <mergeCell ref="AK36:AK39"/>
    <mergeCell ref="AK77:AK80"/>
    <mergeCell ref="AK118:AK121"/>
    <mergeCell ref="AK159:AK162"/>
  </mergeCells>
  <conditionalFormatting sqref="AK40:AK45">
    <cfRule type="expression" dxfId="6" priority="7">
      <formula>AK40="Error"</formula>
    </cfRule>
  </conditionalFormatting>
  <conditionalFormatting sqref="AK81:AK86">
    <cfRule type="expression" dxfId="5" priority="3">
      <formula>AK81="Error"</formula>
    </cfRule>
  </conditionalFormatting>
  <conditionalFormatting sqref="AK122:AK127">
    <cfRule type="expression" dxfId="4" priority="2">
      <formula>AK122="Error"</formula>
    </cfRule>
  </conditionalFormatting>
  <conditionalFormatting sqref="AK163:AK168">
    <cfRule type="expression" dxfId="3" priority="1">
      <formula>AK163="Error"</formula>
    </cfRule>
  </conditionalFormatting>
  <pageMargins left="0.7" right="0.7" top="0.75" bottom="0.75" header="0.3" footer="0.3"/>
  <pageSetup paperSize="9" scale="23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E27E6-E9D3-47AF-873F-D34235AB29EA}">
  <sheetPr>
    <pageSetUpPr fitToPage="1"/>
  </sheetPr>
  <dimension ref="A1:AN94"/>
  <sheetViews>
    <sheetView zoomScale="80" zoomScaleNormal="8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6" sqref="A6"/>
    </sheetView>
  </sheetViews>
  <sheetFormatPr defaultColWidth="0" defaultRowHeight="14" zeroHeight="1" x14ac:dyDescent="0.3"/>
  <cols>
    <col min="1" max="1" width="29.25" customWidth="1"/>
    <col min="2" max="2" width="14.08203125" customWidth="1"/>
    <col min="3" max="3" width="9" customWidth="1"/>
    <col min="4" max="36" width="7.58203125" customWidth="1"/>
    <col min="37" max="37" width="9" customWidth="1"/>
    <col min="38" max="40" width="0" hidden="1" customWidth="1"/>
    <col min="41" max="16384" width="9" hidden="1"/>
  </cols>
  <sheetData>
    <row r="1" spans="1:36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36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36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</row>
    <row r="4" spans="1:36" ht="18" x14ac:dyDescent="0.4">
      <c r="A4" s="638" t="str">
        <f ca="1">CONCATENATE("Worksheet: ",RIGHT(CELL("filename",$A$1),LEN(CELL("filename",$A$1))-FIND("]",CELL("filename",$A$1))))</f>
        <v>Worksheet: 4.10 Network Development</v>
      </c>
    </row>
    <row r="5" spans="1:36" ht="15" customHeight="1" x14ac:dyDescent="0.3">
      <c r="A5" s="48"/>
      <c r="B5" s="42"/>
      <c r="C5" s="42"/>
      <c r="D5" s="1014"/>
    </row>
    <row r="6" spans="1:36" ht="15" customHeight="1" thickBot="1" x14ac:dyDescent="0.4">
      <c r="A6" s="212" t="s">
        <v>1277</v>
      </c>
      <c r="B6" s="266"/>
      <c r="C6" s="266"/>
      <c r="D6" s="266"/>
    </row>
    <row r="7" spans="1:36" ht="30" customHeight="1" thickBot="1" x14ac:dyDescent="0.35">
      <c r="A7" s="1148"/>
      <c r="B7" s="1149" t="s">
        <v>879</v>
      </c>
      <c r="C7" s="1150" t="s">
        <v>299</v>
      </c>
      <c r="D7" s="1151">
        <v>1996</v>
      </c>
      <c r="E7" s="1151">
        <v>1997</v>
      </c>
      <c r="F7" s="1151">
        <v>1998</v>
      </c>
      <c r="G7" s="1151">
        <v>1999</v>
      </c>
      <c r="H7" s="1151">
        <v>2000</v>
      </c>
      <c r="I7" s="1151">
        <v>2001</v>
      </c>
      <c r="J7" s="1152">
        <v>2002</v>
      </c>
      <c r="K7" s="1152">
        <v>2003</v>
      </c>
      <c r="L7" s="1152">
        <v>2004</v>
      </c>
      <c r="M7" s="1152">
        <v>2005</v>
      </c>
      <c r="N7" s="1152">
        <v>2006</v>
      </c>
      <c r="O7" s="1152">
        <v>2007</v>
      </c>
      <c r="P7" s="1152">
        <v>2008</v>
      </c>
      <c r="Q7" s="1152">
        <v>2009</v>
      </c>
      <c r="R7" s="1152">
        <v>2010</v>
      </c>
      <c r="S7" s="1152">
        <v>2011</v>
      </c>
      <c r="T7" s="1152">
        <v>2012</v>
      </c>
      <c r="U7" s="1152">
        <v>2013</v>
      </c>
      <c r="V7" s="1152">
        <v>2014</v>
      </c>
      <c r="W7" s="1152">
        <v>2015</v>
      </c>
      <c r="X7" s="1152">
        <v>2016</v>
      </c>
      <c r="Y7" s="1152">
        <v>2017</v>
      </c>
      <c r="Z7" s="1152">
        <v>2018</v>
      </c>
      <c r="AA7" s="1152">
        <v>2019</v>
      </c>
      <c r="AB7" s="1152">
        <v>2020</v>
      </c>
      <c r="AC7" s="1152">
        <v>2021</v>
      </c>
      <c r="AD7" s="1152">
        <v>2022</v>
      </c>
      <c r="AE7" s="1152">
        <v>2023</v>
      </c>
      <c r="AF7" s="1152">
        <v>2024</v>
      </c>
      <c r="AG7" s="1152">
        <v>2025</v>
      </c>
      <c r="AH7" s="1152">
        <v>2026</v>
      </c>
      <c r="AI7" s="1152">
        <v>2027</v>
      </c>
      <c r="AJ7" s="1153">
        <v>2028</v>
      </c>
    </row>
    <row r="8" spans="1:36" ht="15" customHeight="1" x14ac:dyDescent="0.3">
      <c r="A8" s="1748" t="s">
        <v>317</v>
      </c>
      <c r="B8" s="1154" t="s">
        <v>363</v>
      </c>
      <c r="C8" s="1143" t="s">
        <v>225</v>
      </c>
      <c r="D8" s="680">
        <f>D23</f>
        <v>0</v>
      </c>
      <c r="E8" s="680">
        <f t="shared" ref="E8:AJ8" si="0">D8+E23</f>
        <v>0</v>
      </c>
      <c r="F8" s="680">
        <f t="shared" si="0"/>
        <v>0</v>
      </c>
      <c r="G8" s="680">
        <f t="shared" si="0"/>
        <v>0</v>
      </c>
      <c r="H8" s="680">
        <f t="shared" si="0"/>
        <v>0</v>
      </c>
      <c r="I8" s="680">
        <f t="shared" si="0"/>
        <v>0</v>
      </c>
      <c r="J8" s="680">
        <f t="shared" si="0"/>
        <v>0</v>
      </c>
      <c r="K8" s="680">
        <f t="shared" si="0"/>
        <v>0</v>
      </c>
      <c r="L8" s="680">
        <f t="shared" si="0"/>
        <v>0</v>
      </c>
      <c r="M8" s="680">
        <f t="shared" si="0"/>
        <v>0</v>
      </c>
      <c r="N8" s="680">
        <f t="shared" si="0"/>
        <v>0</v>
      </c>
      <c r="O8" s="680">
        <f t="shared" si="0"/>
        <v>0</v>
      </c>
      <c r="P8" s="680">
        <f t="shared" si="0"/>
        <v>0</v>
      </c>
      <c r="Q8" s="680">
        <f t="shared" si="0"/>
        <v>0</v>
      </c>
      <c r="R8" s="680">
        <f t="shared" si="0"/>
        <v>0</v>
      </c>
      <c r="S8" s="680">
        <f t="shared" si="0"/>
        <v>0</v>
      </c>
      <c r="T8" s="680">
        <f t="shared" si="0"/>
        <v>0</v>
      </c>
      <c r="U8" s="680">
        <f t="shared" si="0"/>
        <v>0</v>
      </c>
      <c r="V8" s="680">
        <f t="shared" si="0"/>
        <v>0</v>
      </c>
      <c r="W8" s="680">
        <f t="shared" si="0"/>
        <v>0</v>
      </c>
      <c r="X8" s="680">
        <f t="shared" si="0"/>
        <v>0</v>
      </c>
      <c r="Y8" s="680">
        <f t="shared" si="0"/>
        <v>0</v>
      </c>
      <c r="Z8" s="680">
        <f t="shared" si="0"/>
        <v>0</v>
      </c>
      <c r="AA8" s="680">
        <f t="shared" si="0"/>
        <v>0</v>
      </c>
      <c r="AB8" s="680">
        <f t="shared" si="0"/>
        <v>0</v>
      </c>
      <c r="AC8" s="680">
        <f t="shared" si="0"/>
        <v>0</v>
      </c>
      <c r="AD8" s="680">
        <f t="shared" si="0"/>
        <v>0</v>
      </c>
      <c r="AE8" s="680">
        <f t="shared" si="0"/>
        <v>0</v>
      </c>
      <c r="AF8" s="680">
        <f t="shared" si="0"/>
        <v>0</v>
      </c>
      <c r="AG8" s="680">
        <f t="shared" si="0"/>
        <v>0</v>
      </c>
      <c r="AH8" s="680">
        <f t="shared" si="0"/>
        <v>0</v>
      </c>
      <c r="AI8" s="680">
        <f t="shared" si="0"/>
        <v>0</v>
      </c>
      <c r="AJ8" s="671">
        <f t="shared" si="0"/>
        <v>0</v>
      </c>
    </row>
    <row r="9" spans="1:36" ht="15" customHeight="1" x14ac:dyDescent="0.3">
      <c r="A9" s="1749"/>
      <c r="B9" s="1142" t="s">
        <v>939</v>
      </c>
      <c r="C9" s="1141" t="str">
        <f>$C$23</f>
        <v>Number</v>
      </c>
      <c r="D9" s="662">
        <f t="shared" ref="D9:D15" si="1">D24</f>
        <v>0</v>
      </c>
      <c r="E9" s="662">
        <f t="shared" ref="E9:AJ9" si="2">D9+E24</f>
        <v>0</v>
      </c>
      <c r="F9" s="662">
        <f t="shared" si="2"/>
        <v>0</v>
      </c>
      <c r="G9" s="662">
        <f t="shared" si="2"/>
        <v>0</v>
      </c>
      <c r="H9" s="662">
        <f t="shared" si="2"/>
        <v>0</v>
      </c>
      <c r="I9" s="662">
        <f t="shared" si="2"/>
        <v>0</v>
      </c>
      <c r="J9" s="662">
        <f t="shared" si="2"/>
        <v>0</v>
      </c>
      <c r="K9" s="662">
        <f t="shared" si="2"/>
        <v>0</v>
      </c>
      <c r="L9" s="662">
        <f t="shared" si="2"/>
        <v>0</v>
      </c>
      <c r="M9" s="662">
        <f t="shared" si="2"/>
        <v>0</v>
      </c>
      <c r="N9" s="662">
        <f t="shared" si="2"/>
        <v>0</v>
      </c>
      <c r="O9" s="662">
        <f t="shared" si="2"/>
        <v>0</v>
      </c>
      <c r="P9" s="662">
        <f t="shared" si="2"/>
        <v>0</v>
      </c>
      <c r="Q9" s="662">
        <f t="shared" si="2"/>
        <v>0</v>
      </c>
      <c r="R9" s="662">
        <f t="shared" si="2"/>
        <v>0</v>
      </c>
      <c r="S9" s="662">
        <f t="shared" si="2"/>
        <v>0</v>
      </c>
      <c r="T9" s="662">
        <f t="shared" si="2"/>
        <v>0</v>
      </c>
      <c r="U9" s="662">
        <f t="shared" si="2"/>
        <v>0</v>
      </c>
      <c r="V9" s="662">
        <f t="shared" si="2"/>
        <v>0</v>
      </c>
      <c r="W9" s="662">
        <f t="shared" si="2"/>
        <v>0</v>
      </c>
      <c r="X9" s="662">
        <f t="shared" si="2"/>
        <v>0</v>
      </c>
      <c r="Y9" s="662">
        <f t="shared" si="2"/>
        <v>0</v>
      </c>
      <c r="Z9" s="662">
        <f t="shared" si="2"/>
        <v>0</v>
      </c>
      <c r="AA9" s="662">
        <f t="shared" si="2"/>
        <v>0</v>
      </c>
      <c r="AB9" s="662">
        <f t="shared" si="2"/>
        <v>0</v>
      </c>
      <c r="AC9" s="662">
        <f t="shared" si="2"/>
        <v>0</v>
      </c>
      <c r="AD9" s="662">
        <f t="shared" si="2"/>
        <v>0</v>
      </c>
      <c r="AE9" s="662">
        <f t="shared" si="2"/>
        <v>0</v>
      </c>
      <c r="AF9" s="662">
        <f t="shared" si="2"/>
        <v>0</v>
      </c>
      <c r="AG9" s="662">
        <f t="shared" si="2"/>
        <v>0</v>
      </c>
      <c r="AH9" s="662">
        <f t="shared" si="2"/>
        <v>0</v>
      </c>
      <c r="AI9" s="662">
        <f t="shared" si="2"/>
        <v>0</v>
      </c>
      <c r="AJ9" s="663">
        <f t="shared" si="2"/>
        <v>0</v>
      </c>
    </row>
    <row r="10" spans="1:36" ht="15" customHeight="1" x14ac:dyDescent="0.3">
      <c r="A10" s="1749"/>
      <c r="B10" s="1142" t="s">
        <v>326</v>
      </c>
      <c r="C10" s="1141" t="str">
        <f t="shared" ref="C10:C18" si="3">$C$23</f>
        <v>Number</v>
      </c>
      <c r="D10" s="662">
        <f t="shared" si="1"/>
        <v>0</v>
      </c>
      <c r="E10" s="662">
        <f t="shared" ref="E10:AJ10" si="4">D10+E25</f>
        <v>0</v>
      </c>
      <c r="F10" s="662">
        <f t="shared" si="4"/>
        <v>0</v>
      </c>
      <c r="G10" s="662">
        <f t="shared" si="4"/>
        <v>0</v>
      </c>
      <c r="H10" s="662">
        <f t="shared" si="4"/>
        <v>0</v>
      </c>
      <c r="I10" s="662">
        <f t="shared" si="4"/>
        <v>0</v>
      </c>
      <c r="J10" s="662">
        <f t="shared" si="4"/>
        <v>0</v>
      </c>
      <c r="K10" s="662">
        <f t="shared" si="4"/>
        <v>0</v>
      </c>
      <c r="L10" s="662">
        <f t="shared" si="4"/>
        <v>0</v>
      </c>
      <c r="M10" s="662">
        <f t="shared" si="4"/>
        <v>0</v>
      </c>
      <c r="N10" s="662">
        <f t="shared" si="4"/>
        <v>0</v>
      </c>
      <c r="O10" s="662">
        <f t="shared" si="4"/>
        <v>0</v>
      </c>
      <c r="P10" s="662">
        <f t="shared" si="4"/>
        <v>0</v>
      </c>
      <c r="Q10" s="662">
        <f t="shared" si="4"/>
        <v>0</v>
      </c>
      <c r="R10" s="662">
        <f t="shared" si="4"/>
        <v>0</v>
      </c>
      <c r="S10" s="662">
        <f t="shared" si="4"/>
        <v>0</v>
      </c>
      <c r="T10" s="662">
        <f t="shared" si="4"/>
        <v>0</v>
      </c>
      <c r="U10" s="662">
        <f t="shared" si="4"/>
        <v>0</v>
      </c>
      <c r="V10" s="662">
        <f t="shared" si="4"/>
        <v>0</v>
      </c>
      <c r="W10" s="662">
        <f t="shared" si="4"/>
        <v>0</v>
      </c>
      <c r="X10" s="662">
        <f t="shared" si="4"/>
        <v>0</v>
      </c>
      <c r="Y10" s="662">
        <f t="shared" si="4"/>
        <v>0</v>
      </c>
      <c r="Z10" s="662">
        <f t="shared" si="4"/>
        <v>0</v>
      </c>
      <c r="AA10" s="662">
        <f t="shared" si="4"/>
        <v>0</v>
      </c>
      <c r="AB10" s="662">
        <f t="shared" si="4"/>
        <v>0</v>
      </c>
      <c r="AC10" s="662">
        <f t="shared" si="4"/>
        <v>0</v>
      </c>
      <c r="AD10" s="662">
        <f t="shared" si="4"/>
        <v>0</v>
      </c>
      <c r="AE10" s="662">
        <f t="shared" si="4"/>
        <v>0</v>
      </c>
      <c r="AF10" s="662">
        <f t="shared" si="4"/>
        <v>0</v>
      </c>
      <c r="AG10" s="662">
        <f t="shared" si="4"/>
        <v>0</v>
      </c>
      <c r="AH10" s="662">
        <f t="shared" si="4"/>
        <v>0</v>
      </c>
      <c r="AI10" s="662">
        <f t="shared" si="4"/>
        <v>0</v>
      </c>
      <c r="AJ10" s="663">
        <f t="shared" si="4"/>
        <v>0</v>
      </c>
    </row>
    <row r="11" spans="1:36" ht="15" customHeight="1" thickBot="1" x14ac:dyDescent="0.35">
      <c r="A11" s="1750"/>
      <c r="B11" s="1144" t="s">
        <v>327</v>
      </c>
      <c r="C11" s="1145" t="str">
        <f t="shared" si="3"/>
        <v>Number</v>
      </c>
      <c r="D11" s="664">
        <f t="shared" si="1"/>
        <v>0</v>
      </c>
      <c r="E11" s="664">
        <f t="shared" ref="E11:AJ11" si="5">D11+E26</f>
        <v>0</v>
      </c>
      <c r="F11" s="664">
        <f t="shared" si="5"/>
        <v>0</v>
      </c>
      <c r="G11" s="664">
        <f t="shared" si="5"/>
        <v>0</v>
      </c>
      <c r="H11" s="664">
        <f t="shared" si="5"/>
        <v>0</v>
      </c>
      <c r="I11" s="664">
        <f t="shared" si="5"/>
        <v>0</v>
      </c>
      <c r="J11" s="664">
        <f t="shared" si="5"/>
        <v>0</v>
      </c>
      <c r="K11" s="664">
        <f t="shared" si="5"/>
        <v>0</v>
      </c>
      <c r="L11" s="664">
        <f t="shared" si="5"/>
        <v>0</v>
      </c>
      <c r="M11" s="664">
        <f t="shared" si="5"/>
        <v>0</v>
      </c>
      <c r="N11" s="664">
        <f t="shared" si="5"/>
        <v>0</v>
      </c>
      <c r="O11" s="664">
        <f t="shared" si="5"/>
        <v>0</v>
      </c>
      <c r="P11" s="664">
        <f t="shared" si="5"/>
        <v>0</v>
      </c>
      <c r="Q11" s="664">
        <f t="shared" si="5"/>
        <v>0</v>
      </c>
      <c r="R11" s="664">
        <f t="shared" si="5"/>
        <v>0</v>
      </c>
      <c r="S11" s="664">
        <f t="shared" si="5"/>
        <v>0</v>
      </c>
      <c r="T11" s="664">
        <f t="shared" si="5"/>
        <v>0</v>
      </c>
      <c r="U11" s="664">
        <f t="shared" si="5"/>
        <v>0</v>
      </c>
      <c r="V11" s="664">
        <f t="shared" si="5"/>
        <v>0</v>
      </c>
      <c r="W11" s="664">
        <f t="shared" si="5"/>
        <v>0</v>
      </c>
      <c r="X11" s="664">
        <f t="shared" si="5"/>
        <v>0</v>
      </c>
      <c r="Y11" s="664">
        <f t="shared" si="5"/>
        <v>0</v>
      </c>
      <c r="Z11" s="664">
        <f t="shared" si="5"/>
        <v>0</v>
      </c>
      <c r="AA11" s="664">
        <f t="shared" si="5"/>
        <v>0</v>
      </c>
      <c r="AB11" s="664">
        <f t="shared" si="5"/>
        <v>0</v>
      </c>
      <c r="AC11" s="664">
        <f t="shared" si="5"/>
        <v>0</v>
      </c>
      <c r="AD11" s="664">
        <f t="shared" si="5"/>
        <v>0</v>
      </c>
      <c r="AE11" s="664">
        <f t="shared" si="5"/>
        <v>0</v>
      </c>
      <c r="AF11" s="664">
        <f t="shared" si="5"/>
        <v>0</v>
      </c>
      <c r="AG11" s="664">
        <f t="shared" si="5"/>
        <v>0</v>
      </c>
      <c r="AH11" s="664">
        <f t="shared" si="5"/>
        <v>0</v>
      </c>
      <c r="AI11" s="664">
        <f t="shared" si="5"/>
        <v>0</v>
      </c>
      <c r="AJ11" s="665">
        <f t="shared" si="5"/>
        <v>0</v>
      </c>
    </row>
    <row r="12" spans="1:36" ht="15" customHeight="1" x14ac:dyDescent="0.3">
      <c r="A12" s="1751" t="s">
        <v>941</v>
      </c>
      <c r="B12" s="1154" t="s">
        <v>363</v>
      </c>
      <c r="C12" s="1143" t="str">
        <f t="shared" si="3"/>
        <v>Number</v>
      </c>
      <c r="D12" s="680">
        <f t="shared" si="1"/>
        <v>0</v>
      </c>
      <c r="E12" s="680">
        <f t="shared" ref="E12:AJ12" si="6">D12+E27</f>
        <v>0</v>
      </c>
      <c r="F12" s="680">
        <f t="shared" si="6"/>
        <v>0</v>
      </c>
      <c r="G12" s="680">
        <f t="shared" si="6"/>
        <v>0</v>
      </c>
      <c r="H12" s="680">
        <f t="shared" si="6"/>
        <v>0</v>
      </c>
      <c r="I12" s="680">
        <f t="shared" si="6"/>
        <v>0</v>
      </c>
      <c r="J12" s="680">
        <f t="shared" si="6"/>
        <v>0</v>
      </c>
      <c r="K12" s="680">
        <f t="shared" si="6"/>
        <v>0</v>
      </c>
      <c r="L12" s="680">
        <f t="shared" si="6"/>
        <v>0</v>
      </c>
      <c r="M12" s="680">
        <f t="shared" si="6"/>
        <v>0</v>
      </c>
      <c r="N12" s="680">
        <f t="shared" si="6"/>
        <v>0</v>
      </c>
      <c r="O12" s="680">
        <f t="shared" si="6"/>
        <v>0</v>
      </c>
      <c r="P12" s="680">
        <f t="shared" si="6"/>
        <v>0</v>
      </c>
      <c r="Q12" s="680">
        <f t="shared" si="6"/>
        <v>0</v>
      </c>
      <c r="R12" s="680">
        <f t="shared" si="6"/>
        <v>0</v>
      </c>
      <c r="S12" s="680">
        <f t="shared" si="6"/>
        <v>0</v>
      </c>
      <c r="T12" s="680">
        <f t="shared" si="6"/>
        <v>0</v>
      </c>
      <c r="U12" s="680">
        <f t="shared" si="6"/>
        <v>0</v>
      </c>
      <c r="V12" s="680">
        <f t="shared" si="6"/>
        <v>0</v>
      </c>
      <c r="W12" s="680">
        <f t="shared" si="6"/>
        <v>0</v>
      </c>
      <c r="X12" s="680">
        <f t="shared" si="6"/>
        <v>0</v>
      </c>
      <c r="Y12" s="680">
        <f t="shared" si="6"/>
        <v>0</v>
      </c>
      <c r="Z12" s="680">
        <f t="shared" si="6"/>
        <v>0</v>
      </c>
      <c r="AA12" s="680">
        <f t="shared" si="6"/>
        <v>0</v>
      </c>
      <c r="AB12" s="680">
        <f t="shared" si="6"/>
        <v>0</v>
      </c>
      <c r="AC12" s="680">
        <f t="shared" si="6"/>
        <v>0</v>
      </c>
      <c r="AD12" s="680">
        <f t="shared" si="6"/>
        <v>0</v>
      </c>
      <c r="AE12" s="680">
        <f t="shared" si="6"/>
        <v>0</v>
      </c>
      <c r="AF12" s="680">
        <f t="shared" si="6"/>
        <v>0</v>
      </c>
      <c r="AG12" s="680">
        <f t="shared" si="6"/>
        <v>0</v>
      </c>
      <c r="AH12" s="680">
        <f t="shared" si="6"/>
        <v>0</v>
      </c>
      <c r="AI12" s="680">
        <f t="shared" si="6"/>
        <v>0</v>
      </c>
      <c r="AJ12" s="671">
        <f t="shared" si="6"/>
        <v>0</v>
      </c>
    </row>
    <row r="13" spans="1:36" ht="15" customHeight="1" x14ac:dyDescent="0.3">
      <c r="A13" s="1752"/>
      <c r="B13" s="1142" t="s">
        <v>939</v>
      </c>
      <c r="C13" s="1141" t="str">
        <f t="shared" si="3"/>
        <v>Number</v>
      </c>
      <c r="D13" s="662">
        <f>D28</f>
        <v>0</v>
      </c>
      <c r="E13" s="662">
        <f>D13+E28</f>
        <v>0</v>
      </c>
      <c r="F13" s="662">
        <f t="shared" ref="F13:AJ13" si="7">E13+F28</f>
        <v>0</v>
      </c>
      <c r="G13" s="662">
        <f t="shared" si="7"/>
        <v>0</v>
      </c>
      <c r="H13" s="662">
        <f t="shared" si="7"/>
        <v>0</v>
      </c>
      <c r="I13" s="662">
        <f t="shared" si="7"/>
        <v>0</v>
      </c>
      <c r="J13" s="662">
        <f t="shared" si="7"/>
        <v>0</v>
      </c>
      <c r="K13" s="662">
        <f t="shared" si="7"/>
        <v>0</v>
      </c>
      <c r="L13" s="662">
        <f t="shared" si="7"/>
        <v>0</v>
      </c>
      <c r="M13" s="662">
        <f t="shared" si="7"/>
        <v>0</v>
      </c>
      <c r="N13" s="662">
        <f t="shared" si="7"/>
        <v>0</v>
      </c>
      <c r="O13" s="662">
        <f t="shared" si="7"/>
        <v>0</v>
      </c>
      <c r="P13" s="662">
        <f t="shared" si="7"/>
        <v>0</v>
      </c>
      <c r="Q13" s="662">
        <f t="shared" si="7"/>
        <v>0</v>
      </c>
      <c r="R13" s="662">
        <f t="shared" si="7"/>
        <v>0</v>
      </c>
      <c r="S13" s="662">
        <f t="shared" si="7"/>
        <v>0</v>
      </c>
      <c r="T13" s="662">
        <f t="shared" si="7"/>
        <v>0</v>
      </c>
      <c r="U13" s="662">
        <f t="shared" si="7"/>
        <v>0</v>
      </c>
      <c r="V13" s="662">
        <f t="shared" si="7"/>
        <v>0</v>
      </c>
      <c r="W13" s="662">
        <f t="shared" si="7"/>
        <v>0</v>
      </c>
      <c r="X13" s="662">
        <f t="shared" si="7"/>
        <v>0</v>
      </c>
      <c r="Y13" s="662">
        <f t="shared" si="7"/>
        <v>0</v>
      </c>
      <c r="Z13" s="662">
        <f t="shared" si="7"/>
        <v>0</v>
      </c>
      <c r="AA13" s="662">
        <f t="shared" si="7"/>
        <v>0</v>
      </c>
      <c r="AB13" s="662">
        <f t="shared" si="7"/>
        <v>0</v>
      </c>
      <c r="AC13" s="662">
        <f t="shared" si="7"/>
        <v>0</v>
      </c>
      <c r="AD13" s="662">
        <f t="shared" si="7"/>
        <v>0</v>
      </c>
      <c r="AE13" s="662">
        <f t="shared" si="7"/>
        <v>0</v>
      </c>
      <c r="AF13" s="662">
        <f t="shared" si="7"/>
        <v>0</v>
      </c>
      <c r="AG13" s="662">
        <f t="shared" si="7"/>
        <v>0</v>
      </c>
      <c r="AH13" s="662">
        <f t="shared" si="7"/>
        <v>0</v>
      </c>
      <c r="AI13" s="662">
        <f t="shared" si="7"/>
        <v>0</v>
      </c>
      <c r="AJ13" s="663">
        <f t="shared" si="7"/>
        <v>0</v>
      </c>
    </row>
    <row r="14" spans="1:36" ht="15" customHeight="1" x14ac:dyDescent="0.3">
      <c r="A14" s="1752"/>
      <c r="B14" s="1142" t="s">
        <v>326</v>
      </c>
      <c r="C14" s="1141" t="str">
        <f t="shared" si="3"/>
        <v>Number</v>
      </c>
      <c r="D14" s="662">
        <f t="shared" si="1"/>
        <v>0</v>
      </c>
      <c r="E14" s="662">
        <f>D14+E29</f>
        <v>0</v>
      </c>
      <c r="F14" s="662">
        <f t="shared" ref="F14:AJ14" si="8">E14+F29</f>
        <v>0</v>
      </c>
      <c r="G14" s="662">
        <f t="shared" si="8"/>
        <v>0</v>
      </c>
      <c r="H14" s="662">
        <f t="shared" si="8"/>
        <v>0</v>
      </c>
      <c r="I14" s="662">
        <f t="shared" si="8"/>
        <v>0</v>
      </c>
      <c r="J14" s="662">
        <f t="shared" si="8"/>
        <v>0</v>
      </c>
      <c r="K14" s="662">
        <f t="shared" si="8"/>
        <v>0</v>
      </c>
      <c r="L14" s="662">
        <f t="shared" si="8"/>
        <v>0</v>
      </c>
      <c r="M14" s="662">
        <f t="shared" si="8"/>
        <v>0</v>
      </c>
      <c r="N14" s="662">
        <f t="shared" si="8"/>
        <v>0</v>
      </c>
      <c r="O14" s="662">
        <f t="shared" si="8"/>
        <v>0</v>
      </c>
      <c r="P14" s="662">
        <f t="shared" si="8"/>
        <v>0</v>
      </c>
      <c r="Q14" s="662">
        <f t="shared" si="8"/>
        <v>0</v>
      </c>
      <c r="R14" s="662">
        <f t="shared" si="8"/>
        <v>0</v>
      </c>
      <c r="S14" s="662">
        <f t="shared" si="8"/>
        <v>0</v>
      </c>
      <c r="T14" s="662">
        <f t="shared" si="8"/>
        <v>0</v>
      </c>
      <c r="U14" s="662">
        <f t="shared" si="8"/>
        <v>0</v>
      </c>
      <c r="V14" s="662">
        <f t="shared" si="8"/>
        <v>0</v>
      </c>
      <c r="W14" s="662">
        <f t="shared" si="8"/>
        <v>0</v>
      </c>
      <c r="X14" s="662">
        <f t="shared" si="8"/>
        <v>0</v>
      </c>
      <c r="Y14" s="662">
        <f t="shared" si="8"/>
        <v>0</v>
      </c>
      <c r="Z14" s="662">
        <f t="shared" si="8"/>
        <v>0</v>
      </c>
      <c r="AA14" s="662">
        <f t="shared" si="8"/>
        <v>0</v>
      </c>
      <c r="AB14" s="662">
        <f t="shared" si="8"/>
        <v>0</v>
      </c>
      <c r="AC14" s="662">
        <f t="shared" si="8"/>
        <v>0</v>
      </c>
      <c r="AD14" s="662">
        <f t="shared" si="8"/>
        <v>0</v>
      </c>
      <c r="AE14" s="662">
        <f t="shared" si="8"/>
        <v>0</v>
      </c>
      <c r="AF14" s="662">
        <f t="shared" si="8"/>
        <v>0</v>
      </c>
      <c r="AG14" s="662">
        <f t="shared" si="8"/>
        <v>0</v>
      </c>
      <c r="AH14" s="662">
        <f t="shared" si="8"/>
        <v>0</v>
      </c>
      <c r="AI14" s="662">
        <f t="shared" si="8"/>
        <v>0</v>
      </c>
      <c r="AJ14" s="663">
        <f t="shared" si="8"/>
        <v>0</v>
      </c>
    </row>
    <row r="15" spans="1:36" ht="15" customHeight="1" thickBot="1" x14ac:dyDescent="0.35">
      <c r="A15" s="1753"/>
      <c r="B15" s="1144" t="s">
        <v>327</v>
      </c>
      <c r="C15" s="1145" t="str">
        <f t="shared" si="3"/>
        <v>Number</v>
      </c>
      <c r="D15" s="664">
        <f t="shared" si="1"/>
        <v>0</v>
      </c>
      <c r="E15" s="664">
        <f>D15+E30</f>
        <v>0</v>
      </c>
      <c r="F15" s="664">
        <f t="shared" ref="F15:AJ15" si="9">E15+F30</f>
        <v>0</v>
      </c>
      <c r="G15" s="664">
        <f t="shared" si="9"/>
        <v>0</v>
      </c>
      <c r="H15" s="664">
        <f t="shared" si="9"/>
        <v>0</v>
      </c>
      <c r="I15" s="664">
        <f t="shared" si="9"/>
        <v>0</v>
      </c>
      <c r="J15" s="664">
        <f t="shared" si="9"/>
        <v>0</v>
      </c>
      <c r="K15" s="664">
        <f t="shared" si="9"/>
        <v>0</v>
      </c>
      <c r="L15" s="664">
        <f t="shared" si="9"/>
        <v>0</v>
      </c>
      <c r="M15" s="664">
        <f t="shared" si="9"/>
        <v>0</v>
      </c>
      <c r="N15" s="664">
        <f t="shared" si="9"/>
        <v>0</v>
      </c>
      <c r="O15" s="664">
        <f t="shared" si="9"/>
        <v>0</v>
      </c>
      <c r="P15" s="664">
        <f t="shared" si="9"/>
        <v>0</v>
      </c>
      <c r="Q15" s="664">
        <f t="shared" si="9"/>
        <v>0</v>
      </c>
      <c r="R15" s="664">
        <f t="shared" si="9"/>
        <v>0</v>
      </c>
      <c r="S15" s="664">
        <f t="shared" si="9"/>
        <v>0</v>
      </c>
      <c r="T15" s="664">
        <f t="shared" si="9"/>
        <v>0</v>
      </c>
      <c r="U15" s="664">
        <f t="shared" si="9"/>
        <v>0</v>
      </c>
      <c r="V15" s="664">
        <f t="shared" si="9"/>
        <v>0</v>
      </c>
      <c r="W15" s="664">
        <f t="shared" si="9"/>
        <v>0</v>
      </c>
      <c r="X15" s="664">
        <f t="shared" si="9"/>
        <v>0</v>
      </c>
      <c r="Y15" s="664">
        <f t="shared" si="9"/>
        <v>0</v>
      </c>
      <c r="Z15" s="664">
        <f t="shared" si="9"/>
        <v>0</v>
      </c>
      <c r="AA15" s="664">
        <f t="shared" si="9"/>
        <v>0</v>
      </c>
      <c r="AB15" s="664">
        <f t="shared" si="9"/>
        <v>0</v>
      </c>
      <c r="AC15" s="664">
        <f t="shared" si="9"/>
        <v>0</v>
      </c>
      <c r="AD15" s="664">
        <f t="shared" si="9"/>
        <v>0</v>
      </c>
      <c r="AE15" s="664">
        <f t="shared" si="9"/>
        <v>0</v>
      </c>
      <c r="AF15" s="664">
        <f t="shared" si="9"/>
        <v>0</v>
      </c>
      <c r="AG15" s="664">
        <f t="shared" si="9"/>
        <v>0</v>
      </c>
      <c r="AH15" s="664">
        <f t="shared" si="9"/>
        <v>0</v>
      </c>
      <c r="AI15" s="664">
        <f t="shared" si="9"/>
        <v>0</v>
      </c>
      <c r="AJ15" s="665">
        <f t="shared" si="9"/>
        <v>0</v>
      </c>
    </row>
    <row r="16" spans="1:36" ht="15" customHeight="1" x14ac:dyDescent="0.3">
      <c r="A16" s="1146" t="s">
        <v>317</v>
      </c>
      <c r="B16" s="1155" t="s">
        <v>855</v>
      </c>
      <c r="C16" s="1147" t="str">
        <f t="shared" si="3"/>
        <v>Number</v>
      </c>
      <c r="D16" s="1065">
        <f>SUM(D8:D11)</f>
        <v>0</v>
      </c>
      <c r="E16" s="1065">
        <f t="shared" ref="E16:AJ16" si="10">SUM(E8:E11)</f>
        <v>0</v>
      </c>
      <c r="F16" s="1065">
        <f t="shared" si="10"/>
        <v>0</v>
      </c>
      <c r="G16" s="1065">
        <f t="shared" si="10"/>
        <v>0</v>
      </c>
      <c r="H16" s="1065">
        <f t="shared" si="10"/>
        <v>0</v>
      </c>
      <c r="I16" s="1065">
        <f t="shared" si="10"/>
        <v>0</v>
      </c>
      <c r="J16" s="1065">
        <f t="shared" si="10"/>
        <v>0</v>
      </c>
      <c r="K16" s="1065">
        <f t="shared" si="10"/>
        <v>0</v>
      </c>
      <c r="L16" s="1065">
        <f t="shared" si="10"/>
        <v>0</v>
      </c>
      <c r="M16" s="1065">
        <f t="shared" si="10"/>
        <v>0</v>
      </c>
      <c r="N16" s="1065">
        <f t="shared" si="10"/>
        <v>0</v>
      </c>
      <c r="O16" s="1065">
        <f t="shared" si="10"/>
        <v>0</v>
      </c>
      <c r="P16" s="1065">
        <f t="shared" si="10"/>
        <v>0</v>
      </c>
      <c r="Q16" s="1065">
        <f t="shared" si="10"/>
        <v>0</v>
      </c>
      <c r="R16" s="1065">
        <f t="shared" si="10"/>
        <v>0</v>
      </c>
      <c r="S16" s="1065">
        <f t="shared" si="10"/>
        <v>0</v>
      </c>
      <c r="T16" s="1065">
        <f t="shared" si="10"/>
        <v>0</v>
      </c>
      <c r="U16" s="1065">
        <f t="shared" si="10"/>
        <v>0</v>
      </c>
      <c r="V16" s="1065">
        <f t="shared" si="10"/>
        <v>0</v>
      </c>
      <c r="W16" s="1065">
        <f t="shared" si="10"/>
        <v>0</v>
      </c>
      <c r="X16" s="1065">
        <f t="shared" si="10"/>
        <v>0</v>
      </c>
      <c r="Y16" s="1065">
        <f t="shared" si="10"/>
        <v>0</v>
      </c>
      <c r="Z16" s="1065">
        <f t="shared" si="10"/>
        <v>0</v>
      </c>
      <c r="AA16" s="1065">
        <f t="shared" si="10"/>
        <v>0</v>
      </c>
      <c r="AB16" s="1065">
        <f t="shared" si="10"/>
        <v>0</v>
      </c>
      <c r="AC16" s="1065">
        <f t="shared" si="10"/>
        <v>0</v>
      </c>
      <c r="AD16" s="1065">
        <f t="shared" si="10"/>
        <v>0</v>
      </c>
      <c r="AE16" s="1065">
        <f t="shared" si="10"/>
        <v>0</v>
      </c>
      <c r="AF16" s="1065">
        <f t="shared" si="10"/>
        <v>0</v>
      </c>
      <c r="AG16" s="1065">
        <f t="shared" si="10"/>
        <v>0</v>
      </c>
      <c r="AH16" s="1065">
        <f t="shared" si="10"/>
        <v>0</v>
      </c>
      <c r="AI16" s="1065">
        <f t="shared" si="10"/>
        <v>0</v>
      </c>
      <c r="AJ16" s="1066">
        <f t="shared" si="10"/>
        <v>0</v>
      </c>
    </row>
    <row r="17" spans="1:36" ht="15" customHeight="1" thickBot="1" x14ac:dyDescent="0.35">
      <c r="A17" s="578" t="s">
        <v>1045</v>
      </c>
      <c r="B17" s="1335" t="s">
        <v>855</v>
      </c>
      <c r="C17" s="1336" t="str">
        <f t="shared" si="3"/>
        <v>Number</v>
      </c>
      <c r="D17" s="1333">
        <f>SUM(D12:D15)</f>
        <v>0</v>
      </c>
      <c r="E17" s="1333">
        <f t="shared" ref="E17:AJ17" si="11">SUM(E12:E15)</f>
        <v>0</v>
      </c>
      <c r="F17" s="1333">
        <f t="shared" si="11"/>
        <v>0</v>
      </c>
      <c r="G17" s="1333">
        <f t="shared" si="11"/>
        <v>0</v>
      </c>
      <c r="H17" s="1333">
        <f t="shared" si="11"/>
        <v>0</v>
      </c>
      <c r="I17" s="1333">
        <f t="shared" si="11"/>
        <v>0</v>
      </c>
      <c r="J17" s="1333">
        <f t="shared" si="11"/>
        <v>0</v>
      </c>
      <c r="K17" s="1333">
        <f t="shared" si="11"/>
        <v>0</v>
      </c>
      <c r="L17" s="1333">
        <f t="shared" si="11"/>
        <v>0</v>
      </c>
      <c r="M17" s="1333">
        <f t="shared" si="11"/>
        <v>0</v>
      </c>
      <c r="N17" s="1333">
        <f t="shared" si="11"/>
        <v>0</v>
      </c>
      <c r="O17" s="1333">
        <f t="shared" si="11"/>
        <v>0</v>
      </c>
      <c r="P17" s="1333">
        <f t="shared" si="11"/>
        <v>0</v>
      </c>
      <c r="Q17" s="1333">
        <f t="shared" si="11"/>
        <v>0</v>
      </c>
      <c r="R17" s="1333">
        <f t="shared" si="11"/>
        <v>0</v>
      </c>
      <c r="S17" s="1333">
        <f t="shared" si="11"/>
        <v>0</v>
      </c>
      <c r="T17" s="1333">
        <f t="shared" si="11"/>
        <v>0</v>
      </c>
      <c r="U17" s="1333">
        <f t="shared" si="11"/>
        <v>0</v>
      </c>
      <c r="V17" s="1333">
        <f t="shared" si="11"/>
        <v>0</v>
      </c>
      <c r="W17" s="1333">
        <f t="shared" si="11"/>
        <v>0</v>
      </c>
      <c r="X17" s="1333">
        <f t="shared" si="11"/>
        <v>0</v>
      </c>
      <c r="Y17" s="1333">
        <f t="shared" si="11"/>
        <v>0</v>
      </c>
      <c r="Z17" s="1333">
        <f t="shared" si="11"/>
        <v>0</v>
      </c>
      <c r="AA17" s="1333">
        <f t="shared" si="11"/>
        <v>0</v>
      </c>
      <c r="AB17" s="1333">
        <f t="shared" si="11"/>
        <v>0</v>
      </c>
      <c r="AC17" s="1333">
        <f t="shared" si="11"/>
        <v>0</v>
      </c>
      <c r="AD17" s="1333">
        <f t="shared" si="11"/>
        <v>0</v>
      </c>
      <c r="AE17" s="1333">
        <f t="shared" si="11"/>
        <v>0</v>
      </c>
      <c r="AF17" s="1333">
        <f t="shared" si="11"/>
        <v>0</v>
      </c>
      <c r="AG17" s="1333">
        <f t="shared" si="11"/>
        <v>0</v>
      </c>
      <c r="AH17" s="1333">
        <f t="shared" si="11"/>
        <v>0</v>
      </c>
      <c r="AI17" s="1333">
        <f t="shared" si="11"/>
        <v>0</v>
      </c>
      <c r="AJ17" s="1334">
        <f t="shared" si="11"/>
        <v>0</v>
      </c>
    </row>
    <row r="18" spans="1:36" ht="15" customHeight="1" thickBot="1" x14ac:dyDescent="0.35">
      <c r="A18" s="1331" t="s">
        <v>1046</v>
      </c>
      <c r="B18" s="1332" t="s">
        <v>855</v>
      </c>
      <c r="C18" s="1149" t="str">
        <f t="shared" si="3"/>
        <v>Number</v>
      </c>
      <c r="D18" s="825"/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/>
      <c r="Y18" s="825"/>
      <c r="Z18" s="825"/>
      <c r="AA18" s="825"/>
      <c r="AB18" s="825"/>
      <c r="AC18" s="825"/>
      <c r="AD18" s="825"/>
      <c r="AE18" s="1337">
        <f>'5.2 Metering Assets'!D116</f>
        <v>0</v>
      </c>
      <c r="AF18" s="1337">
        <f>'5.2 Metering Assets'!E116</f>
        <v>0</v>
      </c>
      <c r="AG18" s="1337">
        <f>'5.2 Metering Assets'!F116</f>
        <v>0</v>
      </c>
      <c r="AH18" s="1337">
        <f>'5.2 Metering Assets'!G116</f>
        <v>0</v>
      </c>
      <c r="AI18" s="1337">
        <f>'5.2 Metering Assets'!H116</f>
        <v>0</v>
      </c>
      <c r="AJ18" s="1338">
        <f>'5.2 Metering Assets'!I116</f>
        <v>0</v>
      </c>
    </row>
    <row r="19" spans="1:36" ht="15" customHeight="1" x14ac:dyDescent="0.35">
      <c r="A19" s="42"/>
      <c r="B19" s="1139"/>
      <c r="C19" s="1140"/>
      <c r="D19" s="266"/>
    </row>
    <row r="20" spans="1:36" ht="15" customHeight="1" x14ac:dyDescent="0.35">
      <c r="A20" s="212"/>
      <c r="B20" s="266"/>
      <c r="C20" s="266"/>
      <c r="D20" s="266"/>
    </row>
    <row r="21" spans="1:36" ht="15" customHeight="1" thickBot="1" x14ac:dyDescent="0.4">
      <c r="A21" s="212" t="s">
        <v>1278</v>
      </c>
      <c r="B21" s="266"/>
      <c r="C21" s="266"/>
      <c r="D21" s="266"/>
    </row>
    <row r="22" spans="1:36" ht="30" customHeight="1" thickBot="1" x14ac:dyDescent="0.35">
      <c r="A22" s="1148"/>
      <c r="B22" s="1149" t="s">
        <v>879</v>
      </c>
      <c r="C22" s="1150" t="s">
        <v>299</v>
      </c>
      <c r="D22" s="1151">
        <v>1996</v>
      </c>
      <c r="E22" s="1151">
        <v>1997</v>
      </c>
      <c r="F22" s="1151">
        <v>1998</v>
      </c>
      <c r="G22" s="1151">
        <v>1999</v>
      </c>
      <c r="H22" s="1151">
        <v>2000</v>
      </c>
      <c r="I22" s="1151">
        <v>2001</v>
      </c>
      <c r="J22" s="1152">
        <v>2002</v>
      </c>
      <c r="K22" s="1152">
        <v>2003</v>
      </c>
      <c r="L22" s="1152">
        <v>2004</v>
      </c>
      <c r="M22" s="1152">
        <v>2005</v>
      </c>
      <c r="N22" s="1152">
        <v>2006</v>
      </c>
      <c r="O22" s="1152">
        <v>2007</v>
      </c>
      <c r="P22" s="1152">
        <v>2008</v>
      </c>
      <c r="Q22" s="1152">
        <v>2009</v>
      </c>
      <c r="R22" s="1152">
        <v>2010</v>
      </c>
      <c r="S22" s="1152">
        <v>2011</v>
      </c>
      <c r="T22" s="1152">
        <v>2012</v>
      </c>
      <c r="U22" s="1152">
        <v>2013</v>
      </c>
      <c r="V22" s="1152">
        <v>2014</v>
      </c>
      <c r="W22" s="1152">
        <v>2015</v>
      </c>
      <c r="X22" s="1152">
        <v>2016</v>
      </c>
      <c r="Y22" s="1152">
        <v>2017</v>
      </c>
      <c r="Z22" s="1152">
        <v>2018</v>
      </c>
      <c r="AA22" s="1152">
        <v>2019</v>
      </c>
      <c r="AB22" s="1152">
        <v>2020</v>
      </c>
      <c r="AC22" s="1152">
        <v>2021</v>
      </c>
      <c r="AD22" s="1152">
        <v>2022</v>
      </c>
      <c r="AE22" s="1152">
        <v>2023</v>
      </c>
      <c r="AF22" s="1152">
        <v>2024</v>
      </c>
      <c r="AG22" s="1152">
        <v>2025</v>
      </c>
      <c r="AH22" s="1152">
        <v>2026</v>
      </c>
      <c r="AI22" s="1152">
        <v>2027</v>
      </c>
      <c r="AJ22" s="1153">
        <v>2028</v>
      </c>
    </row>
    <row r="23" spans="1:36" ht="15" customHeight="1" x14ac:dyDescent="0.3">
      <c r="A23" s="1748" t="s">
        <v>942</v>
      </c>
      <c r="B23" s="1154" t="s">
        <v>363</v>
      </c>
      <c r="C23" s="1143" t="s">
        <v>225</v>
      </c>
      <c r="D23" s="680">
        <f>'4.9 Connections Profile'!D10</f>
        <v>0</v>
      </c>
      <c r="E23" s="680">
        <f>'4.9 Connections Profile'!E10</f>
        <v>0</v>
      </c>
      <c r="F23" s="680">
        <f>'4.9 Connections Profile'!F10</f>
        <v>0</v>
      </c>
      <c r="G23" s="680">
        <f>'4.9 Connections Profile'!G10</f>
        <v>0</v>
      </c>
      <c r="H23" s="680">
        <f>'4.9 Connections Profile'!H10</f>
        <v>0</v>
      </c>
      <c r="I23" s="680">
        <f>'4.9 Connections Profile'!I10</f>
        <v>0</v>
      </c>
      <c r="J23" s="680">
        <f>'4.9 Connections Profile'!J10</f>
        <v>0</v>
      </c>
      <c r="K23" s="680">
        <f>'4.9 Connections Profile'!K10</f>
        <v>0</v>
      </c>
      <c r="L23" s="680">
        <f>'4.9 Connections Profile'!L10</f>
        <v>0</v>
      </c>
      <c r="M23" s="680">
        <f>'4.9 Connections Profile'!M10</f>
        <v>0</v>
      </c>
      <c r="N23" s="680">
        <f>'4.9 Connections Profile'!N10</f>
        <v>0</v>
      </c>
      <c r="O23" s="680">
        <f>'4.9 Connections Profile'!O10</f>
        <v>0</v>
      </c>
      <c r="P23" s="680">
        <f>'4.9 Connections Profile'!P10</f>
        <v>0</v>
      </c>
      <c r="Q23" s="680">
        <f>'4.9 Connections Profile'!Q10</f>
        <v>0</v>
      </c>
      <c r="R23" s="680">
        <f>'4.9 Connections Profile'!R10</f>
        <v>0</v>
      </c>
      <c r="S23" s="680">
        <f>'4.9 Connections Profile'!S10</f>
        <v>0</v>
      </c>
      <c r="T23" s="680">
        <f>'4.9 Connections Profile'!T10</f>
        <v>0</v>
      </c>
      <c r="U23" s="680">
        <f>'4.9 Connections Profile'!U10</f>
        <v>0</v>
      </c>
      <c r="V23" s="680">
        <f>'4.9 Connections Profile'!V10</f>
        <v>0</v>
      </c>
      <c r="W23" s="680">
        <f>'4.9 Connections Profile'!W10</f>
        <v>0</v>
      </c>
      <c r="X23" s="680">
        <f>'4.9 Connections Profile'!X10</f>
        <v>0</v>
      </c>
      <c r="Y23" s="680">
        <f>'4.9 Connections Profile'!Y10</f>
        <v>0</v>
      </c>
      <c r="Z23" s="680">
        <f>'4.9 Connections Profile'!Z10</f>
        <v>0</v>
      </c>
      <c r="AA23" s="680">
        <f>'4.9 Connections Profile'!AA10</f>
        <v>0</v>
      </c>
      <c r="AB23" s="680">
        <f>'4.9 Connections Profile'!AB10</f>
        <v>0</v>
      </c>
      <c r="AC23" s="680">
        <f>'4.9 Connections Profile'!AC10</f>
        <v>0</v>
      </c>
      <c r="AD23" s="680">
        <f>'4.9 Connections Profile'!AD10</f>
        <v>0</v>
      </c>
      <c r="AE23" s="680">
        <f>'4.9 Connections Profile'!AE10</f>
        <v>0</v>
      </c>
      <c r="AF23" s="680">
        <f>'4.9 Connections Profile'!AF10</f>
        <v>0</v>
      </c>
      <c r="AG23" s="680">
        <f>'4.9 Connections Profile'!AG10</f>
        <v>0</v>
      </c>
      <c r="AH23" s="680">
        <f>'4.9 Connections Profile'!AH10</f>
        <v>0</v>
      </c>
      <c r="AI23" s="680">
        <f>'4.9 Connections Profile'!AI10</f>
        <v>0</v>
      </c>
      <c r="AJ23" s="671">
        <f>'4.9 Connections Profile'!AJ10</f>
        <v>0</v>
      </c>
    </row>
    <row r="24" spans="1:36" ht="15" customHeight="1" x14ac:dyDescent="0.3">
      <c r="A24" s="1749"/>
      <c r="B24" s="1142" t="s">
        <v>939</v>
      </c>
      <c r="C24" s="1141" t="str">
        <f>$C$23</f>
        <v>Number</v>
      </c>
      <c r="D24" s="662">
        <f>'4.9 Connections Profile'!D51</f>
        <v>0</v>
      </c>
      <c r="E24" s="662">
        <f>'4.9 Connections Profile'!E51</f>
        <v>0</v>
      </c>
      <c r="F24" s="662">
        <f>'4.9 Connections Profile'!F51</f>
        <v>0</v>
      </c>
      <c r="G24" s="662">
        <f>'4.9 Connections Profile'!G51</f>
        <v>0</v>
      </c>
      <c r="H24" s="662">
        <f>'4.9 Connections Profile'!H51</f>
        <v>0</v>
      </c>
      <c r="I24" s="662">
        <f>'4.9 Connections Profile'!I51</f>
        <v>0</v>
      </c>
      <c r="J24" s="662">
        <f>'4.9 Connections Profile'!J51</f>
        <v>0</v>
      </c>
      <c r="K24" s="662">
        <f>'4.9 Connections Profile'!K51</f>
        <v>0</v>
      </c>
      <c r="L24" s="662">
        <f>'4.9 Connections Profile'!L51</f>
        <v>0</v>
      </c>
      <c r="M24" s="662">
        <f>'4.9 Connections Profile'!M51</f>
        <v>0</v>
      </c>
      <c r="N24" s="662">
        <f>'4.9 Connections Profile'!N51</f>
        <v>0</v>
      </c>
      <c r="O24" s="662">
        <f>'4.9 Connections Profile'!O51</f>
        <v>0</v>
      </c>
      <c r="P24" s="662">
        <f>'4.9 Connections Profile'!P51</f>
        <v>0</v>
      </c>
      <c r="Q24" s="662">
        <f>'4.9 Connections Profile'!Q51</f>
        <v>0</v>
      </c>
      <c r="R24" s="662">
        <f>'4.9 Connections Profile'!R51</f>
        <v>0</v>
      </c>
      <c r="S24" s="662">
        <f>'4.9 Connections Profile'!S51</f>
        <v>0</v>
      </c>
      <c r="T24" s="662">
        <f>'4.9 Connections Profile'!T51</f>
        <v>0</v>
      </c>
      <c r="U24" s="662">
        <f>'4.9 Connections Profile'!U51</f>
        <v>0</v>
      </c>
      <c r="V24" s="662">
        <f>'4.9 Connections Profile'!V51</f>
        <v>0</v>
      </c>
      <c r="W24" s="662">
        <f>'4.9 Connections Profile'!W51</f>
        <v>0</v>
      </c>
      <c r="X24" s="662">
        <f>'4.9 Connections Profile'!X51</f>
        <v>0</v>
      </c>
      <c r="Y24" s="662">
        <f>'4.9 Connections Profile'!Y51</f>
        <v>0</v>
      </c>
      <c r="Z24" s="662">
        <f>'4.9 Connections Profile'!Z51</f>
        <v>0</v>
      </c>
      <c r="AA24" s="662">
        <f>'4.9 Connections Profile'!AA51</f>
        <v>0</v>
      </c>
      <c r="AB24" s="662">
        <f>'4.9 Connections Profile'!AB51</f>
        <v>0</v>
      </c>
      <c r="AC24" s="662">
        <f>'4.9 Connections Profile'!AC51</f>
        <v>0</v>
      </c>
      <c r="AD24" s="662">
        <f>'4.9 Connections Profile'!AD51</f>
        <v>0</v>
      </c>
      <c r="AE24" s="662">
        <f>'4.9 Connections Profile'!AE51</f>
        <v>0</v>
      </c>
      <c r="AF24" s="662">
        <f>'4.9 Connections Profile'!AF51</f>
        <v>0</v>
      </c>
      <c r="AG24" s="662">
        <f>'4.9 Connections Profile'!AG51</f>
        <v>0</v>
      </c>
      <c r="AH24" s="662">
        <f>'4.9 Connections Profile'!AH51</f>
        <v>0</v>
      </c>
      <c r="AI24" s="662">
        <f>'4.9 Connections Profile'!AI51</f>
        <v>0</v>
      </c>
      <c r="AJ24" s="663">
        <f>'4.9 Connections Profile'!AJ51</f>
        <v>0</v>
      </c>
    </row>
    <row r="25" spans="1:36" ht="15" customHeight="1" x14ac:dyDescent="0.3">
      <c r="A25" s="1749"/>
      <c r="B25" s="1142" t="s">
        <v>326</v>
      </c>
      <c r="C25" s="1141" t="str">
        <f t="shared" ref="C25:C32" si="12">$C$23</f>
        <v>Number</v>
      </c>
      <c r="D25" s="662">
        <f>'4.9 Connections Profile'!D92</f>
        <v>0</v>
      </c>
      <c r="E25" s="662">
        <f>'4.9 Connections Profile'!E92</f>
        <v>0</v>
      </c>
      <c r="F25" s="662">
        <f>'4.9 Connections Profile'!F92</f>
        <v>0</v>
      </c>
      <c r="G25" s="662">
        <f>'4.9 Connections Profile'!G92</f>
        <v>0</v>
      </c>
      <c r="H25" s="662">
        <f>'4.9 Connections Profile'!H92</f>
        <v>0</v>
      </c>
      <c r="I25" s="662">
        <f>'4.9 Connections Profile'!I92</f>
        <v>0</v>
      </c>
      <c r="J25" s="662">
        <f>'4.9 Connections Profile'!J92</f>
        <v>0</v>
      </c>
      <c r="K25" s="662">
        <f>'4.9 Connections Profile'!K92</f>
        <v>0</v>
      </c>
      <c r="L25" s="662">
        <f>'4.9 Connections Profile'!L92</f>
        <v>0</v>
      </c>
      <c r="M25" s="662">
        <f>'4.9 Connections Profile'!M92</f>
        <v>0</v>
      </c>
      <c r="N25" s="662">
        <f>'4.9 Connections Profile'!N92</f>
        <v>0</v>
      </c>
      <c r="O25" s="662">
        <f>'4.9 Connections Profile'!O92</f>
        <v>0</v>
      </c>
      <c r="P25" s="662">
        <f>'4.9 Connections Profile'!P92</f>
        <v>0</v>
      </c>
      <c r="Q25" s="662">
        <f>'4.9 Connections Profile'!Q92</f>
        <v>0</v>
      </c>
      <c r="R25" s="662">
        <f>'4.9 Connections Profile'!R92</f>
        <v>0</v>
      </c>
      <c r="S25" s="662">
        <f>'4.9 Connections Profile'!S92</f>
        <v>0</v>
      </c>
      <c r="T25" s="662">
        <f>'4.9 Connections Profile'!T92</f>
        <v>0</v>
      </c>
      <c r="U25" s="662">
        <f>'4.9 Connections Profile'!U92</f>
        <v>0</v>
      </c>
      <c r="V25" s="662">
        <f>'4.9 Connections Profile'!V92</f>
        <v>0</v>
      </c>
      <c r="W25" s="662">
        <f>'4.9 Connections Profile'!W92</f>
        <v>0</v>
      </c>
      <c r="X25" s="662">
        <f>'4.9 Connections Profile'!X92</f>
        <v>0</v>
      </c>
      <c r="Y25" s="662">
        <f>'4.9 Connections Profile'!Y92</f>
        <v>0</v>
      </c>
      <c r="Z25" s="662">
        <f>'4.9 Connections Profile'!Z92</f>
        <v>0</v>
      </c>
      <c r="AA25" s="662">
        <f>'4.9 Connections Profile'!AA92</f>
        <v>0</v>
      </c>
      <c r="AB25" s="662">
        <f>'4.9 Connections Profile'!AB92</f>
        <v>0</v>
      </c>
      <c r="AC25" s="662">
        <f>'4.9 Connections Profile'!AC92</f>
        <v>0</v>
      </c>
      <c r="AD25" s="662">
        <f>'4.9 Connections Profile'!AD92</f>
        <v>0</v>
      </c>
      <c r="AE25" s="662">
        <f>'4.9 Connections Profile'!AE92</f>
        <v>0</v>
      </c>
      <c r="AF25" s="662">
        <f>'4.9 Connections Profile'!AF92</f>
        <v>0</v>
      </c>
      <c r="AG25" s="662">
        <f>'4.9 Connections Profile'!AG92</f>
        <v>0</v>
      </c>
      <c r="AH25" s="662">
        <f>'4.9 Connections Profile'!AH92</f>
        <v>0</v>
      </c>
      <c r="AI25" s="662">
        <f>'4.9 Connections Profile'!AI92</f>
        <v>0</v>
      </c>
      <c r="AJ25" s="663">
        <f>'4.9 Connections Profile'!AJ92</f>
        <v>0</v>
      </c>
    </row>
    <row r="26" spans="1:36" ht="15" customHeight="1" thickBot="1" x14ac:dyDescent="0.35">
      <c r="A26" s="1750"/>
      <c r="B26" s="1144" t="s">
        <v>327</v>
      </c>
      <c r="C26" s="1145" t="str">
        <f t="shared" si="12"/>
        <v>Number</v>
      </c>
      <c r="D26" s="664">
        <f>'4.9 Connections Profile'!D133</f>
        <v>0</v>
      </c>
      <c r="E26" s="664">
        <f>'4.9 Connections Profile'!E133</f>
        <v>0</v>
      </c>
      <c r="F26" s="664">
        <f>'4.9 Connections Profile'!F133</f>
        <v>0</v>
      </c>
      <c r="G26" s="664">
        <f>'4.9 Connections Profile'!G133</f>
        <v>0</v>
      </c>
      <c r="H26" s="664">
        <f>'4.9 Connections Profile'!H133</f>
        <v>0</v>
      </c>
      <c r="I26" s="664">
        <f>'4.9 Connections Profile'!I133</f>
        <v>0</v>
      </c>
      <c r="J26" s="664">
        <f>'4.9 Connections Profile'!J133</f>
        <v>0</v>
      </c>
      <c r="K26" s="664">
        <f>'4.9 Connections Profile'!K133</f>
        <v>0</v>
      </c>
      <c r="L26" s="664">
        <f>'4.9 Connections Profile'!L133</f>
        <v>0</v>
      </c>
      <c r="M26" s="664">
        <f>'4.9 Connections Profile'!M133</f>
        <v>0</v>
      </c>
      <c r="N26" s="664">
        <f>'4.9 Connections Profile'!N133</f>
        <v>0</v>
      </c>
      <c r="O26" s="664">
        <f>'4.9 Connections Profile'!O133</f>
        <v>0</v>
      </c>
      <c r="P26" s="664">
        <f>'4.9 Connections Profile'!P133</f>
        <v>0</v>
      </c>
      <c r="Q26" s="664">
        <f>'4.9 Connections Profile'!Q133</f>
        <v>0</v>
      </c>
      <c r="R26" s="664">
        <f>'4.9 Connections Profile'!R133</f>
        <v>0</v>
      </c>
      <c r="S26" s="664">
        <f>'4.9 Connections Profile'!S133</f>
        <v>0</v>
      </c>
      <c r="T26" s="664">
        <f>'4.9 Connections Profile'!T133</f>
        <v>0</v>
      </c>
      <c r="U26" s="664">
        <f>'4.9 Connections Profile'!U133</f>
        <v>0</v>
      </c>
      <c r="V26" s="664">
        <f>'4.9 Connections Profile'!V133</f>
        <v>0</v>
      </c>
      <c r="W26" s="664">
        <f>'4.9 Connections Profile'!W133</f>
        <v>0</v>
      </c>
      <c r="X26" s="664">
        <f>'4.9 Connections Profile'!X133</f>
        <v>0</v>
      </c>
      <c r="Y26" s="664">
        <f>'4.9 Connections Profile'!Y133</f>
        <v>0</v>
      </c>
      <c r="Z26" s="664">
        <f>'4.9 Connections Profile'!Z133</f>
        <v>0</v>
      </c>
      <c r="AA26" s="664">
        <f>'4.9 Connections Profile'!AA133</f>
        <v>0</v>
      </c>
      <c r="AB26" s="664">
        <f>'4.9 Connections Profile'!AB133</f>
        <v>0</v>
      </c>
      <c r="AC26" s="664">
        <f>'4.9 Connections Profile'!AC133</f>
        <v>0</v>
      </c>
      <c r="AD26" s="664">
        <f>'4.9 Connections Profile'!AD133</f>
        <v>0</v>
      </c>
      <c r="AE26" s="664">
        <f>'4.9 Connections Profile'!AE133</f>
        <v>0</v>
      </c>
      <c r="AF26" s="664">
        <f>'4.9 Connections Profile'!AF133</f>
        <v>0</v>
      </c>
      <c r="AG26" s="664">
        <f>'4.9 Connections Profile'!AG133</f>
        <v>0</v>
      </c>
      <c r="AH26" s="664">
        <f>'4.9 Connections Profile'!AH133</f>
        <v>0</v>
      </c>
      <c r="AI26" s="664">
        <f>'4.9 Connections Profile'!AI133</f>
        <v>0</v>
      </c>
      <c r="AJ26" s="665">
        <f>'4.9 Connections Profile'!AJ133</f>
        <v>0</v>
      </c>
    </row>
    <row r="27" spans="1:36" ht="15" customHeight="1" x14ac:dyDescent="0.3">
      <c r="A27" s="1751" t="s">
        <v>943</v>
      </c>
      <c r="B27" s="1154" t="s">
        <v>363</v>
      </c>
      <c r="C27" s="1143" t="str">
        <f t="shared" si="12"/>
        <v>Number</v>
      </c>
      <c r="D27" s="680">
        <f>VLOOKUP(D22,'4.9 Connections Profile'!$B$13:$C$45,2,FALSE)</f>
        <v>0</v>
      </c>
      <c r="E27" s="680">
        <f>VLOOKUP(E22,'4.9 Connections Profile'!$B$13:$C$45,2,FALSE)</f>
        <v>0</v>
      </c>
      <c r="F27" s="680">
        <f>VLOOKUP(F22,'4.9 Connections Profile'!$B$13:$C$45,2,FALSE)</f>
        <v>0</v>
      </c>
      <c r="G27" s="680">
        <f>VLOOKUP(G22,'4.9 Connections Profile'!$B$13:$C$45,2,FALSE)</f>
        <v>0</v>
      </c>
      <c r="H27" s="680">
        <f>VLOOKUP(H22,'4.9 Connections Profile'!$B$13:$C$45,2,FALSE)</f>
        <v>0</v>
      </c>
      <c r="I27" s="680">
        <f>VLOOKUP(I22,'4.9 Connections Profile'!$B$13:$C$45,2,FALSE)</f>
        <v>0</v>
      </c>
      <c r="J27" s="680">
        <f>VLOOKUP(J22,'4.9 Connections Profile'!$B$13:$C$45,2,FALSE)</f>
        <v>0</v>
      </c>
      <c r="K27" s="680">
        <f>VLOOKUP(K22,'4.9 Connections Profile'!$B$13:$C$45,2,FALSE)</f>
        <v>0</v>
      </c>
      <c r="L27" s="680">
        <f>VLOOKUP(L22,'4.9 Connections Profile'!$B$13:$C$45,2,FALSE)</f>
        <v>0</v>
      </c>
      <c r="M27" s="680">
        <f>VLOOKUP(M22,'4.9 Connections Profile'!$B$13:$C$45,2,FALSE)</f>
        <v>0</v>
      </c>
      <c r="N27" s="680">
        <f>VLOOKUP(N22,'4.9 Connections Profile'!$B$13:$C$45,2,FALSE)</f>
        <v>0</v>
      </c>
      <c r="O27" s="680">
        <f>VLOOKUP(O22,'4.9 Connections Profile'!$B$13:$C$45,2,FALSE)</f>
        <v>0</v>
      </c>
      <c r="P27" s="680">
        <f>VLOOKUP(P22,'4.9 Connections Profile'!$B$13:$C$45,2,FALSE)</f>
        <v>0</v>
      </c>
      <c r="Q27" s="680">
        <f>VLOOKUP(Q22,'4.9 Connections Profile'!$B$13:$C$45,2,FALSE)</f>
        <v>0</v>
      </c>
      <c r="R27" s="680">
        <f>VLOOKUP(R22,'4.9 Connections Profile'!$B$13:$C$45,2,FALSE)</f>
        <v>0</v>
      </c>
      <c r="S27" s="680">
        <f>VLOOKUP(S22,'4.9 Connections Profile'!$B$13:$C$45,2,FALSE)</f>
        <v>0</v>
      </c>
      <c r="T27" s="680">
        <f>VLOOKUP(T22,'4.9 Connections Profile'!$B$13:$C$45,2,FALSE)</f>
        <v>0</v>
      </c>
      <c r="U27" s="680">
        <f>VLOOKUP(U22,'4.9 Connections Profile'!$B$13:$C$45,2,FALSE)</f>
        <v>0</v>
      </c>
      <c r="V27" s="680">
        <f>VLOOKUP(V22,'4.9 Connections Profile'!$B$13:$C$45,2,FALSE)</f>
        <v>0</v>
      </c>
      <c r="W27" s="680">
        <f>VLOOKUP(W22,'4.9 Connections Profile'!$B$13:$C$45,2,FALSE)</f>
        <v>0</v>
      </c>
      <c r="X27" s="680">
        <f>VLOOKUP(X22,'4.9 Connections Profile'!$B$13:$C$45,2,FALSE)</f>
        <v>0</v>
      </c>
      <c r="Y27" s="680">
        <f>VLOOKUP(Y22,'4.9 Connections Profile'!$B$13:$C$45,2,FALSE)</f>
        <v>0</v>
      </c>
      <c r="Z27" s="680">
        <f>VLOOKUP(Z22,'4.9 Connections Profile'!$B$13:$C$45,2,FALSE)</f>
        <v>0</v>
      </c>
      <c r="AA27" s="680">
        <f>VLOOKUP(AA22,'4.9 Connections Profile'!$B$13:$C$45,2,FALSE)</f>
        <v>0</v>
      </c>
      <c r="AB27" s="680">
        <f>VLOOKUP(AB22,'4.9 Connections Profile'!$B$13:$C$45,2,FALSE)</f>
        <v>0</v>
      </c>
      <c r="AC27" s="680">
        <f>VLOOKUP(AC22,'4.9 Connections Profile'!$B$13:$C$45,2,FALSE)</f>
        <v>0</v>
      </c>
      <c r="AD27" s="680">
        <f>VLOOKUP(AD22,'4.9 Connections Profile'!$B$13:$C$45,2,FALSE)</f>
        <v>0</v>
      </c>
      <c r="AE27" s="680">
        <f>VLOOKUP(AE22,'4.9 Connections Profile'!$B$13:$C$45,2,FALSE)</f>
        <v>0</v>
      </c>
      <c r="AF27" s="680">
        <f>VLOOKUP(AF22,'4.9 Connections Profile'!$B$13:$C$45,2,FALSE)</f>
        <v>0</v>
      </c>
      <c r="AG27" s="680">
        <f>VLOOKUP(AG22,'4.9 Connections Profile'!$B$13:$C$45,2,FALSE)</f>
        <v>0</v>
      </c>
      <c r="AH27" s="680">
        <f>VLOOKUP(AH22,'4.9 Connections Profile'!$B$13:$C$45,2,FALSE)</f>
        <v>0</v>
      </c>
      <c r="AI27" s="680">
        <f>VLOOKUP(AI22,'4.9 Connections Profile'!$B$13:$C$45,2,FALSE)</f>
        <v>0</v>
      </c>
      <c r="AJ27" s="671">
        <f>VLOOKUP(AJ22,'4.9 Connections Profile'!$B$13:$C$45,2,FALSE)</f>
        <v>0</v>
      </c>
    </row>
    <row r="28" spans="1:36" ht="15" customHeight="1" x14ac:dyDescent="0.3">
      <c r="A28" s="1752"/>
      <c r="B28" s="1142" t="s">
        <v>939</v>
      </c>
      <c r="C28" s="1141" t="str">
        <f t="shared" si="12"/>
        <v>Number</v>
      </c>
      <c r="D28" s="662">
        <f>VLOOKUP(D22,'4.9 Connections Profile'!$B$54:$C$86,2,FALSE)</f>
        <v>0</v>
      </c>
      <c r="E28" s="662">
        <f>VLOOKUP(E22,'4.9 Connections Profile'!$B$54:$C$86,2,FALSE)</f>
        <v>0</v>
      </c>
      <c r="F28" s="662">
        <f>VLOOKUP(F22,'4.9 Connections Profile'!$B$54:$C$86,2,FALSE)</f>
        <v>0</v>
      </c>
      <c r="G28" s="662">
        <f>VLOOKUP(G22,'4.9 Connections Profile'!$B$54:$C$86,2,FALSE)</f>
        <v>0</v>
      </c>
      <c r="H28" s="662">
        <f>VLOOKUP(H22,'4.9 Connections Profile'!$B$54:$C$86,2,FALSE)</f>
        <v>0</v>
      </c>
      <c r="I28" s="662">
        <f>VLOOKUP(I22,'4.9 Connections Profile'!$B$54:$C$86,2,FALSE)</f>
        <v>0</v>
      </c>
      <c r="J28" s="662">
        <f>VLOOKUP(J22,'4.9 Connections Profile'!$B$54:$C$86,2,FALSE)</f>
        <v>0</v>
      </c>
      <c r="K28" s="662">
        <f>VLOOKUP(K22,'4.9 Connections Profile'!$B$54:$C$86,2,FALSE)</f>
        <v>0</v>
      </c>
      <c r="L28" s="662">
        <f>VLOOKUP(L22,'4.9 Connections Profile'!$B$54:$C$86,2,FALSE)</f>
        <v>0</v>
      </c>
      <c r="M28" s="662">
        <f>VLOOKUP(M22,'4.9 Connections Profile'!$B$54:$C$86,2,FALSE)</f>
        <v>0</v>
      </c>
      <c r="N28" s="662">
        <f>VLOOKUP(N22,'4.9 Connections Profile'!$B$54:$C$86,2,FALSE)</f>
        <v>0</v>
      </c>
      <c r="O28" s="662">
        <f>VLOOKUP(O22,'4.9 Connections Profile'!$B$54:$C$86,2,FALSE)</f>
        <v>0</v>
      </c>
      <c r="P28" s="662">
        <f>VLOOKUP(P22,'4.9 Connections Profile'!$B$54:$C$86,2,FALSE)</f>
        <v>0</v>
      </c>
      <c r="Q28" s="662">
        <f>VLOOKUP(Q22,'4.9 Connections Profile'!$B$54:$C$86,2,FALSE)</f>
        <v>0</v>
      </c>
      <c r="R28" s="662">
        <f>VLOOKUP(R22,'4.9 Connections Profile'!$B$54:$C$86,2,FALSE)</f>
        <v>0</v>
      </c>
      <c r="S28" s="662">
        <f>VLOOKUP(S22,'4.9 Connections Profile'!$B$54:$C$86,2,FALSE)</f>
        <v>0</v>
      </c>
      <c r="T28" s="662">
        <f>VLOOKUP(T22,'4.9 Connections Profile'!$B$54:$C$86,2,FALSE)</f>
        <v>0</v>
      </c>
      <c r="U28" s="662">
        <f>VLOOKUP(U22,'4.9 Connections Profile'!$B$54:$C$86,2,FALSE)</f>
        <v>0</v>
      </c>
      <c r="V28" s="662">
        <f>VLOOKUP(V22,'4.9 Connections Profile'!$B$54:$C$86,2,FALSE)</f>
        <v>0</v>
      </c>
      <c r="W28" s="662">
        <f>VLOOKUP(W22,'4.9 Connections Profile'!$B$54:$C$86,2,FALSE)</f>
        <v>0</v>
      </c>
      <c r="X28" s="662">
        <f>VLOOKUP(X22,'4.9 Connections Profile'!$B$54:$C$86,2,FALSE)</f>
        <v>0</v>
      </c>
      <c r="Y28" s="662">
        <f>VLOOKUP(Y22,'4.9 Connections Profile'!$B$54:$C$86,2,FALSE)</f>
        <v>0</v>
      </c>
      <c r="Z28" s="662">
        <f>VLOOKUP(Z22,'4.9 Connections Profile'!$B$54:$C$86,2,FALSE)</f>
        <v>0</v>
      </c>
      <c r="AA28" s="662">
        <f>VLOOKUP(AA22,'4.9 Connections Profile'!$B$54:$C$86,2,FALSE)</f>
        <v>0</v>
      </c>
      <c r="AB28" s="662">
        <f>VLOOKUP(AB22,'4.9 Connections Profile'!$B$54:$C$86,2,FALSE)</f>
        <v>0</v>
      </c>
      <c r="AC28" s="662">
        <f>VLOOKUP(AC22,'4.9 Connections Profile'!$B$54:$C$86,2,FALSE)</f>
        <v>0</v>
      </c>
      <c r="AD28" s="662">
        <f>VLOOKUP(AD22,'4.9 Connections Profile'!$B$54:$C$86,2,FALSE)</f>
        <v>0</v>
      </c>
      <c r="AE28" s="662">
        <f>VLOOKUP(AE22,'4.9 Connections Profile'!$B$54:$C$86,2,FALSE)</f>
        <v>0</v>
      </c>
      <c r="AF28" s="662">
        <f>VLOOKUP(AF22,'4.9 Connections Profile'!$B$54:$C$86,2,FALSE)</f>
        <v>0</v>
      </c>
      <c r="AG28" s="662">
        <f>VLOOKUP(AG22,'4.9 Connections Profile'!$B$54:$C$86,2,FALSE)</f>
        <v>0</v>
      </c>
      <c r="AH28" s="662">
        <f>VLOOKUP(AH22,'4.9 Connections Profile'!$B$54:$C$86,2,FALSE)</f>
        <v>0</v>
      </c>
      <c r="AI28" s="662">
        <f>VLOOKUP(AI22,'4.9 Connections Profile'!$B$54:$C$86,2,FALSE)</f>
        <v>0</v>
      </c>
      <c r="AJ28" s="663">
        <f>VLOOKUP(AJ22,'4.9 Connections Profile'!$B$54:$C$86,2,FALSE)</f>
        <v>0</v>
      </c>
    </row>
    <row r="29" spans="1:36" ht="15" customHeight="1" x14ac:dyDescent="0.3">
      <c r="A29" s="1752"/>
      <c r="B29" s="1142" t="s">
        <v>326</v>
      </c>
      <c r="C29" s="1141" t="str">
        <f t="shared" si="12"/>
        <v>Number</v>
      </c>
      <c r="D29" s="662">
        <f>VLOOKUP(D22,'4.9 Connections Profile'!$B$95:$C$127,2,FALSE)</f>
        <v>0</v>
      </c>
      <c r="E29" s="662">
        <f>VLOOKUP(E22,'4.9 Connections Profile'!$B$95:$C$127,2,FALSE)</f>
        <v>0</v>
      </c>
      <c r="F29" s="662">
        <f>VLOOKUP(F22,'4.9 Connections Profile'!$B$95:$C$127,2,FALSE)</f>
        <v>0</v>
      </c>
      <c r="G29" s="662">
        <f>VLOOKUP(G22,'4.9 Connections Profile'!$B$95:$C$127,2,FALSE)</f>
        <v>0</v>
      </c>
      <c r="H29" s="662">
        <f>VLOOKUP(H22,'4.9 Connections Profile'!$B$95:$C$127,2,FALSE)</f>
        <v>0</v>
      </c>
      <c r="I29" s="662">
        <f>VLOOKUP(I22,'4.9 Connections Profile'!$B$95:$C$127,2,FALSE)</f>
        <v>0</v>
      </c>
      <c r="J29" s="662">
        <f>VLOOKUP(J22,'4.9 Connections Profile'!$B$95:$C$127,2,FALSE)</f>
        <v>0</v>
      </c>
      <c r="K29" s="662">
        <f>VLOOKUP(K22,'4.9 Connections Profile'!$B$95:$C$127,2,FALSE)</f>
        <v>0</v>
      </c>
      <c r="L29" s="662">
        <f>VLOOKUP(L22,'4.9 Connections Profile'!$B$95:$C$127,2,FALSE)</f>
        <v>0</v>
      </c>
      <c r="M29" s="662">
        <f>VLOOKUP(M22,'4.9 Connections Profile'!$B$95:$C$127,2,FALSE)</f>
        <v>0</v>
      </c>
      <c r="N29" s="662">
        <f>VLOOKUP(N22,'4.9 Connections Profile'!$B$95:$C$127,2,FALSE)</f>
        <v>0</v>
      </c>
      <c r="O29" s="662">
        <f>VLOOKUP(O22,'4.9 Connections Profile'!$B$95:$C$127,2,FALSE)</f>
        <v>0</v>
      </c>
      <c r="P29" s="662">
        <f>VLOOKUP(P22,'4.9 Connections Profile'!$B$95:$C$127,2,FALSE)</f>
        <v>0</v>
      </c>
      <c r="Q29" s="662">
        <f>VLOOKUP(Q22,'4.9 Connections Profile'!$B$95:$C$127,2,FALSE)</f>
        <v>0</v>
      </c>
      <c r="R29" s="662">
        <f>VLOOKUP(R22,'4.9 Connections Profile'!$B$95:$C$127,2,FALSE)</f>
        <v>0</v>
      </c>
      <c r="S29" s="662">
        <f>VLOOKUP(S22,'4.9 Connections Profile'!$B$95:$C$127,2,FALSE)</f>
        <v>0</v>
      </c>
      <c r="T29" s="662">
        <f>VLOOKUP(T22,'4.9 Connections Profile'!$B$95:$C$127,2,FALSE)</f>
        <v>0</v>
      </c>
      <c r="U29" s="662">
        <f>VLOOKUP(U22,'4.9 Connections Profile'!$B$95:$C$127,2,FALSE)</f>
        <v>0</v>
      </c>
      <c r="V29" s="662">
        <f>VLOOKUP(V22,'4.9 Connections Profile'!$B$95:$C$127,2,FALSE)</f>
        <v>0</v>
      </c>
      <c r="W29" s="662">
        <f>VLOOKUP(W22,'4.9 Connections Profile'!$B$95:$C$127,2,FALSE)</f>
        <v>0</v>
      </c>
      <c r="X29" s="662">
        <f>VLOOKUP(X22,'4.9 Connections Profile'!$B$95:$C$127,2,FALSE)</f>
        <v>0</v>
      </c>
      <c r="Y29" s="662">
        <f>VLOOKUP(Y22,'4.9 Connections Profile'!$B$95:$C$127,2,FALSE)</f>
        <v>0</v>
      </c>
      <c r="Z29" s="662">
        <f>VLOOKUP(Z22,'4.9 Connections Profile'!$B$95:$C$127,2,FALSE)</f>
        <v>0</v>
      </c>
      <c r="AA29" s="662">
        <f>VLOOKUP(AA22,'4.9 Connections Profile'!$B$95:$C$127,2,FALSE)</f>
        <v>0</v>
      </c>
      <c r="AB29" s="662">
        <f>VLOOKUP(AB22,'4.9 Connections Profile'!$B$95:$C$127,2,FALSE)</f>
        <v>0</v>
      </c>
      <c r="AC29" s="662">
        <f>VLOOKUP(AC22,'4.9 Connections Profile'!$B$95:$C$127,2,FALSE)</f>
        <v>0</v>
      </c>
      <c r="AD29" s="662">
        <f>VLOOKUP(AD22,'4.9 Connections Profile'!$B$95:$C$127,2,FALSE)</f>
        <v>0</v>
      </c>
      <c r="AE29" s="662">
        <f>VLOOKUP(AE22,'4.9 Connections Profile'!$B$95:$C$127,2,FALSE)</f>
        <v>0</v>
      </c>
      <c r="AF29" s="662">
        <f>VLOOKUP(AF22,'4.9 Connections Profile'!$B$95:$C$127,2,FALSE)</f>
        <v>0</v>
      </c>
      <c r="AG29" s="662">
        <f>VLOOKUP(AG22,'4.9 Connections Profile'!$B$95:$C$127,2,FALSE)</f>
        <v>0</v>
      </c>
      <c r="AH29" s="662">
        <f>VLOOKUP(AH22,'4.9 Connections Profile'!$B$95:$C$127,2,FALSE)</f>
        <v>0</v>
      </c>
      <c r="AI29" s="662">
        <f>VLOOKUP(AI22,'4.9 Connections Profile'!$B$95:$C$127,2,FALSE)</f>
        <v>0</v>
      </c>
      <c r="AJ29" s="663">
        <f>VLOOKUP(AJ22,'4.9 Connections Profile'!$B$95:$C$127,2,FALSE)</f>
        <v>0</v>
      </c>
    </row>
    <row r="30" spans="1:36" ht="15" customHeight="1" thickBot="1" x14ac:dyDescent="0.35">
      <c r="A30" s="1753"/>
      <c r="B30" s="1144" t="s">
        <v>327</v>
      </c>
      <c r="C30" s="1145" t="str">
        <f t="shared" si="12"/>
        <v>Number</v>
      </c>
      <c r="D30" s="664">
        <f>VLOOKUP(D22,'4.9 Connections Profile'!$B$136:$C$168,2,FALSE)</f>
        <v>0</v>
      </c>
      <c r="E30" s="664">
        <f>VLOOKUP(E22,'4.9 Connections Profile'!$B$136:$C$168,2,FALSE)</f>
        <v>0</v>
      </c>
      <c r="F30" s="664">
        <f>VLOOKUP(F22,'4.9 Connections Profile'!$B$136:$C$168,2,FALSE)</f>
        <v>0</v>
      </c>
      <c r="G30" s="664">
        <f>VLOOKUP(G22,'4.9 Connections Profile'!$B$136:$C$168,2,FALSE)</f>
        <v>0</v>
      </c>
      <c r="H30" s="664">
        <f>VLOOKUP(H22,'4.9 Connections Profile'!$B$136:$C$168,2,FALSE)</f>
        <v>0</v>
      </c>
      <c r="I30" s="664">
        <f>VLOOKUP(I22,'4.9 Connections Profile'!$B$136:$C$168,2,FALSE)</f>
        <v>0</v>
      </c>
      <c r="J30" s="664">
        <f>VLOOKUP(J22,'4.9 Connections Profile'!$B$136:$C$168,2,FALSE)</f>
        <v>0</v>
      </c>
      <c r="K30" s="664">
        <f>VLOOKUP(K22,'4.9 Connections Profile'!$B$136:$C$168,2,FALSE)</f>
        <v>0</v>
      </c>
      <c r="L30" s="664">
        <f>VLOOKUP(L22,'4.9 Connections Profile'!$B$136:$C$168,2,FALSE)</f>
        <v>0</v>
      </c>
      <c r="M30" s="664">
        <f>VLOOKUP(M22,'4.9 Connections Profile'!$B$136:$C$168,2,FALSE)</f>
        <v>0</v>
      </c>
      <c r="N30" s="664">
        <f>VLOOKUP(N22,'4.9 Connections Profile'!$B$136:$C$168,2,FALSE)</f>
        <v>0</v>
      </c>
      <c r="O30" s="664">
        <f>VLOOKUP(O22,'4.9 Connections Profile'!$B$136:$C$168,2,FALSE)</f>
        <v>0</v>
      </c>
      <c r="P30" s="664">
        <f>VLOOKUP(P22,'4.9 Connections Profile'!$B$136:$C$168,2,FALSE)</f>
        <v>0</v>
      </c>
      <c r="Q30" s="664">
        <f>VLOOKUP(Q22,'4.9 Connections Profile'!$B$136:$C$168,2,FALSE)</f>
        <v>0</v>
      </c>
      <c r="R30" s="664">
        <f>VLOOKUP(R22,'4.9 Connections Profile'!$B$136:$C$168,2,FALSE)</f>
        <v>0</v>
      </c>
      <c r="S30" s="664">
        <f>VLOOKUP(S22,'4.9 Connections Profile'!$B$136:$C$168,2,FALSE)</f>
        <v>0</v>
      </c>
      <c r="T30" s="664">
        <f>VLOOKUP(T22,'4.9 Connections Profile'!$B$136:$C$168,2,FALSE)</f>
        <v>0</v>
      </c>
      <c r="U30" s="664">
        <f>VLOOKUP(U22,'4.9 Connections Profile'!$B$136:$C$168,2,FALSE)</f>
        <v>0</v>
      </c>
      <c r="V30" s="664">
        <f>VLOOKUP(V22,'4.9 Connections Profile'!$B$136:$C$168,2,FALSE)</f>
        <v>0</v>
      </c>
      <c r="W30" s="664">
        <f>VLOOKUP(W22,'4.9 Connections Profile'!$B$136:$C$168,2,FALSE)</f>
        <v>0</v>
      </c>
      <c r="X30" s="664">
        <f>VLOOKUP(X22,'4.9 Connections Profile'!$B$136:$C$168,2,FALSE)</f>
        <v>0</v>
      </c>
      <c r="Y30" s="664">
        <f>VLOOKUP(Y22,'4.9 Connections Profile'!$B$136:$C$168,2,FALSE)</f>
        <v>0</v>
      </c>
      <c r="Z30" s="664">
        <f>VLOOKUP(Z22,'4.9 Connections Profile'!$B$136:$C$168,2,FALSE)</f>
        <v>0</v>
      </c>
      <c r="AA30" s="664">
        <f>VLOOKUP(AA22,'4.9 Connections Profile'!$B$136:$C$168,2,FALSE)</f>
        <v>0</v>
      </c>
      <c r="AB30" s="664">
        <f>VLOOKUP(AB22,'4.9 Connections Profile'!$B$136:$C$168,2,FALSE)</f>
        <v>0</v>
      </c>
      <c r="AC30" s="664">
        <f>VLOOKUP(AC22,'4.9 Connections Profile'!$B$136:$C$168,2,FALSE)</f>
        <v>0</v>
      </c>
      <c r="AD30" s="664">
        <f>VLOOKUP(AD22,'4.9 Connections Profile'!$B$136:$C$168,2,FALSE)</f>
        <v>0</v>
      </c>
      <c r="AE30" s="664">
        <f>VLOOKUP(AE22,'4.9 Connections Profile'!$B$136:$C$168,2,FALSE)</f>
        <v>0</v>
      </c>
      <c r="AF30" s="664">
        <f>VLOOKUP(AF22,'4.9 Connections Profile'!$B$136:$C$168,2,FALSE)</f>
        <v>0</v>
      </c>
      <c r="AG30" s="664">
        <f>VLOOKUP(AG22,'4.9 Connections Profile'!$B$136:$C$168,2,FALSE)</f>
        <v>0</v>
      </c>
      <c r="AH30" s="664">
        <f>VLOOKUP(AH22,'4.9 Connections Profile'!$B$136:$C$168,2,FALSE)</f>
        <v>0</v>
      </c>
      <c r="AI30" s="664">
        <f>VLOOKUP(AI22,'4.9 Connections Profile'!$B$136:$C$168,2,FALSE)</f>
        <v>0</v>
      </c>
      <c r="AJ30" s="665">
        <f>VLOOKUP(AJ22,'4.9 Connections Profile'!$B$136:$C$168,2,FALSE)</f>
        <v>0</v>
      </c>
    </row>
    <row r="31" spans="1:36" ht="15" customHeight="1" x14ac:dyDescent="0.3">
      <c r="A31" s="1146" t="s">
        <v>942</v>
      </c>
      <c r="B31" s="1155" t="s">
        <v>855</v>
      </c>
      <c r="C31" s="1147" t="str">
        <f t="shared" si="12"/>
        <v>Number</v>
      </c>
      <c r="D31" s="1065">
        <f>SUM(D23:D26)</f>
        <v>0</v>
      </c>
      <c r="E31" s="1065">
        <f t="shared" ref="E31:AJ31" si="13">SUM(E23:E26)</f>
        <v>0</v>
      </c>
      <c r="F31" s="1065">
        <f t="shared" si="13"/>
        <v>0</v>
      </c>
      <c r="G31" s="1065">
        <f t="shared" si="13"/>
        <v>0</v>
      </c>
      <c r="H31" s="1065">
        <f t="shared" si="13"/>
        <v>0</v>
      </c>
      <c r="I31" s="1065">
        <f t="shared" si="13"/>
        <v>0</v>
      </c>
      <c r="J31" s="1065">
        <f t="shared" si="13"/>
        <v>0</v>
      </c>
      <c r="K31" s="1065">
        <f t="shared" si="13"/>
        <v>0</v>
      </c>
      <c r="L31" s="1065">
        <f t="shared" si="13"/>
        <v>0</v>
      </c>
      <c r="M31" s="1065">
        <f t="shared" si="13"/>
        <v>0</v>
      </c>
      <c r="N31" s="1065">
        <f t="shared" si="13"/>
        <v>0</v>
      </c>
      <c r="O31" s="1065">
        <f t="shared" si="13"/>
        <v>0</v>
      </c>
      <c r="P31" s="1065">
        <f t="shared" si="13"/>
        <v>0</v>
      </c>
      <c r="Q31" s="1065">
        <f t="shared" si="13"/>
        <v>0</v>
      </c>
      <c r="R31" s="1065">
        <f t="shared" si="13"/>
        <v>0</v>
      </c>
      <c r="S31" s="1065">
        <f t="shared" si="13"/>
        <v>0</v>
      </c>
      <c r="T31" s="1065">
        <f t="shared" si="13"/>
        <v>0</v>
      </c>
      <c r="U31" s="1065">
        <f t="shared" si="13"/>
        <v>0</v>
      </c>
      <c r="V31" s="1065">
        <f t="shared" si="13"/>
        <v>0</v>
      </c>
      <c r="W31" s="1065">
        <f t="shared" si="13"/>
        <v>0</v>
      </c>
      <c r="X31" s="1065">
        <f t="shared" si="13"/>
        <v>0</v>
      </c>
      <c r="Y31" s="1065">
        <f t="shared" si="13"/>
        <v>0</v>
      </c>
      <c r="Z31" s="1065">
        <f t="shared" si="13"/>
        <v>0</v>
      </c>
      <c r="AA31" s="1065">
        <f t="shared" si="13"/>
        <v>0</v>
      </c>
      <c r="AB31" s="1065">
        <f t="shared" si="13"/>
        <v>0</v>
      </c>
      <c r="AC31" s="1065">
        <f t="shared" si="13"/>
        <v>0</v>
      </c>
      <c r="AD31" s="1065">
        <f t="shared" si="13"/>
        <v>0</v>
      </c>
      <c r="AE31" s="1065">
        <f t="shared" si="13"/>
        <v>0</v>
      </c>
      <c r="AF31" s="1065">
        <f t="shared" si="13"/>
        <v>0</v>
      </c>
      <c r="AG31" s="1065">
        <f t="shared" si="13"/>
        <v>0</v>
      </c>
      <c r="AH31" s="1065">
        <f t="shared" si="13"/>
        <v>0</v>
      </c>
      <c r="AI31" s="1065">
        <f t="shared" si="13"/>
        <v>0</v>
      </c>
      <c r="AJ31" s="1066">
        <f t="shared" si="13"/>
        <v>0</v>
      </c>
    </row>
    <row r="32" spans="1:36" ht="15" customHeight="1" thickBot="1" x14ac:dyDescent="0.35">
      <c r="A32" s="563" t="s">
        <v>943</v>
      </c>
      <c r="B32" s="1144" t="s">
        <v>855</v>
      </c>
      <c r="C32" s="1145" t="str">
        <f t="shared" si="12"/>
        <v>Number</v>
      </c>
      <c r="D32" s="715">
        <f>SUM(D27:D30)</f>
        <v>0</v>
      </c>
      <c r="E32" s="715">
        <f t="shared" ref="E32:AJ32" si="14">SUM(E27:E30)</f>
        <v>0</v>
      </c>
      <c r="F32" s="715">
        <f t="shared" si="14"/>
        <v>0</v>
      </c>
      <c r="G32" s="715">
        <f t="shared" si="14"/>
        <v>0</v>
      </c>
      <c r="H32" s="715">
        <f t="shared" si="14"/>
        <v>0</v>
      </c>
      <c r="I32" s="715">
        <f t="shared" si="14"/>
        <v>0</v>
      </c>
      <c r="J32" s="715">
        <f t="shared" si="14"/>
        <v>0</v>
      </c>
      <c r="K32" s="715">
        <f t="shared" si="14"/>
        <v>0</v>
      </c>
      <c r="L32" s="715">
        <f t="shared" si="14"/>
        <v>0</v>
      </c>
      <c r="M32" s="715">
        <f t="shared" si="14"/>
        <v>0</v>
      </c>
      <c r="N32" s="715">
        <f t="shared" si="14"/>
        <v>0</v>
      </c>
      <c r="O32" s="715">
        <f t="shared" si="14"/>
        <v>0</v>
      </c>
      <c r="P32" s="715">
        <f t="shared" si="14"/>
        <v>0</v>
      </c>
      <c r="Q32" s="715">
        <f t="shared" si="14"/>
        <v>0</v>
      </c>
      <c r="R32" s="715">
        <f t="shared" si="14"/>
        <v>0</v>
      </c>
      <c r="S32" s="715">
        <f t="shared" si="14"/>
        <v>0</v>
      </c>
      <c r="T32" s="715">
        <f t="shared" si="14"/>
        <v>0</v>
      </c>
      <c r="U32" s="715">
        <f t="shared" si="14"/>
        <v>0</v>
      </c>
      <c r="V32" s="715">
        <f t="shared" si="14"/>
        <v>0</v>
      </c>
      <c r="W32" s="715">
        <f t="shared" si="14"/>
        <v>0</v>
      </c>
      <c r="X32" s="715">
        <f t="shared" si="14"/>
        <v>0</v>
      </c>
      <c r="Y32" s="715">
        <f t="shared" si="14"/>
        <v>0</v>
      </c>
      <c r="Z32" s="715">
        <f t="shared" si="14"/>
        <v>0</v>
      </c>
      <c r="AA32" s="715">
        <f t="shared" si="14"/>
        <v>0</v>
      </c>
      <c r="AB32" s="715">
        <f t="shared" si="14"/>
        <v>0</v>
      </c>
      <c r="AC32" s="715">
        <f t="shared" si="14"/>
        <v>0</v>
      </c>
      <c r="AD32" s="715">
        <f t="shared" si="14"/>
        <v>0</v>
      </c>
      <c r="AE32" s="715">
        <f t="shared" si="14"/>
        <v>0</v>
      </c>
      <c r="AF32" s="715">
        <f t="shared" si="14"/>
        <v>0</v>
      </c>
      <c r="AG32" s="715">
        <f t="shared" si="14"/>
        <v>0</v>
      </c>
      <c r="AH32" s="715">
        <f t="shared" si="14"/>
        <v>0</v>
      </c>
      <c r="AI32" s="715">
        <f t="shared" si="14"/>
        <v>0</v>
      </c>
      <c r="AJ32" s="716">
        <f t="shared" si="14"/>
        <v>0</v>
      </c>
    </row>
    <row r="33" spans="1:38" ht="15" customHeight="1" x14ac:dyDescent="0.3">
      <c r="A33" s="357"/>
      <c r="B33" s="878"/>
      <c r="C33" s="878"/>
      <c r="D33" s="1137"/>
      <c r="E33" s="1137"/>
      <c r="F33" s="1137"/>
      <c r="G33" s="1137"/>
      <c r="H33" s="1137"/>
      <c r="I33" s="1137"/>
    </row>
    <row r="34" spans="1:38" ht="15" customHeight="1" x14ac:dyDescent="0.3">
      <c r="A34" s="357"/>
      <c r="B34" s="878"/>
      <c r="C34" s="878"/>
      <c r="D34" s="1137"/>
      <c r="E34" s="1137"/>
      <c r="F34" s="1137"/>
      <c r="G34" s="1137"/>
      <c r="H34" s="1137"/>
      <c r="I34" s="1137"/>
    </row>
    <row r="35" spans="1:38" ht="15" customHeight="1" x14ac:dyDescent="0.4">
      <c r="A35" s="34" t="s">
        <v>12</v>
      </c>
      <c r="B35" s="35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5" hidden="1" customHeight="1" x14ac:dyDescent="0.3">
      <c r="A36" s="357"/>
      <c r="B36" s="878"/>
      <c r="C36" s="878"/>
      <c r="D36" s="1137"/>
      <c r="E36" s="1137"/>
      <c r="F36" s="1137"/>
      <c r="G36" s="1137"/>
      <c r="H36" s="1137"/>
      <c r="I36" s="1137"/>
    </row>
    <row r="37" spans="1:38" ht="15" hidden="1" customHeight="1" x14ac:dyDescent="0.3">
      <c r="A37" s="357"/>
      <c r="B37" s="878"/>
      <c r="C37" s="878"/>
      <c r="D37" s="1137"/>
      <c r="E37" s="1137"/>
      <c r="F37" s="1137"/>
      <c r="G37" s="1137"/>
      <c r="H37" s="1137"/>
      <c r="I37" s="1137"/>
    </row>
    <row r="38" spans="1:38" ht="15" hidden="1" customHeight="1" x14ac:dyDescent="0.3">
      <c r="A38" s="48"/>
      <c r="B38" s="878"/>
      <c r="C38" s="878"/>
      <c r="D38" s="1014"/>
    </row>
    <row r="39" spans="1:38" ht="15" hidden="1" customHeight="1" x14ac:dyDescent="0.3">
      <c r="A39" s="48"/>
      <c r="B39" s="878"/>
      <c r="C39" s="878"/>
      <c r="D39" s="1014"/>
    </row>
    <row r="40" spans="1:38" ht="15" hidden="1" customHeight="1" x14ac:dyDescent="0.35">
      <c r="A40" s="895"/>
      <c r="B40" s="266"/>
      <c r="C40" s="266"/>
      <c r="D40" s="266"/>
    </row>
    <row r="41" spans="1:38" ht="15" hidden="1" customHeight="1" x14ac:dyDescent="0.3">
      <c r="A41" s="1132"/>
      <c r="B41" s="1136"/>
      <c r="C41" s="1136"/>
      <c r="D41" s="1134"/>
      <c r="E41" s="1135"/>
      <c r="F41" s="1135"/>
      <c r="G41" s="1135"/>
      <c r="H41" s="1135"/>
      <c r="I41" s="1135"/>
    </row>
    <row r="42" spans="1:38" ht="15" hidden="1" customHeight="1" x14ac:dyDescent="0.3">
      <c r="A42" s="1132"/>
      <c r="B42" s="1136"/>
      <c r="C42" s="1136"/>
      <c r="D42" s="878"/>
      <c r="E42" s="878"/>
      <c r="F42" s="878"/>
      <c r="G42" s="878"/>
      <c r="H42" s="878"/>
      <c r="I42" s="878"/>
    </row>
    <row r="43" spans="1:38" ht="15" hidden="1" customHeight="1" x14ac:dyDescent="0.3">
      <c r="A43" s="42"/>
      <c r="B43" s="878"/>
      <c r="C43" s="878"/>
      <c r="D43" s="1074"/>
      <c r="E43" s="1074"/>
      <c r="F43" s="1074"/>
      <c r="G43" s="1074"/>
      <c r="H43" s="1074"/>
      <c r="I43" s="1074"/>
    </row>
    <row r="44" spans="1:38" ht="15" hidden="1" customHeight="1" x14ac:dyDescent="0.3">
      <c r="A44" s="42"/>
      <c r="B44" s="878"/>
      <c r="C44" s="878"/>
      <c r="D44" s="1074"/>
      <c r="E44" s="1074"/>
      <c r="F44" s="1074"/>
      <c r="G44" s="1074"/>
      <c r="H44" s="1074"/>
      <c r="I44" s="1074"/>
    </row>
    <row r="45" spans="1:38" ht="15" hidden="1" customHeight="1" x14ac:dyDescent="0.3">
      <c r="A45" s="42"/>
      <c r="B45" s="878"/>
      <c r="C45" s="878"/>
      <c r="D45" s="1074"/>
      <c r="E45" s="1074"/>
      <c r="F45" s="1074"/>
      <c r="G45" s="1074"/>
      <c r="H45" s="1074"/>
      <c r="I45" s="1074"/>
    </row>
    <row r="46" spans="1:38" ht="15" hidden="1" customHeight="1" x14ac:dyDescent="0.3">
      <c r="A46" s="42"/>
      <c r="B46" s="878"/>
      <c r="C46" s="878"/>
      <c r="D46" s="1074"/>
      <c r="E46" s="1074"/>
      <c r="F46" s="1074"/>
      <c r="G46" s="1074"/>
      <c r="H46" s="1074"/>
      <c r="I46" s="1074"/>
    </row>
    <row r="47" spans="1:38" ht="15" hidden="1" customHeight="1" x14ac:dyDescent="0.3">
      <c r="A47" s="48"/>
      <c r="B47" s="878"/>
      <c r="C47" s="878"/>
      <c r="D47" s="1014"/>
    </row>
    <row r="48" spans="1:38" ht="15" hidden="1" customHeight="1" x14ac:dyDescent="0.3">
      <c r="A48" s="48"/>
      <c r="B48" s="878"/>
      <c r="C48" s="878"/>
      <c r="D48" s="1014"/>
    </row>
    <row r="49" spans="1:40" ht="15" hidden="1" customHeight="1" x14ac:dyDescent="0.35">
      <c r="A49" s="895"/>
      <c r="B49" s="266"/>
      <c r="C49" s="266"/>
      <c r="D49" s="266"/>
    </row>
    <row r="50" spans="1:40" ht="15" hidden="1" customHeight="1" x14ac:dyDescent="0.3">
      <c r="A50" s="1132"/>
      <c r="B50" s="1136"/>
      <c r="C50" s="1136"/>
      <c r="D50" s="1134"/>
      <c r="E50" s="1135"/>
      <c r="F50" s="1135"/>
      <c r="G50" s="1135"/>
      <c r="H50" s="1135"/>
      <c r="I50" s="1135"/>
    </row>
    <row r="51" spans="1:40" ht="15" hidden="1" customHeight="1" x14ac:dyDescent="0.3">
      <c r="A51" s="1132"/>
      <c r="B51" s="1136"/>
      <c r="C51" s="1136"/>
      <c r="D51" s="878"/>
      <c r="E51" s="878"/>
      <c r="F51" s="878"/>
      <c r="G51" s="878"/>
      <c r="H51" s="878"/>
      <c r="I51" s="878"/>
    </row>
    <row r="52" spans="1:40" ht="15" hidden="1" customHeight="1" x14ac:dyDescent="0.3">
      <c r="A52" s="42"/>
      <c r="B52" s="878"/>
      <c r="C52" s="878"/>
      <c r="D52" s="1074"/>
      <c r="E52" s="1074"/>
      <c r="F52" s="1074"/>
      <c r="G52" s="1074"/>
      <c r="H52" s="1074"/>
      <c r="I52" s="1074"/>
    </row>
    <row r="53" spans="1:40" ht="15" hidden="1" customHeight="1" x14ac:dyDescent="0.3">
      <c r="A53" s="42"/>
      <c r="B53" s="878"/>
      <c r="C53" s="878"/>
      <c r="D53" s="1074"/>
      <c r="E53" s="1074"/>
      <c r="F53" s="1074"/>
      <c r="G53" s="1074"/>
      <c r="H53" s="1074"/>
      <c r="I53" s="1074"/>
    </row>
    <row r="54" spans="1:40" ht="15" hidden="1" customHeight="1" x14ac:dyDescent="0.3">
      <c r="A54" s="42"/>
      <c r="B54" s="878"/>
      <c r="C54" s="878"/>
      <c r="D54" s="1074"/>
      <c r="E54" s="1074"/>
      <c r="F54" s="1074"/>
      <c r="G54" s="1074"/>
      <c r="H54" s="1074"/>
      <c r="I54" s="1074"/>
    </row>
    <row r="55" spans="1:40" s="17" customFormat="1" ht="15" hidden="1" customHeight="1" x14ac:dyDescent="0.3">
      <c r="A55" s="42"/>
      <c r="B55" s="878"/>
      <c r="C55" s="878"/>
      <c r="D55" s="1074"/>
      <c r="E55" s="1074"/>
      <c r="F55" s="1074"/>
      <c r="G55" s="1074"/>
      <c r="H55" s="1074"/>
      <c r="I55" s="1074"/>
      <c r="J55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40"/>
      <c r="AK55" s="40"/>
      <c r="AL55" s="40"/>
      <c r="AM55" s="40"/>
      <c r="AN55" s="40"/>
    </row>
    <row r="56" spans="1:40" ht="15" hidden="1" customHeight="1" x14ac:dyDescent="0.3">
      <c r="A56" s="48"/>
      <c r="B56" s="42"/>
      <c r="C56" s="42"/>
      <c r="D56" s="1014"/>
    </row>
    <row r="57" spans="1:40" ht="15" hidden="1" customHeight="1" x14ac:dyDescent="0.3">
      <c r="A57" s="48"/>
      <c r="B57" s="42"/>
      <c r="C57" s="42"/>
      <c r="D57" s="1014"/>
    </row>
    <row r="58" spans="1:40" ht="15" hidden="1" customHeight="1" x14ac:dyDescent="0.35">
      <c r="A58" s="895"/>
      <c r="B58" s="266"/>
      <c r="C58" s="266"/>
      <c r="D58" s="266"/>
    </row>
    <row r="59" spans="1:40" ht="15" hidden="1" customHeight="1" x14ac:dyDescent="0.3">
      <c r="A59" s="1132"/>
      <c r="B59" s="1133"/>
      <c r="C59" s="1133"/>
      <c r="D59" s="1134"/>
      <c r="E59" s="1135"/>
      <c r="F59" s="1135"/>
      <c r="G59" s="1135"/>
      <c r="H59" s="1135"/>
      <c r="I59" s="1135"/>
    </row>
    <row r="60" spans="1:40" ht="15" hidden="1" customHeight="1" x14ac:dyDescent="0.3">
      <c r="A60" s="1132"/>
      <c r="B60" s="1133"/>
      <c r="C60" s="1133"/>
      <c r="D60" s="878"/>
      <c r="E60" s="878"/>
      <c r="F60" s="878"/>
      <c r="G60" s="878"/>
      <c r="H60" s="878"/>
      <c r="I60" s="878"/>
    </row>
    <row r="61" spans="1:40" ht="15" hidden="1" customHeight="1" x14ac:dyDescent="0.3">
      <c r="A61" s="42"/>
      <c r="B61" s="878"/>
      <c r="C61" s="878"/>
      <c r="D61" s="1074"/>
      <c r="E61" s="1074"/>
      <c r="F61" s="1074"/>
      <c r="G61" s="1074"/>
      <c r="H61" s="1074"/>
      <c r="I61" s="1074"/>
    </row>
    <row r="62" spans="1:40" ht="15" hidden="1" customHeight="1" x14ac:dyDescent="0.3">
      <c r="A62" s="42"/>
      <c r="B62" s="878"/>
      <c r="C62" s="878"/>
      <c r="D62" s="1074"/>
      <c r="E62" s="1074"/>
      <c r="F62" s="1074"/>
      <c r="G62" s="1074"/>
      <c r="H62" s="1074"/>
      <c r="I62" s="1074"/>
    </row>
    <row r="63" spans="1:40" ht="15" hidden="1" customHeight="1" x14ac:dyDescent="0.3">
      <c r="A63" s="42"/>
      <c r="B63" s="878"/>
      <c r="C63" s="878"/>
      <c r="D63" s="1074"/>
      <c r="E63" s="1074"/>
      <c r="F63" s="1074"/>
      <c r="G63" s="1074"/>
      <c r="H63" s="1074"/>
      <c r="I63" s="1074"/>
    </row>
    <row r="64" spans="1:40" ht="15" hidden="1" customHeight="1" x14ac:dyDescent="0.3">
      <c r="A64" s="42"/>
      <c r="B64" s="878"/>
      <c r="C64" s="878"/>
      <c r="D64" s="1074"/>
      <c r="E64" s="1074"/>
      <c r="F64" s="1074"/>
      <c r="G64" s="1074"/>
      <c r="H64" s="1074"/>
      <c r="I64" s="1074"/>
    </row>
    <row r="65" spans="1:9" ht="15" hidden="1" customHeight="1" x14ac:dyDescent="0.3">
      <c r="A65" s="42"/>
      <c r="B65" s="42"/>
      <c r="C65" s="42"/>
      <c r="D65" s="42"/>
    </row>
    <row r="66" spans="1:9" ht="15" hidden="1" customHeight="1" x14ac:dyDescent="0.3">
      <c r="A66" s="42"/>
      <c r="B66" s="42"/>
      <c r="C66" s="42"/>
      <c r="D66" s="42"/>
    </row>
    <row r="67" spans="1:9" ht="15" hidden="1" customHeight="1" x14ac:dyDescent="0.35">
      <c r="A67" s="895"/>
      <c r="B67" s="266"/>
      <c r="C67" s="266"/>
      <c r="D67" s="266"/>
    </row>
    <row r="68" spans="1:9" ht="15" hidden="1" customHeight="1" x14ac:dyDescent="0.3">
      <c r="A68" s="1132"/>
      <c r="B68" s="1136"/>
      <c r="C68" s="1136"/>
      <c r="D68" s="1134"/>
      <c r="E68" s="1135"/>
      <c r="F68" s="1135"/>
      <c r="G68" s="1135"/>
      <c r="H68" s="1135"/>
      <c r="I68" s="1135"/>
    </row>
    <row r="69" spans="1:9" ht="15" hidden="1" customHeight="1" x14ac:dyDescent="0.3">
      <c r="A69" s="1132"/>
      <c r="B69" s="1136"/>
      <c r="C69" s="1136"/>
      <c r="D69" s="878"/>
      <c r="E69" s="878"/>
      <c r="F69" s="878"/>
      <c r="G69" s="878"/>
      <c r="H69" s="878"/>
      <c r="I69" s="878"/>
    </row>
    <row r="70" spans="1:9" ht="15" hidden="1" customHeight="1" x14ac:dyDescent="0.3">
      <c r="A70" s="42"/>
      <c r="B70" s="878"/>
      <c r="C70" s="878"/>
      <c r="D70" s="1074"/>
      <c r="E70" s="1074"/>
      <c r="F70" s="1074"/>
      <c r="G70" s="1074"/>
      <c r="H70" s="1074"/>
      <c r="I70" s="1074"/>
    </row>
    <row r="71" spans="1:9" ht="15" hidden="1" customHeight="1" x14ac:dyDescent="0.3">
      <c r="A71" s="42"/>
      <c r="B71" s="878"/>
      <c r="C71" s="878"/>
      <c r="D71" s="1074"/>
      <c r="E71" s="1074"/>
      <c r="F71" s="1074"/>
      <c r="G71" s="1074"/>
      <c r="H71" s="1074"/>
      <c r="I71" s="1074"/>
    </row>
    <row r="72" spans="1:9" ht="15" hidden="1" customHeight="1" x14ac:dyDescent="0.3">
      <c r="A72" s="42"/>
      <c r="B72" s="878"/>
      <c r="C72" s="878"/>
      <c r="D72" s="1074"/>
      <c r="E72" s="1074"/>
      <c r="F72" s="1074"/>
      <c r="G72" s="1074"/>
      <c r="H72" s="1074"/>
      <c r="I72" s="1074"/>
    </row>
    <row r="73" spans="1:9" ht="15" hidden="1" customHeight="1" x14ac:dyDescent="0.3">
      <c r="A73" s="42"/>
      <c r="B73" s="878"/>
      <c r="C73" s="878"/>
      <c r="D73" s="1074"/>
      <c r="E73" s="1074"/>
      <c r="F73" s="1074"/>
      <c r="G73" s="1074"/>
      <c r="H73" s="1074"/>
      <c r="I73" s="1074"/>
    </row>
    <row r="74" spans="1:9" ht="15" hidden="1" customHeight="1" x14ac:dyDescent="0.3">
      <c r="A74" s="42"/>
      <c r="B74" s="878"/>
      <c r="C74" s="878"/>
      <c r="D74" s="1074"/>
      <c r="E74" s="1074"/>
      <c r="F74" s="1074"/>
      <c r="G74" s="1074"/>
      <c r="H74" s="1074"/>
      <c r="I74" s="1074"/>
    </row>
    <row r="75" spans="1:9" ht="15" hidden="1" customHeight="1" x14ac:dyDescent="0.3">
      <c r="A75" s="42"/>
      <c r="B75" s="878"/>
      <c r="C75" s="878"/>
      <c r="D75" s="1074"/>
      <c r="E75" s="1074"/>
      <c r="F75" s="1074"/>
      <c r="G75" s="1074"/>
      <c r="H75" s="1074"/>
      <c r="I75" s="1074"/>
    </row>
    <row r="76" spans="1:9" ht="15" hidden="1" customHeight="1" x14ac:dyDescent="0.3">
      <c r="A76" s="42"/>
      <c r="B76" s="878"/>
      <c r="C76" s="878"/>
      <c r="D76" s="1074"/>
      <c r="E76" s="1074"/>
      <c r="F76" s="1074"/>
      <c r="G76" s="1074"/>
      <c r="H76" s="1074"/>
      <c r="I76" s="1074"/>
    </row>
    <row r="77" spans="1:9" ht="15" hidden="1" customHeight="1" x14ac:dyDescent="0.3">
      <c r="A77" s="42"/>
      <c r="B77" s="878"/>
      <c r="C77" s="878"/>
      <c r="D77" s="1074"/>
      <c r="E77" s="1074"/>
      <c r="F77" s="1074"/>
      <c r="G77" s="1074"/>
      <c r="H77" s="1074"/>
      <c r="I77" s="1074"/>
    </row>
    <row r="78" spans="1:9" ht="15" hidden="1" customHeight="1" x14ac:dyDescent="0.3">
      <c r="A78" s="42"/>
      <c r="B78" s="878"/>
      <c r="C78" s="878"/>
      <c r="D78" s="1074"/>
      <c r="E78" s="1074"/>
      <c r="F78" s="1074"/>
      <c r="G78" s="1074"/>
      <c r="H78" s="1074"/>
      <c r="I78" s="1074"/>
    </row>
    <row r="79" spans="1:9" ht="15" hidden="1" customHeight="1" x14ac:dyDescent="0.3">
      <c r="A79" s="42"/>
      <c r="B79" s="878"/>
      <c r="C79" s="878"/>
      <c r="D79" s="1074"/>
      <c r="E79" s="1074"/>
      <c r="F79" s="1074"/>
      <c r="G79" s="1074"/>
      <c r="H79" s="1074"/>
      <c r="I79" s="1074"/>
    </row>
    <row r="80" spans="1:9" ht="15" hidden="1" customHeight="1" x14ac:dyDescent="0.3">
      <c r="A80" s="42"/>
      <c r="B80" s="878"/>
      <c r="C80" s="878"/>
      <c r="D80" s="1074"/>
      <c r="E80" s="1074"/>
      <c r="F80" s="1074"/>
      <c r="G80" s="1074"/>
      <c r="H80" s="1074"/>
      <c r="I80" s="1074"/>
    </row>
    <row r="81" spans="1:9" ht="15" hidden="1" customHeight="1" x14ac:dyDescent="0.3">
      <c r="A81" s="42"/>
      <c r="B81" s="878"/>
      <c r="C81" s="878"/>
      <c r="D81" s="1074"/>
      <c r="E81" s="1074"/>
      <c r="F81" s="1074"/>
      <c r="G81" s="1074"/>
      <c r="H81" s="1074"/>
      <c r="I81" s="1074"/>
    </row>
    <row r="82" spans="1:9" ht="15" hidden="1" customHeight="1" x14ac:dyDescent="0.3">
      <c r="A82" s="42"/>
      <c r="B82" s="878"/>
      <c r="C82" s="878"/>
      <c r="D82" s="1074"/>
      <c r="E82" s="1074"/>
      <c r="F82" s="1074"/>
      <c r="G82" s="1074"/>
      <c r="H82" s="1074"/>
      <c r="I82" s="1074"/>
    </row>
    <row r="83" spans="1:9" ht="15" hidden="1" customHeight="1" x14ac:dyDescent="0.3">
      <c r="A83" s="42"/>
      <c r="B83" s="878"/>
      <c r="C83" s="878"/>
      <c r="D83" s="1074"/>
      <c r="E83" s="1074"/>
      <c r="F83" s="1074"/>
      <c r="G83" s="1074"/>
      <c r="H83" s="1074"/>
      <c r="I83" s="1074"/>
    </row>
    <row r="84" spans="1:9" ht="15" hidden="1" customHeight="1" x14ac:dyDescent="0.3">
      <c r="A84" s="42"/>
      <c r="B84" s="878"/>
      <c r="C84" s="878"/>
      <c r="D84" s="1074"/>
      <c r="E84" s="1074"/>
      <c r="F84" s="1074"/>
      <c r="G84" s="1074"/>
      <c r="H84" s="1074"/>
      <c r="I84" s="1074"/>
    </row>
    <row r="85" spans="1:9" ht="15" hidden="1" customHeight="1" x14ac:dyDescent="0.3">
      <c r="A85" s="42"/>
      <c r="B85" s="878"/>
      <c r="C85" s="878"/>
      <c r="D85" s="1074"/>
      <c r="E85" s="1074"/>
      <c r="F85" s="1074"/>
      <c r="G85" s="1074"/>
      <c r="H85" s="1074"/>
      <c r="I85" s="1074"/>
    </row>
    <row r="86" spans="1:9" ht="15" hidden="1" customHeight="1" x14ac:dyDescent="0.3"/>
    <row r="87" spans="1:9" ht="15" hidden="1" customHeight="1" x14ac:dyDescent="0.3"/>
    <row r="88" spans="1:9" ht="15" hidden="1" customHeight="1" x14ac:dyDescent="0.3"/>
    <row r="89" spans="1:9" ht="15" hidden="1" customHeight="1" x14ac:dyDescent="0.3"/>
    <row r="90" spans="1:9" ht="15" hidden="1" customHeight="1" x14ac:dyDescent="0.3"/>
    <row r="91" spans="1:9" ht="15" hidden="1" customHeight="1" x14ac:dyDescent="0.3"/>
    <row r="92" spans="1:9" ht="15" hidden="1" customHeight="1" x14ac:dyDescent="0.3"/>
    <row r="93" spans="1:9" ht="15" hidden="1" customHeight="1" x14ac:dyDescent="0.3"/>
    <row r="94" spans="1:9" ht="15" hidden="1" customHeight="1" x14ac:dyDescent="0.3"/>
  </sheetData>
  <sheetProtection sheet="1" objects="1" scenarios="1"/>
  <mergeCells count="5">
    <mergeCell ref="A1:K3"/>
    <mergeCell ref="A23:A26"/>
    <mergeCell ref="A27:A30"/>
    <mergeCell ref="A12:A15"/>
    <mergeCell ref="A8:A11"/>
  </mergeCells>
  <pageMargins left="0.7" right="0.7" top="0.75" bottom="0.75" header="0.3" footer="0.3"/>
  <pageSetup paperSize="9" scale="23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52545-130A-4CAD-8A38-CC23CD1309AE}">
  <sheetPr>
    <pageSetUpPr fitToPage="1"/>
  </sheetPr>
  <dimension ref="A1:AP805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32.83203125" customWidth="1"/>
    <col min="2" max="2" width="49.75" customWidth="1"/>
    <col min="3" max="3" width="10.83203125" customWidth="1"/>
    <col min="4" max="4" width="36.25" customWidth="1"/>
    <col min="5" max="11" width="11.58203125" customWidth="1"/>
    <col min="12" max="12" width="9" customWidth="1"/>
    <col min="13" max="14" width="9" hidden="1" customWidth="1"/>
    <col min="15" max="42" width="0" hidden="1" customWidth="1"/>
    <col min="43" max="16384" width="9" hidden="1"/>
  </cols>
  <sheetData>
    <row r="1" spans="1:12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</row>
    <row r="2" spans="1:12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493"/>
    </row>
    <row r="3" spans="1:12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L3" s="1494"/>
    </row>
    <row r="4" spans="1:12" ht="18" x14ac:dyDescent="0.4">
      <c r="A4" s="638" t="str">
        <f ca="1">CONCATENATE("Worksheet: ",RIGHT(CELL("filename",$A$1),LEN(CELL("filename",$A$1))-FIND("]",CELL("filename",$A$1))))</f>
        <v>Worksheet: 5.1 Network Assets</v>
      </c>
    </row>
    <row r="5" spans="1:12" x14ac:dyDescent="0.3"/>
    <row r="6" spans="1:12" ht="16" thickBot="1" x14ac:dyDescent="0.35">
      <c r="A6" s="699" t="s">
        <v>846</v>
      </c>
      <c r="B6" s="699"/>
      <c r="C6" s="699"/>
      <c r="D6" s="699"/>
      <c r="E6" s="699"/>
      <c r="F6" s="700"/>
    </row>
    <row r="7" spans="1:12" ht="15.75" customHeight="1" x14ac:dyDescent="0.3">
      <c r="A7" s="1754"/>
      <c r="B7" s="1756" t="s">
        <v>847</v>
      </c>
      <c r="C7" s="1763" t="s">
        <v>852</v>
      </c>
      <c r="D7" s="1763" t="s">
        <v>848</v>
      </c>
      <c r="E7" s="1758" t="s">
        <v>299</v>
      </c>
      <c r="F7" s="1760" t="s">
        <v>857</v>
      </c>
      <c r="G7" s="1761"/>
      <c r="H7" s="1761"/>
      <c r="I7" s="1761"/>
      <c r="J7" s="1761"/>
      <c r="K7" s="1762"/>
    </row>
    <row r="8" spans="1:12" ht="15" customHeight="1" thickBot="1" x14ac:dyDescent="0.35">
      <c r="A8" s="1755"/>
      <c r="B8" s="1757"/>
      <c r="C8" s="1764"/>
      <c r="D8" s="1764"/>
      <c r="E8" s="1759"/>
      <c r="F8" s="708">
        <v>2023</v>
      </c>
      <c r="G8" s="708">
        <v>2024</v>
      </c>
      <c r="H8" s="708">
        <v>2025</v>
      </c>
      <c r="I8" s="708">
        <v>2026</v>
      </c>
      <c r="J8" s="708">
        <v>2027</v>
      </c>
      <c r="K8" s="709">
        <v>2028</v>
      </c>
    </row>
    <row r="9" spans="1:12" ht="15" customHeight="1" x14ac:dyDescent="0.3">
      <c r="A9" s="1765" t="s">
        <v>658</v>
      </c>
      <c r="B9" s="710" t="s">
        <v>849</v>
      </c>
      <c r="C9" s="711" t="s">
        <v>602</v>
      </c>
      <c r="D9" s="710" t="s">
        <v>337</v>
      </c>
      <c r="E9" s="711" t="s">
        <v>230</v>
      </c>
      <c r="F9" s="1101"/>
      <c r="G9" s="1093" t="str">
        <f>IF(G$8&gt;Cover!$E$13,"",F557)</f>
        <v/>
      </c>
      <c r="H9" s="1093" t="str">
        <f>IF(H$8&gt;Cover!$E$13,"",G557)</f>
        <v/>
      </c>
      <c r="I9" s="1093" t="str">
        <f>IF(I$8&gt;Cover!$E$13,"",H557)</f>
        <v/>
      </c>
      <c r="J9" s="1093" t="str">
        <f>IF(J$8&gt;Cover!$E$13,"",I557)</f>
        <v/>
      </c>
      <c r="K9" s="1094" t="str">
        <f>IF(K$8&gt;Cover!$E$13,"",J557)</f>
        <v/>
      </c>
    </row>
    <row r="10" spans="1:12" ht="15" customHeight="1" x14ac:dyDescent="0.3">
      <c r="A10" s="1766"/>
      <c r="B10" s="704" t="s">
        <v>849</v>
      </c>
      <c r="C10" s="703" t="s">
        <v>602</v>
      </c>
      <c r="D10" s="704" t="s">
        <v>338</v>
      </c>
      <c r="E10" s="703" t="str">
        <f>$E$9</f>
        <v>km</v>
      </c>
      <c r="F10" s="1102"/>
      <c r="G10" s="1095" t="str">
        <f>IF(G$8&gt;Cover!$E$13,"",F558)</f>
        <v/>
      </c>
      <c r="H10" s="1095" t="str">
        <f>IF(H$8&gt;Cover!$E$13,"",G558)</f>
        <v/>
      </c>
      <c r="I10" s="1095" t="str">
        <f>IF(I$8&gt;Cover!$E$13,"",H558)</f>
        <v/>
      </c>
      <c r="J10" s="1095" t="str">
        <f>IF(J$8&gt;Cover!$E$13,"",I558)</f>
        <v/>
      </c>
      <c r="K10" s="1096" t="str">
        <f>IF(K$8&gt;Cover!$E$13,"",J558)</f>
        <v/>
      </c>
    </row>
    <row r="11" spans="1:12" ht="15" customHeight="1" x14ac:dyDescent="0.3">
      <c r="A11" s="1766"/>
      <c r="B11" s="704" t="s">
        <v>849</v>
      </c>
      <c r="C11" s="703" t="s">
        <v>602</v>
      </c>
      <c r="D11" s="704" t="s">
        <v>339</v>
      </c>
      <c r="E11" s="703" t="str">
        <f t="shared" ref="E11:E23" si="0">$E$9</f>
        <v>km</v>
      </c>
      <c r="F11" s="1102"/>
      <c r="G11" s="1095" t="str">
        <f>IF(G$8&gt;Cover!$E$13,"",F559)</f>
        <v/>
      </c>
      <c r="H11" s="1095" t="str">
        <f>IF(H$8&gt;Cover!$E$13,"",G559)</f>
        <v/>
      </c>
      <c r="I11" s="1095" t="str">
        <f>IF(I$8&gt;Cover!$E$13,"",H559)</f>
        <v/>
      </c>
      <c r="J11" s="1095" t="str">
        <f>IF(J$8&gt;Cover!$E$13,"",I559)</f>
        <v/>
      </c>
      <c r="K11" s="1096" t="str">
        <f>IF(K$8&gt;Cover!$E$13,"",J559)</f>
        <v/>
      </c>
    </row>
    <row r="12" spans="1:12" ht="15" customHeight="1" x14ac:dyDescent="0.3">
      <c r="A12" s="1766"/>
      <c r="B12" s="704" t="s">
        <v>849</v>
      </c>
      <c r="C12" s="703" t="s">
        <v>602</v>
      </c>
      <c r="D12" s="704" t="s">
        <v>340</v>
      </c>
      <c r="E12" s="703" t="str">
        <f t="shared" si="0"/>
        <v>km</v>
      </c>
      <c r="F12" s="1102"/>
      <c r="G12" s="1095" t="str">
        <f>IF(G$8&gt;Cover!$E$13,"",F560)</f>
        <v/>
      </c>
      <c r="H12" s="1095" t="str">
        <f>IF(H$8&gt;Cover!$E$13,"",G560)</f>
        <v/>
      </c>
      <c r="I12" s="1095" t="str">
        <f>IF(I$8&gt;Cover!$E$13,"",H560)</f>
        <v/>
      </c>
      <c r="J12" s="1095" t="str">
        <f>IF(J$8&gt;Cover!$E$13,"",I560)</f>
        <v/>
      </c>
      <c r="K12" s="1096" t="str">
        <f>IF(K$8&gt;Cover!$E$13,"",J560)</f>
        <v/>
      </c>
    </row>
    <row r="13" spans="1:12" ht="15" customHeight="1" x14ac:dyDescent="0.3">
      <c r="A13" s="1766"/>
      <c r="B13" s="704" t="s">
        <v>849</v>
      </c>
      <c r="C13" s="703" t="s">
        <v>602</v>
      </c>
      <c r="D13" s="704" t="s">
        <v>341</v>
      </c>
      <c r="E13" s="703" t="str">
        <f t="shared" si="0"/>
        <v>km</v>
      </c>
      <c r="F13" s="1102"/>
      <c r="G13" s="1095" t="str">
        <f>IF(G$8&gt;Cover!$E$13,"",F561)</f>
        <v/>
      </c>
      <c r="H13" s="1095" t="str">
        <f>IF(H$8&gt;Cover!$E$13,"",G561)</f>
        <v/>
      </c>
      <c r="I13" s="1095" t="str">
        <f>IF(I$8&gt;Cover!$E$13,"",H561)</f>
        <v/>
      </c>
      <c r="J13" s="1095" t="str">
        <f>IF(J$8&gt;Cover!$E$13,"",I561)</f>
        <v/>
      </c>
      <c r="K13" s="1096" t="str">
        <f>IF(K$8&gt;Cover!$E$13,"",J561)</f>
        <v/>
      </c>
    </row>
    <row r="14" spans="1:12" ht="15" customHeight="1" x14ac:dyDescent="0.3">
      <c r="A14" s="1766"/>
      <c r="B14" s="704" t="s">
        <v>849</v>
      </c>
      <c r="C14" s="703" t="s">
        <v>602</v>
      </c>
      <c r="D14" s="704" t="s">
        <v>342</v>
      </c>
      <c r="E14" s="703" t="str">
        <f t="shared" si="0"/>
        <v>km</v>
      </c>
      <c r="F14" s="1102"/>
      <c r="G14" s="1095" t="str">
        <f>IF(G$8&gt;Cover!$E$13,"",F562)</f>
        <v/>
      </c>
      <c r="H14" s="1095" t="str">
        <f>IF(H$8&gt;Cover!$E$13,"",G562)</f>
        <v/>
      </c>
      <c r="I14" s="1095" t="str">
        <f>IF(I$8&gt;Cover!$E$13,"",H562)</f>
        <v/>
      </c>
      <c r="J14" s="1095" t="str">
        <f>IF(J$8&gt;Cover!$E$13,"",I562)</f>
        <v/>
      </c>
      <c r="K14" s="1096" t="str">
        <f>IF(K$8&gt;Cover!$E$13,"",J562)</f>
        <v/>
      </c>
    </row>
    <row r="15" spans="1:12" ht="15" customHeight="1" x14ac:dyDescent="0.3">
      <c r="A15" s="1766"/>
      <c r="B15" s="704" t="s">
        <v>849</v>
      </c>
      <c r="C15" s="703" t="s">
        <v>602</v>
      </c>
      <c r="D15" s="704" t="s">
        <v>343</v>
      </c>
      <c r="E15" s="703" t="str">
        <f t="shared" si="0"/>
        <v>km</v>
      </c>
      <c r="F15" s="1102"/>
      <c r="G15" s="1095" t="str">
        <f>IF(G$8&gt;Cover!$E$13,"",F563)</f>
        <v/>
      </c>
      <c r="H15" s="1095" t="str">
        <f>IF(H$8&gt;Cover!$E$13,"",G563)</f>
        <v/>
      </c>
      <c r="I15" s="1095" t="str">
        <f>IF(I$8&gt;Cover!$E$13,"",H563)</f>
        <v/>
      </c>
      <c r="J15" s="1095" t="str">
        <f>IF(J$8&gt;Cover!$E$13,"",I563)</f>
        <v/>
      </c>
      <c r="K15" s="1096" t="str">
        <f>IF(K$8&gt;Cover!$E$13,"",J563)</f>
        <v/>
      </c>
    </row>
    <row r="16" spans="1:12" ht="15" customHeight="1" x14ac:dyDescent="0.3">
      <c r="A16" s="1766"/>
      <c r="B16" s="704" t="s">
        <v>849</v>
      </c>
      <c r="C16" s="703" t="s">
        <v>602</v>
      </c>
      <c r="D16" s="704" t="s">
        <v>344</v>
      </c>
      <c r="E16" s="703" t="str">
        <f t="shared" si="0"/>
        <v>km</v>
      </c>
      <c r="F16" s="1102"/>
      <c r="G16" s="1095" t="str">
        <f>IF(G$8&gt;Cover!$E$13,"",F564)</f>
        <v/>
      </c>
      <c r="H16" s="1095" t="str">
        <f>IF(H$8&gt;Cover!$E$13,"",G564)</f>
        <v/>
      </c>
      <c r="I16" s="1095" t="str">
        <f>IF(I$8&gt;Cover!$E$13,"",H564)</f>
        <v/>
      </c>
      <c r="J16" s="1095" t="str">
        <f>IF(J$8&gt;Cover!$E$13,"",I564)</f>
        <v/>
      </c>
      <c r="K16" s="1096" t="str">
        <f>IF(K$8&gt;Cover!$E$13,"",J564)</f>
        <v/>
      </c>
    </row>
    <row r="17" spans="1:11" ht="15" customHeight="1" x14ac:dyDescent="0.3">
      <c r="A17" s="1766"/>
      <c r="B17" s="704" t="s">
        <v>849</v>
      </c>
      <c r="C17" s="703" t="s">
        <v>602</v>
      </c>
      <c r="D17" s="704" t="s">
        <v>345</v>
      </c>
      <c r="E17" s="703" t="str">
        <f t="shared" si="0"/>
        <v>km</v>
      </c>
      <c r="F17" s="1102"/>
      <c r="G17" s="1095" t="str">
        <f>IF(G$8&gt;Cover!$E$13,"",F565)</f>
        <v/>
      </c>
      <c r="H17" s="1095" t="str">
        <f>IF(H$8&gt;Cover!$E$13,"",G565)</f>
        <v/>
      </c>
      <c r="I17" s="1095" t="str">
        <f>IF(I$8&gt;Cover!$E$13,"",H565)</f>
        <v/>
      </c>
      <c r="J17" s="1095" t="str">
        <f>IF(J$8&gt;Cover!$E$13,"",I565)</f>
        <v/>
      </c>
      <c r="K17" s="1096" t="str">
        <f>IF(K$8&gt;Cover!$E$13,"",J565)</f>
        <v/>
      </c>
    </row>
    <row r="18" spans="1:11" ht="15" customHeight="1" x14ac:dyDescent="0.3">
      <c r="A18" s="1766"/>
      <c r="B18" s="704" t="s">
        <v>849</v>
      </c>
      <c r="C18" s="703" t="s">
        <v>602</v>
      </c>
      <c r="D18" s="704" t="s">
        <v>346</v>
      </c>
      <c r="E18" s="703" t="str">
        <f t="shared" si="0"/>
        <v>km</v>
      </c>
      <c r="F18" s="1102"/>
      <c r="G18" s="1095" t="str">
        <f>IF(G$8&gt;Cover!$E$13,"",F566)</f>
        <v/>
      </c>
      <c r="H18" s="1095" t="str">
        <f>IF(H$8&gt;Cover!$E$13,"",G566)</f>
        <v/>
      </c>
      <c r="I18" s="1095" t="str">
        <f>IF(I$8&gt;Cover!$E$13,"",H566)</f>
        <v/>
      </c>
      <c r="J18" s="1095" t="str">
        <f>IF(J$8&gt;Cover!$E$13,"",I566)</f>
        <v/>
      </c>
      <c r="K18" s="1096" t="str">
        <f>IF(K$8&gt;Cover!$E$13,"",J566)</f>
        <v/>
      </c>
    </row>
    <row r="19" spans="1:11" ht="15" customHeight="1" x14ac:dyDescent="0.3">
      <c r="A19" s="1766"/>
      <c r="B19" s="704" t="s">
        <v>849</v>
      </c>
      <c r="C19" s="703" t="s">
        <v>602</v>
      </c>
      <c r="D19" s="704" t="s">
        <v>347</v>
      </c>
      <c r="E19" s="703" t="str">
        <f t="shared" si="0"/>
        <v>km</v>
      </c>
      <c r="F19" s="1102"/>
      <c r="G19" s="1095" t="str">
        <f>IF(G$8&gt;Cover!$E$13,"",F567)</f>
        <v/>
      </c>
      <c r="H19" s="1095" t="str">
        <f>IF(H$8&gt;Cover!$E$13,"",G567)</f>
        <v/>
      </c>
      <c r="I19" s="1095" t="str">
        <f>IF(I$8&gt;Cover!$E$13,"",H567)</f>
        <v/>
      </c>
      <c r="J19" s="1095" t="str">
        <f>IF(J$8&gt;Cover!$E$13,"",I567)</f>
        <v/>
      </c>
      <c r="K19" s="1096" t="str">
        <f>IF(K$8&gt;Cover!$E$13,"",J567)</f>
        <v/>
      </c>
    </row>
    <row r="20" spans="1:11" ht="15" customHeight="1" x14ac:dyDescent="0.3">
      <c r="A20" s="1766"/>
      <c r="B20" s="704" t="s">
        <v>849</v>
      </c>
      <c r="C20" s="703" t="s">
        <v>602</v>
      </c>
      <c r="D20" s="704" t="s">
        <v>348</v>
      </c>
      <c r="E20" s="703" t="str">
        <f t="shared" si="0"/>
        <v>km</v>
      </c>
      <c r="F20" s="1102"/>
      <c r="G20" s="1095" t="str">
        <f>IF(G$8&gt;Cover!$E$13,"",F568)</f>
        <v/>
      </c>
      <c r="H20" s="1095" t="str">
        <f>IF(H$8&gt;Cover!$E$13,"",G568)</f>
        <v/>
      </c>
      <c r="I20" s="1095" t="str">
        <f>IF(I$8&gt;Cover!$E$13,"",H568)</f>
        <v/>
      </c>
      <c r="J20" s="1095" t="str">
        <f>IF(J$8&gt;Cover!$E$13,"",I568)</f>
        <v/>
      </c>
      <c r="K20" s="1096" t="str">
        <f>IF(K$8&gt;Cover!$E$13,"",J568)</f>
        <v/>
      </c>
    </row>
    <row r="21" spans="1:11" ht="15" customHeight="1" x14ac:dyDescent="0.3">
      <c r="A21" s="1766"/>
      <c r="B21" s="704" t="s">
        <v>849</v>
      </c>
      <c r="C21" s="703" t="s">
        <v>602</v>
      </c>
      <c r="D21" s="704" t="s">
        <v>349</v>
      </c>
      <c r="E21" s="703" t="str">
        <f t="shared" si="0"/>
        <v>km</v>
      </c>
      <c r="F21" s="1102"/>
      <c r="G21" s="1095" t="str">
        <f>IF(G$8&gt;Cover!$E$13,"",F569)</f>
        <v/>
      </c>
      <c r="H21" s="1095" t="str">
        <f>IF(H$8&gt;Cover!$E$13,"",G569)</f>
        <v/>
      </c>
      <c r="I21" s="1095" t="str">
        <f>IF(I$8&gt;Cover!$E$13,"",H569)</f>
        <v/>
      </c>
      <c r="J21" s="1095" t="str">
        <f>IF(J$8&gt;Cover!$E$13,"",I569)</f>
        <v/>
      </c>
      <c r="K21" s="1096" t="str">
        <f>IF(K$8&gt;Cover!$E$13,"",J569)</f>
        <v/>
      </c>
    </row>
    <row r="22" spans="1:11" ht="15" customHeight="1" x14ac:dyDescent="0.3">
      <c r="A22" s="1766"/>
      <c r="B22" s="580" t="s">
        <v>849</v>
      </c>
      <c r="C22" s="708" t="s">
        <v>602</v>
      </c>
      <c r="D22" s="580" t="s">
        <v>350</v>
      </c>
      <c r="E22" s="703" t="str">
        <f t="shared" si="0"/>
        <v>km</v>
      </c>
      <c r="F22" s="1103"/>
      <c r="G22" s="1097" t="str">
        <f>IF(G$8&gt;Cover!$E$13,"",F570)</f>
        <v/>
      </c>
      <c r="H22" s="1097" t="str">
        <f>IF(H$8&gt;Cover!$E$13,"",G570)</f>
        <v/>
      </c>
      <c r="I22" s="1097" t="str">
        <f>IF(I$8&gt;Cover!$E$13,"",H570)</f>
        <v/>
      </c>
      <c r="J22" s="1097" t="str">
        <f>IF(J$8&gt;Cover!$E$13,"",I570)</f>
        <v/>
      </c>
      <c r="K22" s="1098" t="str">
        <f>IF(K$8&gt;Cover!$E$13,"",J570)</f>
        <v/>
      </c>
    </row>
    <row r="23" spans="1:11" ht="15" customHeight="1" thickBot="1" x14ac:dyDescent="0.35">
      <c r="A23" s="1767"/>
      <c r="B23" s="1090" t="s">
        <v>849</v>
      </c>
      <c r="C23" s="433" t="s">
        <v>602</v>
      </c>
      <c r="D23" s="1090" t="s">
        <v>853</v>
      </c>
      <c r="E23" s="433" t="str">
        <f t="shared" si="0"/>
        <v>km</v>
      </c>
      <c r="F23" s="1105">
        <f>SUM(F9:F22)</f>
        <v>0</v>
      </c>
      <c r="G23" s="1105" t="str">
        <f>IF(G$8&gt;Cover!$E$13,"",F571)</f>
        <v/>
      </c>
      <c r="H23" s="1105" t="str">
        <f>IF(H$8&gt;Cover!$E$13,"",G571)</f>
        <v/>
      </c>
      <c r="I23" s="1105" t="str">
        <f>IF(I$8&gt;Cover!$E$13,"",H571)</f>
        <v/>
      </c>
      <c r="J23" s="1105" t="str">
        <f>IF(J$8&gt;Cover!$E$13,"",I571)</f>
        <v/>
      </c>
      <c r="K23" s="1106" t="str">
        <f>IF(K$8&gt;Cover!$E$13,"",J571)</f>
        <v/>
      </c>
    </row>
    <row r="24" spans="1:11" ht="15" customHeight="1" x14ac:dyDescent="0.3">
      <c r="A24" s="1765" t="str">
        <f>A9</f>
        <v>Brought forward</v>
      </c>
      <c r="B24" s="1088" t="s">
        <v>850</v>
      </c>
      <c r="C24" s="1089" t="s">
        <v>602</v>
      </c>
      <c r="D24" s="1088" t="s">
        <v>337</v>
      </c>
      <c r="E24" s="1089" t="s">
        <v>230</v>
      </c>
      <c r="F24" s="1104"/>
      <c r="G24" s="1099" t="str">
        <f>IF(G$8&gt;Cover!$E$13,"",F572)</f>
        <v/>
      </c>
      <c r="H24" s="1099" t="str">
        <f>IF(H$8&gt;Cover!$E$13,"",G572)</f>
        <v/>
      </c>
      <c r="I24" s="1099" t="str">
        <f>IF(I$8&gt;Cover!$E$13,"",H572)</f>
        <v/>
      </c>
      <c r="J24" s="1099" t="str">
        <f>IF(J$8&gt;Cover!$E$13,"",I572)</f>
        <v/>
      </c>
      <c r="K24" s="1100" t="str">
        <f>IF(K$8&gt;Cover!$E$13,"",J572)</f>
        <v/>
      </c>
    </row>
    <row r="25" spans="1:11" ht="15" customHeight="1" x14ac:dyDescent="0.3">
      <c r="A25" s="1766"/>
      <c r="B25" s="704" t="s">
        <v>850</v>
      </c>
      <c r="C25" s="703" t="s">
        <v>602</v>
      </c>
      <c r="D25" s="704" t="s">
        <v>338</v>
      </c>
      <c r="E25" s="703" t="str">
        <f>$E$9</f>
        <v>km</v>
      </c>
      <c r="F25" s="1103"/>
      <c r="G25" s="1097" t="str">
        <f>IF(G$8&gt;Cover!$E$13,"",F573)</f>
        <v/>
      </c>
      <c r="H25" s="1097" t="str">
        <f>IF(H$8&gt;Cover!$E$13,"",G573)</f>
        <v/>
      </c>
      <c r="I25" s="1097" t="str">
        <f>IF(I$8&gt;Cover!$E$13,"",H573)</f>
        <v/>
      </c>
      <c r="J25" s="1097" t="str">
        <f>IF(J$8&gt;Cover!$E$13,"",I573)</f>
        <v/>
      </c>
      <c r="K25" s="1098" t="str">
        <f>IF(K$8&gt;Cover!$E$13,"",J573)</f>
        <v/>
      </c>
    </row>
    <row r="26" spans="1:11" ht="15" customHeight="1" x14ac:dyDescent="0.3">
      <c r="A26" s="1766"/>
      <c r="B26" s="704" t="s">
        <v>850</v>
      </c>
      <c r="C26" s="703" t="s">
        <v>602</v>
      </c>
      <c r="D26" s="704" t="s">
        <v>339</v>
      </c>
      <c r="E26" s="703" t="str">
        <f t="shared" ref="E26:E36" si="1">$E$9</f>
        <v>km</v>
      </c>
      <c r="F26" s="1103"/>
      <c r="G26" s="1097" t="str">
        <f>IF(G$8&gt;Cover!$E$13,"",F574)</f>
        <v/>
      </c>
      <c r="H26" s="1097" t="str">
        <f>IF(H$8&gt;Cover!$E$13,"",G574)</f>
        <v/>
      </c>
      <c r="I26" s="1097" t="str">
        <f>IF(I$8&gt;Cover!$E$13,"",H574)</f>
        <v/>
      </c>
      <c r="J26" s="1097" t="str">
        <f>IF(J$8&gt;Cover!$E$13,"",I574)</f>
        <v/>
      </c>
      <c r="K26" s="1098" t="str">
        <f>IF(K$8&gt;Cover!$E$13,"",J574)</f>
        <v/>
      </c>
    </row>
    <row r="27" spans="1:11" ht="15" customHeight="1" x14ac:dyDescent="0.3">
      <c r="A27" s="1766"/>
      <c r="B27" s="704" t="s">
        <v>850</v>
      </c>
      <c r="C27" s="703" t="s">
        <v>602</v>
      </c>
      <c r="D27" s="704" t="s">
        <v>340</v>
      </c>
      <c r="E27" s="703" t="str">
        <f t="shared" si="1"/>
        <v>km</v>
      </c>
      <c r="F27" s="1103"/>
      <c r="G27" s="1097" t="str">
        <f>IF(G$8&gt;Cover!$E$13,"",F575)</f>
        <v/>
      </c>
      <c r="H27" s="1097" t="str">
        <f>IF(H$8&gt;Cover!$E$13,"",G575)</f>
        <v/>
      </c>
      <c r="I27" s="1097" t="str">
        <f>IF(I$8&gt;Cover!$E$13,"",H575)</f>
        <v/>
      </c>
      <c r="J27" s="1097" t="str">
        <f>IF(J$8&gt;Cover!$E$13,"",I575)</f>
        <v/>
      </c>
      <c r="K27" s="1098" t="str">
        <f>IF(K$8&gt;Cover!$E$13,"",J575)</f>
        <v/>
      </c>
    </row>
    <row r="28" spans="1:11" ht="15" customHeight="1" x14ac:dyDescent="0.3">
      <c r="A28" s="1766"/>
      <c r="B28" s="704" t="s">
        <v>850</v>
      </c>
      <c r="C28" s="703" t="s">
        <v>602</v>
      </c>
      <c r="D28" s="704" t="s">
        <v>341</v>
      </c>
      <c r="E28" s="703" t="str">
        <f t="shared" si="1"/>
        <v>km</v>
      </c>
      <c r="F28" s="1103"/>
      <c r="G28" s="1097" t="str">
        <f>IF(G$8&gt;Cover!$E$13,"",F576)</f>
        <v/>
      </c>
      <c r="H28" s="1097" t="str">
        <f>IF(H$8&gt;Cover!$E$13,"",G576)</f>
        <v/>
      </c>
      <c r="I28" s="1097" t="str">
        <f>IF(I$8&gt;Cover!$E$13,"",H576)</f>
        <v/>
      </c>
      <c r="J28" s="1097" t="str">
        <f>IF(J$8&gt;Cover!$E$13,"",I576)</f>
        <v/>
      </c>
      <c r="K28" s="1098" t="str">
        <f>IF(K$8&gt;Cover!$E$13,"",J576)</f>
        <v/>
      </c>
    </row>
    <row r="29" spans="1:11" ht="15" customHeight="1" x14ac:dyDescent="0.3">
      <c r="A29" s="1766"/>
      <c r="B29" s="704" t="s">
        <v>850</v>
      </c>
      <c r="C29" s="703" t="s">
        <v>602</v>
      </c>
      <c r="D29" s="704" t="s">
        <v>342</v>
      </c>
      <c r="E29" s="703" t="str">
        <f t="shared" si="1"/>
        <v>km</v>
      </c>
      <c r="F29" s="1103"/>
      <c r="G29" s="1097" t="str">
        <f>IF(G$8&gt;Cover!$E$13,"",F577)</f>
        <v/>
      </c>
      <c r="H29" s="1097" t="str">
        <f>IF(H$8&gt;Cover!$E$13,"",G577)</f>
        <v/>
      </c>
      <c r="I29" s="1097" t="str">
        <f>IF(I$8&gt;Cover!$E$13,"",H577)</f>
        <v/>
      </c>
      <c r="J29" s="1097" t="str">
        <f>IF(J$8&gt;Cover!$E$13,"",I577)</f>
        <v/>
      </c>
      <c r="K29" s="1098" t="str">
        <f>IF(K$8&gt;Cover!$E$13,"",J577)</f>
        <v/>
      </c>
    </row>
    <row r="30" spans="1:11" ht="15" customHeight="1" x14ac:dyDescent="0.3">
      <c r="A30" s="1766"/>
      <c r="B30" s="704" t="s">
        <v>850</v>
      </c>
      <c r="C30" s="703" t="s">
        <v>602</v>
      </c>
      <c r="D30" s="704" t="s">
        <v>343</v>
      </c>
      <c r="E30" s="703" t="str">
        <f t="shared" si="1"/>
        <v>km</v>
      </c>
      <c r="F30" s="1103"/>
      <c r="G30" s="1097" t="str">
        <f>IF(G$8&gt;Cover!$E$13,"",F578)</f>
        <v/>
      </c>
      <c r="H30" s="1097" t="str">
        <f>IF(H$8&gt;Cover!$E$13,"",G578)</f>
        <v/>
      </c>
      <c r="I30" s="1097" t="str">
        <f>IF(I$8&gt;Cover!$E$13,"",H578)</f>
        <v/>
      </c>
      <c r="J30" s="1097" t="str">
        <f>IF(J$8&gt;Cover!$E$13,"",I578)</f>
        <v/>
      </c>
      <c r="K30" s="1098" t="str">
        <f>IF(K$8&gt;Cover!$E$13,"",J578)</f>
        <v/>
      </c>
    </row>
    <row r="31" spans="1:11" ht="15" customHeight="1" x14ac:dyDescent="0.3">
      <c r="A31" s="1766"/>
      <c r="B31" s="704" t="s">
        <v>850</v>
      </c>
      <c r="C31" s="703" t="s">
        <v>602</v>
      </c>
      <c r="D31" s="704" t="s">
        <v>344</v>
      </c>
      <c r="E31" s="703" t="str">
        <f t="shared" si="1"/>
        <v>km</v>
      </c>
      <c r="F31" s="1103"/>
      <c r="G31" s="1097" t="str">
        <f>IF(G$8&gt;Cover!$E$13,"",F579)</f>
        <v/>
      </c>
      <c r="H31" s="1097" t="str">
        <f>IF(H$8&gt;Cover!$E$13,"",G579)</f>
        <v/>
      </c>
      <c r="I31" s="1097" t="str">
        <f>IF(I$8&gt;Cover!$E$13,"",H579)</f>
        <v/>
      </c>
      <c r="J31" s="1097" t="str">
        <f>IF(J$8&gt;Cover!$E$13,"",I579)</f>
        <v/>
      </c>
      <c r="K31" s="1098" t="str">
        <f>IF(K$8&gt;Cover!$E$13,"",J579)</f>
        <v/>
      </c>
    </row>
    <row r="32" spans="1:11" ht="15" customHeight="1" x14ac:dyDescent="0.3">
      <c r="A32" s="1766"/>
      <c r="B32" s="704" t="s">
        <v>850</v>
      </c>
      <c r="C32" s="703" t="s">
        <v>602</v>
      </c>
      <c r="D32" s="704" t="s">
        <v>345</v>
      </c>
      <c r="E32" s="703" t="str">
        <f t="shared" si="1"/>
        <v>km</v>
      </c>
      <c r="F32" s="1103"/>
      <c r="G32" s="1097" t="str">
        <f>IF(G$8&gt;Cover!$E$13,"",F580)</f>
        <v/>
      </c>
      <c r="H32" s="1097" t="str">
        <f>IF(H$8&gt;Cover!$E$13,"",G580)</f>
        <v/>
      </c>
      <c r="I32" s="1097" t="str">
        <f>IF(I$8&gt;Cover!$E$13,"",H580)</f>
        <v/>
      </c>
      <c r="J32" s="1097" t="str">
        <f>IF(J$8&gt;Cover!$E$13,"",I580)</f>
        <v/>
      </c>
      <c r="K32" s="1098" t="str">
        <f>IF(K$8&gt;Cover!$E$13,"",J580)</f>
        <v/>
      </c>
    </row>
    <row r="33" spans="1:11" ht="15" customHeight="1" x14ac:dyDescent="0.3">
      <c r="A33" s="1766"/>
      <c r="B33" s="704" t="s">
        <v>850</v>
      </c>
      <c r="C33" s="703" t="s">
        <v>602</v>
      </c>
      <c r="D33" s="704" t="s">
        <v>346</v>
      </c>
      <c r="E33" s="703" t="str">
        <f t="shared" si="1"/>
        <v>km</v>
      </c>
      <c r="F33" s="1103"/>
      <c r="G33" s="1097" t="str">
        <f>IF(G$8&gt;Cover!$E$13,"",F581)</f>
        <v/>
      </c>
      <c r="H33" s="1097" t="str">
        <f>IF(H$8&gt;Cover!$E$13,"",G581)</f>
        <v/>
      </c>
      <c r="I33" s="1097" t="str">
        <f>IF(I$8&gt;Cover!$E$13,"",H581)</f>
        <v/>
      </c>
      <c r="J33" s="1097" t="str">
        <f>IF(J$8&gt;Cover!$E$13,"",I581)</f>
        <v/>
      </c>
      <c r="K33" s="1098" t="str">
        <f>IF(K$8&gt;Cover!$E$13,"",J581)</f>
        <v/>
      </c>
    </row>
    <row r="34" spans="1:11" ht="15" customHeight="1" x14ac:dyDescent="0.3">
      <c r="A34" s="1766"/>
      <c r="B34" s="704" t="s">
        <v>850</v>
      </c>
      <c r="C34" s="703" t="s">
        <v>602</v>
      </c>
      <c r="D34" s="704" t="s">
        <v>347</v>
      </c>
      <c r="E34" s="703" t="str">
        <f t="shared" si="1"/>
        <v>km</v>
      </c>
      <c r="F34" s="1103"/>
      <c r="G34" s="1097" t="str">
        <f>IF(G$8&gt;Cover!$E$13,"",F582)</f>
        <v/>
      </c>
      <c r="H34" s="1097" t="str">
        <f>IF(H$8&gt;Cover!$E$13,"",G582)</f>
        <v/>
      </c>
      <c r="I34" s="1097" t="str">
        <f>IF(I$8&gt;Cover!$E$13,"",H582)</f>
        <v/>
      </c>
      <c r="J34" s="1097" t="str">
        <f>IF(J$8&gt;Cover!$E$13,"",I582)</f>
        <v/>
      </c>
      <c r="K34" s="1098" t="str">
        <f>IF(K$8&gt;Cover!$E$13,"",J582)</f>
        <v/>
      </c>
    </row>
    <row r="35" spans="1:11" ht="15" customHeight="1" x14ac:dyDescent="0.3">
      <c r="A35" s="1766"/>
      <c r="B35" s="704" t="s">
        <v>850</v>
      </c>
      <c r="C35" s="703" t="s">
        <v>602</v>
      </c>
      <c r="D35" s="704" t="s">
        <v>348</v>
      </c>
      <c r="E35" s="703" t="str">
        <f t="shared" si="1"/>
        <v>km</v>
      </c>
      <c r="F35" s="1103"/>
      <c r="G35" s="1097" t="str">
        <f>IF(G$8&gt;Cover!$E$13,"",F583)</f>
        <v/>
      </c>
      <c r="H35" s="1097" t="str">
        <f>IF(H$8&gt;Cover!$E$13,"",G583)</f>
        <v/>
      </c>
      <c r="I35" s="1097" t="str">
        <f>IF(I$8&gt;Cover!$E$13,"",H583)</f>
        <v/>
      </c>
      <c r="J35" s="1097" t="str">
        <f>IF(J$8&gt;Cover!$E$13,"",I583)</f>
        <v/>
      </c>
      <c r="K35" s="1098" t="str">
        <f>IF(K$8&gt;Cover!$E$13,"",J583)</f>
        <v/>
      </c>
    </row>
    <row r="36" spans="1:11" ht="15" customHeight="1" x14ac:dyDescent="0.3">
      <c r="A36" s="1766"/>
      <c r="B36" s="704" t="s">
        <v>850</v>
      </c>
      <c r="C36" s="703" t="s">
        <v>602</v>
      </c>
      <c r="D36" s="704" t="s">
        <v>349</v>
      </c>
      <c r="E36" s="703" t="str">
        <f t="shared" si="1"/>
        <v>km</v>
      </c>
      <c r="F36" s="1103"/>
      <c r="G36" s="1097" t="str">
        <f>IF(G$8&gt;Cover!$E$13,"",F584)</f>
        <v/>
      </c>
      <c r="H36" s="1097" t="str">
        <f>IF(H$8&gt;Cover!$E$13,"",G584)</f>
        <v/>
      </c>
      <c r="I36" s="1097" t="str">
        <f>IF(I$8&gt;Cover!$E$13,"",H584)</f>
        <v/>
      </c>
      <c r="J36" s="1097" t="str">
        <f>IF(J$8&gt;Cover!$E$13,"",I584)</f>
        <v/>
      </c>
      <c r="K36" s="1098" t="str">
        <f>IF(K$8&gt;Cover!$E$13,"",J584)</f>
        <v/>
      </c>
    </row>
    <row r="37" spans="1:11" ht="15" customHeight="1" x14ac:dyDescent="0.3">
      <c r="A37" s="1766"/>
      <c r="B37" s="580" t="s">
        <v>850</v>
      </c>
      <c r="C37" s="708" t="s">
        <v>602</v>
      </c>
      <c r="D37" s="580" t="s">
        <v>350</v>
      </c>
      <c r="E37" s="708" t="s">
        <v>230</v>
      </c>
      <c r="F37" s="1103"/>
      <c r="G37" s="1097" t="str">
        <f>IF(G$8&gt;Cover!$E$13,"",F585)</f>
        <v/>
      </c>
      <c r="H37" s="1097" t="str">
        <f>IF(H$8&gt;Cover!$E$13,"",G585)</f>
        <v/>
      </c>
      <c r="I37" s="1097" t="str">
        <f>IF(I$8&gt;Cover!$E$13,"",H585)</f>
        <v/>
      </c>
      <c r="J37" s="1097" t="str">
        <f>IF(J$8&gt;Cover!$E$13,"",I585)</f>
        <v/>
      </c>
      <c r="K37" s="1098" t="str">
        <f>IF(K$8&gt;Cover!$E$13,"",J585)</f>
        <v/>
      </c>
    </row>
    <row r="38" spans="1:11" ht="15" customHeight="1" thickBot="1" x14ac:dyDescent="0.35">
      <c r="A38" s="1767"/>
      <c r="B38" s="1090" t="s">
        <v>850</v>
      </c>
      <c r="C38" s="433" t="s">
        <v>602</v>
      </c>
      <c r="D38" s="1090" t="s">
        <v>853</v>
      </c>
      <c r="E38" s="433" t="str">
        <f t="shared" ref="E38" si="2">$E$9</f>
        <v>km</v>
      </c>
      <c r="F38" s="1105">
        <f>SUM(F24:F37)</f>
        <v>0</v>
      </c>
      <c r="G38" s="1105" t="str">
        <f>IF(G$8&gt;Cover!$E$13,"",F586)</f>
        <v/>
      </c>
      <c r="H38" s="1105" t="str">
        <f>IF(H$8&gt;Cover!$E$13,"",G586)</f>
        <v/>
      </c>
      <c r="I38" s="1105" t="str">
        <f>IF(I$8&gt;Cover!$E$13,"",H586)</f>
        <v/>
      </c>
      <c r="J38" s="1105" t="str">
        <f>IF(J$8&gt;Cover!$E$13,"",I586)</f>
        <v/>
      </c>
      <c r="K38" s="1106" t="str">
        <f>IF(K$8&gt;Cover!$E$13,"",J586)</f>
        <v/>
      </c>
    </row>
    <row r="39" spans="1:11" ht="15" customHeight="1" x14ac:dyDescent="0.3">
      <c r="A39" s="1765" t="s">
        <v>658</v>
      </c>
      <c r="B39" s="1086" t="s">
        <v>851</v>
      </c>
      <c r="C39" s="1087" t="s">
        <v>602</v>
      </c>
      <c r="D39" s="1086" t="s">
        <v>337</v>
      </c>
      <c r="E39" s="1087" t="s">
        <v>230</v>
      </c>
      <c r="F39" s="1104"/>
      <c r="G39" s="1099" t="str">
        <f>IF(G$8&gt;Cover!$E$13,"",F587)</f>
        <v/>
      </c>
      <c r="H39" s="1099" t="str">
        <f>IF(H$8&gt;Cover!$E$13,"",G587)</f>
        <v/>
      </c>
      <c r="I39" s="1099" t="str">
        <f>IF(I$8&gt;Cover!$E$13,"",H587)</f>
        <v/>
      </c>
      <c r="J39" s="1099" t="str">
        <f>IF(J$8&gt;Cover!$E$13,"",I587)</f>
        <v/>
      </c>
      <c r="K39" s="1100" t="str">
        <f>IF(K$8&gt;Cover!$E$13,"",J587)</f>
        <v/>
      </c>
    </row>
    <row r="40" spans="1:11" ht="15" customHeight="1" x14ac:dyDescent="0.3">
      <c r="A40" s="1766"/>
      <c r="B40" s="580" t="s">
        <v>851</v>
      </c>
      <c r="C40" s="708" t="s">
        <v>602</v>
      </c>
      <c r="D40" s="580" t="s">
        <v>338</v>
      </c>
      <c r="E40" s="708" t="s">
        <v>230</v>
      </c>
      <c r="F40" s="1103"/>
      <c r="G40" s="1097" t="str">
        <f>IF(G$8&gt;Cover!$E$13,"",F588)</f>
        <v/>
      </c>
      <c r="H40" s="1097" t="str">
        <f>IF(H$8&gt;Cover!$E$13,"",G588)</f>
        <v/>
      </c>
      <c r="I40" s="1097" t="str">
        <f>IF(I$8&gt;Cover!$E$13,"",H588)</f>
        <v/>
      </c>
      <c r="J40" s="1097" t="str">
        <f>IF(J$8&gt;Cover!$E$13,"",I588)</f>
        <v/>
      </c>
      <c r="K40" s="1098" t="str">
        <f>IF(K$8&gt;Cover!$E$13,"",J588)</f>
        <v/>
      </c>
    </row>
    <row r="41" spans="1:11" ht="15" customHeight="1" x14ac:dyDescent="0.3">
      <c r="A41" s="1766"/>
      <c r="B41" s="580" t="s">
        <v>851</v>
      </c>
      <c r="C41" s="708" t="s">
        <v>602</v>
      </c>
      <c r="D41" s="580" t="s">
        <v>339</v>
      </c>
      <c r="E41" s="708" t="s">
        <v>230</v>
      </c>
      <c r="F41" s="1103"/>
      <c r="G41" s="1097" t="str">
        <f>IF(G$8&gt;Cover!$E$13,"",F589)</f>
        <v/>
      </c>
      <c r="H41" s="1097" t="str">
        <f>IF(H$8&gt;Cover!$E$13,"",G589)</f>
        <v/>
      </c>
      <c r="I41" s="1097" t="str">
        <f>IF(I$8&gt;Cover!$E$13,"",H589)</f>
        <v/>
      </c>
      <c r="J41" s="1097" t="str">
        <f>IF(J$8&gt;Cover!$E$13,"",I589)</f>
        <v/>
      </c>
      <c r="K41" s="1098" t="str">
        <f>IF(K$8&gt;Cover!$E$13,"",J589)</f>
        <v/>
      </c>
    </row>
    <row r="42" spans="1:11" ht="15" customHeight="1" x14ac:dyDescent="0.3">
      <c r="A42" s="1766"/>
      <c r="B42" s="580" t="s">
        <v>851</v>
      </c>
      <c r="C42" s="708" t="s">
        <v>602</v>
      </c>
      <c r="D42" s="580" t="s">
        <v>340</v>
      </c>
      <c r="E42" s="708" t="s">
        <v>230</v>
      </c>
      <c r="F42" s="1103"/>
      <c r="G42" s="1097" t="str">
        <f>IF(G$8&gt;Cover!$E$13,"",F590)</f>
        <v/>
      </c>
      <c r="H42" s="1097" t="str">
        <f>IF(H$8&gt;Cover!$E$13,"",G590)</f>
        <v/>
      </c>
      <c r="I42" s="1097" t="str">
        <f>IF(I$8&gt;Cover!$E$13,"",H590)</f>
        <v/>
      </c>
      <c r="J42" s="1097" t="str">
        <f>IF(J$8&gt;Cover!$E$13,"",I590)</f>
        <v/>
      </c>
      <c r="K42" s="1098" t="str">
        <f>IF(K$8&gt;Cover!$E$13,"",J590)</f>
        <v/>
      </c>
    </row>
    <row r="43" spans="1:11" ht="15" customHeight="1" x14ac:dyDescent="0.3">
      <c r="A43" s="1766"/>
      <c r="B43" s="580" t="s">
        <v>851</v>
      </c>
      <c r="C43" s="708" t="s">
        <v>602</v>
      </c>
      <c r="D43" s="580" t="s">
        <v>341</v>
      </c>
      <c r="E43" s="708" t="s">
        <v>230</v>
      </c>
      <c r="F43" s="1103"/>
      <c r="G43" s="1097" t="str">
        <f>IF(G$8&gt;Cover!$E$13,"",F591)</f>
        <v/>
      </c>
      <c r="H43" s="1097" t="str">
        <f>IF(H$8&gt;Cover!$E$13,"",G591)</f>
        <v/>
      </c>
      <c r="I43" s="1097" t="str">
        <f>IF(I$8&gt;Cover!$E$13,"",H591)</f>
        <v/>
      </c>
      <c r="J43" s="1097" t="str">
        <f>IF(J$8&gt;Cover!$E$13,"",I591)</f>
        <v/>
      </c>
      <c r="K43" s="1098" t="str">
        <f>IF(K$8&gt;Cover!$E$13,"",J591)</f>
        <v/>
      </c>
    </row>
    <row r="44" spans="1:11" ht="15" customHeight="1" x14ac:dyDescent="0.3">
      <c r="A44" s="1766"/>
      <c r="B44" s="580" t="s">
        <v>851</v>
      </c>
      <c r="C44" s="708" t="s">
        <v>602</v>
      </c>
      <c r="D44" s="580" t="s">
        <v>342</v>
      </c>
      <c r="E44" s="708" t="s">
        <v>230</v>
      </c>
      <c r="F44" s="1103"/>
      <c r="G44" s="1097" t="str">
        <f>IF(G$8&gt;Cover!$E$13,"",F592)</f>
        <v/>
      </c>
      <c r="H44" s="1097" t="str">
        <f>IF(H$8&gt;Cover!$E$13,"",G592)</f>
        <v/>
      </c>
      <c r="I44" s="1097" t="str">
        <f>IF(I$8&gt;Cover!$E$13,"",H592)</f>
        <v/>
      </c>
      <c r="J44" s="1097" t="str">
        <f>IF(J$8&gt;Cover!$E$13,"",I592)</f>
        <v/>
      </c>
      <c r="K44" s="1098" t="str">
        <f>IF(K$8&gt;Cover!$E$13,"",J592)</f>
        <v/>
      </c>
    </row>
    <row r="45" spans="1:11" ht="15" customHeight="1" x14ac:dyDescent="0.3">
      <c r="A45" s="1766"/>
      <c r="B45" s="580" t="s">
        <v>851</v>
      </c>
      <c r="C45" s="708" t="s">
        <v>602</v>
      </c>
      <c r="D45" s="580" t="s">
        <v>343</v>
      </c>
      <c r="E45" s="708" t="s">
        <v>230</v>
      </c>
      <c r="F45" s="1103"/>
      <c r="G45" s="1097" t="str">
        <f>IF(G$8&gt;Cover!$E$13,"",F593)</f>
        <v/>
      </c>
      <c r="H45" s="1097" t="str">
        <f>IF(H$8&gt;Cover!$E$13,"",G593)</f>
        <v/>
      </c>
      <c r="I45" s="1097" t="str">
        <f>IF(I$8&gt;Cover!$E$13,"",H593)</f>
        <v/>
      </c>
      <c r="J45" s="1097" t="str">
        <f>IF(J$8&gt;Cover!$E$13,"",I593)</f>
        <v/>
      </c>
      <c r="K45" s="1098" t="str">
        <f>IF(K$8&gt;Cover!$E$13,"",J593)</f>
        <v/>
      </c>
    </row>
    <row r="46" spans="1:11" ht="15" customHeight="1" x14ac:dyDescent="0.3">
      <c r="A46" s="1766"/>
      <c r="B46" s="580" t="s">
        <v>851</v>
      </c>
      <c r="C46" s="708" t="s">
        <v>602</v>
      </c>
      <c r="D46" s="580" t="s">
        <v>344</v>
      </c>
      <c r="E46" s="708" t="s">
        <v>230</v>
      </c>
      <c r="F46" s="1103"/>
      <c r="G46" s="1097" t="str">
        <f>IF(G$8&gt;Cover!$E$13,"",F594)</f>
        <v/>
      </c>
      <c r="H46" s="1097" t="str">
        <f>IF(H$8&gt;Cover!$E$13,"",G594)</f>
        <v/>
      </c>
      <c r="I46" s="1097" t="str">
        <f>IF(I$8&gt;Cover!$E$13,"",H594)</f>
        <v/>
      </c>
      <c r="J46" s="1097" t="str">
        <f>IF(J$8&gt;Cover!$E$13,"",I594)</f>
        <v/>
      </c>
      <c r="K46" s="1098" t="str">
        <f>IF(K$8&gt;Cover!$E$13,"",J594)</f>
        <v/>
      </c>
    </row>
    <row r="47" spans="1:11" ht="15" customHeight="1" x14ac:dyDescent="0.3">
      <c r="A47" s="1766"/>
      <c r="B47" s="580" t="s">
        <v>851</v>
      </c>
      <c r="C47" s="708" t="s">
        <v>602</v>
      </c>
      <c r="D47" s="580" t="s">
        <v>345</v>
      </c>
      <c r="E47" s="708" t="s">
        <v>230</v>
      </c>
      <c r="F47" s="1103"/>
      <c r="G47" s="1097" t="str">
        <f>IF(G$8&gt;Cover!$E$13,"",F595)</f>
        <v/>
      </c>
      <c r="H47" s="1097" t="str">
        <f>IF(H$8&gt;Cover!$E$13,"",G595)</f>
        <v/>
      </c>
      <c r="I47" s="1097" t="str">
        <f>IF(I$8&gt;Cover!$E$13,"",H595)</f>
        <v/>
      </c>
      <c r="J47" s="1097" t="str">
        <f>IF(J$8&gt;Cover!$E$13,"",I595)</f>
        <v/>
      </c>
      <c r="K47" s="1098" t="str">
        <f>IF(K$8&gt;Cover!$E$13,"",J595)</f>
        <v/>
      </c>
    </row>
    <row r="48" spans="1:11" ht="15" customHeight="1" x14ac:dyDescent="0.3">
      <c r="A48" s="1766"/>
      <c r="B48" s="580" t="s">
        <v>851</v>
      </c>
      <c r="C48" s="708" t="s">
        <v>602</v>
      </c>
      <c r="D48" s="580" t="s">
        <v>346</v>
      </c>
      <c r="E48" s="708" t="s">
        <v>230</v>
      </c>
      <c r="F48" s="1103"/>
      <c r="G48" s="1097" t="str">
        <f>IF(G$8&gt;Cover!$E$13,"",F596)</f>
        <v/>
      </c>
      <c r="H48" s="1097" t="str">
        <f>IF(H$8&gt;Cover!$E$13,"",G596)</f>
        <v/>
      </c>
      <c r="I48" s="1097" t="str">
        <f>IF(I$8&gt;Cover!$E$13,"",H596)</f>
        <v/>
      </c>
      <c r="J48" s="1097" t="str">
        <f>IF(J$8&gt;Cover!$E$13,"",I596)</f>
        <v/>
      </c>
      <c r="K48" s="1098" t="str">
        <f>IF(K$8&gt;Cover!$E$13,"",J596)</f>
        <v/>
      </c>
    </row>
    <row r="49" spans="1:11" ht="15" customHeight="1" x14ac:dyDescent="0.3">
      <c r="A49" s="1766"/>
      <c r="B49" s="580" t="s">
        <v>851</v>
      </c>
      <c r="C49" s="708" t="s">
        <v>602</v>
      </c>
      <c r="D49" s="580" t="s">
        <v>347</v>
      </c>
      <c r="E49" s="708" t="s">
        <v>230</v>
      </c>
      <c r="F49" s="1103"/>
      <c r="G49" s="1097" t="str">
        <f>IF(G$8&gt;Cover!$E$13,"",F597)</f>
        <v/>
      </c>
      <c r="H49" s="1097" t="str">
        <f>IF(H$8&gt;Cover!$E$13,"",G597)</f>
        <v/>
      </c>
      <c r="I49" s="1097" t="str">
        <f>IF(I$8&gt;Cover!$E$13,"",H597)</f>
        <v/>
      </c>
      <c r="J49" s="1097" t="str">
        <f>IF(J$8&gt;Cover!$E$13,"",I597)</f>
        <v/>
      </c>
      <c r="K49" s="1098" t="str">
        <f>IF(K$8&gt;Cover!$E$13,"",J597)</f>
        <v/>
      </c>
    </row>
    <row r="50" spans="1:11" ht="15" customHeight="1" x14ac:dyDescent="0.3">
      <c r="A50" s="1766"/>
      <c r="B50" s="580" t="s">
        <v>851</v>
      </c>
      <c r="C50" s="708" t="s">
        <v>602</v>
      </c>
      <c r="D50" s="580" t="s">
        <v>348</v>
      </c>
      <c r="E50" s="708" t="s">
        <v>230</v>
      </c>
      <c r="F50" s="1103"/>
      <c r="G50" s="1097" t="str">
        <f>IF(G$8&gt;Cover!$E$13,"",F598)</f>
        <v/>
      </c>
      <c r="H50" s="1097" t="str">
        <f>IF(H$8&gt;Cover!$E$13,"",G598)</f>
        <v/>
      </c>
      <c r="I50" s="1097" t="str">
        <f>IF(I$8&gt;Cover!$E$13,"",H598)</f>
        <v/>
      </c>
      <c r="J50" s="1097" t="str">
        <f>IF(J$8&gt;Cover!$E$13,"",I598)</f>
        <v/>
      </c>
      <c r="K50" s="1098" t="str">
        <f>IF(K$8&gt;Cover!$E$13,"",J598)</f>
        <v/>
      </c>
    </row>
    <row r="51" spans="1:11" ht="15" customHeight="1" x14ac:dyDescent="0.3">
      <c r="A51" s="1766"/>
      <c r="B51" s="580" t="s">
        <v>851</v>
      </c>
      <c r="C51" s="708" t="s">
        <v>602</v>
      </c>
      <c r="D51" s="580" t="s">
        <v>349</v>
      </c>
      <c r="E51" s="708" t="s">
        <v>230</v>
      </c>
      <c r="F51" s="1103"/>
      <c r="G51" s="1097" t="str">
        <f>IF(G$8&gt;Cover!$E$13,"",F599)</f>
        <v/>
      </c>
      <c r="H51" s="1097" t="str">
        <f>IF(H$8&gt;Cover!$E$13,"",G599)</f>
        <v/>
      </c>
      <c r="I51" s="1097" t="str">
        <f>IF(I$8&gt;Cover!$E$13,"",H599)</f>
        <v/>
      </c>
      <c r="J51" s="1097" t="str">
        <f>IF(J$8&gt;Cover!$E$13,"",I599)</f>
        <v/>
      </c>
      <c r="K51" s="1098" t="str">
        <f>IF(K$8&gt;Cover!$E$13,"",J599)</f>
        <v/>
      </c>
    </row>
    <row r="52" spans="1:11" ht="15" customHeight="1" x14ac:dyDescent="0.3">
      <c r="A52" s="1766"/>
      <c r="B52" s="580" t="s">
        <v>851</v>
      </c>
      <c r="C52" s="708" t="s">
        <v>602</v>
      </c>
      <c r="D52" s="580" t="s">
        <v>350</v>
      </c>
      <c r="E52" s="708" t="s">
        <v>230</v>
      </c>
      <c r="F52" s="1103"/>
      <c r="G52" s="1097" t="str">
        <f>IF(G$8&gt;Cover!$E$13,"",F600)</f>
        <v/>
      </c>
      <c r="H52" s="1097" t="str">
        <f>IF(H$8&gt;Cover!$E$13,"",G600)</f>
        <v/>
      </c>
      <c r="I52" s="1097" t="str">
        <f>IF(I$8&gt;Cover!$E$13,"",H600)</f>
        <v/>
      </c>
      <c r="J52" s="1097" t="str">
        <f>IF(J$8&gt;Cover!$E$13,"",I600)</f>
        <v/>
      </c>
      <c r="K52" s="1098" t="str">
        <f>IF(K$8&gt;Cover!$E$13,"",J600)</f>
        <v/>
      </c>
    </row>
    <row r="53" spans="1:11" ht="15" customHeight="1" thickBot="1" x14ac:dyDescent="0.35">
      <c r="A53" s="1767"/>
      <c r="B53" s="1090" t="s">
        <v>851</v>
      </c>
      <c r="C53" s="433" t="s">
        <v>602</v>
      </c>
      <c r="D53" s="1090" t="s">
        <v>853</v>
      </c>
      <c r="E53" s="433" t="str">
        <f t="shared" ref="E53" si="3">$E$9</f>
        <v>km</v>
      </c>
      <c r="F53" s="1105">
        <f>SUM(F39:F52)</f>
        <v>0</v>
      </c>
      <c r="G53" s="1105" t="str">
        <f>IF(G$8&gt;Cover!$E$13,"",F601)</f>
        <v/>
      </c>
      <c r="H53" s="1105" t="str">
        <f>IF(H$8&gt;Cover!$E$13,"",G601)</f>
        <v/>
      </c>
      <c r="I53" s="1105" t="str">
        <f>IF(I$8&gt;Cover!$E$13,"",H601)</f>
        <v/>
      </c>
      <c r="J53" s="1105" t="str">
        <f>IF(J$8&gt;Cover!$E$13,"",I601)</f>
        <v/>
      </c>
      <c r="K53" s="1106" t="str">
        <f>IF(K$8&gt;Cover!$E$13,"",J601)</f>
        <v/>
      </c>
    </row>
    <row r="54" spans="1:11" ht="15" customHeight="1" x14ac:dyDescent="0.3">
      <c r="A54" s="1765" t="s">
        <v>658</v>
      </c>
      <c r="B54" s="710" t="s">
        <v>849</v>
      </c>
      <c r="C54" s="711" t="s">
        <v>596</v>
      </c>
      <c r="D54" s="710" t="s">
        <v>337</v>
      </c>
      <c r="E54" s="711" t="s">
        <v>230</v>
      </c>
      <c r="F54" s="1101"/>
      <c r="G54" s="1093" t="str">
        <f>IF(G$8&gt;Cover!$E$13,"",F602)</f>
        <v/>
      </c>
      <c r="H54" s="1093" t="str">
        <f>IF(H$8&gt;Cover!$E$13,"",G602)</f>
        <v/>
      </c>
      <c r="I54" s="1093" t="str">
        <f>IF(I$8&gt;Cover!$E$13,"",H602)</f>
        <v/>
      </c>
      <c r="J54" s="1093" t="str">
        <f>IF(J$8&gt;Cover!$E$13,"",I602)</f>
        <v/>
      </c>
      <c r="K54" s="1094" t="str">
        <f>IF(K$8&gt;Cover!$E$13,"",J602)</f>
        <v/>
      </c>
    </row>
    <row r="55" spans="1:11" ht="15" customHeight="1" x14ac:dyDescent="0.3">
      <c r="A55" s="1766"/>
      <c r="B55" s="704" t="s">
        <v>849</v>
      </c>
      <c r="C55" s="703" t="s">
        <v>596</v>
      </c>
      <c r="D55" s="704" t="s">
        <v>338</v>
      </c>
      <c r="E55" s="703" t="str">
        <f>$E$9</f>
        <v>km</v>
      </c>
      <c r="F55" s="1102"/>
      <c r="G55" s="1095" t="str">
        <f>IF(G$8&gt;Cover!$E$13,"",F603)</f>
        <v/>
      </c>
      <c r="H55" s="1095" t="str">
        <f>IF(H$8&gt;Cover!$E$13,"",G603)</f>
        <v/>
      </c>
      <c r="I55" s="1095" t="str">
        <f>IF(I$8&gt;Cover!$E$13,"",H603)</f>
        <v/>
      </c>
      <c r="J55" s="1095" t="str">
        <f>IF(J$8&gt;Cover!$E$13,"",I603)</f>
        <v/>
      </c>
      <c r="K55" s="1096" t="str">
        <f>IF(K$8&gt;Cover!$E$13,"",J603)</f>
        <v/>
      </c>
    </row>
    <row r="56" spans="1:11" ht="15" customHeight="1" x14ac:dyDescent="0.3">
      <c r="A56" s="1766"/>
      <c r="B56" s="704" t="s">
        <v>849</v>
      </c>
      <c r="C56" s="703" t="s">
        <v>596</v>
      </c>
      <c r="D56" s="704" t="s">
        <v>339</v>
      </c>
      <c r="E56" s="703" t="str">
        <f t="shared" ref="E56:E68" si="4">$E$9</f>
        <v>km</v>
      </c>
      <c r="F56" s="1102"/>
      <c r="G56" s="1095" t="str">
        <f>IF(G$8&gt;Cover!$E$13,"",F604)</f>
        <v/>
      </c>
      <c r="H56" s="1095" t="str">
        <f>IF(H$8&gt;Cover!$E$13,"",G604)</f>
        <v/>
      </c>
      <c r="I56" s="1095" t="str">
        <f>IF(I$8&gt;Cover!$E$13,"",H604)</f>
        <v/>
      </c>
      <c r="J56" s="1095" t="str">
        <f>IF(J$8&gt;Cover!$E$13,"",I604)</f>
        <v/>
      </c>
      <c r="K56" s="1096" t="str">
        <f>IF(K$8&gt;Cover!$E$13,"",J604)</f>
        <v/>
      </c>
    </row>
    <row r="57" spans="1:11" ht="15" customHeight="1" x14ac:dyDescent="0.3">
      <c r="A57" s="1766"/>
      <c r="B57" s="704" t="s">
        <v>849</v>
      </c>
      <c r="C57" s="703" t="s">
        <v>596</v>
      </c>
      <c r="D57" s="704" t="s">
        <v>340</v>
      </c>
      <c r="E57" s="703" t="str">
        <f t="shared" si="4"/>
        <v>km</v>
      </c>
      <c r="F57" s="1102"/>
      <c r="G57" s="1095" t="str">
        <f>IF(G$8&gt;Cover!$E$13,"",F605)</f>
        <v/>
      </c>
      <c r="H57" s="1095" t="str">
        <f>IF(H$8&gt;Cover!$E$13,"",G605)</f>
        <v/>
      </c>
      <c r="I57" s="1095" t="str">
        <f>IF(I$8&gt;Cover!$E$13,"",H605)</f>
        <v/>
      </c>
      <c r="J57" s="1095" t="str">
        <f>IF(J$8&gt;Cover!$E$13,"",I605)</f>
        <v/>
      </c>
      <c r="K57" s="1096" t="str">
        <f>IF(K$8&gt;Cover!$E$13,"",J605)</f>
        <v/>
      </c>
    </row>
    <row r="58" spans="1:11" ht="15" customHeight="1" x14ac:dyDescent="0.3">
      <c r="A58" s="1766"/>
      <c r="B58" s="704" t="s">
        <v>849</v>
      </c>
      <c r="C58" s="703" t="s">
        <v>596</v>
      </c>
      <c r="D58" s="704" t="s">
        <v>341</v>
      </c>
      <c r="E58" s="703" t="str">
        <f t="shared" si="4"/>
        <v>km</v>
      </c>
      <c r="F58" s="1102"/>
      <c r="G58" s="1095" t="str">
        <f>IF(G$8&gt;Cover!$E$13,"",F606)</f>
        <v/>
      </c>
      <c r="H58" s="1095" t="str">
        <f>IF(H$8&gt;Cover!$E$13,"",G606)</f>
        <v/>
      </c>
      <c r="I58" s="1095" t="str">
        <f>IF(I$8&gt;Cover!$E$13,"",H606)</f>
        <v/>
      </c>
      <c r="J58" s="1095" t="str">
        <f>IF(J$8&gt;Cover!$E$13,"",I606)</f>
        <v/>
      </c>
      <c r="K58" s="1096" t="str">
        <f>IF(K$8&gt;Cover!$E$13,"",J606)</f>
        <v/>
      </c>
    </row>
    <row r="59" spans="1:11" ht="15" customHeight="1" x14ac:dyDescent="0.3">
      <c r="A59" s="1766"/>
      <c r="B59" s="704" t="s">
        <v>849</v>
      </c>
      <c r="C59" s="703" t="s">
        <v>596</v>
      </c>
      <c r="D59" s="704" t="s">
        <v>342</v>
      </c>
      <c r="E59" s="703" t="str">
        <f t="shared" si="4"/>
        <v>km</v>
      </c>
      <c r="F59" s="1102"/>
      <c r="G59" s="1095" t="str">
        <f>IF(G$8&gt;Cover!$E$13,"",F607)</f>
        <v/>
      </c>
      <c r="H59" s="1095" t="str">
        <f>IF(H$8&gt;Cover!$E$13,"",G607)</f>
        <v/>
      </c>
      <c r="I59" s="1095" t="str">
        <f>IF(I$8&gt;Cover!$E$13,"",H607)</f>
        <v/>
      </c>
      <c r="J59" s="1095" t="str">
        <f>IF(J$8&gt;Cover!$E$13,"",I607)</f>
        <v/>
      </c>
      <c r="K59" s="1096" t="str">
        <f>IF(K$8&gt;Cover!$E$13,"",J607)</f>
        <v/>
      </c>
    </row>
    <row r="60" spans="1:11" ht="15" customHeight="1" x14ac:dyDescent="0.3">
      <c r="A60" s="1766"/>
      <c r="B60" s="704" t="s">
        <v>849</v>
      </c>
      <c r="C60" s="703" t="s">
        <v>596</v>
      </c>
      <c r="D60" s="704" t="s">
        <v>343</v>
      </c>
      <c r="E60" s="703" t="str">
        <f t="shared" si="4"/>
        <v>km</v>
      </c>
      <c r="F60" s="1102"/>
      <c r="G60" s="1095" t="str">
        <f>IF(G$8&gt;Cover!$E$13,"",F608)</f>
        <v/>
      </c>
      <c r="H60" s="1095" t="str">
        <f>IF(H$8&gt;Cover!$E$13,"",G608)</f>
        <v/>
      </c>
      <c r="I60" s="1095" t="str">
        <f>IF(I$8&gt;Cover!$E$13,"",H608)</f>
        <v/>
      </c>
      <c r="J60" s="1095" t="str">
        <f>IF(J$8&gt;Cover!$E$13,"",I608)</f>
        <v/>
      </c>
      <c r="K60" s="1096" t="str">
        <f>IF(K$8&gt;Cover!$E$13,"",J608)</f>
        <v/>
      </c>
    </row>
    <row r="61" spans="1:11" ht="15" customHeight="1" x14ac:dyDescent="0.3">
      <c r="A61" s="1766"/>
      <c r="B61" s="704" t="s">
        <v>849</v>
      </c>
      <c r="C61" s="703" t="s">
        <v>596</v>
      </c>
      <c r="D61" s="704" t="s">
        <v>344</v>
      </c>
      <c r="E61" s="703" t="str">
        <f t="shared" si="4"/>
        <v>km</v>
      </c>
      <c r="F61" s="1102"/>
      <c r="G61" s="1095" t="str">
        <f>IF(G$8&gt;Cover!$E$13,"",F609)</f>
        <v/>
      </c>
      <c r="H61" s="1095" t="str">
        <f>IF(H$8&gt;Cover!$E$13,"",G609)</f>
        <v/>
      </c>
      <c r="I61" s="1095" t="str">
        <f>IF(I$8&gt;Cover!$E$13,"",H609)</f>
        <v/>
      </c>
      <c r="J61" s="1095" t="str">
        <f>IF(J$8&gt;Cover!$E$13,"",I609)</f>
        <v/>
      </c>
      <c r="K61" s="1096" t="str">
        <f>IF(K$8&gt;Cover!$E$13,"",J609)</f>
        <v/>
      </c>
    </row>
    <row r="62" spans="1:11" ht="15" customHeight="1" x14ac:dyDescent="0.3">
      <c r="A62" s="1766"/>
      <c r="B62" s="704" t="s">
        <v>849</v>
      </c>
      <c r="C62" s="703" t="s">
        <v>596</v>
      </c>
      <c r="D62" s="704" t="s">
        <v>345</v>
      </c>
      <c r="E62" s="703" t="str">
        <f t="shared" si="4"/>
        <v>km</v>
      </c>
      <c r="F62" s="1102"/>
      <c r="G62" s="1095" t="str">
        <f>IF(G$8&gt;Cover!$E$13,"",F610)</f>
        <v/>
      </c>
      <c r="H62" s="1095" t="str">
        <f>IF(H$8&gt;Cover!$E$13,"",G610)</f>
        <v/>
      </c>
      <c r="I62" s="1095" t="str">
        <f>IF(I$8&gt;Cover!$E$13,"",H610)</f>
        <v/>
      </c>
      <c r="J62" s="1095" t="str">
        <f>IF(J$8&gt;Cover!$E$13,"",I610)</f>
        <v/>
      </c>
      <c r="K62" s="1096" t="str">
        <f>IF(K$8&gt;Cover!$E$13,"",J610)</f>
        <v/>
      </c>
    </row>
    <row r="63" spans="1:11" ht="15" customHeight="1" x14ac:dyDescent="0.3">
      <c r="A63" s="1766"/>
      <c r="B63" s="704" t="s">
        <v>849</v>
      </c>
      <c r="C63" s="703" t="s">
        <v>596</v>
      </c>
      <c r="D63" s="704" t="s">
        <v>346</v>
      </c>
      <c r="E63" s="703" t="str">
        <f t="shared" si="4"/>
        <v>km</v>
      </c>
      <c r="F63" s="1102"/>
      <c r="G63" s="1095" t="str">
        <f>IF(G$8&gt;Cover!$E$13,"",F611)</f>
        <v/>
      </c>
      <c r="H63" s="1095" t="str">
        <f>IF(H$8&gt;Cover!$E$13,"",G611)</f>
        <v/>
      </c>
      <c r="I63" s="1095" t="str">
        <f>IF(I$8&gt;Cover!$E$13,"",H611)</f>
        <v/>
      </c>
      <c r="J63" s="1095" t="str">
        <f>IF(J$8&gt;Cover!$E$13,"",I611)</f>
        <v/>
      </c>
      <c r="K63" s="1096" t="str">
        <f>IF(K$8&gt;Cover!$E$13,"",J611)</f>
        <v/>
      </c>
    </row>
    <row r="64" spans="1:11" ht="15" customHeight="1" x14ac:dyDescent="0.3">
      <c r="A64" s="1766"/>
      <c r="B64" s="704" t="s">
        <v>849</v>
      </c>
      <c r="C64" s="703" t="s">
        <v>596</v>
      </c>
      <c r="D64" s="704" t="s">
        <v>347</v>
      </c>
      <c r="E64" s="703" t="str">
        <f t="shared" si="4"/>
        <v>km</v>
      </c>
      <c r="F64" s="1102"/>
      <c r="G64" s="1095" t="str">
        <f>IF(G$8&gt;Cover!$E$13,"",F612)</f>
        <v/>
      </c>
      <c r="H64" s="1095" t="str">
        <f>IF(H$8&gt;Cover!$E$13,"",G612)</f>
        <v/>
      </c>
      <c r="I64" s="1095" t="str">
        <f>IF(I$8&gt;Cover!$E$13,"",H612)</f>
        <v/>
      </c>
      <c r="J64" s="1095" t="str">
        <f>IF(J$8&gt;Cover!$E$13,"",I612)</f>
        <v/>
      </c>
      <c r="K64" s="1096" t="str">
        <f>IF(K$8&gt;Cover!$E$13,"",J612)</f>
        <v/>
      </c>
    </row>
    <row r="65" spans="1:41" ht="15" customHeight="1" x14ac:dyDescent="0.3">
      <c r="A65" s="1766"/>
      <c r="B65" s="704" t="s">
        <v>849</v>
      </c>
      <c r="C65" s="703" t="s">
        <v>596</v>
      </c>
      <c r="D65" s="704" t="s">
        <v>348</v>
      </c>
      <c r="E65" s="703" t="str">
        <f t="shared" si="4"/>
        <v>km</v>
      </c>
      <c r="F65" s="1102"/>
      <c r="G65" s="1095" t="str">
        <f>IF(G$8&gt;Cover!$E$13,"",F613)</f>
        <v/>
      </c>
      <c r="H65" s="1095" t="str">
        <f>IF(H$8&gt;Cover!$E$13,"",G613)</f>
        <v/>
      </c>
      <c r="I65" s="1095" t="str">
        <f>IF(I$8&gt;Cover!$E$13,"",H613)</f>
        <v/>
      </c>
      <c r="J65" s="1095" t="str">
        <f>IF(J$8&gt;Cover!$E$13,"",I613)</f>
        <v/>
      </c>
      <c r="K65" s="1096" t="str">
        <f>IF(K$8&gt;Cover!$E$13,"",J613)</f>
        <v/>
      </c>
    </row>
    <row r="66" spans="1:41" ht="15" customHeight="1" x14ac:dyDescent="0.3">
      <c r="A66" s="1766"/>
      <c r="B66" s="704" t="s">
        <v>849</v>
      </c>
      <c r="C66" s="703" t="s">
        <v>596</v>
      </c>
      <c r="D66" s="704" t="s">
        <v>349</v>
      </c>
      <c r="E66" s="703" t="str">
        <f t="shared" si="4"/>
        <v>km</v>
      </c>
      <c r="F66" s="1102"/>
      <c r="G66" s="1095" t="str">
        <f>IF(G$8&gt;Cover!$E$13,"",F614)</f>
        <v/>
      </c>
      <c r="H66" s="1095" t="str">
        <f>IF(H$8&gt;Cover!$E$13,"",G614)</f>
        <v/>
      </c>
      <c r="I66" s="1095" t="str">
        <f>IF(I$8&gt;Cover!$E$13,"",H614)</f>
        <v/>
      </c>
      <c r="J66" s="1095" t="str">
        <f>IF(J$8&gt;Cover!$E$13,"",I614)</f>
        <v/>
      </c>
      <c r="K66" s="1096" t="str">
        <f>IF(K$8&gt;Cover!$E$13,"",J614)</f>
        <v/>
      </c>
    </row>
    <row r="67" spans="1:41" ht="15" customHeight="1" x14ac:dyDescent="0.3">
      <c r="A67" s="1766"/>
      <c r="B67" s="580" t="s">
        <v>849</v>
      </c>
      <c r="C67" s="708" t="s">
        <v>596</v>
      </c>
      <c r="D67" s="580" t="s">
        <v>350</v>
      </c>
      <c r="E67" s="703" t="str">
        <f t="shared" si="4"/>
        <v>km</v>
      </c>
      <c r="F67" s="1103"/>
      <c r="G67" s="1097" t="str">
        <f>IF(G$8&gt;Cover!$E$13,"",F615)</f>
        <v/>
      </c>
      <c r="H67" s="1097" t="str">
        <f>IF(H$8&gt;Cover!$E$13,"",G615)</f>
        <v/>
      </c>
      <c r="I67" s="1097" t="str">
        <f>IF(I$8&gt;Cover!$E$13,"",H615)</f>
        <v/>
      </c>
      <c r="J67" s="1097" t="str">
        <f>IF(J$8&gt;Cover!$E$13,"",I615)</f>
        <v/>
      </c>
      <c r="K67" s="1098" t="str">
        <f>IF(K$8&gt;Cover!$E$13,"",J615)</f>
        <v/>
      </c>
    </row>
    <row r="68" spans="1:41" ht="15" customHeight="1" thickBot="1" x14ac:dyDescent="0.35">
      <c r="A68" s="1767"/>
      <c r="B68" s="1090" t="s">
        <v>849</v>
      </c>
      <c r="C68" s="433" t="s">
        <v>596</v>
      </c>
      <c r="D68" s="1090" t="s">
        <v>853</v>
      </c>
      <c r="E68" s="433" t="str">
        <f t="shared" si="4"/>
        <v>km</v>
      </c>
      <c r="F68" s="1105">
        <f>SUM(F54:F67)</f>
        <v>0</v>
      </c>
      <c r="G68" s="1105" t="str">
        <f>IF(G$8&gt;Cover!$E$13,"",F616)</f>
        <v/>
      </c>
      <c r="H68" s="1105" t="str">
        <f>IF(H$8&gt;Cover!$E$13,"",G616)</f>
        <v/>
      </c>
      <c r="I68" s="1105" t="str">
        <f>IF(I$8&gt;Cover!$E$13,"",H616)</f>
        <v/>
      </c>
      <c r="J68" s="1105" t="str">
        <f>IF(J$8&gt;Cover!$E$13,"",I616)</f>
        <v/>
      </c>
      <c r="K68" s="1106" t="str">
        <f>IF(K$8&gt;Cover!$E$13,"",J616)</f>
        <v/>
      </c>
    </row>
    <row r="69" spans="1:41" ht="15" customHeight="1" x14ac:dyDescent="0.3">
      <c r="A69" s="1765" t="s">
        <v>658</v>
      </c>
      <c r="B69" s="1088" t="s">
        <v>850</v>
      </c>
      <c r="C69" s="1089" t="s">
        <v>596</v>
      </c>
      <c r="D69" s="1088" t="s">
        <v>337</v>
      </c>
      <c r="E69" s="1089" t="s">
        <v>230</v>
      </c>
      <c r="F69" s="1104"/>
      <c r="G69" s="1099" t="str">
        <f>IF(G$8&gt;Cover!$E$13,"",F617)</f>
        <v/>
      </c>
      <c r="H69" s="1099" t="str">
        <f>IF(H$8&gt;Cover!$E$13,"",G617)</f>
        <v/>
      </c>
      <c r="I69" s="1099" t="str">
        <f>IF(I$8&gt;Cover!$E$13,"",H617)</f>
        <v/>
      </c>
      <c r="J69" s="1099" t="str">
        <f>IF(J$8&gt;Cover!$E$13,"",I617)</f>
        <v/>
      </c>
      <c r="K69" s="1100" t="str">
        <f>IF(K$8&gt;Cover!$E$13,"",J617)</f>
        <v/>
      </c>
    </row>
    <row r="70" spans="1:41" ht="15" customHeight="1" x14ac:dyDescent="0.3">
      <c r="A70" s="1766"/>
      <c r="B70" s="704" t="s">
        <v>850</v>
      </c>
      <c r="C70" s="703" t="s">
        <v>596</v>
      </c>
      <c r="D70" s="704" t="s">
        <v>338</v>
      </c>
      <c r="E70" s="703" t="str">
        <f>$E$9</f>
        <v>km</v>
      </c>
      <c r="F70" s="1103"/>
      <c r="G70" s="1097" t="str">
        <f>IF(G$8&gt;Cover!$E$13,"",F618)</f>
        <v/>
      </c>
      <c r="H70" s="1097" t="str">
        <f>IF(H$8&gt;Cover!$E$13,"",G618)</f>
        <v/>
      </c>
      <c r="I70" s="1097" t="str">
        <f>IF(I$8&gt;Cover!$E$13,"",H618)</f>
        <v/>
      </c>
      <c r="J70" s="1097" t="str">
        <f>IF(J$8&gt;Cover!$E$13,"",I618)</f>
        <v/>
      </c>
      <c r="K70" s="1098" t="str">
        <f>IF(K$8&gt;Cover!$E$13,"",J618)</f>
        <v/>
      </c>
    </row>
    <row r="71" spans="1:41" ht="15" customHeight="1" x14ac:dyDescent="0.3">
      <c r="A71" s="1766"/>
      <c r="B71" s="704" t="s">
        <v>850</v>
      </c>
      <c r="C71" s="703" t="s">
        <v>596</v>
      </c>
      <c r="D71" s="704" t="s">
        <v>339</v>
      </c>
      <c r="E71" s="703" t="str">
        <f t="shared" ref="E71:E81" si="5">$E$9</f>
        <v>km</v>
      </c>
      <c r="F71" s="1103"/>
      <c r="G71" s="1097" t="str">
        <f>IF(G$8&gt;Cover!$E$13,"",F619)</f>
        <v/>
      </c>
      <c r="H71" s="1097" t="str">
        <f>IF(H$8&gt;Cover!$E$13,"",G619)</f>
        <v/>
      </c>
      <c r="I71" s="1097" t="str">
        <f>IF(I$8&gt;Cover!$E$13,"",H619)</f>
        <v/>
      </c>
      <c r="J71" s="1097" t="str">
        <f>IF(J$8&gt;Cover!$E$13,"",I619)</f>
        <v/>
      </c>
      <c r="K71" s="1098" t="str">
        <f>IF(K$8&gt;Cover!$E$13,"",J619)</f>
        <v/>
      </c>
    </row>
    <row r="72" spans="1:41" ht="15" customHeight="1" x14ac:dyDescent="0.3">
      <c r="A72" s="1766"/>
      <c r="B72" s="704" t="s">
        <v>850</v>
      </c>
      <c r="C72" s="703" t="s">
        <v>596</v>
      </c>
      <c r="D72" s="704" t="s">
        <v>340</v>
      </c>
      <c r="E72" s="703" t="str">
        <f t="shared" si="5"/>
        <v>km</v>
      </c>
      <c r="F72" s="1103"/>
      <c r="G72" s="1097" t="str">
        <f>IF(G$8&gt;Cover!$E$13,"",F620)</f>
        <v/>
      </c>
      <c r="H72" s="1097" t="str">
        <f>IF(H$8&gt;Cover!$E$13,"",G620)</f>
        <v/>
      </c>
      <c r="I72" s="1097" t="str">
        <f>IF(I$8&gt;Cover!$E$13,"",H620)</f>
        <v/>
      </c>
      <c r="J72" s="1097" t="str">
        <f>IF(J$8&gt;Cover!$E$13,"",I620)</f>
        <v/>
      </c>
      <c r="K72" s="1098" t="str">
        <f>IF(K$8&gt;Cover!$E$13,"",J620)</f>
        <v/>
      </c>
    </row>
    <row r="73" spans="1:41" s="17" customFormat="1" ht="15" customHeight="1" x14ac:dyDescent="0.3">
      <c r="A73" s="1766"/>
      <c r="B73" s="704" t="s">
        <v>850</v>
      </c>
      <c r="C73" s="703" t="s">
        <v>596</v>
      </c>
      <c r="D73" s="704" t="s">
        <v>341</v>
      </c>
      <c r="E73" s="703" t="str">
        <f t="shared" si="5"/>
        <v>km</v>
      </c>
      <c r="F73" s="1103"/>
      <c r="G73" s="1097" t="str">
        <f>IF(G$8&gt;Cover!$E$13,"",F621)</f>
        <v/>
      </c>
      <c r="H73" s="1097" t="str">
        <f>IF(H$8&gt;Cover!$E$13,"",G621)</f>
        <v/>
      </c>
      <c r="I73" s="1097" t="str">
        <f>IF(I$8&gt;Cover!$E$13,"",H621)</f>
        <v/>
      </c>
      <c r="J73" s="1097" t="str">
        <f>IF(J$8&gt;Cover!$E$13,"",I621)</f>
        <v/>
      </c>
      <c r="K73" s="1098" t="str">
        <f>IF(K$8&gt;Cover!$E$13,"",J621)</f>
        <v/>
      </c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40"/>
      <c r="AL73" s="40"/>
      <c r="AM73" s="40"/>
      <c r="AN73" s="40"/>
      <c r="AO73" s="40"/>
    </row>
    <row r="74" spans="1:41" ht="15" customHeight="1" x14ac:dyDescent="0.3">
      <c r="A74" s="1766"/>
      <c r="B74" s="704" t="s">
        <v>850</v>
      </c>
      <c r="C74" s="703" t="s">
        <v>596</v>
      </c>
      <c r="D74" s="704" t="s">
        <v>342</v>
      </c>
      <c r="E74" s="703" t="str">
        <f t="shared" si="5"/>
        <v>km</v>
      </c>
      <c r="F74" s="1103"/>
      <c r="G74" s="1097" t="str">
        <f>IF(G$8&gt;Cover!$E$13,"",F622)</f>
        <v/>
      </c>
      <c r="H74" s="1097" t="str">
        <f>IF(H$8&gt;Cover!$E$13,"",G622)</f>
        <v/>
      </c>
      <c r="I74" s="1097" t="str">
        <f>IF(I$8&gt;Cover!$E$13,"",H622)</f>
        <v/>
      </c>
      <c r="J74" s="1097" t="str">
        <f>IF(J$8&gt;Cover!$E$13,"",I622)</f>
        <v/>
      </c>
      <c r="K74" s="1098" t="str">
        <f>IF(K$8&gt;Cover!$E$13,"",J622)</f>
        <v/>
      </c>
    </row>
    <row r="75" spans="1:41" ht="15" customHeight="1" x14ac:dyDescent="0.3">
      <c r="A75" s="1766"/>
      <c r="B75" s="704" t="s">
        <v>850</v>
      </c>
      <c r="C75" s="703" t="s">
        <v>596</v>
      </c>
      <c r="D75" s="704" t="s">
        <v>343</v>
      </c>
      <c r="E75" s="703" t="str">
        <f t="shared" si="5"/>
        <v>km</v>
      </c>
      <c r="F75" s="1103"/>
      <c r="G75" s="1097" t="str">
        <f>IF(G$8&gt;Cover!$E$13,"",F623)</f>
        <v/>
      </c>
      <c r="H75" s="1097" t="str">
        <f>IF(H$8&gt;Cover!$E$13,"",G623)</f>
        <v/>
      </c>
      <c r="I75" s="1097" t="str">
        <f>IF(I$8&gt;Cover!$E$13,"",H623)</f>
        <v/>
      </c>
      <c r="J75" s="1097" t="str">
        <f>IF(J$8&gt;Cover!$E$13,"",I623)</f>
        <v/>
      </c>
      <c r="K75" s="1098" t="str">
        <f>IF(K$8&gt;Cover!$E$13,"",J623)</f>
        <v/>
      </c>
    </row>
    <row r="76" spans="1:41" ht="15" customHeight="1" x14ac:dyDescent="0.3">
      <c r="A76" s="1766"/>
      <c r="B76" s="704" t="s">
        <v>850</v>
      </c>
      <c r="C76" s="703" t="s">
        <v>596</v>
      </c>
      <c r="D76" s="704" t="s">
        <v>344</v>
      </c>
      <c r="E76" s="703" t="str">
        <f t="shared" si="5"/>
        <v>km</v>
      </c>
      <c r="F76" s="1103"/>
      <c r="G76" s="1097" t="str">
        <f>IF(G$8&gt;Cover!$E$13,"",F624)</f>
        <v/>
      </c>
      <c r="H76" s="1097" t="str">
        <f>IF(H$8&gt;Cover!$E$13,"",G624)</f>
        <v/>
      </c>
      <c r="I76" s="1097" t="str">
        <f>IF(I$8&gt;Cover!$E$13,"",H624)</f>
        <v/>
      </c>
      <c r="J76" s="1097" t="str">
        <f>IF(J$8&gt;Cover!$E$13,"",I624)</f>
        <v/>
      </c>
      <c r="K76" s="1098" t="str">
        <f>IF(K$8&gt;Cover!$E$13,"",J624)</f>
        <v/>
      </c>
    </row>
    <row r="77" spans="1:41" ht="15" customHeight="1" x14ac:dyDescent="0.3">
      <c r="A77" s="1766"/>
      <c r="B77" s="704" t="s">
        <v>850</v>
      </c>
      <c r="C77" s="703" t="s">
        <v>596</v>
      </c>
      <c r="D77" s="704" t="s">
        <v>345</v>
      </c>
      <c r="E77" s="703" t="str">
        <f t="shared" si="5"/>
        <v>km</v>
      </c>
      <c r="F77" s="1103"/>
      <c r="G77" s="1097" t="str">
        <f>IF(G$8&gt;Cover!$E$13,"",F625)</f>
        <v/>
      </c>
      <c r="H77" s="1097" t="str">
        <f>IF(H$8&gt;Cover!$E$13,"",G625)</f>
        <v/>
      </c>
      <c r="I77" s="1097" t="str">
        <f>IF(I$8&gt;Cover!$E$13,"",H625)</f>
        <v/>
      </c>
      <c r="J77" s="1097" t="str">
        <f>IF(J$8&gt;Cover!$E$13,"",I625)</f>
        <v/>
      </c>
      <c r="K77" s="1098" t="str">
        <f>IF(K$8&gt;Cover!$E$13,"",J625)</f>
        <v/>
      </c>
    </row>
    <row r="78" spans="1:41" ht="15" customHeight="1" x14ac:dyDescent="0.3">
      <c r="A78" s="1766"/>
      <c r="B78" s="704" t="s">
        <v>850</v>
      </c>
      <c r="C78" s="703" t="s">
        <v>596</v>
      </c>
      <c r="D78" s="704" t="s">
        <v>346</v>
      </c>
      <c r="E78" s="703" t="str">
        <f t="shared" si="5"/>
        <v>km</v>
      </c>
      <c r="F78" s="1103"/>
      <c r="G78" s="1097" t="str">
        <f>IF(G$8&gt;Cover!$E$13,"",F626)</f>
        <v/>
      </c>
      <c r="H78" s="1097" t="str">
        <f>IF(H$8&gt;Cover!$E$13,"",G626)</f>
        <v/>
      </c>
      <c r="I78" s="1097" t="str">
        <f>IF(I$8&gt;Cover!$E$13,"",H626)</f>
        <v/>
      </c>
      <c r="J78" s="1097" t="str">
        <f>IF(J$8&gt;Cover!$E$13,"",I626)</f>
        <v/>
      </c>
      <c r="K78" s="1098" t="str">
        <f>IF(K$8&gt;Cover!$E$13,"",J626)</f>
        <v/>
      </c>
    </row>
    <row r="79" spans="1:41" ht="15" customHeight="1" x14ac:dyDescent="0.3">
      <c r="A79" s="1766"/>
      <c r="B79" s="704" t="s">
        <v>850</v>
      </c>
      <c r="C79" s="703" t="s">
        <v>596</v>
      </c>
      <c r="D79" s="704" t="s">
        <v>347</v>
      </c>
      <c r="E79" s="703" t="str">
        <f t="shared" si="5"/>
        <v>km</v>
      </c>
      <c r="F79" s="1103"/>
      <c r="G79" s="1097" t="str">
        <f>IF(G$8&gt;Cover!$E$13,"",F627)</f>
        <v/>
      </c>
      <c r="H79" s="1097" t="str">
        <f>IF(H$8&gt;Cover!$E$13,"",G627)</f>
        <v/>
      </c>
      <c r="I79" s="1097" t="str">
        <f>IF(I$8&gt;Cover!$E$13,"",H627)</f>
        <v/>
      </c>
      <c r="J79" s="1097" t="str">
        <f>IF(J$8&gt;Cover!$E$13,"",I627)</f>
        <v/>
      </c>
      <c r="K79" s="1098" t="str">
        <f>IF(K$8&gt;Cover!$E$13,"",J627)</f>
        <v/>
      </c>
    </row>
    <row r="80" spans="1:41" ht="15" customHeight="1" x14ac:dyDescent="0.3">
      <c r="A80" s="1766"/>
      <c r="B80" s="704" t="s">
        <v>850</v>
      </c>
      <c r="C80" s="703" t="s">
        <v>596</v>
      </c>
      <c r="D80" s="704" t="s">
        <v>348</v>
      </c>
      <c r="E80" s="703" t="str">
        <f t="shared" si="5"/>
        <v>km</v>
      </c>
      <c r="F80" s="1103"/>
      <c r="G80" s="1097" t="str">
        <f>IF(G$8&gt;Cover!$E$13,"",F628)</f>
        <v/>
      </c>
      <c r="H80" s="1097" t="str">
        <f>IF(H$8&gt;Cover!$E$13,"",G628)</f>
        <v/>
      </c>
      <c r="I80" s="1097" t="str">
        <f>IF(I$8&gt;Cover!$E$13,"",H628)</f>
        <v/>
      </c>
      <c r="J80" s="1097" t="str">
        <f>IF(J$8&gt;Cover!$E$13,"",I628)</f>
        <v/>
      </c>
      <c r="K80" s="1098" t="str">
        <f>IF(K$8&gt;Cover!$E$13,"",J628)</f>
        <v/>
      </c>
    </row>
    <row r="81" spans="1:11" ht="15" customHeight="1" x14ac:dyDescent="0.3">
      <c r="A81" s="1766"/>
      <c r="B81" s="704" t="s">
        <v>850</v>
      </c>
      <c r="C81" s="703" t="s">
        <v>596</v>
      </c>
      <c r="D81" s="704" t="s">
        <v>349</v>
      </c>
      <c r="E81" s="703" t="str">
        <f t="shared" si="5"/>
        <v>km</v>
      </c>
      <c r="F81" s="1103"/>
      <c r="G81" s="1097" t="str">
        <f>IF(G$8&gt;Cover!$E$13,"",F629)</f>
        <v/>
      </c>
      <c r="H81" s="1097" t="str">
        <f>IF(H$8&gt;Cover!$E$13,"",G629)</f>
        <v/>
      </c>
      <c r="I81" s="1097" t="str">
        <f>IF(I$8&gt;Cover!$E$13,"",H629)</f>
        <v/>
      </c>
      <c r="J81" s="1097" t="str">
        <f>IF(J$8&gt;Cover!$E$13,"",I629)</f>
        <v/>
      </c>
      <c r="K81" s="1098" t="str">
        <f>IF(K$8&gt;Cover!$E$13,"",J629)</f>
        <v/>
      </c>
    </row>
    <row r="82" spans="1:11" ht="15" customHeight="1" x14ac:dyDescent="0.3">
      <c r="A82" s="1766"/>
      <c r="B82" s="704" t="s">
        <v>850</v>
      </c>
      <c r="C82" s="708" t="s">
        <v>596</v>
      </c>
      <c r="D82" s="580" t="s">
        <v>350</v>
      </c>
      <c r="E82" s="708" t="s">
        <v>230</v>
      </c>
      <c r="F82" s="1103"/>
      <c r="G82" s="1097" t="str">
        <f>IF(G$8&gt;Cover!$E$13,"",F630)</f>
        <v/>
      </c>
      <c r="H82" s="1097" t="str">
        <f>IF(H$8&gt;Cover!$E$13,"",G630)</f>
        <v/>
      </c>
      <c r="I82" s="1097" t="str">
        <f>IF(I$8&gt;Cover!$E$13,"",H630)</f>
        <v/>
      </c>
      <c r="J82" s="1097" t="str">
        <f>IF(J$8&gt;Cover!$E$13,"",I630)</f>
        <v/>
      </c>
      <c r="K82" s="1098" t="str">
        <f>IF(K$8&gt;Cover!$E$13,"",J630)</f>
        <v/>
      </c>
    </row>
    <row r="83" spans="1:11" ht="15" customHeight="1" thickBot="1" x14ac:dyDescent="0.35">
      <c r="A83" s="1767"/>
      <c r="B83" s="1090" t="s">
        <v>850</v>
      </c>
      <c r="C83" s="433" t="s">
        <v>596</v>
      </c>
      <c r="D83" s="1090" t="s">
        <v>853</v>
      </c>
      <c r="E83" s="433" t="str">
        <f t="shared" ref="E83" si="6">$E$9</f>
        <v>km</v>
      </c>
      <c r="F83" s="1105">
        <f>SUM(F69:F82)</f>
        <v>0</v>
      </c>
      <c r="G83" s="1105" t="str">
        <f>IF(G$8&gt;Cover!$E$13,"",F631)</f>
        <v/>
      </c>
      <c r="H83" s="1105" t="str">
        <f>IF(H$8&gt;Cover!$E$13,"",G631)</f>
        <v/>
      </c>
      <c r="I83" s="1105" t="str">
        <f>IF(I$8&gt;Cover!$E$13,"",H631)</f>
        <v/>
      </c>
      <c r="J83" s="1105" t="str">
        <f>IF(J$8&gt;Cover!$E$13,"",I631)</f>
        <v/>
      </c>
      <c r="K83" s="1106" t="str">
        <f>IF(K$8&gt;Cover!$E$13,"",J631)</f>
        <v/>
      </c>
    </row>
    <row r="84" spans="1:11" ht="15" customHeight="1" x14ac:dyDescent="0.3">
      <c r="A84" s="1765" t="s">
        <v>658</v>
      </c>
      <c r="B84" s="1086" t="s">
        <v>851</v>
      </c>
      <c r="C84" s="1087" t="s">
        <v>596</v>
      </c>
      <c r="D84" s="1086" t="s">
        <v>337</v>
      </c>
      <c r="E84" s="1087" t="s">
        <v>230</v>
      </c>
      <c r="F84" s="1104"/>
      <c r="G84" s="1099" t="str">
        <f>IF(G$8&gt;Cover!$E$13,"",F632)</f>
        <v/>
      </c>
      <c r="H84" s="1099" t="str">
        <f>IF(H$8&gt;Cover!$E$13,"",G632)</f>
        <v/>
      </c>
      <c r="I84" s="1099" t="str">
        <f>IF(I$8&gt;Cover!$E$13,"",H632)</f>
        <v/>
      </c>
      <c r="J84" s="1099" t="str">
        <f>IF(J$8&gt;Cover!$E$13,"",I632)</f>
        <v/>
      </c>
      <c r="K84" s="1100" t="str">
        <f>IF(K$8&gt;Cover!$E$13,"",J632)</f>
        <v/>
      </c>
    </row>
    <row r="85" spans="1:11" ht="15" customHeight="1" x14ac:dyDescent="0.3">
      <c r="A85" s="1766"/>
      <c r="B85" s="580" t="s">
        <v>851</v>
      </c>
      <c r="C85" s="708" t="s">
        <v>596</v>
      </c>
      <c r="D85" s="580" t="s">
        <v>338</v>
      </c>
      <c r="E85" s="708" t="s">
        <v>230</v>
      </c>
      <c r="F85" s="1103"/>
      <c r="G85" s="1097" t="str">
        <f>IF(G$8&gt;Cover!$E$13,"",F633)</f>
        <v/>
      </c>
      <c r="H85" s="1097" t="str">
        <f>IF(H$8&gt;Cover!$E$13,"",G633)</f>
        <v/>
      </c>
      <c r="I85" s="1097" t="str">
        <f>IF(I$8&gt;Cover!$E$13,"",H633)</f>
        <v/>
      </c>
      <c r="J85" s="1097" t="str">
        <f>IF(J$8&gt;Cover!$E$13,"",I633)</f>
        <v/>
      </c>
      <c r="K85" s="1098" t="str">
        <f>IF(K$8&gt;Cover!$E$13,"",J633)</f>
        <v/>
      </c>
    </row>
    <row r="86" spans="1:11" ht="15" customHeight="1" x14ac:dyDescent="0.3">
      <c r="A86" s="1766"/>
      <c r="B86" s="580" t="s">
        <v>851</v>
      </c>
      <c r="C86" s="708" t="s">
        <v>596</v>
      </c>
      <c r="D86" s="580" t="s">
        <v>339</v>
      </c>
      <c r="E86" s="708" t="s">
        <v>230</v>
      </c>
      <c r="F86" s="1103"/>
      <c r="G86" s="1097" t="str">
        <f>IF(G$8&gt;Cover!$E$13,"",F634)</f>
        <v/>
      </c>
      <c r="H86" s="1097" t="str">
        <f>IF(H$8&gt;Cover!$E$13,"",G634)</f>
        <v/>
      </c>
      <c r="I86" s="1097" t="str">
        <f>IF(I$8&gt;Cover!$E$13,"",H634)</f>
        <v/>
      </c>
      <c r="J86" s="1097" t="str">
        <f>IF(J$8&gt;Cover!$E$13,"",I634)</f>
        <v/>
      </c>
      <c r="K86" s="1098" t="str">
        <f>IF(K$8&gt;Cover!$E$13,"",J634)</f>
        <v/>
      </c>
    </row>
    <row r="87" spans="1:11" ht="15" customHeight="1" x14ac:dyDescent="0.3">
      <c r="A87" s="1766"/>
      <c r="B87" s="580" t="s">
        <v>851</v>
      </c>
      <c r="C87" s="708" t="s">
        <v>596</v>
      </c>
      <c r="D87" s="580" t="s">
        <v>340</v>
      </c>
      <c r="E87" s="708" t="s">
        <v>230</v>
      </c>
      <c r="F87" s="1103"/>
      <c r="G87" s="1097" t="str">
        <f>IF(G$8&gt;Cover!$E$13,"",F635)</f>
        <v/>
      </c>
      <c r="H87" s="1097" t="str">
        <f>IF(H$8&gt;Cover!$E$13,"",G635)</f>
        <v/>
      </c>
      <c r="I87" s="1097" t="str">
        <f>IF(I$8&gt;Cover!$E$13,"",H635)</f>
        <v/>
      </c>
      <c r="J87" s="1097" t="str">
        <f>IF(J$8&gt;Cover!$E$13,"",I635)</f>
        <v/>
      </c>
      <c r="K87" s="1098" t="str">
        <f>IF(K$8&gt;Cover!$E$13,"",J635)</f>
        <v/>
      </c>
    </row>
    <row r="88" spans="1:11" ht="15" customHeight="1" x14ac:dyDescent="0.3">
      <c r="A88" s="1766"/>
      <c r="B88" s="580" t="s">
        <v>851</v>
      </c>
      <c r="C88" s="708" t="s">
        <v>596</v>
      </c>
      <c r="D88" s="580" t="s">
        <v>341</v>
      </c>
      <c r="E88" s="708" t="s">
        <v>230</v>
      </c>
      <c r="F88" s="1103"/>
      <c r="G88" s="1097" t="str">
        <f>IF(G$8&gt;Cover!$E$13,"",F636)</f>
        <v/>
      </c>
      <c r="H88" s="1097" t="str">
        <f>IF(H$8&gt;Cover!$E$13,"",G636)</f>
        <v/>
      </c>
      <c r="I88" s="1097" t="str">
        <f>IF(I$8&gt;Cover!$E$13,"",H636)</f>
        <v/>
      </c>
      <c r="J88" s="1097" t="str">
        <f>IF(J$8&gt;Cover!$E$13,"",I636)</f>
        <v/>
      </c>
      <c r="K88" s="1098" t="str">
        <f>IF(K$8&gt;Cover!$E$13,"",J636)</f>
        <v/>
      </c>
    </row>
    <row r="89" spans="1:11" ht="15" customHeight="1" x14ac:dyDescent="0.3">
      <c r="A89" s="1766"/>
      <c r="B89" s="580" t="s">
        <v>851</v>
      </c>
      <c r="C89" s="708" t="s">
        <v>596</v>
      </c>
      <c r="D89" s="580" t="s">
        <v>342</v>
      </c>
      <c r="E89" s="708" t="s">
        <v>230</v>
      </c>
      <c r="F89" s="1103"/>
      <c r="G89" s="1097" t="str">
        <f>IF(G$8&gt;Cover!$E$13,"",F637)</f>
        <v/>
      </c>
      <c r="H89" s="1097" t="str">
        <f>IF(H$8&gt;Cover!$E$13,"",G637)</f>
        <v/>
      </c>
      <c r="I89" s="1097" t="str">
        <f>IF(I$8&gt;Cover!$E$13,"",H637)</f>
        <v/>
      </c>
      <c r="J89" s="1097" t="str">
        <f>IF(J$8&gt;Cover!$E$13,"",I637)</f>
        <v/>
      </c>
      <c r="K89" s="1098" t="str">
        <f>IF(K$8&gt;Cover!$E$13,"",J637)</f>
        <v/>
      </c>
    </row>
    <row r="90" spans="1:11" ht="15" customHeight="1" x14ac:dyDescent="0.3">
      <c r="A90" s="1766"/>
      <c r="B90" s="580" t="s">
        <v>851</v>
      </c>
      <c r="C90" s="708" t="s">
        <v>596</v>
      </c>
      <c r="D90" s="580" t="s">
        <v>343</v>
      </c>
      <c r="E90" s="708" t="s">
        <v>230</v>
      </c>
      <c r="F90" s="1103"/>
      <c r="G90" s="1097" t="str">
        <f>IF(G$8&gt;Cover!$E$13,"",F638)</f>
        <v/>
      </c>
      <c r="H90" s="1097" t="str">
        <f>IF(H$8&gt;Cover!$E$13,"",G638)</f>
        <v/>
      </c>
      <c r="I90" s="1097" t="str">
        <f>IF(I$8&gt;Cover!$E$13,"",H638)</f>
        <v/>
      </c>
      <c r="J90" s="1097" t="str">
        <f>IF(J$8&gt;Cover!$E$13,"",I638)</f>
        <v/>
      </c>
      <c r="K90" s="1098" t="str">
        <f>IF(K$8&gt;Cover!$E$13,"",J638)</f>
        <v/>
      </c>
    </row>
    <row r="91" spans="1:11" ht="15" customHeight="1" x14ac:dyDescent="0.3">
      <c r="A91" s="1766"/>
      <c r="B91" s="580" t="s">
        <v>851</v>
      </c>
      <c r="C91" s="708" t="s">
        <v>596</v>
      </c>
      <c r="D91" s="580" t="s">
        <v>344</v>
      </c>
      <c r="E91" s="708" t="s">
        <v>230</v>
      </c>
      <c r="F91" s="1103"/>
      <c r="G91" s="1097" t="str">
        <f>IF(G$8&gt;Cover!$E$13,"",F639)</f>
        <v/>
      </c>
      <c r="H91" s="1097" t="str">
        <f>IF(H$8&gt;Cover!$E$13,"",G639)</f>
        <v/>
      </c>
      <c r="I91" s="1097" t="str">
        <f>IF(I$8&gt;Cover!$E$13,"",H639)</f>
        <v/>
      </c>
      <c r="J91" s="1097" t="str">
        <f>IF(J$8&gt;Cover!$E$13,"",I639)</f>
        <v/>
      </c>
      <c r="K91" s="1098" t="str">
        <f>IF(K$8&gt;Cover!$E$13,"",J639)</f>
        <v/>
      </c>
    </row>
    <row r="92" spans="1:11" ht="15" customHeight="1" x14ac:dyDescent="0.3">
      <c r="A92" s="1766"/>
      <c r="B92" s="580" t="s">
        <v>851</v>
      </c>
      <c r="C92" s="708" t="s">
        <v>596</v>
      </c>
      <c r="D92" s="580" t="s">
        <v>345</v>
      </c>
      <c r="E92" s="708" t="s">
        <v>230</v>
      </c>
      <c r="F92" s="1103"/>
      <c r="G92" s="1097" t="str">
        <f>IF(G$8&gt;Cover!$E$13,"",F640)</f>
        <v/>
      </c>
      <c r="H92" s="1097" t="str">
        <f>IF(H$8&gt;Cover!$E$13,"",G640)</f>
        <v/>
      </c>
      <c r="I92" s="1097" t="str">
        <f>IF(I$8&gt;Cover!$E$13,"",H640)</f>
        <v/>
      </c>
      <c r="J92" s="1097" t="str">
        <f>IF(J$8&gt;Cover!$E$13,"",I640)</f>
        <v/>
      </c>
      <c r="K92" s="1098" t="str">
        <f>IF(K$8&gt;Cover!$E$13,"",J640)</f>
        <v/>
      </c>
    </row>
    <row r="93" spans="1:11" ht="15" customHeight="1" x14ac:dyDescent="0.3">
      <c r="A93" s="1766"/>
      <c r="B93" s="580" t="s">
        <v>851</v>
      </c>
      <c r="C93" s="708" t="s">
        <v>596</v>
      </c>
      <c r="D93" s="580" t="s">
        <v>346</v>
      </c>
      <c r="E93" s="708" t="s">
        <v>230</v>
      </c>
      <c r="F93" s="1103"/>
      <c r="G93" s="1097" t="str">
        <f>IF(G$8&gt;Cover!$E$13,"",F641)</f>
        <v/>
      </c>
      <c r="H93" s="1097" t="str">
        <f>IF(H$8&gt;Cover!$E$13,"",G641)</f>
        <v/>
      </c>
      <c r="I93" s="1097" t="str">
        <f>IF(I$8&gt;Cover!$E$13,"",H641)</f>
        <v/>
      </c>
      <c r="J93" s="1097" t="str">
        <f>IF(J$8&gt;Cover!$E$13,"",I641)</f>
        <v/>
      </c>
      <c r="K93" s="1098" t="str">
        <f>IF(K$8&gt;Cover!$E$13,"",J641)</f>
        <v/>
      </c>
    </row>
    <row r="94" spans="1:11" ht="15" customHeight="1" x14ac:dyDescent="0.3">
      <c r="A94" s="1766"/>
      <c r="B94" s="580" t="s">
        <v>851</v>
      </c>
      <c r="C94" s="708" t="s">
        <v>596</v>
      </c>
      <c r="D94" s="580" t="s">
        <v>347</v>
      </c>
      <c r="E94" s="708" t="s">
        <v>230</v>
      </c>
      <c r="F94" s="1103"/>
      <c r="G94" s="1097" t="str">
        <f>IF(G$8&gt;Cover!$E$13,"",F642)</f>
        <v/>
      </c>
      <c r="H94" s="1097" t="str">
        <f>IF(H$8&gt;Cover!$E$13,"",G642)</f>
        <v/>
      </c>
      <c r="I94" s="1097" t="str">
        <f>IF(I$8&gt;Cover!$E$13,"",H642)</f>
        <v/>
      </c>
      <c r="J94" s="1097" t="str">
        <f>IF(J$8&gt;Cover!$E$13,"",I642)</f>
        <v/>
      </c>
      <c r="K94" s="1098" t="str">
        <f>IF(K$8&gt;Cover!$E$13,"",J642)</f>
        <v/>
      </c>
    </row>
    <row r="95" spans="1:11" ht="15" customHeight="1" x14ac:dyDescent="0.3">
      <c r="A95" s="1766"/>
      <c r="B95" s="580" t="s">
        <v>851</v>
      </c>
      <c r="C95" s="708" t="s">
        <v>596</v>
      </c>
      <c r="D95" s="580" t="s">
        <v>348</v>
      </c>
      <c r="E95" s="708" t="s">
        <v>230</v>
      </c>
      <c r="F95" s="1103"/>
      <c r="G95" s="1097" t="str">
        <f>IF(G$8&gt;Cover!$E$13,"",F643)</f>
        <v/>
      </c>
      <c r="H95" s="1097" t="str">
        <f>IF(H$8&gt;Cover!$E$13,"",G643)</f>
        <v/>
      </c>
      <c r="I95" s="1097" t="str">
        <f>IF(I$8&gt;Cover!$E$13,"",H643)</f>
        <v/>
      </c>
      <c r="J95" s="1097" t="str">
        <f>IF(J$8&gt;Cover!$E$13,"",I643)</f>
        <v/>
      </c>
      <c r="K95" s="1098" t="str">
        <f>IF(K$8&gt;Cover!$E$13,"",J643)</f>
        <v/>
      </c>
    </row>
    <row r="96" spans="1:11" ht="15" customHeight="1" x14ac:dyDescent="0.3">
      <c r="A96" s="1766"/>
      <c r="B96" s="580" t="s">
        <v>851</v>
      </c>
      <c r="C96" s="708" t="s">
        <v>596</v>
      </c>
      <c r="D96" s="580" t="s">
        <v>349</v>
      </c>
      <c r="E96" s="708" t="s">
        <v>230</v>
      </c>
      <c r="F96" s="1103"/>
      <c r="G96" s="1097" t="str">
        <f>IF(G$8&gt;Cover!$E$13,"",F644)</f>
        <v/>
      </c>
      <c r="H96" s="1097" t="str">
        <f>IF(H$8&gt;Cover!$E$13,"",G644)</f>
        <v/>
      </c>
      <c r="I96" s="1097" t="str">
        <f>IF(I$8&gt;Cover!$E$13,"",H644)</f>
        <v/>
      </c>
      <c r="J96" s="1097" t="str">
        <f>IF(J$8&gt;Cover!$E$13,"",I644)</f>
        <v/>
      </c>
      <c r="K96" s="1098" t="str">
        <f>IF(K$8&gt;Cover!$E$13,"",J644)</f>
        <v/>
      </c>
    </row>
    <row r="97" spans="1:11" ht="15" customHeight="1" x14ac:dyDescent="0.3">
      <c r="A97" s="1766"/>
      <c r="B97" s="580" t="s">
        <v>851</v>
      </c>
      <c r="C97" s="708" t="s">
        <v>596</v>
      </c>
      <c r="D97" s="580" t="s">
        <v>350</v>
      </c>
      <c r="E97" s="708" t="s">
        <v>230</v>
      </c>
      <c r="F97" s="1103"/>
      <c r="G97" s="1097" t="str">
        <f>IF(G$8&gt;Cover!$E$13,"",F645)</f>
        <v/>
      </c>
      <c r="H97" s="1097" t="str">
        <f>IF(H$8&gt;Cover!$E$13,"",G645)</f>
        <v/>
      </c>
      <c r="I97" s="1097" t="str">
        <f>IF(I$8&gt;Cover!$E$13,"",H645)</f>
        <v/>
      </c>
      <c r="J97" s="1097" t="str">
        <f>IF(J$8&gt;Cover!$E$13,"",I645)</f>
        <v/>
      </c>
      <c r="K97" s="1098" t="str">
        <f>IF(K$8&gt;Cover!$E$13,"",J645)</f>
        <v/>
      </c>
    </row>
    <row r="98" spans="1:11" ht="15" customHeight="1" thickBot="1" x14ac:dyDescent="0.35">
      <c r="A98" s="1767"/>
      <c r="B98" s="1090" t="s">
        <v>851</v>
      </c>
      <c r="C98" s="433" t="s">
        <v>596</v>
      </c>
      <c r="D98" s="1090" t="s">
        <v>853</v>
      </c>
      <c r="E98" s="433" t="str">
        <f t="shared" ref="E98" si="7">$E$9</f>
        <v>km</v>
      </c>
      <c r="F98" s="1105">
        <f>SUM(F84:F97)</f>
        <v>0</v>
      </c>
      <c r="G98" s="1105" t="str">
        <f>IF(G$8&gt;Cover!$E$13,"",F646)</f>
        <v/>
      </c>
      <c r="H98" s="1105" t="str">
        <f>IF(H$8&gt;Cover!$E$13,"",G646)</f>
        <v/>
      </c>
      <c r="I98" s="1105" t="str">
        <f>IF(I$8&gt;Cover!$E$13,"",H646)</f>
        <v/>
      </c>
      <c r="J98" s="1105" t="str">
        <f>IF(J$8&gt;Cover!$E$13,"",I646)</f>
        <v/>
      </c>
      <c r="K98" s="1106" t="str">
        <f>IF(K$8&gt;Cover!$E$13,"",J646)</f>
        <v/>
      </c>
    </row>
    <row r="99" spans="1:11" ht="15" customHeight="1" x14ac:dyDescent="0.3">
      <c r="A99" s="1765" t="s">
        <v>658</v>
      </c>
      <c r="B99" s="710" t="s">
        <v>854</v>
      </c>
      <c r="C99" s="1087" t="s">
        <v>602</v>
      </c>
      <c r="D99" s="710" t="s">
        <v>337</v>
      </c>
      <c r="E99" s="711" t="s">
        <v>230</v>
      </c>
      <c r="F99" s="1093">
        <f>IFERROR(F9+F24+F39,"")</f>
        <v>0</v>
      </c>
      <c r="G99" s="1093" t="str">
        <f>IFERROR(G9+G24+G39,"")</f>
        <v/>
      </c>
      <c r="H99" s="1093" t="str">
        <f t="shared" ref="H99:K99" si="8">IFERROR(H9+H24+H39,"")</f>
        <v/>
      </c>
      <c r="I99" s="1093" t="str">
        <f t="shared" si="8"/>
        <v/>
      </c>
      <c r="J99" s="1093" t="str">
        <f t="shared" si="8"/>
        <v/>
      </c>
      <c r="K99" s="1094" t="str">
        <f t="shared" si="8"/>
        <v/>
      </c>
    </row>
    <row r="100" spans="1:11" ht="15" customHeight="1" x14ac:dyDescent="0.3">
      <c r="A100" s="1766"/>
      <c r="B100" s="704" t="s">
        <v>854</v>
      </c>
      <c r="C100" s="708" t="s">
        <v>602</v>
      </c>
      <c r="D100" s="704" t="s">
        <v>338</v>
      </c>
      <c r="E100" s="703" t="str">
        <f>$E$9</f>
        <v>km</v>
      </c>
      <c r="F100" s="1095">
        <f t="shared" ref="F100:F113" si="9">IFERROR(F10+F25+F40,"")</f>
        <v>0</v>
      </c>
      <c r="G100" s="1095" t="str">
        <f t="shared" ref="G100:K100" si="10">IFERROR(G10+G25+G40,"")</f>
        <v/>
      </c>
      <c r="H100" s="1095" t="str">
        <f t="shared" si="10"/>
        <v/>
      </c>
      <c r="I100" s="1095" t="str">
        <f t="shared" si="10"/>
        <v/>
      </c>
      <c r="J100" s="1095" t="str">
        <f t="shared" si="10"/>
        <v/>
      </c>
      <c r="K100" s="1096" t="str">
        <f t="shared" si="10"/>
        <v/>
      </c>
    </row>
    <row r="101" spans="1:11" ht="15" customHeight="1" x14ac:dyDescent="0.3">
      <c r="A101" s="1766"/>
      <c r="B101" s="704" t="s">
        <v>854</v>
      </c>
      <c r="C101" s="708" t="s">
        <v>602</v>
      </c>
      <c r="D101" s="704" t="s">
        <v>339</v>
      </c>
      <c r="E101" s="703" t="str">
        <f t="shared" ref="E101:E113" si="11">$E$9</f>
        <v>km</v>
      </c>
      <c r="F101" s="1095">
        <f t="shared" si="9"/>
        <v>0</v>
      </c>
      <c r="G101" s="1095" t="str">
        <f t="shared" ref="G101:K101" si="12">IFERROR(G11+G26+G41,"")</f>
        <v/>
      </c>
      <c r="H101" s="1095" t="str">
        <f t="shared" si="12"/>
        <v/>
      </c>
      <c r="I101" s="1095" t="str">
        <f t="shared" si="12"/>
        <v/>
      </c>
      <c r="J101" s="1095" t="str">
        <f t="shared" si="12"/>
        <v/>
      </c>
      <c r="K101" s="1096" t="str">
        <f t="shared" si="12"/>
        <v/>
      </c>
    </row>
    <row r="102" spans="1:11" ht="15" customHeight="1" x14ac:dyDescent="0.3">
      <c r="A102" s="1766"/>
      <c r="B102" s="704" t="s">
        <v>854</v>
      </c>
      <c r="C102" s="708" t="s">
        <v>602</v>
      </c>
      <c r="D102" s="704" t="s">
        <v>340</v>
      </c>
      <c r="E102" s="703" t="str">
        <f t="shared" si="11"/>
        <v>km</v>
      </c>
      <c r="F102" s="1095">
        <f t="shared" si="9"/>
        <v>0</v>
      </c>
      <c r="G102" s="1095" t="str">
        <f t="shared" ref="G102:K102" si="13">IFERROR(G12+G27+G42,"")</f>
        <v/>
      </c>
      <c r="H102" s="1095" t="str">
        <f t="shared" si="13"/>
        <v/>
      </c>
      <c r="I102" s="1095" t="str">
        <f t="shared" si="13"/>
        <v/>
      </c>
      <c r="J102" s="1095" t="str">
        <f t="shared" si="13"/>
        <v/>
      </c>
      <c r="K102" s="1096" t="str">
        <f t="shared" si="13"/>
        <v/>
      </c>
    </row>
    <row r="103" spans="1:11" ht="15" customHeight="1" x14ac:dyDescent="0.3">
      <c r="A103" s="1766"/>
      <c r="B103" s="704" t="s">
        <v>854</v>
      </c>
      <c r="C103" s="708" t="s">
        <v>602</v>
      </c>
      <c r="D103" s="704" t="s">
        <v>341</v>
      </c>
      <c r="E103" s="703" t="str">
        <f t="shared" si="11"/>
        <v>km</v>
      </c>
      <c r="F103" s="1095">
        <f t="shared" si="9"/>
        <v>0</v>
      </c>
      <c r="G103" s="1095" t="str">
        <f t="shared" ref="G103:K103" si="14">IFERROR(G13+G28+G43,"")</f>
        <v/>
      </c>
      <c r="H103" s="1095" t="str">
        <f t="shared" si="14"/>
        <v/>
      </c>
      <c r="I103" s="1095" t="str">
        <f t="shared" si="14"/>
        <v/>
      </c>
      <c r="J103" s="1095" t="str">
        <f t="shared" si="14"/>
        <v/>
      </c>
      <c r="K103" s="1096" t="str">
        <f t="shared" si="14"/>
        <v/>
      </c>
    </row>
    <row r="104" spans="1:11" ht="15" customHeight="1" x14ac:dyDescent="0.3">
      <c r="A104" s="1766"/>
      <c r="B104" s="704" t="s">
        <v>854</v>
      </c>
      <c r="C104" s="708" t="s">
        <v>602</v>
      </c>
      <c r="D104" s="704" t="s">
        <v>342</v>
      </c>
      <c r="E104" s="703" t="str">
        <f t="shared" si="11"/>
        <v>km</v>
      </c>
      <c r="F104" s="1095">
        <f t="shared" si="9"/>
        <v>0</v>
      </c>
      <c r="G104" s="1095" t="str">
        <f t="shared" ref="G104:K104" si="15">IFERROR(G14+G29+G44,"")</f>
        <v/>
      </c>
      <c r="H104" s="1095" t="str">
        <f t="shared" si="15"/>
        <v/>
      </c>
      <c r="I104" s="1095" t="str">
        <f t="shared" si="15"/>
        <v/>
      </c>
      <c r="J104" s="1095" t="str">
        <f t="shared" si="15"/>
        <v/>
      </c>
      <c r="K104" s="1096" t="str">
        <f t="shared" si="15"/>
        <v/>
      </c>
    </row>
    <row r="105" spans="1:11" ht="15" customHeight="1" x14ac:dyDescent="0.3">
      <c r="A105" s="1766"/>
      <c r="B105" s="704" t="s">
        <v>854</v>
      </c>
      <c r="C105" s="708" t="s">
        <v>602</v>
      </c>
      <c r="D105" s="704" t="s">
        <v>343</v>
      </c>
      <c r="E105" s="703" t="str">
        <f t="shared" si="11"/>
        <v>km</v>
      </c>
      <c r="F105" s="1095">
        <f t="shared" si="9"/>
        <v>0</v>
      </c>
      <c r="G105" s="1095" t="str">
        <f t="shared" ref="G105:K105" si="16">IFERROR(G15+G30+G45,"")</f>
        <v/>
      </c>
      <c r="H105" s="1095" t="str">
        <f t="shared" si="16"/>
        <v/>
      </c>
      <c r="I105" s="1095" t="str">
        <f t="shared" si="16"/>
        <v/>
      </c>
      <c r="J105" s="1095" t="str">
        <f t="shared" si="16"/>
        <v/>
      </c>
      <c r="K105" s="1096" t="str">
        <f t="shared" si="16"/>
        <v/>
      </c>
    </row>
    <row r="106" spans="1:11" ht="15" customHeight="1" x14ac:dyDescent="0.3">
      <c r="A106" s="1766"/>
      <c r="B106" s="704" t="s">
        <v>854</v>
      </c>
      <c r="C106" s="708" t="s">
        <v>602</v>
      </c>
      <c r="D106" s="704" t="s">
        <v>344</v>
      </c>
      <c r="E106" s="703" t="str">
        <f t="shared" si="11"/>
        <v>km</v>
      </c>
      <c r="F106" s="1095">
        <f t="shared" si="9"/>
        <v>0</v>
      </c>
      <c r="G106" s="1095" t="str">
        <f t="shared" ref="G106:K106" si="17">IFERROR(G16+G31+G46,"")</f>
        <v/>
      </c>
      <c r="H106" s="1095" t="str">
        <f t="shared" si="17"/>
        <v/>
      </c>
      <c r="I106" s="1095" t="str">
        <f t="shared" si="17"/>
        <v/>
      </c>
      <c r="J106" s="1095" t="str">
        <f t="shared" si="17"/>
        <v/>
      </c>
      <c r="K106" s="1096" t="str">
        <f t="shared" si="17"/>
        <v/>
      </c>
    </row>
    <row r="107" spans="1:11" ht="15" customHeight="1" x14ac:dyDescent="0.3">
      <c r="A107" s="1766"/>
      <c r="B107" s="704" t="s">
        <v>854</v>
      </c>
      <c r="C107" s="708" t="s">
        <v>602</v>
      </c>
      <c r="D107" s="704" t="s">
        <v>345</v>
      </c>
      <c r="E107" s="703" t="str">
        <f t="shared" si="11"/>
        <v>km</v>
      </c>
      <c r="F107" s="1095">
        <f t="shared" si="9"/>
        <v>0</v>
      </c>
      <c r="G107" s="1095" t="str">
        <f t="shared" ref="G107:K107" si="18">IFERROR(G17+G32+G47,"")</f>
        <v/>
      </c>
      <c r="H107" s="1095" t="str">
        <f t="shared" si="18"/>
        <v/>
      </c>
      <c r="I107" s="1095" t="str">
        <f t="shared" si="18"/>
        <v/>
      </c>
      <c r="J107" s="1095" t="str">
        <f t="shared" si="18"/>
        <v/>
      </c>
      <c r="K107" s="1096" t="str">
        <f t="shared" si="18"/>
        <v/>
      </c>
    </row>
    <row r="108" spans="1:11" ht="15" customHeight="1" x14ac:dyDescent="0.3">
      <c r="A108" s="1766"/>
      <c r="B108" s="704" t="s">
        <v>854</v>
      </c>
      <c r="C108" s="708" t="s">
        <v>602</v>
      </c>
      <c r="D108" s="704" t="s">
        <v>346</v>
      </c>
      <c r="E108" s="703" t="str">
        <f t="shared" si="11"/>
        <v>km</v>
      </c>
      <c r="F108" s="1095">
        <f t="shared" si="9"/>
        <v>0</v>
      </c>
      <c r="G108" s="1095" t="str">
        <f t="shared" ref="G108:K108" si="19">IFERROR(G18+G33+G48,"")</f>
        <v/>
      </c>
      <c r="H108" s="1095" t="str">
        <f t="shared" si="19"/>
        <v/>
      </c>
      <c r="I108" s="1095" t="str">
        <f t="shared" si="19"/>
        <v/>
      </c>
      <c r="J108" s="1095" t="str">
        <f t="shared" si="19"/>
        <v/>
      </c>
      <c r="K108" s="1096" t="str">
        <f t="shared" si="19"/>
        <v/>
      </c>
    </row>
    <row r="109" spans="1:11" ht="15" customHeight="1" x14ac:dyDescent="0.3">
      <c r="A109" s="1766"/>
      <c r="B109" s="704" t="s">
        <v>854</v>
      </c>
      <c r="C109" s="708" t="s">
        <v>602</v>
      </c>
      <c r="D109" s="704" t="s">
        <v>347</v>
      </c>
      <c r="E109" s="703" t="str">
        <f t="shared" si="11"/>
        <v>km</v>
      </c>
      <c r="F109" s="1095">
        <f t="shared" si="9"/>
        <v>0</v>
      </c>
      <c r="G109" s="1095" t="str">
        <f t="shared" ref="G109:K109" si="20">IFERROR(G19+G34+G49,"")</f>
        <v/>
      </c>
      <c r="H109" s="1095" t="str">
        <f t="shared" si="20"/>
        <v/>
      </c>
      <c r="I109" s="1095" t="str">
        <f t="shared" si="20"/>
        <v/>
      </c>
      <c r="J109" s="1095" t="str">
        <f t="shared" si="20"/>
        <v/>
      </c>
      <c r="K109" s="1096" t="str">
        <f t="shared" si="20"/>
        <v/>
      </c>
    </row>
    <row r="110" spans="1:11" ht="15" customHeight="1" x14ac:dyDescent="0.3">
      <c r="A110" s="1766"/>
      <c r="B110" s="704" t="s">
        <v>854</v>
      </c>
      <c r="C110" s="708" t="s">
        <v>602</v>
      </c>
      <c r="D110" s="704" t="s">
        <v>348</v>
      </c>
      <c r="E110" s="703" t="str">
        <f t="shared" si="11"/>
        <v>km</v>
      </c>
      <c r="F110" s="1095">
        <f t="shared" si="9"/>
        <v>0</v>
      </c>
      <c r="G110" s="1095" t="str">
        <f t="shared" ref="G110:K110" si="21">IFERROR(G20+G35+G50,"")</f>
        <v/>
      </c>
      <c r="H110" s="1095" t="str">
        <f t="shared" si="21"/>
        <v/>
      </c>
      <c r="I110" s="1095" t="str">
        <f t="shared" si="21"/>
        <v/>
      </c>
      <c r="J110" s="1095" t="str">
        <f t="shared" si="21"/>
        <v/>
      </c>
      <c r="K110" s="1096" t="str">
        <f t="shared" si="21"/>
        <v/>
      </c>
    </row>
    <row r="111" spans="1:11" ht="15" customHeight="1" x14ac:dyDescent="0.3">
      <c r="A111" s="1766"/>
      <c r="B111" s="704" t="s">
        <v>854</v>
      </c>
      <c r="C111" s="708" t="s">
        <v>602</v>
      </c>
      <c r="D111" s="704" t="s">
        <v>349</v>
      </c>
      <c r="E111" s="703" t="str">
        <f t="shared" si="11"/>
        <v>km</v>
      </c>
      <c r="F111" s="1095">
        <f t="shared" si="9"/>
        <v>0</v>
      </c>
      <c r="G111" s="1095" t="str">
        <f t="shared" ref="G111:K111" si="22">IFERROR(G21+G36+G51,"")</f>
        <v/>
      </c>
      <c r="H111" s="1095" t="str">
        <f t="shared" si="22"/>
        <v/>
      </c>
      <c r="I111" s="1095" t="str">
        <f t="shared" si="22"/>
        <v/>
      </c>
      <c r="J111" s="1095" t="str">
        <f t="shared" si="22"/>
        <v/>
      </c>
      <c r="K111" s="1096" t="str">
        <f t="shared" si="22"/>
        <v/>
      </c>
    </row>
    <row r="112" spans="1:11" ht="15" customHeight="1" x14ac:dyDescent="0.3">
      <c r="A112" s="1766"/>
      <c r="B112" s="580" t="s">
        <v>854</v>
      </c>
      <c r="C112" s="708" t="s">
        <v>602</v>
      </c>
      <c r="D112" s="580" t="s">
        <v>350</v>
      </c>
      <c r="E112" s="703" t="str">
        <f t="shared" si="11"/>
        <v>km</v>
      </c>
      <c r="F112" s="1097">
        <f t="shared" si="9"/>
        <v>0</v>
      </c>
      <c r="G112" s="1097" t="str">
        <f t="shared" ref="G112:K112" si="23">IFERROR(G22+G37+G52,"")</f>
        <v/>
      </c>
      <c r="H112" s="1097" t="str">
        <f t="shared" si="23"/>
        <v/>
      </c>
      <c r="I112" s="1097" t="str">
        <f t="shared" si="23"/>
        <v/>
      </c>
      <c r="J112" s="1097" t="str">
        <f t="shared" si="23"/>
        <v/>
      </c>
      <c r="K112" s="1098" t="str">
        <f t="shared" si="23"/>
        <v/>
      </c>
    </row>
    <row r="113" spans="1:11" ht="15" customHeight="1" thickBot="1" x14ac:dyDescent="0.35">
      <c r="A113" s="1767"/>
      <c r="B113" s="1090" t="s">
        <v>854</v>
      </c>
      <c r="C113" s="433" t="s">
        <v>602</v>
      </c>
      <c r="D113" s="1090" t="s">
        <v>853</v>
      </c>
      <c r="E113" s="433" t="str">
        <f t="shared" si="11"/>
        <v>km</v>
      </c>
      <c r="F113" s="1105">
        <f t="shared" si="9"/>
        <v>0</v>
      </c>
      <c r="G113" s="1105" t="str">
        <f t="shared" ref="G113:K113" si="24">IFERROR(G23+G38+G53,"")</f>
        <v/>
      </c>
      <c r="H113" s="1105" t="str">
        <f t="shared" si="24"/>
        <v/>
      </c>
      <c r="I113" s="1105" t="str">
        <f t="shared" si="24"/>
        <v/>
      </c>
      <c r="J113" s="1105" t="str">
        <f t="shared" si="24"/>
        <v/>
      </c>
      <c r="K113" s="1106" t="str">
        <f t="shared" si="24"/>
        <v/>
      </c>
    </row>
    <row r="114" spans="1:11" ht="15" customHeight="1" x14ac:dyDescent="0.3">
      <c r="A114" s="1765" t="s">
        <v>658</v>
      </c>
      <c r="B114" s="1088" t="s">
        <v>854</v>
      </c>
      <c r="C114" s="1089" t="s">
        <v>596</v>
      </c>
      <c r="D114" s="1088" t="s">
        <v>337</v>
      </c>
      <c r="E114" s="1089" t="s">
        <v>230</v>
      </c>
      <c r="F114" s="1093">
        <f>IFERROR(F54+F69+F84,"")</f>
        <v>0</v>
      </c>
      <c r="G114" s="1099" t="str">
        <f t="shared" ref="G114:K114" si="25">IFERROR(G54+G69+G84,"")</f>
        <v/>
      </c>
      <c r="H114" s="1099" t="str">
        <f t="shared" si="25"/>
        <v/>
      </c>
      <c r="I114" s="1099" t="str">
        <f t="shared" si="25"/>
        <v/>
      </c>
      <c r="J114" s="1099" t="str">
        <f t="shared" si="25"/>
        <v/>
      </c>
      <c r="K114" s="1100" t="str">
        <f t="shared" si="25"/>
        <v/>
      </c>
    </row>
    <row r="115" spans="1:11" ht="15" customHeight="1" x14ac:dyDescent="0.3">
      <c r="A115" s="1766"/>
      <c r="B115" s="704" t="s">
        <v>854</v>
      </c>
      <c r="C115" s="703" t="s">
        <v>596</v>
      </c>
      <c r="D115" s="704" t="s">
        <v>338</v>
      </c>
      <c r="E115" s="703" t="str">
        <f>$E$9</f>
        <v>km</v>
      </c>
      <c r="F115" s="1097">
        <f t="shared" ref="F115:K115" si="26">IFERROR(F55+F70+F85,"")</f>
        <v>0</v>
      </c>
      <c r="G115" s="1097" t="str">
        <f t="shared" si="26"/>
        <v/>
      </c>
      <c r="H115" s="1097" t="str">
        <f t="shared" si="26"/>
        <v/>
      </c>
      <c r="I115" s="1097" t="str">
        <f t="shared" si="26"/>
        <v/>
      </c>
      <c r="J115" s="1097" t="str">
        <f t="shared" si="26"/>
        <v/>
      </c>
      <c r="K115" s="1098" t="str">
        <f t="shared" si="26"/>
        <v/>
      </c>
    </row>
    <row r="116" spans="1:11" ht="15" customHeight="1" x14ac:dyDescent="0.3">
      <c r="A116" s="1766"/>
      <c r="B116" s="704" t="s">
        <v>854</v>
      </c>
      <c r="C116" s="703" t="s">
        <v>596</v>
      </c>
      <c r="D116" s="704" t="s">
        <v>339</v>
      </c>
      <c r="E116" s="703" t="str">
        <f t="shared" ref="E116:E126" si="27">$E$9</f>
        <v>km</v>
      </c>
      <c r="F116" s="1097">
        <f t="shared" ref="F116:K116" si="28">IFERROR(F56+F71+F86,"")</f>
        <v>0</v>
      </c>
      <c r="G116" s="1097" t="str">
        <f t="shared" si="28"/>
        <v/>
      </c>
      <c r="H116" s="1097" t="str">
        <f t="shared" si="28"/>
        <v/>
      </c>
      <c r="I116" s="1097" t="str">
        <f t="shared" si="28"/>
        <v/>
      </c>
      <c r="J116" s="1097" t="str">
        <f t="shared" si="28"/>
        <v/>
      </c>
      <c r="K116" s="1098" t="str">
        <f t="shared" si="28"/>
        <v/>
      </c>
    </row>
    <row r="117" spans="1:11" ht="15" customHeight="1" x14ac:dyDescent="0.3">
      <c r="A117" s="1766"/>
      <c r="B117" s="704" t="s">
        <v>854</v>
      </c>
      <c r="C117" s="703" t="s">
        <v>596</v>
      </c>
      <c r="D117" s="704" t="s">
        <v>340</v>
      </c>
      <c r="E117" s="703" t="str">
        <f t="shared" si="27"/>
        <v>km</v>
      </c>
      <c r="F117" s="1097">
        <f t="shared" ref="F117:K117" si="29">IFERROR(F57+F72+F87,"")</f>
        <v>0</v>
      </c>
      <c r="G117" s="1097" t="str">
        <f t="shared" si="29"/>
        <v/>
      </c>
      <c r="H117" s="1097" t="str">
        <f t="shared" si="29"/>
        <v/>
      </c>
      <c r="I117" s="1097" t="str">
        <f t="shared" si="29"/>
        <v/>
      </c>
      <c r="J117" s="1097" t="str">
        <f t="shared" si="29"/>
        <v/>
      </c>
      <c r="K117" s="1098" t="str">
        <f t="shared" si="29"/>
        <v/>
      </c>
    </row>
    <row r="118" spans="1:11" ht="15" customHeight="1" x14ac:dyDescent="0.3">
      <c r="A118" s="1766"/>
      <c r="B118" s="704" t="s">
        <v>854</v>
      </c>
      <c r="C118" s="703" t="s">
        <v>596</v>
      </c>
      <c r="D118" s="704" t="s">
        <v>341</v>
      </c>
      <c r="E118" s="703" t="str">
        <f t="shared" si="27"/>
        <v>km</v>
      </c>
      <c r="F118" s="1097">
        <f t="shared" ref="F118:K118" si="30">IFERROR(F58+F73+F88,"")</f>
        <v>0</v>
      </c>
      <c r="G118" s="1097" t="str">
        <f t="shared" si="30"/>
        <v/>
      </c>
      <c r="H118" s="1097" t="str">
        <f t="shared" si="30"/>
        <v/>
      </c>
      <c r="I118" s="1097" t="str">
        <f t="shared" si="30"/>
        <v/>
      </c>
      <c r="J118" s="1097" t="str">
        <f t="shared" si="30"/>
        <v/>
      </c>
      <c r="K118" s="1098" t="str">
        <f t="shared" si="30"/>
        <v/>
      </c>
    </row>
    <row r="119" spans="1:11" ht="15" customHeight="1" x14ac:dyDescent="0.3">
      <c r="A119" s="1766"/>
      <c r="B119" s="704" t="s">
        <v>854</v>
      </c>
      <c r="C119" s="703" t="s">
        <v>596</v>
      </c>
      <c r="D119" s="704" t="s">
        <v>342</v>
      </c>
      <c r="E119" s="703" t="str">
        <f t="shared" si="27"/>
        <v>km</v>
      </c>
      <c r="F119" s="1097">
        <f t="shared" ref="F119:K119" si="31">IFERROR(F59+F74+F89,"")</f>
        <v>0</v>
      </c>
      <c r="G119" s="1097" t="str">
        <f t="shared" si="31"/>
        <v/>
      </c>
      <c r="H119" s="1097" t="str">
        <f t="shared" si="31"/>
        <v/>
      </c>
      <c r="I119" s="1097" t="str">
        <f t="shared" si="31"/>
        <v/>
      </c>
      <c r="J119" s="1097" t="str">
        <f t="shared" si="31"/>
        <v/>
      </c>
      <c r="K119" s="1098" t="str">
        <f t="shared" si="31"/>
        <v/>
      </c>
    </row>
    <row r="120" spans="1:11" ht="15" customHeight="1" x14ac:dyDescent="0.3">
      <c r="A120" s="1766"/>
      <c r="B120" s="704" t="s">
        <v>854</v>
      </c>
      <c r="C120" s="703" t="s">
        <v>596</v>
      </c>
      <c r="D120" s="704" t="s">
        <v>343</v>
      </c>
      <c r="E120" s="703" t="str">
        <f t="shared" si="27"/>
        <v>km</v>
      </c>
      <c r="F120" s="1097">
        <f t="shared" ref="F120:K120" si="32">IFERROR(F60+F75+F90,"")</f>
        <v>0</v>
      </c>
      <c r="G120" s="1097" t="str">
        <f t="shared" si="32"/>
        <v/>
      </c>
      <c r="H120" s="1097" t="str">
        <f t="shared" si="32"/>
        <v/>
      </c>
      <c r="I120" s="1097" t="str">
        <f t="shared" si="32"/>
        <v/>
      </c>
      <c r="J120" s="1097" t="str">
        <f t="shared" si="32"/>
        <v/>
      </c>
      <c r="K120" s="1098" t="str">
        <f t="shared" si="32"/>
        <v/>
      </c>
    </row>
    <row r="121" spans="1:11" ht="15" customHeight="1" x14ac:dyDescent="0.3">
      <c r="A121" s="1766"/>
      <c r="B121" s="704" t="s">
        <v>854</v>
      </c>
      <c r="C121" s="703" t="s">
        <v>596</v>
      </c>
      <c r="D121" s="704" t="s">
        <v>344</v>
      </c>
      <c r="E121" s="703" t="str">
        <f t="shared" si="27"/>
        <v>km</v>
      </c>
      <c r="F121" s="1097">
        <f t="shared" ref="F121:K121" si="33">IFERROR(F61+F76+F91,"")</f>
        <v>0</v>
      </c>
      <c r="G121" s="1097" t="str">
        <f t="shared" si="33"/>
        <v/>
      </c>
      <c r="H121" s="1097" t="str">
        <f t="shared" si="33"/>
        <v/>
      </c>
      <c r="I121" s="1097" t="str">
        <f t="shared" si="33"/>
        <v/>
      </c>
      <c r="J121" s="1097" t="str">
        <f t="shared" si="33"/>
        <v/>
      </c>
      <c r="K121" s="1098" t="str">
        <f t="shared" si="33"/>
        <v/>
      </c>
    </row>
    <row r="122" spans="1:11" ht="15" customHeight="1" x14ac:dyDescent="0.3">
      <c r="A122" s="1766"/>
      <c r="B122" s="704" t="s">
        <v>854</v>
      </c>
      <c r="C122" s="703" t="s">
        <v>596</v>
      </c>
      <c r="D122" s="704" t="s">
        <v>345</v>
      </c>
      <c r="E122" s="703" t="str">
        <f t="shared" si="27"/>
        <v>km</v>
      </c>
      <c r="F122" s="1097">
        <f t="shared" ref="F122:K122" si="34">IFERROR(F62+F77+F92,"")</f>
        <v>0</v>
      </c>
      <c r="G122" s="1097" t="str">
        <f t="shared" si="34"/>
        <v/>
      </c>
      <c r="H122" s="1097" t="str">
        <f t="shared" si="34"/>
        <v/>
      </c>
      <c r="I122" s="1097" t="str">
        <f t="shared" si="34"/>
        <v/>
      </c>
      <c r="J122" s="1097" t="str">
        <f t="shared" si="34"/>
        <v/>
      </c>
      <c r="K122" s="1098" t="str">
        <f t="shared" si="34"/>
        <v/>
      </c>
    </row>
    <row r="123" spans="1:11" ht="15" customHeight="1" x14ac:dyDescent="0.3">
      <c r="A123" s="1766"/>
      <c r="B123" s="704" t="s">
        <v>854</v>
      </c>
      <c r="C123" s="703" t="s">
        <v>596</v>
      </c>
      <c r="D123" s="704" t="s">
        <v>346</v>
      </c>
      <c r="E123" s="703" t="str">
        <f t="shared" si="27"/>
        <v>km</v>
      </c>
      <c r="F123" s="1097">
        <f t="shared" ref="F123:K123" si="35">IFERROR(F63+F78+F93,"")</f>
        <v>0</v>
      </c>
      <c r="G123" s="1097" t="str">
        <f t="shared" si="35"/>
        <v/>
      </c>
      <c r="H123" s="1097" t="str">
        <f t="shared" si="35"/>
        <v/>
      </c>
      <c r="I123" s="1097" t="str">
        <f t="shared" si="35"/>
        <v/>
      </c>
      <c r="J123" s="1097" t="str">
        <f t="shared" si="35"/>
        <v/>
      </c>
      <c r="K123" s="1098" t="str">
        <f t="shared" si="35"/>
        <v/>
      </c>
    </row>
    <row r="124" spans="1:11" ht="15" customHeight="1" x14ac:dyDescent="0.3">
      <c r="A124" s="1766"/>
      <c r="B124" s="704" t="s">
        <v>854</v>
      </c>
      <c r="C124" s="703" t="s">
        <v>596</v>
      </c>
      <c r="D124" s="704" t="s">
        <v>347</v>
      </c>
      <c r="E124" s="703" t="str">
        <f t="shared" si="27"/>
        <v>km</v>
      </c>
      <c r="F124" s="1097">
        <f t="shared" ref="F124:K124" si="36">IFERROR(F64+F79+F94,"")</f>
        <v>0</v>
      </c>
      <c r="G124" s="1097" t="str">
        <f t="shared" si="36"/>
        <v/>
      </c>
      <c r="H124" s="1097" t="str">
        <f t="shared" si="36"/>
        <v/>
      </c>
      <c r="I124" s="1097" t="str">
        <f t="shared" si="36"/>
        <v/>
      </c>
      <c r="J124" s="1097" t="str">
        <f t="shared" si="36"/>
        <v/>
      </c>
      <c r="K124" s="1098" t="str">
        <f t="shared" si="36"/>
        <v/>
      </c>
    </row>
    <row r="125" spans="1:11" ht="15" customHeight="1" x14ac:dyDescent="0.3">
      <c r="A125" s="1766"/>
      <c r="B125" s="704" t="s">
        <v>854</v>
      </c>
      <c r="C125" s="703" t="s">
        <v>596</v>
      </c>
      <c r="D125" s="704" t="s">
        <v>348</v>
      </c>
      <c r="E125" s="703" t="str">
        <f t="shared" si="27"/>
        <v>km</v>
      </c>
      <c r="F125" s="1097">
        <f t="shared" ref="F125:K125" si="37">IFERROR(F65+F80+F95,"")</f>
        <v>0</v>
      </c>
      <c r="G125" s="1097" t="str">
        <f t="shared" si="37"/>
        <v/>
      </c>
      <c r="H125" s="1097" t="str">
        <f t="shared" si="37"/>
        <v/>
      </c>
      <c r="I125" s="1097" t="str">
        <f t="shared" si="37"/>
        <v/>
      </c>
      <c r="J125" s="1097" t="str">
        <f t="shared" si="37"/>
        <v/>
      </c>
      <c r="K125" s="1098" t="str">
        <f t="shared" si="37"/>
        <v/>
      </c>
    </row>
    <row r="126" spans="1:11" ht="15" customHeight="1" x14ac:dyDescent="0.3">
      <c r="A126" s="1766"/>
      <c r="B126" s="704" t="s">
        <v>854</v>
      </c>
      <c r="C126" s="703" t="s">
        <v>596</v>
      </c>
      <c r="D126" s="704" t="s">
        <v>349</v>
      </c>
      <c r="E126" s="703" t="str">
        <f t="shared" si="27"/>
        <v>km</v>
      </c>
      <c r="F126" s="1097">
        <f t="shared" ref="F126:K126" si="38">IFERROR(F66+F81+F96,"")</f>
        <v>0</v>
      </c>
      <c r="G126" s="1097" t="str">
        <f t="shared" si="38"/>
        <v/>
      </c>
      <c r="H126" s="1097" t="str">
        <f t="shared" si="38"/>
        <v/>
      </c>
      <c r="I126" s="1097" t="str">
        <f t="shared" si="38"/>
        <v/>
      </c>
      <c r="J126" s="1097" t="str">
        <f t="shared" si="38"/>
        <v/>
      </c>
      <c r="K126" s="1098" t="str">
        <f t="shared" si="38"/>
        <v/>
      </c>
    </row>
    <row r="127" spans="1:11" ht="15" customHeight="1" x14ac:dyDescent="0.3">
      <c r="A127" s="1766"/>
      <c r="B127" s="704" t="s">
        <v>854</v>
      </c>
      <c r="C127" s="708" t="s">
        <v>596</v>
      </c>
      <c r="D127" s="580" t="s">
        <v>350</v>
      </c>
      <c r="E127" s="708" t="s">
        <v>230</v>
      </c>
      <c r="F127" s="1097">
        <f t="shared" ref="F127:K127" si="39">IFERROR(F67+F82+F97,"")</f>
        <v>0</v>
      </c>
      <c r="G127" s="1097" t="str">
        <f t="shared" si="39"/>
        <v/>
      </c>
      <c r="H127" s="1097" t="str">
        <f t="shared" si="39"/>
        <v/>
      </c>
      <c r="I127" s="1097" t="str">
        <f t="shared" si="39"/>
        <v/>
      </c>
      <c r="J127" s="1097" t="str">
        <f t="shared" si="39"/>
        <v/>
      </c>
      <c r="K127" s="1098" t="str">
        <f t="shared" si="39"/>
        <v/>
      </c>
    </row>
    <row r="128" spans="1:11" ht="15" customHeight="1" thickBot="1" x14ac:dyDescent="0.35">
      <c r="A128" s="1767"/>
      <c r="B128" s="1090" t="s">
        <v>854</v>
      </c>
      <c r="C128" s="433" t="s">
        <v>596</v>
      </c>
      <c r="D128" s="1090" t="s">
        <v>853</v>
      </c>
      <c r="E128" s="433" t="str">
        <f t="shared" ref="E128" si="40">$E$9</f>
        <v>km</v>
      </c>
      <c r="F128" s="1107">
        <f t="shared" ref="F128:K128" si="41">IFERROR(F68+F83+F98,"")</f>
        <v>0</v>
      </c>
      <c r="G128" s="1107" t="str">
        <f t="shared" si="41"/>
        <v/>
      </c>
      <c r="H128" s="1107" t="str">
        <f t="shared" si="41"/>
        <v/>
      </c>
      <c r="I128" s="1107" t="str">
        <f t="shared" si="41"/>
        <v/>
      </c>
      <c r="J128" s="1107" t="str">
        <f t="shared" si="41"/>
        <v/>
      </c>
      <c r="K128" s="1108" t="str">
        <f t="shared" si="41"/>
        <v/>
      </c>
    </row>
    <row r="129" spans="1:11" ht="15" customHeight="1" x14ac:dyDescent="0.3">
      <c r="A129" s="1765" t="s">
        <v>658</v>
      </c>
      <c r="B129" s="1088" t="s">
        <v>854</v>
      </c>
      <c r="C129" s="1089" t="s">
        <v>855</v>
      </c>
      <c r="D129" s="1088" t="s">
        <v>337</v>
      </c>
      <c r="E129" s="711" t="s">
        <v>230</v>
      </c>
      <c r="F129" s="1093">
        <f>IFERROR(F99+F114,"")</f>
        <v>0</v>
      </c>
      <c r="G129" s="1093" t="str">
        <f t="shared" ref="G129:K129" si="42">IFERROR(G99+G114,"")</f>
        <v/>
      </c>
      <c r="H129" s="1093" t="str">
        <f t="shared" si="42"/>
        <v/>
      </c>
      <c r="I129" s="1093" t="str">
        <f t="shared" si="42"/>
        <v/>
      </c>
      <c r="J129" s="1093" t="str">
        <f t="shared" si="42"/>
        <v/>
      </c>
      <c r="K129" s="1094" t="str">
        <f t="shared" si="42"/>
        <v/>
      </c>
    </row>
    <row r="130" spans="1:11" ht="15" customHeight="1" x14ac:dyDescent="0.3">
      <c r="A130" s="1766"/>
      <c r="B130" s="704" t="s">
        <v>854</v>
      </c>
      <c r="C130" s="1089" t="s">
        <v>855</v>
      </c>
      <c r="D130" s="704" t="s">
        <v>338</v>
      </c>
      <c r="E130" s="703" t="str">
        <f>$E$9</f>
        <v>km</v>
      </c>
      <c r="F130" s="1097">
        <f t="shared" ref="F130:K130" si="43">IFERROR(F100+F115,"")</f>
        <v>0</v>
      </c>
      <c r="G130" s="1095" t="str">
        <f t="shared" si="43"/>
        <v/>
      </c>
      <c r="H130" s="1095" t="str">
        <f t="shared" si="43"/>
        <v/>
      </c>
      <c r="I130" s="1095" t="str">
        <f t="shared" si="43"/>
        <v/>
      </c>
      <c r="J130" s="1095" t="str">
        <f t="shared" si="43"/>
        <v/>
      </c>
      <c r="K130" s="1096" t="str">
        <f t="shared" si="43"/>
        <v/>
      </c>
    </row>
    <row r="131" spans="1:11" ht="15" customHeight="1" x14ac:dyDescent="0.3">
      <c r="A131" s="1766"/>
      <c r="B131" s="704" t="s">
        <v>854</v>
      </c>
      <c r="C131" s="1089" t="s">
        <v>855</v>
      </c>
      <c r="D131" s="704" t="s">
        <v>339</v>
      </c>
      <c r="E131" s="703" t="str">
        <f t="shared" ref="E131:E141" si="44">$E$9</f>
        <v>km</v>
      </c>
      <c r="F131" s="1097">
        <f t="shared" ref="F131:K131" si="45">IFERROR(F101+F116,"")</f>
        <v>0</v>
      </c>
      <c r="G131" s="1095" t="str">
        <f t="shared" si="45"/>
        <v/>
      </c>
      <c r="H131" s="1095" t="str">
        <f t="shared" si="45"/>
        <v/>
      </c>
      <c r="I131" s="1095" t="str">
        <f t="shared" si="45"/>
        <v/>
      </c>
      <c r="J131" s="1095" t="str">
        <f t="shared" si="45"/>
        <v/>
      </c>
      <c r="K131" s="1096" t="str">
        <f t="shared" si="45"/>
        <v/>
      </c>
    </row>
    <row r="132" spans="1:11" ht="15" customHeight="1" x14ac:dyDescent="0.3">
      <c r="A132" s="1766"/>
      <c r="B132" s="704" t="s">
        <v>854</v>
      </c>
      <c r="C132" s="1089" t="s">
        <v>855</v>
      </c>
      <c r="D132" s="704" t="s">
        <v>340</v>
      </c>
      <c r="E132" s="703" t="str">
        <f t="shared" si="44"/>
        <v>km</v>
      </c>
      <c r="F132" s="1097">
        <f t="shared" ref="F132:K132" si="46">IFERROR(F102+F117,"")</f>
        <v>0</v>
      </c>
      <c r="G132" s="1095" t="str">
        <f t="shared" si="46"/>
        <v/>
      </c>
      <c r="H132" s="1095" t="str">
        <f t="shared" si="46"/>
        <v/>
      </c>
      <c r="I132" s="1095" t="str">
        <f t="shared" si="46"/>
        <v/>
      </c>
      <c r="J132" s="1095" t="str">
        <f t="shared" si="46"/>
        <v/>
      </c>
      <c r="K132" s="1096" t="str">
        <f t="shared" si="46"/>
        <v/>
      </c>
    </row>
    <row r="133" spans="1:11" ht="15" customHeight="1" x14ac:dyDescent="0.3">
      <c r="A133" s="1766"/>
      <c r="B133" s="704" t="s">
        <v>854</v>
      </c>
      <c r="C133" s="1089" t="s">
        <v>855</v>
      </c>
      <c r="D133" s="704" t="s">
        <v>341</v>
      </c>
      <c r="E133" s="703" t="str">
        <f t="shared" si="44"/>
        <v>km</v>
      </c>
      <c r="F133" s="1097">
        <f t="shared" ref="F133:K133" si="47">IFERROR(F103+F118,"")</f>
        <v>0</v>
      </c>
      <c r="G133" s="1095" t="str">
        <f t="shared" si="47"/>
        <v/>
      </c>
      <c r="H133" s="1095" t="str">
        <f t="shared" si="47"/>
        <v/>
      </c>
      <c r="I133" s="1095" t="str">
        <f t="shared" si="47"/>
        <v/>
      </c>
      <c r="J133" s="1095" t="str">
        <f t="shared" si="47"/>
        <v/>
      </c>
      <c r="K133" s="1096" t="str">
        <f t="shared" si="47"/>
        <v/>
      </c>
    </row>
    <row r="134" spans="1:11" ht="15" customHeight="1" x14ac:dyDescent="0.3">
      <c r="A134" s="1766"/>
      <c r="B134" s="704" t="s">
        <v>854</v>
      </c>
      <c r="C134" s="1089" t="s">
        <v>855</v>
      </c>
      <c r="D134" s="704" t="s">
        <v>342</v>
      </c>
      <c r="E134" s="703" t="str">
        <f t="shared" si="44"/>
        <v>km</v>
      </c>
      <c r="F134" s="1097">
        <f t="shared" ref="F134:K134" si="48">IFERROR(F104+F119,"")</f>
        <v>0</v>
      </c>
      <c r="G134" s="1095" t="str">
        <f t="shared" si="48"/>
        <v/>
      </c>
      <c r="H134" s="1095" t="str">
        <f t="shared" si="48"/>
        <v/>
      </c>
      <c r="I134" s="1095" t="str">
        <f t="shared" si="48"/>
        <v/>
      </c>
      <c r="J134" s="1095" t="str">
        <f t="shared" si="48"/>
        <v/>
      </c>
      <c r="K134" s="1096" t="str">
        <f t="shared" si="48"/>
        <v/>
      </c>
    </row>
    <row r="135" spans="1:11" ht="15" customHeight="1" x14ac:dyDescent="0.3">
      <c r="A135" s="1766"/>
      <c r="B135" s="704" t="s">
        <v>854</v>
      </c>
      <c r="C135" s="1089" t="s">
        <v>855</v>
      </c>
      <c r="D135" s="704" t="s">
        <v>343</v>
      </c>
      <c r="E135" s="703" t="str">
        <f t="shared" si="44"/>
        <v>km</v>
      </c>
      <c r="F135" s="1097">
        <f t="shared" ref="F135:K135" si="49">IFERROR(F105+F120,"")</f>
        <v>0</v>
      </c>
      <c r="G135" s="1095" t="str">
        <f t="shared" si="49"/>
        <v/>
      </c>
      <c r="H135" s="1095" t="str">
        <f t="shared" si="49"/>
        <v/>
      </c>
      <c r="I135" s="1095" t="str">
        <f t="shared" si="49"/>
        <v/>
      </c>
      <c r="J135" s="1095" t="str">
        <f t="shared" si="49"/>
        <v/>
      </c>
      <c r="K135" s="1096" t="str">
        <f t="shared" si="49"/>
        <v/>
      </c>
    </row>
    <row r="136" spans="1:11" ht="15" customHeight="1" x14ac:dyDescent="0.3">
      <c r="A136" s="1766"/>
      <c r="B136" s="704" t="s">
        <v>854</v>
      </c>
      <c r="C136" s="1089" t="s">
        <v>855</v>
      </c>
      <c r="D136" s="704" t="s">
        <v>344</v>
      </c>
      <c r="E136" s="703" t="str">
        <f t="shared" si="44"/>
        <v>km</v>
      </c>
      <c r="F136" s="1097">
        <f t="shared" ref="F136:K136" si="50">IFERROR(F106+F121,"")</f>
        <v>0</v>
      </c>
      <c r="G136" s="1095" t="str">
        <f t="shared" si="50"/>
        <v/>
      </c>
      <c r="H136" s="1095" t="str">
        <f t="shared" si="50"/>
        <v/>
      </c>
      <c r="I136" s="1095" t="str">
        <f t="shared" si="50"/>
        <v/>
      </c>
      <c r="J136" s="1095" t="str">
        <f t="shared" si="50"/>
        <v/>
      </c>
      <c r="K136" s="1096" t="str">
        <f t="shared" si="50"/>
        <v/>
      </c>
    </row>
    <row r="137" spans="1:11" ht="15" customHeight="1" x14ac:dyDescent="0.3">
      <c r="A137" s="1766"/>
      <c r="B137" s="704" t="s">
        <v>854</v>
      </c>
      <c r="C137" s="1089" t="s">
        <v>855</v>
      </c>
      <c r="D137" s="704" t="s">
        <v>345</v>
      </c>
      <c r="E137" s="703" t="str">
        <f t="shared" si="44"/>
        <v>km</v>
      </c>
      <c r="F137" s="1097">
        <f t="shared" ref="F137:K137" si="51">IFERROR(F107+F122,"")</f>
        <v>0</v>
      </c>
      <c r="G137" s="1095" t="str">
        <f t="shared" si="51"/>
        <v/>
      </c>
      <c r="H137" s="1095" t="str">
        <f t="shared" si="51"/>
        <v/>
      </c>
      <c r="I137" s="1095" t="str">
        <f t="shared" si="51"/>
        <v/>
      </c>
      <c r="J137" s="1095" t="str">
        <f t="shared" si="51"/>
        <v/>
      </c>
      <c r="K137" s="1096" t="str">
        <f t="shared" si="51"/>
        <v/>
      </c>
    </row>
    <row r="138" spans="1:11" ht="15" customHeight="1" x14ac:dyDescent="0.3">
      <c r="A138" s="1766"/>
      <c r="B138" s="704" t="s">
        <v>854</v>
      </c>
      <c r="C138" s="1089" t="s">
        <v>855</v>
      </c>
      <c r="D138" s="704" t="s">
        <v>346</v>
      </c>
      <c r="E138" s="703" t="str">
        <f t="shared" si="44"/>
        <v>km</v>
      </c>
      <c r="F138" s="1097">
        <f t="shared" ref="F138:K138" si="52">IFERROR(F108+F123,"")</f>
        <v>0</v>
      </c>
      <c r="G138" s="1095" t="str">
        <f t="shared" si="52"/>
        <v/>
      </c>
      <c r="H138" s="1095" t="str">
        <f t="shared" si="52"/>
        <v/>
      </c>
      <c r="I138" s="1095" t="str">
        <f t="shared" si="52"/>
        <v/>
      </c>
      <c r="J138" s="1095" t="str">
        <f t="shared" si="52"/>
        <v/>
      </c>
      <c r="K138" s="1096" t="str">
        <f t="shared" si="52"/>
        <v/>
      </c>
    </row>
    <row r="139" spans="1:11" ht="15" customHeight="1" x14ac:dyDescent="0.3">
      <c r="A139" s="1766"/>
      <c r="B139" s="704" t="s">
        <v>854</v>
      </c>
      <c r="C139" s="1089" t="s">
        <v>855</v>
      </c>
      <c r="D139" s="704" t="s">
        <v>347</v>
      </c>
      <c r="E139" s="703" t="str">
        <f t="shared" si="44"/>
        <v>km</v>
      </c>
      <c r="F139" s="1097">
        <f t="shared" ref="F139:K139" si="53">IFERROR(F109+F124,"")</f>
        <v>0</v>
      </c>
      <c r="G139" s="1095" t="str">
        <f t="shared" si="53"/>
        <v/>
      </c>
      <c r="H139" s="1095" t="str">
        <f t="shared" si="53"/>
        <v/>
      </c>
      <c r="I139" s="1095" t="str">
        <f t="shared" si="53"/>
        <v/>
      </c>
      <c r="J139" s="1095" t="str">
        <f t="shared" si="53"/>
        <v/>
      </c>
      <c r="K139" s="1096" t="str">
        <f t="shared" si="53"/>
        <v/>
      </c>
    </row>
    <row r="140" spans="1:11" ht="15" customHeight="1" x14ac:dyDescent="0.3">
      <c r="A140" s="1766"/>
      <c r="B140" s="704" t="s">
        <v>854</v>
      </c>
      <c r="C140" s="1089" t="s">
        <v>855</v>
      </c>
      <c r="D140" s="704" t="s">
        <v>348</v>
      </c>
      <c r="E140" s="703" t="str">
        <f t="shared" si="44"/>
        <v>km</v>
      </c>
      <c r="F140" s="1097">
        <f t="shared" ref="F140:K140" si="54">IFERROR(F110+F125,"")</f>
        <v>0</v>
      </c>
      <c r="G140" s="1095" t="str">
        <f t="shared" si="54"/>
        <v/>
      </c>
      <c r="H140" s="1095" t="str">
        <f t="shared" si="54"/>
        <v/>
      </c>
      <c r="I140" s="1095" t="str">
        <f t="shared" si="54"/>
        <v/>
      </c>
      <c r="J140" s="1095" t="str">
        <f t="shared" si="54"/>
        <v/>
      </c>
      <c r="K140" s="1096" t="str">
        <f t="shared" si="54"/>
        <v/>
      </c>
    </row>
    <row r="141" spans="1:11" ht="15" customHeight="1" x14ac:dyDescent="0.3">
      <c r="A141" s="1766"/>
      <c r="B141" s="704" t="s">
        <v>854</v>
      </c>
      <c r="C141" s="1089" t="s">
        <v>855</v>
      </c>
      <c r="D141" s="704" t="s">
        <v>349</v>
      </c>
      <c r="E141" s="703" t="str">
        <f t="shared" si="44"/>
        <v>km</v>
      </c>
      <c r="F141" s="1097">
        <f t="shared" ref="F141:K141" si="55">IFERROR(F111+F126,"")</f>
        <v>0</v>
      </c>
      <c r="G141" s="1095" t="str">
        <f t="shared" si="55"/>
        <v/>
      </c>
      <c r="H141" s="1095" t="str">
        <f t="shared" si="55"/>
        <v/>
      </c>
      <c r="I141" s="1095" t="str">
        <f t="shared" si="55"/>
        <v/>
      </c>
      <c r="J141" s="1095" t="str">
        <f t="shared" si="55"/>
        <v/>
      </c>
      <c r="K141" s="1096" t="str">
        <f t="shared" si="55"/>
        <v/>
      </c>
    </row>
    <row r="142" spans="1:11" ht="15" customHeight="1" x14ac:dyDescent="0.3">
      <c r="A142" s="1766"/>
      <c r="B142" s="704" t="s">
        <v>854</v>
      </c>
      <c r="C142" s="703" t="s">
        <v>855</v>
      </c>
      <c r="D142" s="704" t="s">
        <v>350</v>
      </c>
      <c r="E142" s="708" t="s">
        <v>230</v>
      </c>
      <c r="F142" s="1097">
        <f t="shared" ref="F142:K142" si="56">IFERROR(F112+F127,"")</f>
        <v>0</v>
      </c>
      <c r="G142" s="1095" t="str">
        <f t="shared" si="56"/>
        <v/>
      </c>
      <c r="H142" s="1095" t="str">
        <f t="shared" si="56"/>
        <v/>
      </c>
      <c r="I142" s="1095" t="str">
        <f t="shared" si="56"/>
        <v/>
      </c>
      <c r="J142" s="1095" t="str">
        <f t="shared" si="56"/>
        <v/>
      </c>
      <c r="K142" s="1096" t="str">
        <f t="shared" si="56"/>
        <v/>
      </c>
    </row>
    <row r="143" spans="1:11" ht="15" customHeight="1" thickBot="1" x14ac:dyDescent="0.35">
      <c r="A143" s="1767"/>
      <c r="B143" s="1091" t="s">
        <v>856</v>
      </c>
      <c r="C143" s="1092"/>
      <c r="D143" s="1091"/>
      <c r="E143" s="433" t="str">
        <f t="shared" ref="E143" si="57">$E$9</f>
        <v>km</v>
      </c>
      <c r="F143" s="1107">
        <f>IFERROR(F113+F128,"")</f>
        <v>0</v>
      </c>
      <c r="G143" s="1105" t="str">
        <f t="shared" ref="G143:K143" si="58">IFERROR(G113+G128,"")</f>
        <v/>
      </c>
      <c r="H143" s="1105" t="str">
        <f t="shared" si="58"/>
        <v/>
      </c>
      <c r="I143" s="1105" t="str">
        <f t="shared" si="58"/>
        <v/>
      </c>
      <c r="J143" s="1105" t="str">
        <f t="shared" si="58"/>
        <v/>
      </c>
      <c r="K143" s="1106" t="str">
        <f t="shared" si="58"/>
        <v/>
      </c>
    </row>
    <row r="144" spans="1:11" x14ac:dyDescent="0.3">
      <c r="A144" s="1754"/>
      <c r="B144" s="1756" t="s">
        <v>847</v>
      </c>
      <c r="C144" s="1763" t="s">
        <v>852</v>
      </c>
      <c r="D144" s="1763" t="s">
        <v>848</v>
      </c>
      <c r="E144" s="1758" t="s">
        <v>299</v>
      </c>
      <c r="F144" s="1760" t="s">
        <v>857</v>
      </c>
      <c r="G144" s="1761"/>
      <c r="H144" s="1761"/>
      <c r="I144" s="1761"/>
      <c r="J144" s="1761"/>
      <c r="K144" s="1762"/>
    </row>
    <row r="145" spans="1:11" ht="14.5" thickBot="1" x14ac:dyDescent="0.35">
      <c r="A145" s="1755"/>
      <c r="B145" s="1757"/>
      <c r="C145" s="1764"/>
      <c r="D145" s="1764"/>
      <c r="E145" s="1759"/>
      <c r="F145" s="708">
        <v>2023</v>
      </c>
      <c r="G145" s="708">
        <v>2024</v>
      </c>
      <c r="H145" s="708">
        <v>2025</v>
      </c>
      <c r="I145" s="708">
        <v>2026</v>
      </c>
      <c r="J145" s="708">
        <v>2027</v>
      </c>
      <c r="K145" s="709">
        <v>2028</v>
      </c>
    </row>
    <row r="146" spans="1:11" x14ac:dyDescent="0.3">
      <c r="A146" s="1765" t="s">
        <v>663</v>
      </c>
      <c r="B146" s="710" t="s">
        <v>849</v>
      </c>
      <c r="C146" s="711" t="s">
        <v>602</v>
      </c>
      <c r="D146" s="710" t="s">
        <v>337</v>
      </c>
      <c r="E146" s="711" t="s">
        <v>230</v>
      </c>
      <c r="F146" s="1101"/>
      <c r="G146" s="1101"/>
      <c r="H146" s="1101"/>
      <c r="I146" s="1101"/>
      <c r="J146" s="1101"/>
      <c r="K146" s="1113"/>
    </row>
    <row r="147" spans="1:11" x14ac:dyDescent="0.3">
      <c r="A147" s="1766"/>
      <c r="B147" s="704" t="s">
        <v>849</v>
      </c>
      <c r="C147" s="703" t="s">
        <v>602</v>
      </c>
      <c r="D147" s="704" t="s">
        <v>338</v>
      </c>
      <c r="E147" s="703" t="str">
        <f>$E$9</f>
        <v>km</v>
      </c>
      <c r="F147" s="1102"/>
      <c r="G147" s="1102"/>
      <c r="H147" s="1102"/>
      <c r="I147" s="1102"/>
      <c r="J147" s="1102"/>
      <c r="K147" s="1114"/>
    </row>
    <row r="148" spans="1:11" x14ac:dyDescent="0.3">
      <c r="A148" s="1766"/>
      <c r="B148" s="704" t="s">
        <v>849</v>
      </c>
      <c r="C148" s="703" t="s">
        <v>602</v>
      </c>
      <c r="D148" s="704" t="s">
        <v>339</v>
      </c>
      <c r="E148" s="703" t="str">
        <f t="shared" ref="E148:E160" si="59">$E$9</f>
        <v>km</v>
      </c>
      <c r="F148" s="1102"/>
      <c r="G148" s="1102"/>
      <c r="H148" s="1102"/>
      <c r="I148" s="1102"/>
      <c r="J148" s="1102"/>
      <c r="K148" s="1114"/>
    </row>
    <row r="149" spans="1:11" x14ac:dyDescent="0.3">
      <c r="A149" s="1766"/>
      <c r="B149" s="704" t="s">
        <v>849</v>
      </c>
      <c r="C149" s="703" t="s">
        <v>602</v>
      </c>
      <c r="D149" s="704" t="s">
        <v>340</v>
      </c>
      <c r="E149" s="703" t="str">
        <f t="shared" si="59"/>
        <v>km</v>
      </c>
      <c r="F149" s="1102"/>
      <c r="G149" s="1102"/>
      <c r="H149" s="1102"/>
      <c r="I149" s="1102"/>
      <c r="J149" s="1102"/>
      <c r="K149" s="1114"/>
    </row>
    <row r="150" spans="1:11" x14ac:dyDescent="0.3">
      <c r="A150" s="1766"/>
      <c r="B150" s="704" t="s">
        <v>849</v>
      </c>
      <c r="C150" s="703" t="s">
        <v>602</v>
      </c>
      <c r="D150" s="704" t="s">
        <v>341</v>
      </c>
      <c r="E150" s="703" t="str">
        <f t="shared" si="59"/>
        <v>km</v>
      </c>
      <c r="F150" s="1102"/>
      <c r="G150" s="1102"/>
      <c r="H150" s="1102"/>
      <c r="I150" s="1102"/>
      <c r="J150" s="1102"/>
      <c r="K150" s="1114"/>
    </row>
    <row r="151" spans="1:11" x14ac:dyDescent="0.3">
      <c r="A151" s="1766"/>
      <c r="B151" s="704" t="s">
        <v>849</v>
      </c>
      <c r="C151" s="703" t="s">
        <v>602</v>
      </c>
      <c r="D151" s="704" t="s">
        <v>342</v>
      </c>
      <c r="E151" s="703" t="str">
        <f t="shared" si="59"/>
        <v>km</v>
      </c>
      <c r="F151" s="1102"/>
      <c r="G151" s="1102"/>
      <c r="H151" s="1102"/>
      <c r="I151" s="1102"/>
      <c r="J151" s="1102"/>
      <c r="K151" s="1114"/>
    </row>
    <row r="152" spans="1:11" x14ac:dyDescent="0.3">
      <c r="A152" s="1766"/>
      <c r="B152" s="704" t="s">
        <v>849</v>
      </c>
      <c r="C152" s="703" t="s">
        <v>602</v>
      </c>
      <c r="D152" s="704" t="s">
        <v>343</v>
      </c>
      <c r="E152" s="703" t="str">
        <f t="shared" si="59"/>
        <v>km</v>
      </c>
      <c r="F152" s="1102"/>
      <c r="G152" s="1102"/>
      <c r="H152" s="1102"/>
      <c r="I152" s="1102"/>
      <c r="J152" s="1102"/>
      <c r="K152" s="1114"/>
    </row>
    <row r="153" spans="1:11" x14ac:dyDescent="0.3">
      <c r="A153" s="1766"/>
      <c r="B153" s="704" t="s">
        <v>849</v>
      </c>
      <c r="C153" s="703" t="s">
        <v>602</v>
      </c>
      <c r="D153" s="704" t="s">
        <v>344</v>
      </c>
      <c r="E153" s="703" t="str">
        <f t="shared" si="59"/>
        <v>km</v>
      </c>
      <c r="F153" s="1102"/>
      <c r="G153" s="1102"/>
      <c r="H153" s="1102"/>
      <c r="I153" s="1102"/>
      <c r="J153" s="1102"/>
      <c r="K153" s="1114"/>
    </row>
    <row r="154" spans="1:11" x14ac:dyDescent="0.3">
      <c r="A154" s="1766"/>
      <c r="B154" s="704" t="s">
        <v>849</v>
      </c>
      <c r="C154" s="703" t="s">
        <v>602</v>
      </c>
      <c r="D154" s="704" t="s">
        <v>345</v>
      </c>
      <c r="E154" s="703" t="str">
        <f t="shared" si="59"/>
        <v>km</v>
      </c>
      <c r="F154" s="1102"/>
      <c r="G154" s="1102"/>
      <c r="H154" s="1102"/>
      <c r="I154" s="1102"/>
      <c r="J154" s="1102"/>
      <c r="K154" s="1114"/>
    </row>
    <row r="155" spans="1:11" x14ac:dyDescent="0.3">
      <c r="A155" s="1766"/>
      <c r="B155" s="704" t="s">
        <v>849</v>
      </c>
      <c r="C155" s="703" t="s">
        <v>602</v>
      </c>
      <c r="D155" s="704" t="s">
        <v>346</v>
      </c>
      <c r="E155" s="703" t="str">
        <f t="shared" si="59"/>
        <v>km</v>
      </c>
      <c r="F155" s="1102"/>
      <c r="G155" s="1102"/>
      <c r="H155" s="1102"/>
      <c r="I155" s="1102"/>
      <c r="J155" s="1102"/>
      <c r="K155" s="1114"/>
    </row>
    <row r="156" spans="1:11" x14ac:dyDescent="0.3">
      <c r="A156" s="1766"/>
      <c r="B156" s="704" t="s">
        <v>849</v>
      </c>
      <c r="C156" s="703" t="s">
        <v>602</v>
      </c>
      <c r="D156" s="704" t="s">
        <v>347</v>
      </c>
      <c r="E156" s="703" t="str">
        <f t="shared" si="59"/>
        <v>km</v>
      </c>
      <c r="F156" s="1102"/>
      <c r="G156" s="1102"/>
      <c r="H156" s="1102"/>
      <c r="I156" s="1102"/>
      <c r="J156" s="1102"/>
      <c r="K156" s="1114"/>
    </row>
    <row r="157" spans="1:11" x14ac:dyDescent="0.3">
      <c r="A157" s="1766"/>
      <c r="B157" s="704" t="s">
        <v>849</v>
      </c>
      <c r="C157" s="703" t="s">
        <v>602</v>
      </c>
      <c r="D157" s="704" t="s">
        <v>348</v>
      </c>
      <c r="E157" s="703" t="str">
        <f t="shared" si="59"/>
        <v>km</v>
      </c>
      <c r="F157" s="1102"/>
      <c r="G157" s="1102"/>
      <c r="H157" s="1102"/>
      <c r="I157" s="1102"/>
      <c r="J157" s="1102"/>
      <c r="K157" s="1114"/>
    </row>
    <row r="158" spans="1:11" x14ac:dyDescent="0.3">
      <c r="A158" s="1766"/>
      <c r="B158" s="704" t="s">
        <v>849</v>
      </c>
      <c r="C158" s="703" t="s">
        <v>602</v>
      </c>
      <c r="D158" s="704" t="s">
        <v>349</v>
      </c>
      <c r="E158" s="703" t="str">
        <f t="shared" si="59"/>
        <v>km</v>
      </c>
      <c r="F158" s="1102"/>
      <c r="G158" s="1102"/>
      <c r="H158" s="1102"/>
      <c r="I158" s="1102"/>
      <c r="J158" s="1102"/>
      <c r="K158" s="1114"/>
    </row>
    <row r="159" spans="1:11" x14ac:dyDescent="0.3">
      <c r="A159" s="1766"/>
      <c r="B159" s="580" t="s">
        <v>849</v>
      </c>
      <c r="C159" s="708" t="s">
        <v>602</v>
      </c>
      <c r="D159" s="580" t="s">
        <v>350</v>
      </c>
      <c r="E159" s="703" t="str">
        <f t="shared" si="59"/>
        <v>km</v>
      </c>
      <c r="F159" s="1102"/>
      <c r="G159" s="1102"/>
      <c r="H159" s="1102"/>
      <c r="I159" s="1102"/>
      <c r="J159" s="1102"/>
      <c r="K159" s="1114"/>
    </row>
    <row r="160" spans="1:11" ht="14.5" thickBot="1" x14ac:dyDescent="0.35">
      <c r="A160" s="1767"/>
      <c r="B160" s="1090" t="s">
        <v>849</v>
      </c>
      <c r="C160" s="433" t="s">
        <v>602</v>
      </c>
      <c r="D160" s="1090" t="s">
        <v>853</v>
      </c>
      <c r="E160" s="433" t="str">
        <f t="shared" si="59"/>
        <v>km</v>
      </c>
      <c r="F160" s="1105">
        <f>SUM(F146:F159)</f>
        <v>0</v>
      </c>
      <c r="G160" s="1105">
        <f t="shared" ref="G160:K160" si="60">SUM(G146:G159)</f>
        <v>0</v>
      </c>
      <c r="H160" s="1105">
        <f t="shared" si="60"/>
        <v>0</v>
      </c>
      <c r="I160" s="1105">
        <f t="shared" si="60"/>
        <v>0</v>
      </c>
      <c r="J160" s="1105">
        <f t="shared" si="60"/>
        <v>0</v>
      </c>
      <c r="K160" s="1106">
        <f t="shared" si="60"/>
        <v>0</v>
      </c>
    </row>
    <row r="161" spans="1:11" x14ac:dyDescent="0.3">
      <c r="A161" s="1765" t="s">
        <v>663</v>
      </c>
      <c r="B161" s="1088" t="s">
        <v>850</v>
      </c>
      <c r="C161" s="1089" t="s">
        <v>602</v>
      </c>
      <c r="D161" s="1088" t="s">
        <v>337</v>
      </c>
      <c r="E161" s="1089" t="s">
        <v>230</v>
      </c>
      <c r="F161" s="1109"/>
      <c r="G161" s="1109"/>
      <c r="H161" s="1109"/>
      <c r="I161" s="1109"/>
      <c r="J161" s="1109"/>
      <c r="K161" s="1110"/>
    </row>
    <row r="162" spans="1:11" x14ac:dyDescent="0.3">
      <c r="A162" s="1766"/>
      <c r="B162" s="704" t="s">
        <v>850</v>
      </c>
      <c r="C162" s="703" t="s">
        <v>602</v>
      </c>
      <c r="D162" s="704" t="s">
        <v>338</v>
      </c>
      <c r="E162" s="703" t="str">
        <f>$E$9</f>
        <v>km</v>
      </c>
      <c r="F162" s="1103"/>
      <c r="G162" s="1103"/>
      <c r="H162" s="1103"/>
      <c r="I162" s="1103"/>
      <c r="J162" s="1103"/>
      <c r="K162" s="1111"/>
    </row>
    <row r="163" spans="1:11" x14ac:dyDescent="0.3">
      <c r="A163" s="1766"/>
      <c r="B163" s="704" t="s">
        <v>850</v>
      </c>
      <c r="C163" s="703" t="s">
        <v>602</v>
      </c>
      <c r="D163" s="704" t="s">
        <v>339</v>
      </c>
      <c r="E163" s="703" t="str">
        <f t="shared" ref="E163:E173" si="61">$E$9</f>
        <v>km</v>
      </c>
      <c r="F163" s="1103"/>
      <c r="G163" s="1103"/>
      <c r="H163" s="1103"/>
      <c r="I163" s="1103"/>
      <c r="J163" s="1103"/>
      <c r="K163" s="1111"/>
    </row>
    <row r="164" spans="1:11" x14ac:dyDescent="0.3">
      <c r="A164" s="1766"/>
      <c r="B164" s="704" t="s">
        <v>850</v>
      </c>
      <c r="C164" s="703" t="s">
        <v>602</v>
      </c>
      <c r="D164" s="704" t="s">
        <v>340</v>
      </c>
      <c r="E164" s="703" t="str">
        <f t="shared" si="61"/>
        <v>km</v>
      </c>
      <c r="F164" s="1103"/>
      <c r="G164" s="1103"/>
      <c r="H164" s="1103"/>
      <c r="I164" s="1103"/>
      <c r="J164" s="1103"/>
      <c r="K164" s="1111"/>
    </row>
    <row r="165" spans="1:11" x14ac:dyDescent="0.3">
      <c r="A165" s="1766"/>
      <c r="B165" s="704" t="s">
        <v>850</v>
      </c>
      <c r="C165" s="703" t="s">
        <v>602</v>
      </c>
      <c r="D165" s="704" t="s">
        <v>341</v>
      </c>
      <c r="E165" s="703" t="str">
        <f t="shared" si="61"/>
        <v>km</v>
      </c>
      <c r="F165" s="1103"/>
      <c r="G165" s="1103"/>
      <c r="H165" s="1103"/>
      <c r="I165" s="1103"/>
      <c r="J165" s="1103"/>
      <c r="K165" s="1111"/>
    </row>
    <row r="166" spans="1:11" x14ac:dyDescent="0.3">
      <c r="A166" s="1766"/>
      <c r="B166" s="704" t="s">
        <v>850</v>
      </c>
      <c r="C166" s="703" t="s">
        <v>602</v>
      </c>
      <c r="D166" s="704" t="s">
        <v>342</v>
      </c>
      <c r="E166" s="703" t="str">
        <f t="shared" si="61"/>
        <v>km</v>
      </c>
      <c r="F166" s="1103"/>
      <c r="G166" s="1103"/>
      <c r="H166" s="1103"/>
      <c r="I166" s="1103"/>
      <c r="J166" s="1103"/>
      <c r="K166" s="1111"/>
    </row>
    <row r="167" spans="1:11" x14ac:dyDescent="0.3">
      <c r="A167" s="1766"/>
      <c r="B167" s="704" t="s">
        <v>850</v>
      </c>
      <c r="C167" s="703" t="s">
        <v>602</v>
      </c>
      <c r="D167" s="704" t="s">
        <v>343</v>
      </c>
      <c r="E167" s="703" t="str">
        <f t="shared" si="61"/>
        <v>km</v>
      </c>
      <c r="F167" s="1103"/>
      <c r="G167" s="1103"/>
      <c r="H167" s="1103"/>
      <c r="I167" s="1103"/>
      <c r="J167" s="1103"/>
      <c r="K167" s="1111"/>
    </row>
    <row r="168" spans="1:11" x14ac:dyDescent="0.3">
      <c r="A168" s="1766"/>
      <c r="B168" s="704" t="s">
        <v>850</v>
      </c>
      <c r="C168" s="703" t="s">
        <v>602</v>
      </c>
      <c r="D168" s="704" t="s">
        <v>344</v>
      </c>
      <c r="E168" s="703" t="str">
        <f t="shared" si="61"/>
        <v>km</v>
      </c>
      <c r="F168" s="1103"/>
      <c r="G168" s="1103"/>
      <c r="H168" s="1103"/>
      <c r="I168" s="1103"/>
      <c r="J168" s="1103"/>
      <c r="K168" s="1111"/>
    </row>
    <row r="169" spans="1:11" x14ac:dyDescent="0.3">
      <c r="A169" s="1766"/>
      <c r="B169" s="704" t="s">
        <v>850</v>
      </c>
      <c r="C169" s="703" t="s">
        <v>602</v>
      </c>
      <c r="D169" s="704" t="s">
        <v>345</v>
      </c>
      <c r="E169" s="703" t="str">
        <f t="shared" si="61"/>
        <v>km</v>
      </c>
      <c r="F169" s="1103"/>
      <c r="G169" s="1103"/>
      <c r="H169" s="1103"/>
      <c r="I169" s="1103"/>
      <c r="J169" s="1103"/>
      <c r="K169" s="1111"/>
    </row>
    <row r="170" spans="1:11" x14ac:dyDescent="0.3">
      <c r="A170" s="1766"/>
      <c r="B170" s="704" t="s">
        <v>850</v>
      </c>
      <c r="C170" s="703" t="s">
        <v>602</v>
      </c>
      <c r="D170" s="704" t="s">
        <v>346</v>
      </c>
      <c r="E170" s="703" t="str">
        <f t="shared" si="61"/>
        <v>km</v>
      </c>
      <c r="F170" s="1103"/>
      <c r="G170" s="1103"/>
      <c r="H170" s="1103"/>
      <c r="I170" s="1103"/>
      <c r="J170" s="1103"/>
      <c r="K170" s="1111"/>
    </row>
    <row r="171" spans="1:11" x14ac:dyDescent="0.3">
      <c r="A171" s="1766"/>
      <c r="B171" s="704" t="s">
        <v>850</v>
      </c>
      <c r="C171" s="703" t="s">
        <v>602</v>
      </c>
      <c r="D171" s="704" t="s">
        <v>347</v>
      </c>
      <c r="E171" s="703" t="str">
        <f t="shared" si="61"/>
        <v>km</v>
      </c>
      <c r="F171" s="1103"/>
      <c r="G171" s="1103"/>
      <c r="H171" s="1103"/>
      <c r="I171" s="1103"/>
      <c r="J171" s="1103"/>
      <c r="K171" s="1111"/>
    </row>
    <row r="172" spans="1:11" x14ac:dyDescent="0.3">
      <c r="A172" s="1766"/>
      <c r="B172" s="704" t="s">
        <v>850</v>
      </c>
      <c r="C172" s="703" t="s">
        <v>602</v>
      </c>
      <c r="D172" s="704" t="s">
        <v>348</v>
      </c>
      <c r="E172" s="703" t="str">
        <f t="shared" si="61"/>
        <v>km</v>
      </c>
      <c r="F172" s="1103"/>
      <c r="G172" s="1103"/>
      <c r="H172" s="1103"/>
      <c r="I172" s="1103"/>
      <c r="J172" s="1103"/>
      <c r="K172" s="1111"/>
    </row>
    <row r="173" spans="1:11" x14ac:dyDescent="0.3">
      <c r="A173" s="1766"/>
      <c r="B173" s="704" t="s">
        <v>850</v>
      </c>
      <c r="C173" s="703" t="s">
        <v>602</v>
      </c>
      <c r="D173" s="704" t="s">
        <v>349</v>
      </c>
      <c r="E173" s="703" t="str">
        <f t="shared" si="61"/>
        <v>km</v>
      </c>
      <c r="F173" s="1103"/>
      <c r="G173" s="1103"/>
      <c r="H173" s="1103"/>
      <c r="I173" s="1103"/>
      <c r="J173" s="1103"/>
      <c r="K173" s="1111"/>
    </row>
    <row r="174" spans="1:11" x14ac:dyDescent="0.3">
      <c r="A174" s="1766"/>
      <c r="B174" s="580" t="s">
        <v>850</v>
      </c>
      <c r="C174" s="708" t="s">
        <v>602</v>
      </c>
      <c r="D174" s="580" t="s">
        <v>350</v>
      </c>
      <c r="E174" s="708" t="s">
        <v>230</v>
      </c>
      <c r="F174" s="1103"/>
      <c r="G174" s="1103"/>
      <c r="H174" s="1103"/>
      <c r="I174" s="1103"/>
      <c r="J174" s="1103"/>
      <c r="K174" s="1111"/>
    </row>
    <row r="175" spans="1:11" ht="14.5" thickBot="1" x14ac:dyDescent="0.35">
      <c r="A175" s="1767"/>
      <c r="B175" s="1090" t="s">
        <v>850</v>
      </c>
      <c r="C175" s="433" t="s">
        <v>602</v>
      </c>
      <c r="D175" s="1090" t="s">
        <v>853</v>
      </c>
      <c r="E175" s="433" t="str">
        <f t="shared" ref="E175" si="62">$E$9</f>
        <v>km</v>
      </c>
      <c r="F175" s="1105">
        <f>SUM(F161:F174)</f>
        <v>0</v>
      </c>
      <c r="G175" s="1105">
        <f t="shared" ref="G175:K175" si="63">SUM(G161:G174)</f>
        <v>0</v>
      </c>
      <c r="H175" s="1105">
        <f t="shared" si="63"/>
        <v>0</v>
      </c>
      <c r="I175" s="1105">
        <f t="shared" si="63"/>
        <v>0</v>
      </c>
      <c r="J175" s="1105">
        <f t="shared" si="63"/>
        <v>0</v>
      </c>
      <c r="K175" s="1106">
        <f t="shared" si="63"/>
        <v>0</v>
      </c>
    </row>
    <row r="176" spans="1:11" x14ac:dyDescent="0.3">
      <c r="A176" s="1765" t="s">
        <v>663</v>
      </c>
      <c r="B176" s="1086" t="s">
        <v>851</v>
      </c>
      <c r="C176" s="1087" t="s">
        <v>602</v>
      </c>
      <c r="D176" s="1086" t="s">
        <v>337</v>
      </c>
      <c r="E176" s="1087" t="s">
        <v>230</v>
      </c>
      <c r="F176" s="1104"/>
      <c r="G176" s="1104"/>
      <c r="H176" s="1104"/>
      <c r="I176" s="1104"/>
      <c r="J176" s="1104"/>
      <c r="K176" s="1112"/>
    </row>
    <row r="177" spans="1:11" x14ac:dyDescent="0.3">
      <c r="A177" s="1766"/>
      <c r="B177" s="580" t="s">
        <v>851</v>
      </c>
      <c r="C177" s="708" t="s">
        <v>602</v>
      </c>
      <c r="D177" s="580" t="s">
        <v>338</v>
      </c>
      <c r="E177" s="708" t="s">
        <v>230</v>
      </c>
      <c r="F177" s="1103"/>
      <c r="G177" s="1103"/>
      <c r="H177" s="1103"/>
      <c r="I177" s="1103"/>
      <c r="J177" s="1103"/>
      <c r="K177" s="1111"/>
    </row>
    <row r="178" spans="1:11" x14ac:dyDescent="0.3">
      <c r="A178" s="1766"/>
      <c r="B178" s="580" t="s">
        <v>851</v>
      </c>
      <c r="C178" s="708" t="s">
        <v>602</v>
      </c>
      <c r="D178" s="580" t="s">
        <v>339</v>
      </c>
      <c r="E178" s="708" t="s">
        <v>230</v>
      </c>
      <c r="F178" s="1103"/>
      <c r="G178" s="1103"/>
      <c r="H178" s="1103"/>
      <c r="I178" s="1103"/>
      <c r="J178" s="1103"/>
      <c r="K178" s="1111"/>
    </row>
    <row r="179" spans="1:11" x14ac:dyDescent="0.3">
      <c r="A179" s="1766"/>
      <c r="B179" s="580" t="s">
        <v>851</v>
      </c>
      <c r="C179" s="708" t="s">
        <v>602</v>
      </c>
      <c r="D179" s="580" t="s">
        <v>340</v>
      </c>
      <c r="E179" s="708" t="s">
        <v>230</v>
      </c>
      <c r="F179" s="1103"/>
      <c r="G179" s="1103"/>
      <c r="H179" s="1103"/>
      <c r="I179" s="1103"/>
      <c r="J179" s="1103"/>
      <c r="K179" s="1111"/>
    </row>
    <row r="180" spans="1:11" x14ac:dyDescent="0.3">
      <c r="A180" s="1766"/>
      <c r="B180" s="580" t="s">
        <v>851</v>
      </c>
      <c r="C180" s="708" t="s">
        <v>602</v>
      </c>
      <c r="D180" s="580" t="s">
        <v>341</v>
      </c>
      <c r="E180" s="708" t="s">
        <v>230</v>
      </c>
      <c r="F180" s="1103"/>
      <c r="G180" s="1103"/>
      <c r="H180" s="1103"/>
      <c r="I180" s="1103"/>
      <c r="J180" s="1103"/>
      <c r="K180" s="1111"/>
    </row>
    <row r="181" spans="1:11" x14ac:dyDescent="0.3">
      <c r="A181" s="1766"/>
      <c r="B181" s="580" t="s">
        <v>851</v>
      </c>
      <c r="C181" s="708" t="s">
        <v>602</v>
      </c>
      <c r="D181" s="580" t="s">
        <v>342</v>
      </c>
      <c r="E181" s="708" t="s">
        <v>230</v>
      </c>
      <c r="F181" s="1103"/>
      <c r="G181" s="1103"/>
      <c r="H181" s="1103"/>
      <c r="I181" s="1103"/>
      <c r="J181" s="1103"/>
      <c r="K181" s="1111"/>
    </row>
    <row r="182" spans="1:11" x14ac:dyDescent="0.3">
      <c r="A182" s="1766"/>
      <c r="B182" s="580" t="s">
        <v>851</v>
      </c>
      <c r="C182" s="708" t="s">
        <v>602</v>
      </c>
      <c r="D182" s="580" t="s">
        <v>343</v>
      </c>
      <c r="E182" s="708" t="s">
        <v>230</v>
      </c>
      <c r="F182" s="1103"/>
      <c r="G182" s="1103"/>
      <c r="H182" s="1103"/>
      <c r="I182" s="1103"/>
      <c r="J182" s="1103"/>
      <c r="K182" s="1111"/>
    </row>
    <row r="183" spans="1:11" x14ac:dyDescent="0.3">
      <c r="A183" s="1766"/>
      <c r="B183" s="580" t="s">
        <v>851</v>
      </c>
      <c r="C183" s="708" t="s">
        <v>602</v>
      </c>
      <c r="D183" s="580" t="s">
        <v>344</v>
      </c>
      <c r="E183" s="708" t="s">
        <v>230</v>
      </c>
      <c r="F183" s="1103"/>
      <c r="G183" s="1103"/>
      <c r="H183" s="1103"/>
      <c r="I183" s="1103"/>
      <c r="J183" s="1103"/>
      <c r="K183" s="1111"/>
    </row>
    <row r="184" spans="1:11" x14ac:dyDescent="0.3">
      <c r="A184" s="1766"/>
      <c r="B184" s="580" t="s">
        <v>851</v>
      </c>
      <c r="C184" s="708" t="s">
        <v>602</v>
      </c>
      <c r="D184" s="580" t="s">
        <v>345</v>
      </c>
      <c r="E184" s="708" t="s">
        <v>230</v>
      </c>
      <c r="F184" s="1103"/>
      <c r="G184" s="1103"/>
      <c r="H184" s="1103"/>
      <c r="I184" s="1103"/>
      <c r="J184" s="1103"/>
      <c r="K184" s="1111"/>
    </row>
    <row r="185" spans="1:11" x14ac:dyDescent="0.3">
      <c r="A185" s="1766"/>
      <c r="B185" s="580" t="s">
        <v>851</v>
      </c>
      <c r="C185" s="708" t="s">
        <v>602</v>
      </c>
      <c r="D185" s="580" t="s">
        <v>346</v>
      </c>
      <c r="E185" s="708" t="s">
        <v>230</v>
      </c>
      <c r="F185" s="1103"/>
      <c r="G185" s="1103"/>
      <c r="H185" s="1103"/>
      <c r="I185" s="1103"/>
      <c r="J185" s="1103"/>
      <c r="K185" s="1111"/>
    </row>
    <row r="186" spans="1:11" x14ac:dyDescent="0.3">
      <c r="A186" s="1766"/>
      <c r="B186" s="580" t="s">
        <v>851</v>
      </c>
      <c r="C186" s="708" t="s">
        <v>602</v>
      </c>
      <c r="D186" s="580" t="s">
        <v>347</v>
      </c>
      <c r="E186" s="708" t="s">
        <v>230</v>
      </c>
      <c r="F186" s="1103"/>
      <c r="G186" s="1103"/>
      <c r="H186" s="1103"/>
      <c r="I186" s="1103"/>
      <c r="J186" s="1103"/>
      <c r="K186" s="1111"/>
    </row>
    <row r="187" spans="1:11" x14ac:dyDescent="0.3">
      <c r="A187" s="1766"/>
      <c r="B187" s="580" t="s">
        <v>851</v>
      </c>
      <c r="C187" s="708" t="s">
        <v>602</v>
      </c>
      <c r="D187" s="580" t="s">
        <v>348</v>
      </c>
      <c r="E187" s="708" t="s">
        <v>230</v>
      </c>
      <c r="F187" s="1103"/>
      <c r="G187" s="1103"/>
      <c r="H187" s="1103"/>
      <c r="I187" s="1103"/>
      <c r="J187" s="1103"/>
      <c r="K187" s="1111"/>
    </row>
    <row r="188" spans="1:11" x14ac:dyDescent="0.3">
      <c r="A188" s="1766"/>
      <c r="B188" s="580" t="s">
        <v>851</v>
      </c>
      <c r="C188" s="708" t="s">
        <v>602</v>
      </c>
      <c r="D188" s="580" t="s">
        <v>349</v>
      </c>
      <c r="E188" s="708" t="s">
        <v>230</v>
      </c>
      <c r="F188" s="1103"/>
      <c r="G188" s="1103"/>
      <c r="H188" s="1103"/>
      <c r="I188" s="1103"/>
      <c r="J188" s="1103"/>
      <c r="K188" s="1111"/>
    </row>
    <row r="189" spans="1:11" x14ac:dyDescent="0.3">
      <c r="A189" s="1766"/>
      <c r="B189" s="580" t="s">
        <v>851</v>
      </c>
      <c r="C189" s="708" t="s">
        <v>602</v>
      </c>
      <c r="D189" s="580" t="s">
        <v>350</v>
      </c>
      <c r="E189" s="708" t="s">
        <v>230</v>
      </c>
      <c r="F189" s="1103"/>
      <c r="G189" s="1103"/>
      <c r="H189" s="1103"/>
      <c r="I189" s="1103"/>
      <c r="J189" s="1103"/>
      <c r="K189" s="1111"/>
    </row>
    <row r="190" spans="1:11" ht="14.5" thickBot="1" x14ac:dyDescent="0.35">
      <c r="A190" s="1767"/>
      <c r="B190" s="1090" t="s">
        <v>851</v>
      </c>
      <c r="C190" s="433" t="s">
        <v>602</v>
      </c>
      <c r="D190" s="1090" t="s">
        <v>853</v>
      </c>
      <c r="E190" s="433" t="str">
        <f t="shared" ref="E190" si="64">$E$9</f>
        <v>km</v>
      </c>
      <c r="F190" s="1105">
        <f>SUM(F176:F189)</f>
        <v>0</v>
      </c>
      <c r="G190" s="1105">
        <f t="shared" ref="G190:K190" si="65">SUM(G176:G189)</f>
        <v>0</v>
      </c>
      <c r="H190" s="1105">
        <f t="shared" si="65"/>
        <v>0</v>
      </c>
      <c r="I190" s="1105">
        <f t="shared" si="65"/>
        <v>0</v>
      </c>
      <c r="J190" s="1105">
        <f t="shared" si="65"/>
        <v>0</v>
      </c>
      <c r="K190" s="1106">
        <f t="shared" si="65"/>
        <v>0</v>
      </c>
    </row>
    <row r="191" spans="1:11" x14ac:dyDescent="0.3">
      <c r="A191" s="1765" t="s">
        <v>663</v>
      </c>
      <c r="B191" s="710" t="s">
        <v>849</v>
      </c>
      <c r="C191" s="711" t="s">
        <v>596</v>
      </c>
      <c r="D191" s="710" t="s">
        <v>337</v>
      </c>
      <c r="E191" s="711" t="s">
        <v>230</v>
      </c>
      <c r="F191" s="1101"/>
      <c r="G191" s="1101"/>
      <c r="H191" s="1101"/>
      <c r="I191" s="1101"/>
      <c r="J191" s="1101"/>
      <c r="K191" s="1113"/>
    </row>
    <row r="192" spans="1:11" x14ac:dyDescent="0.3">
      <c r="A192" s="1766"/>
      <c r="B192" s="704" t="s">
        <v>849</v>
      </c>
      <c r="C192" s="703" t="s">
        <v>596</v>
      </c>
      <c r="D192" s="704" t="s">
        <v>338</v>
      </c>
      <c r="E192" s="703" t="str">
        <f>$E$9</f>
        <v>km</v>
      </c>
      <c r="F192" s="1102"/>
      <c r="G192" s="1102"/>
      <c r="H192" s="1102"/>
      <c r="I192" s="1102"/>
      <c r="J192" s="1102"/>
      <c r="K192" s="1114"/>
    </row>
    <row r="193" spans="1:11" x14ac:dyDescent="0.3">
      <c r="A193" s="1766"/>
      <c r="B193" s="704" t="s">
        <v>849</v>
      </c>
      <c r="C193" s="703" t="s">
        <v>596</v>
      </c>
      <c r="D193" s="704" t="s">
        <v>339</v>
      </c>
      <c r="E193" s="703" t="str">
        <f t="shared" ref="E193:E205" si="66">$E$9</f>
        <v>km</v>
      </c>
      <c r="F193" s="1102"/>
      <c r="G193" s="1102"/>
      <c r="H193" s="1102"/>
      <c r="I193" s="1102"/>
      <c r="J193" s="1102"/>
      <c r="K193" s="1114"/>
    </row>
    <row r="194" spans="1:11" x14ac:dyDescent="0.3">
      <c r="A194" s="1766"/>
      <c r="B194" s="704" t="s">
        <v>849</v>
      </c>
      <c r="C194" s="703" t="s">
        <v>596</v>
      </c>
      <c r="D194" s="704" t="s">
        <v>340</v>
      </c>
      <c r="E194" s="703" t="str">
        <f t="shared" si="66"/>
        <v>km</v>
      </c>
      <c r="F194" s="1102"/>
      <c r="G194" s="1102"/>
      <c r="H194" s="1102"/>
      <c r="I194" s="1102"/>
      <c r="J194" s="1102"/>
      <c r="K194" s="1114"/>
    </row>
    <row r="195" spans="1:11" x14ac:dyDescent="0.3">
      <c r="A195" s="1766"/>
      <c r="B195" s="704" t="s">
        <v>849</v>
      </c>
      <c r="C195" s="703" t="s">
        <v>596</v>
      </c>
      <c r="D195" s="704" t="s">
        <v>341</v>
      </c>
      <c r="E195" s="703" t="str">
        <f t="shared" si="66"/>
        <v>km</v>
      </c>
      <c r="F195" s="1102"/>
      <c r="G195" s="1102"/>
      <c r="H195" s="1102"/>
      <c r="I195" s="1102"/>
      <c r="J195" s="1102"/>
      <c r="K195" s="1114"/>
    </row>
    <row r="196" spans="1:11" x14ac:dyDescent="0.3">
      <c r="A196" s="1766"/>
      <c r="B196" s="704" t="s">
        <v>849</v>
      </c>
      <c r="C196" s="703" t="s">
        <v>596</v>
      </c>
      <c r="D196" s="704" t="s">
        <v>342</v>
      </c>
      <c r="E196" s="703" t="str">
        <f t="shared" si="66"/>
        <v>km</v>
      </c>
      <c r="F196" s="1102"/>
      <c r="G196" s="1102"/>
      <c r="H196" s="1102"/>
      <c r="I196" s="1102"/>
      <c r="J196" s="1102"/>
      <c r="K196" s="1114"/>
    </row>
    <row r="197" spans="1:11" x14ac:dyDescent="0.3">
      <c r="A197" s="1766"/>
      <c r="B197" s="704" t="s">
        <v>849</v>
      </c>
      <c r="C197" s="703" t="s">
        <v>596</v>
      </c>
      <c r="D197" s="704" t="s">
        <v>343</v>
      </c>
      <c r="E197" s="703" t="str">
        <f t="shared" si="66"/>
        <v>km</v>
      </c>
      <c r="F197" s="1102"/>
      <c r="G197" s="1102"/>
      <c r="H197" s="1102"/>
      <c r="I197" s="1102"/>
      <c r="J197" s="1102"/>
      <c r="K197" s="1114"/>
    </row>
    <row r="198" spans="1:11" x14ac:dyDescent="0.3">
      <c r="A198" s="1766"/>
      <c r="B198" s="704" t="s">
        <v>849</v>
      </c>
      <c r="C198" s="703" t="s">
        <v>596</v>
      </c>
      <c r="D198" s="704" t="s">
        <v>344</v>
      </c>
      <c r="E198" s="703" t="str">
        <f t="shared" si="66"/>
        <v>km</v>
      </c>
      <c r="F198" s="1102"/>
      <c r="G198" s="1102"/>
      <c r="H198" s="1102"/>
      <c r="I198" s="1102"/>
      <c r="J198" s="1102"/>
      <c r="K198" s="1114"/>
    </row>
    <row r="199" spans="1:11" x14ac:dyDescent="0.3">
      <c r="A199" s="1766"/>
      <c r="B199" s="704" t="s">
        <v>849</v>
      </c>
      <c r="C199" s="703" t="s">
        <v>596</v>
      </c>
      <c r="D199" s="704" t="s">
        <v>345</v>
      </c>
      <c r="E199" s="703" t="str">
        <f t="shared" si="66"/>
        <v>km</v>
      </c>
      <c r="F199" s="1102"/>
      <c r="G199" s="1102"/>
      <c r="H199" s="1102"/>
      <c r="I199" s="1102"/>
      <c r="J199" s="1102"/>
      <c r="K199" s="1114"/>
    </row>
    <row r="200" spans="1:11" x14ac:dyDescent="0.3">
      <c r="A200" s="1766"/>
      <c r="B200" s="704" t="s">
        <v>849</v>
      </c>
      <c r="C200" s="703" t="s">
        <v>596</v>
      </c>
      <c r="D200" s="704" t="s">
        <v>346</v>
      </c>
      <c r="E200" s="703" t="str">
        <f t="shared" si="66"/>
        <v>km</v>
      </c>
      <c r="F200" s="1102"/>
      <c r="G200" s="1102"/>
      <c r="H200" s="1102"/>
      <c r="I200" s="1102"/>
      <c r="J200" s="1102"/>
      <c r="K200" s="1114"/>
    </row>
    <row r="201" spans="1:11" x14ac:dyDescent="0.3">
      <c r="A201" s="1766"/>
      <c r="B201" s="704" t="s">
        <v>849</v>
      </c>
      <c r="C201" s="703" t="s">
        <v>596</v>
      </c>
      <c r="D201" s="704" t="s">
        <v>347</v>
      </c>
      <c r="E201" s="703" t="str">
        <f t="shared" si="66"/>
        <v>km</v>
      </c>
      <c r="F201" s="1102"/>
      <c r="G201" s="1102"/>
      <c r="H201" s="1102"/>
      <c r="I201" s="1102"/>
      <c r="J201" s="1102"/>
      <c r="K201" s="1114"/>
    </row>
    <row r="202" spans="1:11" x14ac:dyDescent="0.3">
      <c r="A202" s="1766"/>
      <c r="B202" s="704" t="s">
        <v>849</v>
      </c>
      <c r="C202" s="703" t="s">
        <v>596</v>
      </c>
      <c r="D202" s="704" t="s">
        <v>348</v>
      </c>
      <c r="E202" s="703" t="str">
        <f t="shared" si="66"/>
        <v>km</v>
      </c>
      <c r="F202" s="1102"/>
      <c r="G202" s="1102"/>
      <c r="H202" s="1102"/>
      <c r="I202" s="1102"/>
      <c r="J202" s="1102"/>
      <c r="K202" s="1114"/>
    </row>
    <row r="203" spans="1:11" x14ac:dyDescent="0.3">
      <c r="A203" s="1766"/>
      <c r="B203" s="704" t="s">
        <v>849</v>
      </c>
      <c r="C203" s="703" t="s">
        <v>596</v>
      </c>
      <c r="D203" s="704" t="s">
        <v>349</v>
      </c>
      <c r="E203" s="703" t="str">
        <f t="shared" si="66"/>
        <v>km</v>
      </c>
      <c r="F203" s="1102"/>
      <c r="G203" s="1102"/>
      <c r="H203" s="1102"/>
      <c r="I203" s="1102"/>
      <c r="J203" s="1102"/>
      <c r="K203" s="1114"/>
    </row>
    <row r="204" spans="1:11" x14ac:dyDescent="0.3">
      <c r="A204" s="1766"/>
      <c r="B204" s="580" t="s">
        <v>849</v>
      </c>
      <c r="C204" s="708" t="s">
        <v>596</v>
      </c>
      <c r="D204" s="580" t="s">
        <v>350</v>
      </c>
      <c r="E204" s="703" t="str">
        <f t="shared" si="66"/>
        <v>km</v>
      </c>
      <c r="F204" s="1103"/>
      <c r="G204" s="1103"/>
      <c r="H204" s="1103"/>
      <c r="I204" s="1103"/>
      <c r="J204" s="1103"/>
      <c r="K204" s="1111"/>
    </row>
    <row r="205" spans="1:11" ht="14.5" thickBot="1" x14ac:dyDescent="0.35">
      <c r="A205" s="1767"/>
      <c r="B205" s="1090" t="s">
        <v>849</v>
      </c>
      <c r="C205" s="433" t="s">
        <v>596</v>
      </c>
      <c r="D205" s="1090" t="s">
        <v>853</v>
      </c>
      <c r="E205" s="433" t="str">
        <f t="shared" si="66"/>
        <v>km</v>
      </c>
      <c r="F205" s="1105">
        <f>SUM(F191:F204)</f>
        <v>0</v>
      </c>
      <c r="G205" s="1105">
        <f t="shared" ref="G205:K205" si="67">SUM(G191:G204)</f>
        <v>0</v>
      </c>
      <c r="H205" s="1105">
        <f t="shared" si="67"/>
        <v>0</v>
      </c>
      <c r="I205" s="1105">
        <f t="shared" si="67"/>
        <v>0</v>
      </c>
      <c r="J205" s="1105">
        <f t="shared" si="67"/>
        <v>0</v>
      </c>
      <c r="K205" s="1106">
        <f t="shared" si="67"/>
        <v>0</v>
      </c>
    </row>
    <row r="206" spans="1:11" x14ac:dyDescent="0.3">
      <c r="A206" s="1765" t="s">
        <v>663</v>
      </c>
      <c r="B206" s="1088" t="s">
        <v>850</v>
      </c>
      <c r="C206" s="1089" t="s">
        <v>596</v>
      </c>
      <c r="D206" s="1088" t="s">
        <v>337</v>
      </c>
      <c r="E206" s="1089" t="s">
        <v>230</v>
      </c>
      <c r="F206" s="1104"/>
      <c r="G206" s="1104"/>
      <c r="H206" s="1104"/>
      <c r="I206" s="1104"/>
      <c r="J206" s="1104"/>
      <c r="K206" s="1112"/>
    </row>
    <row r="207" spans="1:11" x14ac:dyDescent="0.3">
      <c r="A207" s="1766"/>
      <c r="B207" s="704" t="s">
        <v>850</v>
      </c>
      <c r="C207" s="703" t="s">
        <v>596</v>
      </c>
      <c r="D207" s="704" t="s">
        <v>338</v>
      </c>
      <c r="E207" s="703" t="str">
        <f>$E$9</f>
        <v>km</v>
      </c>
      <c r="F207" s="1103"/>
      <c r="G207" s="1103"/>
      <c r="H207" s="1103"/>
      <c r="I207" s="1103"/>
      <c r="J207" s="1103"/>
      <c r="K207" s="1111"/>
    </row>
    <row r="208" spans="1:11" x14ac:dyDescent="0.3">
      <c r="A208" s="1766"/>
      <c r="B208" s="704" t="s">
        <v>850</v>
      </c>
      <c r="C208" s="703" t="s">
        <v>596</v>
      </c>
      <c r="D208" s="704" t="s">
        <v>339</v>
      </c>
      <c r="E208" s="703" t="str">
        <f t="shared" ref="E208:E218" si="68">$E$9</f>
        <v>km</v>
      </c>
      <c r="F208" s="1103"/>
      <c r="G208" s="1103"/>
      <c r="H208" s="1103"/>
      <c r="I208" s="1103"/>
      <c r="J208" s="1103"/>
      <c r="K208" s="1111"/>
    </row>
    <row r="209" spans="1:11" x14ac:dyDescent="0.3">
      <c r="A209" s="1766"/>
      <c r="B209" s="704" t="s">
        <v>850</v>
      </c>
      <c r="C209" s="703" t="s">
        <v>596</v>
      </c>
      <c r="D209" s="704" t="s">
        <v>340</v>
      </c>
      <c r="E209" s="703" t="str">
        <f t="shared" si="68"/>
        <v>km</v>
      </c>
      <c r="F209" s="1103"/>
      <c r="G209" s="1103"/>
      <c r="H209" s="1103"/>
      <c r="I209" s="1103"/>
      <c r="J209" s="1103"/>
      <c r="K209" s="1111"/>
    </row>
    <row r="210" spans="1:11" x14ac:dyDescent="0.3">
      <c r="A210" s="1766"/>
      <c r="B210" s="704" t="s">
        <v>850</v>
      </c>
      <c r="C210" s="703" t="s">
        <v>596</v>
      </c>
      <c r="D210" s="704" t="s">
        <v>341</v>
      </c>
      <c r="E210" s="703" t="str">
        <f t="shared" si="68"/>
        <v>km</v>
      </c>
      <c r="F210" s="1103"/>
      <c r="G210" s="1103"/>
      <c r="H210" s="1103"/>
      <c r="I210" s="1103"/>
      <c r="J210" s="1103"/>
      <c r="K210" s="1111"/>
    </row>
    <row r="211" spans="1:11" x14ac:dyDescent="0.3">
      <c r="A211" s="1766"/>
      <c r="B211" s="704" t="s">
        <v>850</v>
      </c>
      <c r="C211" s="703" t="s">
        <v>596</v>
      </c>
      <c r="D211" s="704" t="s">
        <v>342</v>
      </c>
      <c r="E211" s="703" t="str">
        <f t="shared" si="68"/>
        <v>km</v>
      </c>
      <c r="F211" s="1103"/>
      <c r="G211" s="1103"/>
      <c r="H211" s="1103"/>
      <c r="I211" s="1103"/>
      <c r="J211" s="1103"/>
      <c r="K211" s="1111"/>
    </row>
    <row r="212" spans="1:11" x14ac:dyDescent="0.3">
      <c r="A212" s="1766"/>
      <c r="B212" s="704" t="s">
        <v>850</v>
      </c>
      <c r="C212" s="703" t="s">
        <v>596</v>
      </c>
      <c r="D212" s="704" t="s">
        <v>343</v>
      </c>
      <c r="E212" s="703" t="str">
        <f t="shared" si="68"/>
        <v>km</v>
      </c>
      <c r="F212" s="1103"/>
      <c r="G212" s="1103"/>
      <c r="H212" s="1103"/>
      <c r="I212" s="1103"/>
      <c r="J212" s="1103"/>
      <c r="K212" s="1111"/>
    </row>
    <row r="213" spans="1:11" x14ac:dyDescent="0.3">
      <c r="A213" s="1766"/>
      <c r="B213" s="704" t="s">
        <v>850</v>
      </c>
      <c r="C213" s="703" t="s">
        <v>596</v>
      </c>
      <c r="D213" s="704" t="s">
        <v>344</v>
      </c>
      <c r="E213" s="703" t="str">
        <f t="shared" si="68"/>
        <v>km</v>
      </c>
      <c r="F213" s="1103"/>
      <c r="G213" s="1103"/>
      <c r="H213" s="1103"/>
      <c r="I213" s="1103"/>
      <c r="J213" s="1103"/>
      <c r="K213" s="1111"/>
    </row>
    <row r="214" spans="1:11" x14ac:dyDescent="0.3">
      <c r="A214" s="1766"/>
      <c r="B214" s="704" t="s">
        <v>850</v>
      </c>
      <c r="C214" s="703" t="s">
        <v>596</v>
      </c>
      <c r="D214" s="704" t="s">
        <v>345</v>
      </c>
      <c r="E214" s="703" t="str">
        <f t="shared" si="68"/>
        <v>km</v>
      </c>
      <c r="F214" s="1103"/>
      <c r="G214" s="1103"/>
      <c r="H214" s="1103"/>
      <c r="I214" s="1103"/>
      <c r="J214" s="1103"/>
      <c r="K214" s="1111"/>
    </row>
    <row r="215" spans="1:11" x14ac:dyDescent="0.3">
      <c r="A215" s="1766"/>
      <c r="B215" s="704" t="s">
        <v>850</v>
      </c>
      <c r="C215" s="703" t="s">
        <v>596</v>
      </c>
      <c r="D215" s="704" t="s">
        <v>346</v>
      </c>
      <c r="E215" s="703" t="str">
        <f t="shared" si="68"/>
        <v>km</v>
      </c>
      <c r="F215" s="1103"/>
      <c r="G215" s="1103"/>
      <c r="H215" s="1103"/>
      <c r="I215" s="1103"/>
      <c r="J215" s="1103"/>
      <c r="K215" s="1111"/>
    </row>
    <row r="216" spans="1:11" x14ac:dyDescent="0.3">
      <c r="A216" s="1766"/>
      <c r="B216" s="704" t="s">
        <v>850</v>
      </c>
      <c r="C216" s="703" t="s">
        <v>596</v>
      </c>
      <c r="D216" s="704" t="s">
        <v>347</v>
      </c>
      <c r="E216" s="703" t="str">
        <f t="shared" si="68"/>
        <v>km</v>
      </c>
      <c r="F216" s="1103"/>
      <c r="G216" s="1103"/>
      <c r="H216" s="1103"/>
      <c r="I216" s="1103"/>
      <c r="J216" s="1103"/>
      <c r="K216" s="1111"/>
    </row>
    <row r="217" spans="1:11" x14ac:dyDescent="0.3">
      <c r="A217" s="1766"/>
      <c r="B217" s="704" t="s">
        <v>850</v>
      </c>
      <c r="C217" s="703" t="s">
        <v>596</v>
      </c>
      <c r="D217" s="704" t="s">
        <v>348</v>
      </c>
      <c r="E217" s="703" t="str">
        <f t="shared" si="68"/>
        <v>km</v>
      </c>
      <c r="F217" s="1103"/>
      <c r="G217" s="1103"/>
      <c r="H217" s="1103"/>
      <c r="I217" s="1103"/>
      <c r="J217" s="1103"/>
      <c r="K217" s="1111"/>
    </row>
    <row r="218" spans="1:11" x14ac:dyDescent="0.3">
      <c r="A218" s="1766"/>
      <c r="B218" s="704" t="s">
        <v>850</v>
      </c>
      <c r="C218" s="703" t="s">
        <v>596</v>
      </c>
      <c r="D218" s="704" t="s">
        <v>349</v>
      </c>
      <c r="E218" s="703" t="str">
        <f t="shared" si="68"/>
        <v>km</v>
      </c>
      <c r="F218" s="1103"/>
      <c r="G218" s="1103"/>
      <c r="H218" s="1103"/>
      <c r="I218" s="1103"/>
      <c r="J218" s="1103"/>
      <c r="K218" s="1111"/>
    </row>
    <row r="219" spans="1:11" x14ac:dyDescent="0.3">
      <c r="A219" s="1766"/>
      <c r="B219" s="704" t="s">
        <v>850</v>
      </c>
      <c r="C219" s="708" t="s">
        <v>596</v>
      </c>
      <c r="D219" s="580" t="s">
        <v>350</v>
      </c>
      <c r="E219" s="708" t="s">
        <v>230</v>
      </c>
      <c r="F219" s="1103"/>
      <c r="G219" s="1103"/>
      <c r="H219" s="1103"/>
      <c r="I219" s="1103"/>
      <c r="J219" s="1103"/>
      <c r="K219" s="1111"/>
    </row>
    <row r="220" spans="1:11" ht="14.5" thickBot="1" x14ac:dyDescent="0.35">
      <c r="A220" s="1767"/>
      <c r="B220" s="1090" t="s">
        <v>850</v>
      </c>
      <c r="C220" s="433" t="s">
        <v>596</v>
      </c>
      <c r="D220" s="1090" t="s">
        <v>853</v>
      </c>
      <c r="E220" s="433" t="str">
        <f t="shared" ref="E220" si="69">$E$9</f>
        <v>km</v>
      </c>
      <c r="F220" s="1105">
        <f>SUM(F206:F219)</f>
        <v>0</v>
      </c>
      <c r="G220" s="1105">
        <f t="shared" ref="G220:K220" si="70">SUM(G206:G219)</f>
        <v>0</v>
      </c>
      <c r="H220" s="1105">
        <f t="shared" si="70"/>
        <v>0</v>
      </c>
      <c r="I220" s="1105">
        <f t="shared" si="70"/>
        <v>0</v>
      </c>
      <c r="J220" s="1105">
        <f t="shared" si="70"/>
        <v>0</v>
      </c>
      <c r="K220" s="1106">
        <f t="shared" si="70"/>
        <v>0</v>
      </c>
    </row>
    <row r="221" spans="1:11" x14ac:dyDescent="0.3">
      <c r="A221" s="1765" t="s">
        <v>663</v>
      </c>
      <c r="B221" s="1086" t="s">
        <v>851</v>
      </c>
      <c r="C221" s="1087" t="s">
        <v>596</v>
      </c>
      <c r="D221" s="1086" t="s">
        <v>337</v>
      </c>
      <c r="E221" s="1087" t="s">
        <v>230</v>
      </c>
      <c r="F221" s="1104"/>
      <c r="G221" s="1104"/>
      <c r="H221" s="1104"/>
      <c r="I221" s="1104"/>
      <c r="J221" s="1104"/>
      <c r="K221" s="1112"/>
    </row>
    <row r="222" spans="1:11" x14ac:dyDescent="0.3">
      <c r="A222" s="1766"/>
      <c r="B222" s="580" t="s">
        <v>851</v>
      </c>
      <c r="C222" s="708" t="s">
        <v>596</v>
      </c>
      <c r="D222" s="580" t="s">
        <v>338</v>
      </c>
      <c r="E222" s="708" t="s">
        <v>230</v>
      </c>
      <c r="F222" s="1103"/>
      <c r="G222" s="1103"/>
      <c r="H222" s="1103"/>
      <c r="I222" s="1103"/>
      <c r="J222" s="1103"/>
      <c r="K222" s="1111"/>
    </row>
    <row r="223" spans="1:11" x14ac:dyDescent="0.3">
      <c r="A223" s="1766"/>
      <c r="B223" s="580" t="s">
        <v>851</v>
      </c>
      <c r="C223" s="708" t="s">
        <v>596</v>
      </c>
      <c r="D223" s="580" t="s">
        <v>339</v>
      </c>
      <c r="E223" s="708" t="s">
        <v>230</v>
      </c>
      <c r="F223" s="1103"/>
      <c r="G223" s="1103"/>
      <c r="H223" s="1103"/>
      <c r="I223" s="1103"/>
      <c r="J223" s="1103"/>
      <c r="K223" s="1111"/>
    </row>
    <row r="224" spans="1:11" x14ac:dyDescent="0.3">
      <c r="A224" s="1766"/>
      <c r="B224" s="580" t="s">
        <v>851</v>
      </c>
      <c r="C224" s="708" t="s">
        <v>596</v>
      </c>
      <c r="D224" s="580" t="s">
        <v>340</v>
      </c>
      <c r="E224" s="708" t="s">
        <v>230</v>
      </c>
      <c r="F224" s="1103"/>
      <c r="G224" s="1103"/>
      <c r="H224" s="1103"/>
      <c r="I224" s="1103"/>
      <c r="J224" s="1103"/>
      <c r="K224" s="1111"/>
    </row>
    <row r="225" spans="1:11" x14ac:dyDescent="0.3">
      <c r="A225" s="1766"/>
      <c r="B225" s="580" t="s">
        <v>851</v>
      </c>
      <c r="C225" s="708" t="s">
        <v>596</v>
      </c>
      <c r="D225" s="580" t="s">
        <v>341</v>
      </c>
      <c r="E225" s="708" t="s">
        <v>230</v>
      </c>
      <c r="F225" s="1103"/>
      <c r="G225" s="1103"/>
      <c r="H225" s="1103"/>
      <c r="I225" s="1103"/>
      <c r="J225" s="1103"/>
      <c r="K225" s="1111"/>
    </row>
    <row r="226" spans="1:11" x14ac:dyDescent="0.3">
      <c r="A226" s="1766"/>
      <c r="B226" s="580" t="s">
        <v>851</v>
      </c>
      <c r="C226" s="708" t="s">
        <v>596</v>
      </c>
      <c r="D226" s="580" t="s">
        <v>342</v>
      </c>
      <c r="E226" s="708" t="s">
        <v>230</v>
      </c>
      <c r="F226" s="1103"/>
      <c r="G226" s="1103"/>
      <c r="H226" s="1103"/>
      <c r="I226" s="1103"/>
      <c r="J226" s="1103"/>
      <c r="K226" s="1111"/>
    </row>
    <row r="227" spans="1:11" x14ac:dyDescent="0.3">
      <c r="A227" s="1766"/>
      <c r="B227" s="580" t="s">
        <v>851</v>
      </c>
      <c r="C227" s="708" t="s">
        <v>596</v>
      </c>
      <c r="D227" s="580" t="s">
        <v>343</v>
      </c>
      <c r="E227" s="708" t="s">
        <v>230</v>
      </c>
      <c r="F227" s="1103"/>
      <c r="G227" s="1103"/>
      <c r="H227" s="1103"/>
      <c r="I227" s="1103"/>
      <c r="J227" s="1103"/>
      <c r="K227" s="1111"/>
    </row>
    <row r="228" spans="1:11" x14ac:dyDescent="0.3">
      <c r="A228" s="1766"/>
      <c r="B228" s="580" t="s">
        <v>851</v>
      </c>
      <c r="C228" s="708" t="s">
        <v>596</v>
      </c>
      <c r="D228" s="580" t="s">
        <v>344</v>
      </c>
      <c r="E228" s="708" t="s">
        <v>230</v>
      </c>
      <c r="F228" s="1103"/>
      <c r="G228" s="1103"/>
      <c r="H228" s="1103"/>
      <c r="I228" s="1103"/>
      <c r="J228" s="1103"/>
      <c r="K228" s="1111"/>
    </row>
    <row r="229" spans="1:11" x14ac:dyDescent="0.3">
      <c r="A229" s="1766"/>
      <c r="B229" s="580" t="s">
        <v>851</v>
      </c>
      <c r="C229" s="708" t="s">
        <v>596</v>
      </c>
      <c r="D229" s="580" t="s">
        <v>345</v>
      </c>
      <c r="E229" s="708" t="s">
        <v>230</v>
      </c>
      <c r="F229" s="1103"/>
      <c r="G229" s="1103"/>
      <c r="H229" s="1103"/>
      <c r="I229" s="1103"/>
      <c r="J229" s="1103"/>
      <c r="K229" s="1111"/>
    </row>
    <row r="230" spans="1:11" x14ac:dyDescent="0.3">
      <c r="A230" s="1766"/>
      <c r="B230" s="580" t="s">
        <v>851</v>
      </c>
      <c r="C230" s="708" t="s">
        <v>596</v>
      </c>
      <c r="D230" s="580" t="s">
        <v>346</v>
      </c>
      <c r="E230" s="708" t="s">
        <v>230</v>
      </c>
      <c r="F230" s="1103"/>
      <c r="G230" s="1103"/>
      <c r="H230" s="1103"/>
      <c r="I230" s="1103"/>
      <c r="J230" s="1103"/>
      <c r="K230" s="1111"/>
    </row>
    <row r="231" spans="1:11" x14ac:dyDescent="0.3">
      <c r="A231" s="1766"/>
      <c r="B231" s="580" t="s">
        <v>851</v>
      </c>
      <c r="C231" s="708" t="s">
        <v>596</v>
      </c>
      <c r="D231" s="580" t="s">
        <v>347</v>
      </c>
      <c r="E231" s="708" t="s">
        <v>230</v>
      </c>
      <c r="F231" s="1103"/>
      <c r="G231" s="1103"/>
      <c r="H231" s="1103"/>
      <c r="I231" s="1103"/>
      <c r="J231" s="1103"/>
      <c r="K231" s="1111"/>
    </row>
    <row r="232" spans="1:11" x14ac:dyDescent="0.3">
      <c r="A232" s="1766"/>
      <c r="B232" s="580" t="s">
        <v>851</v>
      </c>
      <c r="C232" s="708" t="s">
        <v>596</v>
      </c>
      <c r="D232" s="580" t="s">
        <v>348</v>
      </c>
      <c r="E232" s="708" t="s">
        <v>230</v>
      </c>
      <c r="F232" s="1103"/>
      <c r="G232" s="1103"/>
      <c r="H232" s="1103"/>
      <c r="I232" s="1103"/>
      <c r="J232" s="1103"/>
      <c r="K232" s="1111"/>
    </row>
    <row r="233" spans="1:11" x14ac:dyDescent="0.3">
      <c r="A233" s="1766"/>
      <c r="B233" s="580" t="s">
        <v>851</v>
      </c>
      <c r="C233" s="708" t="s">
        <v>596</v>
      </c>
      <c r="D233" s="580" t="s">
        <v>349</v>
      </c>
      <c r="E233" s="708" t="s">
        <v>230</v>
      </c>
      <c r="F233" s="1103"/>
      <c r="G233" s="1103"/>
      <c r="H233" s="1103"/>
      <c r="I233" s="1103"/>
      <c r="J233" s="1103"/>
      <c r="K233" s="1111"/>
    </row>
    <row r="234" spans="1:11" x14ac:dyDescent="0.3">
      <c r="A234" s="1766"/>
      <c r="B234" s="580" t="s">
        <v>851</v>
      </c>
      <c r="C234" s="708" t="s">
        <v>596</v>
      </c>
      <c r="D234" s="580" t="s">
        <v>350</v>
      </c>
      <c r="E234" s="708" t="s">
        <v>230</v>
      </c>
      <c r="F234" s="1103"/>
      <c r="G234" s="1103"/>
      <c r="H234" s="1103"/>
      <c r="I234" s="1103"/>
      <c r="J234" s="1103"/>
      <c r="K234" s="1111"/>
    </row>
    <row r="235" spans="1:11" ht="14.5" thickBot="1" x14ac:dyDescent="0.35">
      <c r="A235" s="1767"/>
      <c r="B235" s="1090" t="s">
        <v>851</v>
      </c>
      <c r="C235" s="433" t="s">
        <v>596</v>
      </c>
      <c r="D235" s="1090" t="s">
        <v>853</v>
      </c>
      <c r="E235" s="433" t="str">
        <f t="shared" ref="E235" si="71">$E$9</f>
        <v>km</v>
      </c>
      <c r="F235" s="1105">
        <f>SUM(F221:F234)</f>
        <v>0</v>
      </c>
      <c r="G235" s="1105">
        <f t="shared" ref="G235:K235" si="72">SUM(G221:G234)</f>
        <v>0</v>
      </c>
      <c r="H235" s="1105">
        <f t="shared" si="72"/>
        <v>0</v>
      </c>
      <c r="I235" s="1105">
        <f t="shared" si="72"/>
        <v>0</v>
      </c>
      <c r="J235" s="1105">
        <f t="shared" si="72"/>
        <v>0</v>
      </c>
      <c r="K235" s="1106">
        <f t="shared" si="72"/>
        <v>0</v>
      </c>
    </row>
    <row r="236" spans="1:11" x14ac:dyDescent="0.3">
      <c r="A236" s="1765" t="s">
        <v>663</v>
      </c>
      <c r="B236" s="710" t="s">
        <v>854</v>
      </c>
      <c r="C236" s="1087" t="s">
        <v>602</v>
      </c>
      <c r="D236" s="710" t="s">
        <v>337</v>
      </c>
      <c r="E236" s="711" t="s">
        <v>230</v>
      </c>
      <c r="F236" s="1093">
        <f>IFERROR(F146+F161+F176,"")</f>
        <v>0</v>
      </c>
      <c r="G236" s="1093">
        <f t="shared" ref="G236:K236" si="73">IFERROR(G146+G161+G176,"")</f>
        <v>0</v>
      </c>
      <c r="H236" s="1093">
        <f t="shared" si="73"/>
        <v>0</v>
      </c>
      <c r="I236" s="1093">
        <f t="shared" si="73"/>
        <v>0</v>
      </c>
      <c r="J236" s="1093">
        <f t="shared" si="73"/>
        <v>0</v>
      </c>
      <c r="K236" s="1094">
        <f t="shared" si="73"/>
        <v>0</v>
      </c>
    </row>
    <row r="237" spans="1:11" x14ac:dyDescent="0.3">
      <c r="A237" s="1766"/>
      <c r="B237" s="704" t="s">
        <v>854</v>
      </c>
      <c r="C237" s="708" t="s">
        <v>602</v>
      </c>
      <c r="D237" s="704" t="s">
        <v>338</v>
      </c>
      <c r="E237" s="703" t="str">
        <f>$E$9</f>
        <v>km</v>
      </c>
      <c r="F237" s="1095">
        <f t="shared" ref="F237:K250" si="74">IFERROR(F147+F162+F177,"")</f>
        <v>0</v>
      </c>
      <c r="G237" s="1095">
        <f t="shared" si="74"/>
        <v>0</v>
      </c>
      <c r="H237" s="1095">
        <f t="shared" si="74"/>
        <v>0</v>
      </c>
      <c r="I237" s="1095">
        <f t="shared" si="74"/>
        <v>0</v>
      </c>
      <c r="J237" s="1095">
        <f t="shared" si="74"/>
        <v>0</v>
      </c>
      <c r="K237" s="1096">
        <f t="shared" si="74"/>
        <v>0</v>
      </c>
    </row>
    <row r="238" spans="1:11" x14ac:dyDescent="0.3">
      <c r="A238" s="1766"/>
      <c r="B238" s="704" t="s">
        <v>854</v>
      </c>
      <c r="C238" s="708" t="s">
        <v>602</v>
      </c>
      <c r="D238" s="704" t="s">
        <v>339</v>
      </c>
      <c r="E238" s="703" t="str">
        <f t="shared" ref="E238:E250" si="75">$E$9</f>
        <v>km</v>
      </c>
      <c r="F238" s="1095">
        <f t="shared" si="74"/>
        <v>0</v>
      </c>
      <c r="G238" s="1095">
        <f t="shared" si="74"/>
        <v>0</v>
      </c>
      <c r="H238" s="1095">
        <f t="shared" si="74"/>
        <v>0</v>
      </c>
      <c r="I238" s="1095">
        <f t="shared" si="74"/>
        <v>0</v>
      </c>
      <c r="J238" s="1095">
        <f t="shared" si="74"/>
        <v>0</v>
      </c>
      <c r="K238" s="1096">
        <f t="shared" si="74"/>
        <v>0</v>
      </c>
    </row>
    <row r="239" spans="1:11" x14ac:dyDescent="0.3">
      <c r="A239" s="1766"/>
      <c r="B239" s="704" t="s">
        <v>854</v>
      </c>
      <c r="C239" s="708" t="s">
        <v>602</v>
      </c>
      <c r="D239" s="704" t="s">
        <v>340</v>
      </c>
      <c r="E239" s="703" t="str">
        <f t="shared" si="75"/>
        <v>km</v>
      </c>
      <c r="F239" s="1095">
        <f t="shared" si="74"/>
        <v>0</v>
      </c>
      <c r="G239" s="1095">
        <f t="shared" si="74"/>
        <v>0</v>
      </c>
      <c r="H239" s="1095">
        <f t="shared" si="74"/>
        <v>0</v>
      </c>
      <c r="I239" s="1095">
        <f t="shared" si="74"/>
        <v>0</v>
      </c>
      <c r="J239" s="1095">
        <f t="shared" si="74"/>
        <v>0</v>
      </c>
      <c r="K239" s="1096">
        <f t="shared" si="74"/>
        <v>0</v>
      </c>
    </row>
    <row r="240" spans="1:11" x14ac:dyDescent="0.3">
      <c r="A240" s="1766"/>
      <c r="B240" s="704" t="s">
        <v>854</v>
      </c>
      <c r="C240" s="708" t="s">
        <v>602</v>
      </c>
      <c r="D240" s="704" t="s">
        <v>341</v>
      </c>
      <c r="E240" s="703" t="str">
        <f t="shared" si="75"/>
        <v>km</v>
      </c>
      <c r="F240" s="1095">
        <f t="shared" si="74"/>
        <v>0</v>
      </c>
      <c r="G240" s="1095">
        <f t="shared" si="74"/>
        <v>0</v>
      </c>
      <c r="H240" s="1095">
        <f t="shared" si="74"/>
        <v>0</v>
      </c>
      <c r="I240" s="1095">
        <f t="shared" si="74"/>
        <v>0</v>
      </c>
      <c r="J240" s="1095">
        <f t="shared" si="74"/>
        <v>0</v>
      </c>
      <c r="K240" s="1096">
        <f t="shared" si="74"/>
        <v>0</v>
      </c>
    </row>
    <row r="241" spans="1:11" x14ac:dyDescent="0.3">
      <c r="A241" s="1766"/>
      <c r="B241" s="704" t="s">
        <v>854</v>
      </c>
      <c r="C241" s="708" t="s">
        <v>602</v>
      </c>
      <c r="D241" s="704" t="s">
        <v>342</v>
      </c>
      <c r="E241" s="703" t="str">
        <f t="shared" si="75"/>
        <v>km</v>
      </c>
      <c r="F241" s="1095">
        <f t="shared" si="74"/>
        <v>0</v>
      </c>
      <c r="G241" s="1095">
        <f t="shared" si="74"/>
        <v>0</v>
      </c>
      <c r="H241" s="1095">
        <f t="shared" si="74"/>
        <v>0</v>
      </c>
      <c r="I241" s="1095">
        <f t="shared" si="74"/>
        <v>0</v>
      </c>
      <c r="J241" s="1095">
        <f t="shared" si="74"/>
        <v>0</v>
      </c>
      <c r="K241" s="1096">
        <f t="shared" si="74"/>
        <v>0</v>
      </c>
    </row>
    <row r="242" spans="1:11" x14ac:dyDescent="0.3">
      <c r="A242" s="1766"/>
      <c r="B242" s="704" t="s">
        <v>854</v>
      </c>
      <c r="C242" s="708" t="s">
        <v>602</v>
      </c>
      <c r="D242" s="704" t="s">
        <v>343</v>
      </c>
      <c r="E242" s="703" t="str">
        <f t="shared" si="75"/>
        <v>km</v>
      </c>
      <c r="F242" s="1095">
        <f t="shared" si="74"/>
        <v>0</v>
      </c>
      <c r="G242" s="1095">
        <f t="shared" si="74"/>
        <v>0</v>
      </c>
      <c r="H242" s="1095">
        <f t="shared" si="74"/>
        <v>0</v>
      </c>
      <c r="I242" s="1095">
        <f t="shared" si="74"/>
        <v>0</v>
      </c>
      <c r="J242" s="1095">
        <f t="shared" si="74"/>
        <v>0</v>
      </c>
      <c r="K242" s="1096">
        <f t="shared" si="74"/>
        <v>0</v>
      </c>
    </row>
    <row r="243" spans="1:11" x14ac:dyDescent="0.3">
      <c r="A243" s="1766"/>
      <c r="B243" s="704" t="s">
        <v>854</v>
      </c>
      <c r="C243" s="708" t="s">
        <v>602</v>
      </c>
      <c r="D243" s="704" t="s">
        <v>344</v>
      </c>
      <c r="E243" s="703" t="str">
        <f t="shared" si="75"/>
        <v>km</v>
      </c>
      <c r="F243" s="1095">
        <f t="shared" si="74"/>
        <v>0</v>
      </c>
      <c r="G243" s="1095">
        <f t="shared" si="74"/>
        <v>0</v>
      </c>
      <c r="H243" s="1095">
        <f t="shared" si="74"/>
        <v>0</v>
      </c>
      <c r="I243" s="1095">
        <f t="shared" si="74"/>
        <v>0</v>
      </c>
      <c r="J243" s="1095">
        <f t="shared" si="74"/>
        <v>0</v>
      </c>
      <c r="K243" s="1096">
        <f t="shared" si="74"/>
        <v>0</v>
      </c>
    </row>
    <row r="244" spans="1:11" x14ac:dyDescent="0.3">
      <c r="A244" s="1766"/>
      <c r="B244" s="704" t="s">
        <v>854</v>
      </c>
      <c r="C244" s="708" t="s">
        <v>602</v>
      </c>
      <c r="D244" s="704" t="s">
        <v>345</v>
      </c>
      <c r="E244" s="703" t="str">
        <f t="shared" si="75"/>
        <v>km</v>
      </c>
      <c r="F244" s="1095">
        <f t="shared" si="74"/>
        <v>0</v>
      </c>
      <c r="G244" s="1095">
        <f t="shared" si="74"/>
        <v>0</v>
      </c>
      <c r="H244" s="1095">
        <f t="shared" si="74"/>
        <v>0</v>
      </c>
      <c r="I244" s="1095">
        <f t="shared" si="74"/>
        <v>0</v>
      </c>
      <c r="J244" s="1095">
        <f t="shared" si="74"/>
        <v>0</v>
      </c>
      <c r="K244" s="1096">
        <f t="shared" si="74"/>
        <v>0</v>
      </c>
    </row>
    <row r="245" spans="1:11" x14ac:dyDescent="0.3">
      <c r="A245" s="1766"/>
      <c r="B245" s="704" t="s">
        <v>854</v>
      </c>
      <c r="C245" s="708" t="s">
        <v>602</v>
      </c>
      <c r="D245" s="704" t="s">
        <v>346</v>
      </c>
      <c r="E245" s="703" t="str">
        <f t="shared" si="75"/>
        <v>km</v>
      </c>
      <c r="F245" s="1095">
        <f t="shared" si="74"/>
        <v>0</v>
      </c>
      <c r="G245" s="1095">
        <f t="shared" si="74"/>
        <v>0</v>
      </c>
      <c r="H245" s="1095">
        <f t="shared" si="74"/>
        <v>0</v>
      </c>
      <c r="I245" s="1095">
        <f t="shared" si="74"/>
        <v>0</v>
      </c>
      <c r="J245" s="1095">
        <f t="shared" si="74"/>
        <v>0</v>
      </c>
      <c r="K245" s="1096">
        <f t="shared" si="74"/>
        <v>0</v>
      </c>
    </row>
    <row r="246" spans="1:11" x14ac:dyDescent="0.3">
      <c r="A246" s="1766"/>
      <c r="B246" s="704" t="s">
        <v>854</v>
      </c>
      <c r="C246" s="708" t="s">
        <v>602</v>
      </c>
      <c r="D246" s="704" t="s">
        <v>347</v>
      </c>
      <c r="E246" s="703" t="str">
        <f t="shared" si="75"/>
        <v>km</v>
      </c>
      <c r="F246" s="1095">
        <f t="shared" si="74"/>
        <v>0</v>
      </c>
      <c r="G246" s="1095">
        <f t="shared" si="74"/>
        <v>0</v>
      </c>
      <c r="H246" s="1095">
        <f t="shared" si="74"/>
        <v>0</v>
      </c>
      <c r="I246" s="1095">
        <f t="shared" si="74"/>
        <v>0</v>
      </c>
      <c r="J246" s="1095">
        <f t="shared" si="74"/>
        <v>0</v>
      </c>
      <c r="K246" s="1096">
        <f t="shared" si="74"/>
        <v>0</v>
      </c>
    </row>
    <row r="247" spans="1:11" x14ac:dyDescent="0.3">
      <c r="A247" s="1766"/>
      <c r="B247" s="704" t="s">
        <v>854</v>
      </c>
      <c r="C247" s="708" t="s">
        <v>602</v>
      </c>
      <c r="D247" s="704" t="s">
        <v>348</v>
      </c>
      <c r="E247" s="703" t="str">
        <f t="shared" si="75"/>
        <v>km</v>
      </c>
      <c r="F247" s="1095">
        <f t="shared" si="74"/>
        <v>0</v>
      </c>
      <c r="G247" s="1095">
        <f t="shared" si="74"/>
        <v>0</v>
      </c>
      <c r="H247" s="1095">
        <f t="shared" si="74"/>
        <v>0</v>
      </c>
      <c r="I247" s="1095">
        <f t="shared" si="74"/>
        <v>0</v>
      </c>
      <c r="J247" s="1095">
        <f t="shared" si="74"/>
        <v>0</v>
      </c>
      <c r="K247" s="1096">
        <f t="shared" si="74"/>
        <v>0</v>
      </c>
    </row>
    <row r="248" spans="1:11" x14ac:dyDescent="0.3">
      <c r="A248" s="1766"/>
      <c r="B248" s="704" t="s">
        <v>854</v>
      </c>
      <c r="C248" s="708" t="s">
        <v>602</v>
      </c>
      <c r="D248" s="704" t="s">
        <v>349</v>
      </c>
      <c r="E248" s="703" t="str">
        <f t="shared" si="75"/>
        <v>km</v>
      </c>
      <c r="F248" s="1095">
        <f t="shared" si="74"/>
        <v>0</v>
      </c>
      <c r="G248" s="1095">
        <f t="shared" si="74"/>
        <v>0</v>
      </c>
      <c r="H248" s="1095">
        <f t="shared" si="74"/>
        <v>0</v>
      </c>
      <c r="I248" s="1095">
        <f t="shared" si="74"/>
        <v>0</v>
      </c>
      <c r="J248" s="1095">
        <f t="shared" si="74"/>
        <v>0</v>
      </c>
      <c r="K248" s="1096">
        <f t="shared" si="74"/>
        <v>0</v>
      </c>
    </row>
    <row r="249" spans="1:11" x14ac:dyDescent="0.3">
      <c r="A249" s="1766"/>
      <c r="B249" s="580" t="s">
        <v>854</v>
      </c>
      <c r="C249" s="708" t="s">
        <v>602</v>
      </c>
      <c r="D249" s="580" t="s">
        <v>350</v>
      </c>
      <c r="E249" s="703" t="str">
        <f t="shared" si="75"/>
        <v>km</v>
      </c>
      <c r="F249" s="1097">
        <f t="shared" si="74"/>
        <v>0</v>
      </c>
      <c r="G249" s="1097">
        <f t="shared" si="74"/>
        <v>0</v>
      </c>
      <c r="H249" s="1097">
        <f t="shared" si="74"/>
        <v>0</v>
      </c>
      <c r="I249" s="1097">
        <f t="shared" si="74"/>
        <v>0</v>
      </c>
      <c r="J249" s="1097">
        <f t="shared" si="74"/>
        <v>0</v>
      </c>
      <c r="K249" s="1098">
        <f t="shared" si="74"/>
        <v>0</v>
      </c>
    </row>
    <row r="250" spans="1:11" ht="14.5" thickBot="1" x14ac:dyDescent="0.35">
      <c r="A250" s="1767"/>
      <c r="B250" s="1090" t="s">
        <v>854</v>
      </c>
      <c r="C250" s="433" t="s">
        <v>602</v>
      </c>
      <c r="D250" s="1090" t="s">
        <v>853</v>
      </c>
      <c r="E250" s="433" t="str">
        <f t="shared" si="75"/>
        <v>km</v>
      </c>
      <c r="F250" s="1105">
        <f t="shared" si="74"/>
        <v>0</v>
      </c>
      <c r="G250" s="1105">
        <f t="shared" si="74"/>
        <v>0</v>
      </c>
      <c r="H250" s="1105">
        <f t="shared" si="74"/>
        <v>0</v>
      </c>
      <c r="I250" s="1105">
        <f t="shared" si="74"/>
        <v>0</v>
      </c>
      <c r="J250" s="1105">
        <f t="shared" si="74"/>
        <v>0</v>
      </c>
      <c r="K250" s="1106">
        <f t="shared" si="74"/>
        <v>0</v>
      </c>
    </row>
    <row r="251" spans="1:11" x14ac:dyDescent="0.3">
      <c r="A251" s="1765" t="s">
        <v>663</v>
      </c>
      <c r="B251" s="1088" t="s">
        <v>854</v>
      </c>
      <c r="C251" s="1089" t="s">
        <v>596</v>
      </c>
      <c r="D251" s="1088" t="s">
        <v>337</v>
      </c>
      <c r="E251" s="1089" t="s">
        <v>230</v>
      </c>
      <c r="F251" s="1093">
        <f>IFERROR(F191+F206+F221,"")</f>
        <v>0</v>
      </c>
      <c r="G251" s="1093">
        <f t="shared" ref="G251:K251" si="76">IFERROR(G191+G206+G221,"")</f>
        <v>0</v>
      </c>
      <c r="H251" s="1093">
        <f t="shared" si="76"/>
        <v>0</v>
      </c>
      <c r="I251" s="1093">
        <f t="shared" si="76"/>
        <v>0</v>
      </c>
      <c r="J251" s="1093">
        <f t="shared" si="76"/>
        <v>0</v>
      </c>
      <c r="K251" s="1094">
        <f t="shared" si="76"/>
        <v>0</v>
      </c>
    </row>
    <row r="252" spans="1:11" x14ac:dyDescent="0.3">
      <c r="A252" s="1766"/>
      <c r="B252" s="704" t="s">
        <v>854</v>
      </c>
      <c r="C252" s="703" t="s">
        <v>596</v>
      </c>
      <c r="D252" s="704" t="s">
        <v>338</v>
      </c>
      <c r="E252" s="703" t="str">
        <f>$E$9</f>
        <v>km</v>
      </c>
      <c r="F252" s="1097">
        <f t="shared" ref="F252:K252" si="77">IFERROR(F192+F207+F222,"")</f>
        <v>0</v>
      </c>
      <c r="G252" s="1097">
        <f t="shared" si="77"/>
        <v>0</v>
      </c>
      <c r="H252" s="1097">
        <f t="shared" si="77"/>
        <v>0</v>
      </c>
      <c r="I252" s="1097">
        <f t="shared" si="77"/>
        <v>0</v>
      </c>
      <c r="J252" s="1097">
        <f t="shared" si="77"/>
        <v>0</v>
      </c>
      <c r="K252" s="1098">
        <f t="shared" si="77"/>
        <v>0</v>
      </c>
    </row>
    <row r="253" spans="1:11" x14ac:dyDescent="0.3">
      <c r="A253" s="1766"/>
      <c r="B253" s="704" t="s">
        <v>854</v>
      </c>
      <c r="C253" s="703" t="s">
        <v>596</v>
      </c>
      <c r="D253" s="704" t="s">
        <v>339</v>
      </c>
      <c r="E253" s="703" t="str">
        <f t="shared" ref="E253:E263" si="78">$E$9</f>
        <v>km</v>
      </c>
      <c r="F253" s="1097">
        <f t="shared" ref="F253:K253" si="79">IFERROR(F193+F208+F223,"")</f>
        <v>0</v>
      </c>
      <c r="G253" s="1097">
        <f t="shared" si="79"/>
        <v>0</v>
      </c>
      <c r="H253" s="1097">
        <f t="shared" si="79"/>
        <v>0</v>
      </c>
      <c r="I253" s="1097">
        <f t="shared" si="79"/>
        <v>0</v>
      </c>
      <c r="J253" s="1097">
        <f t="shared" si="79"/>
        <v>0</v>
      </c>
      <c r="K253" s="1098">
        <f t="shared" si="79"/>
        <v>0</v>
      </c>
    </row>
    <row r="254" spans="1:11" x14ac:dyDescent="0.3">
      <c r="A254" s="1766"/>
      <c r="B254" s="704" t="s">
        <v>854</v>
      </c>
      <c r="C254" s="703" t="s">
        <v>596</v>
      </c>
      <c r="D254" s="704" t="s">
        <v>340</v>
      </c>
      <c r="E254" s="703" t="str">
        <f t="shared" si="78"/>
        <v>km</v>
      </c>
      <c r="F254" s="1097">
        <f t="shared" ref="F254:K254" si="80">IFERROR(F194+F209+F224,"")</f>
        <v>0</v>
      </c>
      <c r="G254" s="1097">
        <f t="shared" si="80"/>
        <v>0</v>
      </c>
      <c r="H254" s="1097">
        <f t="shared" si="80"/>
        <v>0</v>
      </c>
      <c r="I254" s="1097">
        <f t="shared" si="80"/>
        <v>0</v>
      </c>
      <c r="J254" s="1097">
        <f t="shared" si="80"/>
        <v>0</v>
      </c>
      <c r="K254" s="1098">
        <f t="shared" si="80"/>
        <v>0</v>
      </c>
    </row>
    <row r="255" spans="1:11" x14ac:dyDescent="0.3">
      <c r="A255" s="1766"/>
      <c r="B255" s="704" t="s">
        <v>854</v>
      </c>
      <c r="C255" s="703" t="s">
        <v>596</v>
      </c>
      <c r="D255" s="704" t="s">
        <v>341</v>
      </c>
      <c r="E255" s="703" t="str">
        <f t="shared" si="78"/>
        <v>km</v>
      </c>
      <c r="F255" s="1097">
        <f t="shared" ref="F255:K255" si="81">IFERROR(F195+F210+F225,"")</f>
        <v>0</v>
      </c>
      <c r="G255" s="1097">
        <f t="shared" si="81"/>
        <v>0</v>
      </c>
      <c r="H255" s="1097">
        <f t="shared" si="81"/>
        <v>0</v>
      </c>
      <c r="I255" s="1097">
        <f t="shared" si="81"/>
        <v>0</v>
      </c>
      <c r="J255" s="1097">
        <f t="shared" si="81"/>
        <v>0</v>
      </c>
      <c r="K255" s="1098">
        <f t="shared" si="81"/>
        <v>0</v>
      </c>
    </row>
    <row r="256" spans="1:11" x14ac:dyDescent="0.3">
      <c r="A256" s="1766"/>
      <c r="B256" s="704" t="s">
        <v>854</v>
      </c>
      <c r="C256" s="703" t="s">
        <v>596</v>
      </c>
      <c r="D256" s="704" t="s">
        <v>342</v>
      </c>
      <c r="E256" s="703" t="str">
        <f t="shared" si="78"/>
        <v>km</v>
      </c>
      <c r="F256" s="1097">
        <f t="shared" ref="F256:K256" si="82">IFERROR(F196+F211+F226,"")</f>
        <v>0</v>
      </c>
      <c r="G256" s="1097">
        <f t="shared" si="82"/>
        <v>0</v>
      </c>
      <c r="H256" s="1097">
        <f t="shared" si="82"/>
        <v>0</v>
      </c>
      <c r="I256" s="1097">
        <f t="shared" si="82"/>
        <v>0</v>
      </c>
      <c r="J256" s="1097">
        <f t="shared" si="82"/>
        <v>0</v>
      </c>
      <c r="K256" s="1098">
        <f t="shared" si="82"/>
        <v>0</v>
      </c>
    </row>
    <row r="257" spans="1:11" x14ac:dyDescent="0.3">
      <c r="A257" s="1766"/>
      <c r="B257" s="704" t="s">
        <v>854</v>
      </c>
      <c r="C257" s="703" t="s">
        <v>596</v>
      </c>
      <c r="D257" s="704" t="s">
        <v>343</v>
      </c>
      <c r="E257" s="703" t="str">
        <f t="shared" si="78"/>
        <v>km</v>
      </c>
      <c r="F257" s="1097">
        <f t="shared" ref="F257:K257" si="83">IFERROR(F197+F212+F227,"")</f>
        <v>0</v>
      </c>
      <c r="G257" s="1097">
        <f t="shared" si="83"/>
        <v>0</v>
      </c>
      <c r="H257" s="1097">
        <f t="shared" si="83"/>
        <v>0</v>
      </c>
      <c r="I257" s="1097">
        <f t="shared" si="83"/>
        <v>0</v>
      </c>
      <c r="J257" s="1097">
        <f t="shared" si="83"/>
        <v>0</v>
      </c>
      <c r="K257" s="1098">
        <f t="shared" si="83"/>
        <v>0</v>
      </c>
    </row>
    <row r="258" spans="1:11" x14ac:dyDescent="0.3">
      <c r="A258" s="1766"/>
      <c r="B258" s="704" t="s">
        <v>854</v>
      </c>
      <c r="C258" s="703" t="s">
        <v>596</v>
      </c>
      <c r="D258" s="704" t="s">
        <v>344</v>
      </c>
      <c r="E258" s="703" t="str">
        <f t="shared" si="78"/>
        <v>km</v>
      </c>
      <c r="F258" s="1097">
        <f t="shared" ref="F258:K258" si="84">IFERROR(F198+F213+F228,"")</f>
        <v>0</v>
      </c>
      <c r="G258" s="1097">
        <f t="shared" si="84"/>
        <v>0</v>
      </c>
      <c r="H258" s="1097">
        <f t="shared" si="84"/>
        <v>0</v>
      </c>
      <c r="I258" s="1097">
        <f t="shared" si="84"/>
        <v>0</v>
      </c>
      <c r="J258" s="1097">
        <f t="shared" si="84"/>
        <v>0</v>
      </c>
      <c r="K258" s="1098">
        <f t="shared" si="84"/>
        <v>0</v>
      </c>
    </row>
    <row r="259" spans="1:11" x14ac:dyDescent="0.3">
      <c r="A259" s="1766"/>
      <c r="B259" s="704" t="s">
        <v>854</v>
      </c>
      <c r="C259" s="703" t="s">
        <v>596</v>
      </c>
      <c r="D259" s="704" t="s">
        <v>345</v>
      </c>
      <c r="E259" s="703" t="str">
        <f t="shared" si="78"/>
        <v>km</v>
      </c>
      <c r="F259" s="1097">
        <f t="shared" ref="F259:K259" si="85">IFERROR(F199+F214+F229,"")</f>
        <v>0</v>
      </c>
      <c r="G259" s="1097">
        <f t="shared" si="85"/>
        <v>0</v>
      </c>
      <c r="H259" s="1097">
        <f t="shared" si="85"/>
        <v>0</v>
      </c>
      <c r="I259" s="1097">
        <f t="shared" si="85"/>
        <v>0</v>
      </c>
      <c r="J259" s="1097">
        <f t="shared" si="85"/>
        <v>0</v>
      </c>
      <c r="K259" s="1098">
        <f t="shared" si="85"/>
        <v>0</v>
      </c>
    </row>
    <row r="260" spans="1:11" x14ac:dyDescent="0.3">
      <c r="A260" s="1766"/>
      <c r="B260" s="704" t="s">
        <v>854</v>
      </c>
      <c r="C260" s="703" t="s">
        <v>596</v>
      </c>
      <c r="D260" s="704" t="s">
        <v>346</v>
      </c>
      <c r="E260" s="703" t="str">
        <f t="shared" si="78"/>
        <v>km</v>
      </c>
      <c r="F260" s="1097">
        <f t="shared" ref="F260:K260" si="86">IFERROR(F200+F215+F230,"")</f>
        <v>0</v>
      </c>
      <c r="G260" s="1097">
        <f t="shared" si="86"/>
        <v>0</v>
      </c>
      <c r="H260" s="1097">
        <f t="shared" si="86"/>
        <v>0</v>
      </c>
      <c r="I260" s="1097">
        <f t="shared" si="86"/>
        <v>0</v>
      </c>
      <c r="J260" s="1097">
        <f t="shared" si="86"/>
        <v>0</v>
      </c>
      <c r="K260" s="1098">
        <f t="shared" si="86"/>
        <v>0</v>
      </c>
    </row>
    <row r="261" spans="1:11" x14ac:dyDescent="0.3">
      <c r="A261" s="1766"/>
      <c r="B261" s="704" t="s">
        <v>854</v>
      </c>
      <c r="C261" s="703" t="s">
        <v>596</v>
      </c>
      <c r="D261" s="704" t="s">
        <v>347</v>
      </c>
      <c r="E261" s="703" t="str">
        <f t="shared" si="78"/>
        <v>km</v>
      </c>
      <c r="F261" s="1097">
        <f t="shared" ref="F261:K261" si="87">IFERROR(F201+F216+F231,"")</f>
        <v>0</v>
      </c>
      <c r="G261" s="1097">
        <f t="shared" si="87"/>
        <v>0</v>
      </c>
      <c r="H261" s="1097">
        <f t="shared" si="87"/>
        <v>0</v>
      </c>
      <c r="I261" s="1097">
        <f t="shared" si="87"/>
        <v>0</v>
      </c>
      <c r="J261" s="1097">
        <f t="shared" si="87"/>
        <v>0</v>
      </c>
      <c r="K261" s="1098">
        <f t="shared" si="87"/>
        <v>0</v>
      </c>
    </row>
    <row r="262" spans="1:11" x14ac:dyDescent="0.3">
      <c r="A262" s="1766"/>
      <c r="B262" s="704" t="s">
        <v>854</v>
      </c>
      <c r="C262" s="703" t="s">
        <v>596</v>
      </c>
      <c r="D262" s="704" t="s">
        <v>348</v>
      </c>
      <c r="E262" s="703" t="str">
        <f t="shared" si="78"/>
        <v>km</v>
      </c>
      <c r="F262" s="1097">
        <f t="shared" ref="F262:K262" si="88">IFERROR(F202+F217+F232,"")</f>
        <v>0</v>
      </c>
      <c r="G262" s="1097">
        <f t="shared" si="88"/>
        <v>0</v>
      </c>
      <c r="H262" s="1097">
        <f t="shared" si="88"/>
        <v>0</v>
      </c>
      <c r="I262" s="1097">
        <f t="shared" si="88"/>
        <v>0</v>
      </c>
      <c r="J262" s="1097">
        <f t="shared" si="88"/>
        <v>0</v>
      </c>
      <c r="K262" s="1098">
        <f t="shared" si="88"/>
        <v>0</v>
      </c>
    </row>
    <row r="263" spans="1:11" x14ac:dyDescent="0.3">
      <c r="A263" s="1766"/>
      <c r="B263" s="704" t="s">
        <v>854</v>
      </c>
      <c r="C263" s="703" t="s">
        <v>596</v>
      </c>
      <c r="D263" s="704" t="s">
        <v>349</v>
      </c>
      <c r="E263" s="703" t="str">
        <f t="shared" si="78"/>
        <v>km</v>
      </c>
      <c r="F263" s="1097">
        <f t="shared" ref="F263:K263" si="89">IFERROR(F203+F218+F233,"")</f>
        <v>0</v>
      </c>
      <c r="G263" s="1097">
        <f t="shared" si="89"/>
        <v>0</v>
      </c>
      <c r="H263" s="1097">
        <f t="shared" si="89"/>
        <v>0</v>
      </c>
      <c r="I263" s="1097">
        <f t="shared" si="89"/>
        <v>0</v>
      </c>
      <c r="J263" s="1097">
        <f t="shared" si="89"/>
        <v>0</v>
      </c>
      <c r="K263" s="1098">
        <f t="shared" si="89"/>
        <v>0</v>
      </c>
    </row>
    <row r="264" spans="1:11" x14ac:dyDescent="0.3">
      <c r="A264" s="1766"/>
      <c r="B264" s="704" t="s">
        <v>854</v>
      </c>
      <c r="C264" s="708" t="s">
        <v>596</v>
      </c>
      <c r="D264" s="580" t="s">
        <v>350</v>
      </c>
      <c r="E264" s="708" t="s">
        <v>230</v>
      </c>
      <c r="F264" s="1097">
        <f t="shared" ref="F264:K264" si="90">IFERROR(F204+F219+F234,"")</f>
        <v>0</v>
      </c>
      <c r="G264" s="1097">
        <f t="shared" si="90"/>
        <v>0</v>
      </c>
      <c r="H264" s="1097">
        <f t="shared" si="90"/>
        <v>0</v>
      </c>
      <c r="I264" s="1097">
        <f t="shared" si="90"/>
        <v>0</v>
      </c>
      <c r="J264" s="1097">
        <f t="shared" si="90"/>
        <v>0</v>
      </c>
      <c r="K264" s="1098">
        <f t="shared" si="90"/>
        <v>0</v>
      </c>
    </row>
    <row r="265" spans="1:11" ht="14.5" thickBot="1" x14ac:dyDescent="0.35">
      <c r="A265" s="1767"/>
      <c r="B265" s="1090" t="s">
        <v>854</v>
      </c>
      <c r="C265" s="433" t="s">
        <v>596</v>
      </c>
      <c r="D265" s="1090" t="s">
        <v>853</v>
      </c>
      <c r="E265" s="433" t="str">
        <f t="shared" ref="E265" si="91">$E$9</f>
        <v>km</v>
      </c>
      <c r="F265" s="1107">
        <f t="shared" ref="F265:K265" si="92">IFERROR(F205+F220+F235,"")</f>
        <v>0</v>
      </c>
      <c r="G265" s="1107">
        <f t="shared" si="92"/>
        <v>0</v>
      </c>
      <c r="H265" s="1107">
        <f t="shared" si="92"/>
        <v>0</v>
      </c>
      <c r="I265" s="1107">
        <f t="shared" si="92"/>
        <v>0</v>
      </c>
      <c r="J265" s="1107">
        <f t="shared" si="92"/>
        <v>0</v>
      </c>
      <c r="K265" s="1108">
        <f t="shared" si="92"/>
        <v>0</v>
      </c>
    </row>
    <row r="266" spans="1:11" x14ac:dyDescent="0.3">
      <c r="A266" s="1765" t="s">
        <v>663</v>
      </c>
      <c r="B266" s="1088" t="s">
        <v>854</v>
      </c>
      <c r="C266" s="1089" t="s">
        <v>855</v>
      </c>
      <c r="D266" s="1088" t="s">
        <v>337</v>
      </c>
      <c r="E266" s="711" t="s">
        <v>230</v>
      </c>
      <c r="F266" s="1093">
        <f>IFERROR(F236+F251,"")</f>
        <v>0</v>
      </c>
      <c r="G266" s="1093">
        <f t="shared" ref="G266:K266" si="93">IFERROR(G236+G251,"")</f>
        <v>0</v>
      </c>
      <c r="H266" s="1093">
        <f t="shared" si="93"/>
        <v>0</v>
      </c>
      <c r="I266" s="1093">
        <f t="shared" si="93"/>
        <v>0</v>
      </c>
      <c r="J266" s="1093">
        <f t="shared" si="93"/>
        <v>0</v>
      </c>
      <c r="K266" s="1094">
        <f t="shared" si="93"/>
        <v>0</v>
      </c>
    </row>
    <row r="267" spans="1:11" x14ac:dyDescent="0.3">
      <c r="A267" s="1766"/>
      <c r="B267" s="704" t="s">
        <v>854</v>
      </c>
      <c r="C267" s="1089" t="s">
        <v>855</v>
      </c>
      <c r="D267" s="704" t="s">
        <v>338</v>
      </c>
      <c r="E267" s="703" t="str">
        <f>$E$9</f>
        <v>km</v>
      </c>
      <c r="F267" s="1097">
        <f t="shared" ref="F267:K267" si="94">IFERROR(F237+F252,"")</f>
        <v>0</v>
      </c>
      <c r="G267" s="1097">
        <f t="shared" si="94"/>
        <v>0</v>
      </c>
      <c r="H267" s="1097">
        <f t="shared" si="94"/>
        <v>0</v>
      </c>
      <c r="I267" s="1097">
        <f t="shared" si="94"/>
        <v>0</v>
      </c>
      <c r="J267" s="1097">
        <f t="shared" si="94"/>
        <v>0</v>
      </c>
      <c r="K267" s="1098">
        <f t="shared" si="94"/>
        <v>0</v>
      </c>
    </row>
    <row r="268" spans="1:11" x14ac:dyDescent="0.3">
      <c r="A268" s="1766"/>
      <c r="B268" s="704" t="s">
        <v>854</v>
      </c>
      <c r="C268" s="1089" t="s">
        <v>855</v>
      </c>
      <c r="D268" s="704" t="s">
        <v>339</v>
      </c>
      <c r="E268" s="703" t="str">
        <f t="shared" ref="E268:E278" si="95">$E$9</f>
        <v>km</v>
      </c>
      <c r="F268" s="1097">
        <f t="shared" ref="F268:K268" si="96">IFERROR(F238+F253,"")</f>
        <v>0</v>
      </c>
      <c r="G268" s="1097">
        <f t="shared" si="96"/>
        <v>0</v>
      </c>
      <c r="H268" s="1097">
        <f t="shared" si="96"/>
        <v>0</v>
      </c>
      <c r="I268" s="1097">
        <f t="shared" si="96"/>
        <v>0</v>
      </c>
      <c r="J268" s="1097">
        <f t="shared" si="96"/>
        <v>0</v>
      </c>
      <c r="K268" s="1098">
        <f t="shared" si="96"/>
        <v>0</v>
      </c>
    </row>
    <row r="269" spans="1:11" x14ac:dyDescent="0.3">
      <c r="A269" s="1766"/>
      <c r="B269" s="704" t="s">
        <v>854</v>
      </c>
      <c r="C269" s="1089" t="s">
        <v>855</v>
      </c>
      <c r="D269" s="704" t="s">
        <v>340</v>
      </c>
      <c r="E269" s="703" t="str">
        <f t="shared" si="95"/>
        <v>km</v>
      </c>
      <c r="F269" s="1097">
        <f t="shared" ref="F269:K269" si="97">IFERROR(F239+F254,"")</f>
        <v>0</v>
      </c>
      <c r="G269" s="1097">
        <f t="shared" si="97"/>
        <v>0</v>
      </c>
      <c r="H269" s="1097">
        <f t="shared" si="97"/>
        <v>0</v>
      </c>
      <c r="I269" s="1097">
        <f t="shared" si="97"/>
        <v>0</v>
      </c>
      <c r="J269" s="1097">
        <f t="shared" si="97"/>
        <v>0</v>
      </c>
      <c r="K269" s="1098">
        <f t="shared" si="97"/>
        <v>0</v>
      </c>
    </row>
    <row r="270" spans="1:11" x14ac:dyDescent="0.3">
      <c r="A270" s="1766"/>
      <c r="B270" s="704" t="s">
        <v>854</v>
      </c>
      <c r="C270" s="1089" t="s">
        <v>855</v>
      </c>
      <c r="D270" s="704" t="s">
        <v>341</v>
      </c>
      <c r="E270" s="703" t="str">
        <f t="shared" si="95"/>
        <v>km</v>
      </c>
      <c r="F270" s="1097">
        <f t="shared" ref="F270:K270" si="98">IFERROR(F240+F255,"")</f>
        <v>0</v>
      </c>
      <c r="G270" s="1097">
        <f t="shared" si="98"/>
        <v>0</v>
      </c>
      <c r="H270" s="1097">
        <f t="shared" si="98"/>
        <v>0</v>
      </c>
      <c r="I270" s="1097">
        <f t="shared" si="98"/>
        <v>0</v>
      </c>
      <c r="J270" s="1097">
        <f t="shared" si="98"/>
        <v>0</v>
      </c>
      <c r="K270" s="1098">
        <f t="shared" si="98"/>
        <v>0</v>
      </c>
    </row>
    <row r="271" spans="1:11" x14ac:dyDescent="0.3">
      <c r="A271" s="1766"/>
      <c r="B271" s="704" t="s">
        <v>854</v>
      </c>
      <c r="C271" s="1089" t="s">
        <v>855</v>
      </c>
      <c r="D271" s="704" t="s">
        <v>342</v>
      </c>
      <c r="E271" s="703" t="str">
        <f t="shared" si="95"/>
        <v>km</v>
      </c>
      <c r="F271" s="1097">
        <f t="shared" ref="F271:K271" si="99">IFERROR(F241+F256,"")</f>
        <v>0</v>
      </c>
      <c r="G271" s="1097">
        <f t="shared" si="99"/>
        <v>0</v>
      </c>
      <c r="H271" s="1097">
        <f t="shared" si="99"/>
        <v>0</v>
      </c>
      <c r="I271" s="1097">
        <f t="shared" si="99"/>
        <v>0</v>
      </c>
      <c r="J271" s="1097">
        <f t="shared" si="99"/>
        <v>0</v>
      </c>
      <c r="K271" s="1098">
        <f t="shared" si="99"/>
        <v>0</v>
      </c>
    </row>
    <row r="272" spans="1:11" x14ac:dyDescent="0.3">
      <c r="A272" s="1766"/>
      <c r="B272" s="704" t="s">
        <v>854</v>
      </c>
      <c r="C272" s="1089" t="s">
        <v>855</v>
      </c>
      <c r="D272" s="704" t="s">
        <v>343</v>
      </c>
      <c r="E272" s="703" t="str">
        <f t="shared" si="95"/>
        <v>km</v>
      </c>
      <c r="F272" s="1097">
        <f t="shared" ref="F272:K272" si="100">IFERROR(F242+F257,"")</f>
        <v>0</v>
      </c>
      <c r="G272" s="1097">
        <f t="shared" si="100"/>
        <v>0</v>
      </c>
      <c r="H272" s="1097">
        <f t="shared" si="100"/>
        <v>0</v>
      </c>
      <c r="I272" s="1097">
        <f t="shared" si="100"/>
        <v>0</v>
      </c>
      <c r="J272" s="1097">
        <f t="shared" si="100"/>
        <v>0</v>
      </c>
      <c r="K272" s="1098">
        <f t="shared" si="100"/>
        <v>0</v>
      </c>
    </row>
    <row r="273" spans="1:11" x14ac:dyDescent="0.3">
      <c r="A273" s="1766"/>
      <c r="B273" s="704" t="s">
        <v>854</v>
      </c>
      <c r="C273" s="1089" t="s">
        <v>855</v>
      </c>
      <c r="D273" s="704" t="s">
        <v>344</v>
      </c>
      <c r="E273" s="703" t="str">
        <f t="shared" si="95"/>
        <v>km</v>
      </c>
      <c r="F273" s="1097">
        <f t="shared" ref="F273:K273" si="101">IFERROR(F243+F258,"")</f>
        <v>0</v>
      </c>
      <c r="G273" s="1097">
        <f t="shared" si="101"/>
        <v>0</v>
      </c>
      <c r="H273" s="1097">
        <f t="shared" si="101"/>
        <v>0</v>
      </c>
      <c r="I273" s="1097">
        <f t="shared" si="101"/>
        <v>0</v>
      </c>
      <c r="J273" s="1097">
        <f t="shared" si="101"/>
        <v>0</v>
      </c>
      <c r="K273" s="1098">
        <f t="shared" si="101"/>
        <v>0</v>
      </c>
    </row>
    <row r="274" spans="1:11" x14ac:dyDescent="0.3">
      <c r="A274" s="1766"/>
      <c r="B274" s="704" t="s">
        <v>854</v>
      </c>
      <c r="C274" s="1089" t="s">
        <v>855</v>
      </c>
      <c r="D274" s="704" t="s">
        <v>345</v>
      </c>
      <c r="E274" s="703" t="str">
        <f t="shared" si="95"/>
        <v>km</v>
      </c>
      <c r="F274" s="1097">
        <f t="shared" ref="F274:K274" si="102">IFERROR(F244+F259,"")</f>
        <v>0</v>
      </c>
      <c r="G274" s="1097">
        <f t="shared" si="102"/>
        <v>0</v>
      </c>
      <c r="H274" s="1097">
        <f t="shared" si="102"/>
        <v>0</v>
      </c>
      <c r="I274" s="1097">
        <f t="shared" si="102"/>
        <v>0</v>
      </c>
      <c r="J274" s="1097">
        <f t="shared" si="102"/>
        <v>0</v>
      </c>
      <c r="K274" s="1098">
        <f t="shared" si="102"/>
        <v>0</v>
      </c>
    </row>
    <row r="275" spans="1:11" x14ac:dyDescent="0.3">
      <c r="A275" s="1766"/>
      <c r="B275" s="704" t="s">
        <v>854</v>
      </c>
      <c r="C275" s="1089" t="s">
        <v>855</v>
      </c>
      <c r="D275" s="704" t="s">
        <v>346</v>
      </c>
      <c r="E275" s="703" t="str">
        <f t="shared" si="95"/>
        <v>km</v>
      </c>
      <c r="F275" s="1097">
        <f t="shared" ref="F275:K275" si="103">IFERROR(F245+F260,"")</f>
        <v>0</v>
      </c>
      <c r="G275" s="1097">
        <f t="shared" si="103"/>
        <v>0</v>
      </c>
      <c r="H275" s="1097">
        <f t="shared" si="103"/>
        <v>0</v>
      </c>
      <c r="I275" s="1097">
        <f t="shared" si="103"/>
        <v>0</v>
      </c>
      <c r="J275" s="1097">
        <f t="shared" si="103"/>
        <v>0</v>
      </c>
      <c r="K275" s="1098">
        <f t="shared" si="103"/>
        <v>0</v>
      </c>
    </row>
    <row r="276" spans="1:11" x14ac:dyDescent="0.3">
      <c r="A276" s="1766"/>
      <c r="B276" s="704" t="s">
        <v>854</v>
      </c>
      <c r="C276" s="1089" t="s">
        <v>855</v>
      </c>
      <c r="D276" s="704" t="s">
        <v>347</v>
      </c>
      <c r="E276" s="703" t="str">
        <f t="shared" si="95"/>
        <v>km</v>
      </c>
      <c r="F276" s="1097">
        <f t="shared" ref="F276:K276" si="104">IFERROR(F246+F261,"")</f>
        <v>0</v>
      </c>
      <c r="G276" s="1097">
        <f t="shared" si="104"/>
        <v>0</v>
      </c>
      <c r="H276" s="1097">
        <f t="shared" si="104"/>
        <v>0</v>
      </c>
      <c r="I276" s="1097">
        <f t="shared" si="104"/>
        <v>0</v>
      </c>
      <c r="J276" s="1097">
        <f t="shared" si="104"/>
        <v>0</v>
      </c>
      <c r="K276" s="1098">
        <f t="shared" si="104"/>
        <v>0</v>
      </c>
    </row>
    <row r="277" spans="1:11" x14ac:dyDescent="0.3">
      <c r="A277" s="1766"/>
      <c r="B277" s="704" t="s">
        <v>854</v>
      </c>
      <c r="C277" s="1089" t="s">
        <v>855</v>
      </c>
      <c r="D277" s="704" t="s">
        <v>348</v>
      </c>
      <c r="E277" s="703" t="str">
        <f t="shared" si="95"/>
        <v>km</v>
      </c>
      <c r="F277" s="1097">
        <f t="shared" ref="F277:K277" si="105">IFERROR(F247+F262,"")</f>
        <v>0</v>
      </c>
      <c r="G277" s="1097">
        <f t="shared" si="105"/>
        <v>0</v>
      </c>
      <c r="H277" s="1097">
        <f t="shared" si="105"/>
        <v>0</v>
      </c>
      <c r="I277" s="1097">
        <f t="shared" si="105"/>
        <v>0</v>
      </c>
      <c r="J277" s="1097">
        <f t="shared" si="105"/>
        <v>0</v>
      </c>
      <c r="K277" s="1098">
        <f t="shared" si="105"/>
        <v>0</v>
      </c>
    </row>
    <row r="278" spans="1:11" x14ac:dyDescent="0.3">
      <c r="A278" s="1766"/>
      <c r="B278" s="704" t="s">
        <v>854</v>
      </c>
      <c r="C278" s="1089" t="s">
        <v>855</v>
      </c>
      <c r="D278" s="704" t="s">
        <v>349</v>
      </c>
      <c r="E278" s="703" t="str">
        <f t="shared" si="95"/>
        <v>km</v>
      </c>
      <c r="F278" s="1097">
        <f t="shared" ref="F278:K278" si="106">IFERROR(F248+F263,"")</f>
        <v>0</v>
      </c>
      <c r="G278" s="1097">
        <f t="shared" si="106"/>
        <v>0</v>
      </c>
      <c r="H278" s="1097">
        <f t="shared" si="106"/>
        <v>0</v>
      </c>
      <c r="I278" s="1097">
        <f t="shared" si="106"/>
        <v>0</v>
      </c>
      <c r="J278" s="1097">
        <f t="shared" si="106"/>
        <v>0</v>
      </c>
      <c r="K278" s="1098">
        <f t="shared" si="106"/>
        <v>0</v>
      </c>
    </row>
    <row r="279" spans="1:11" x14ac:dyDescent="0.3">
      <c r="A279" s="1766"/>
      <c r="B279" s="704" t="s">
        <v>854</v>
      </c>
      <c r="C279" s="703" t="s">
        <v>855</v>
      </c>
      <c r="D279" s="704" t="s">
        <v>350</v>
      </c>
      <c r="E279" s="703" t="s">
        <v>230</v>
      </c>
      <c r="F279" s="1097">
        <f t="shared" ref="F279:K279" si="107">IFERROR(F249+F264,"")</f>
        <v>0</v>
      </c>
      <c r="G279" s="1097">
        <f t="shared" si="107"/>
        <v>0</v>
      </c>
      <c r="H279" s="1097">
        <f t="shared" si="107"/>
        <v>0</v>
      </c>
      <c r="I279" s="1097">
        <f t="shared" si="107"/>
        <v>0</v>
      </c>
      <c r="J279" s="1097">
        <f t="shared" si="107"/>
        <v>0</v>
      </c>
      <c r="K279" s="1098">
        <f t="shared" si="107"/>
        <v>0</v>
      </c>
    </row>
    <row r="280" spans="1:11" ht="14.5" thickBot="1" x14ac:dyDescent="0.35">
      <c r="A280" s="1120"/>
      <c r="B280" s="1091" t="s">
        <v>869</v>
      </c>
      <c r="C280" s="1092"/>
      <c r="D280" s="1091"/>
      <c r="E280" s="1092" t="s">
        <v>230</v>
      </c>
      <c r="F280" s="1105">
        <f>IFERROR(F250+F265,"")</f>
        <v>0</v>
      </c>
      <c r="G280" s="1105">
        <f t="shared" ref="G280:K280" si="108">IFERROR(G250+G265,"")</f>
        <v>0</v>
      </c>
      <c r="H280" s="1105">
        <f t="shared" si="108"/>
        <v>0</v>
      </c>
      <c r="I280" s="1105">
        <f t="shared" si="108"/>
        <v>0</v>
      </c>
      <c r="J280" s="1105">
        <f t="shared" si="108"/>
        <v>0</v>
      </c>
      <c r="K280" s="1106">
        <f t="shared" si="108"/>
        <v>0</v>
      </c>
    </row>
    <row r="281" spans="1:11" x14ac:dyDescent="0.3">
      <c r="A281" s="1754"/>
      <c r="B281" s="1756" t="s">
        <v>847</v>
      </c>
      <c r="C281" s="1763" t="s">
        <v>852</v>
      </c>
      <c r="D281" s="1763" t="s">
        <v>848</v>
      </c>
      <c r="E281" s="1758" t="s">
        <v>299</v>
      </c>
      <c r="F281" s="1760" t="s">
        <v>857</v>
      </c>
      <c r="G281" s="1761"/>
      <c r="H281" s="1761"/>
      <c r="I281" s="1761"/>
      <c r="J281" s="1761"/>
      <c r="K281" s="1762"/>
    </row>
    <row r="282" spans="1:11" ht="14.5" thickBot="1" x14ac:dyDescent="0.35">
      <c r="A282" s="1755"/>
      <c r="B282" s="1757"/>
      <c r="C282" s="1764"/>
      <c r="D282" s="1764"/>
      <c r="E282" s="1759"/>
      <c r="F282" s="708">
        <v>2023</v>
      </c>
      <c r="G282" s="708">
        <v>2024</v>
      </c>
      <c r="H282" s="708">
        <v>2025</v>
      </c>
      <c r="I282" s="708">
        <v>2026</v>
      </c>
      <c r="J282" s="708">
        <v>2027</v>
      </c>
      <c r="K282" s="709">
        <v>2028</v>
      </c>
    </row>
    <row r="283" spans="1:11" x14ac:dyDescent="0.3">
      <c r="A283" s="1765" t="s">
        <v>665</v>
      </c>
      <c r="B283" s="710" t="s">
        <v>849</v>
      </c>
      <c r="C283" s="711" t="s">
        <v>602</v>
      </c>
      <c r="D283" s="710" t="s">
        <v>337</v>
      </c>
      <c r="E283" s="711" t="s">
        <v>230</v>
      </c>
      <c r="F283" s="1101"/>
      <c r="G283" s="1101"/>
      <c r="H283" s="1101"/>
      <c r="I283" s="1101"/>
      <c r="J283" s="1101"/>
      <c r="K283" s="1113"/>
    </row>
    <row r="284" spans="1:11" x14ac:dyDescent="0.3">
      <c r="A284" s="1766"/>
      <c r="B284" s="704" t="s">
        <v>849</v>
      </c>
      <c r="C284" s="703" t="s">
        <v>602</v>
      </c>
      <c r="D284" s="704" t="s">
        <v>338</v>
      </c>
      <c r="E284" s="703" t="str">
        <f>$E$9</f>
        <v>km</v>
      </c>
      <c r="F284" s="1102"/>
      <c r="G284" s="1102"/>
      <c r="H284" s="1102"/>
      <c r="I284" s="1102"/>
      <c r="J284" s="1102"/>
      <c r="K284" s="1114"/>
    </row>
    <row r="285" spans="1:11" x14ac:dyDescent="0.3">
      <c r="A285" s="1766"/>
      <c r="B285" s="704" t="s">
        <v>849</v>
      </c>
      <c r="C285" s="703" t="s">
        <v>602</v>
      </c>
      <c r="D285" s="704" t="s">
        <v>339</v>
      </c>
      <c r="E285" s="703" t="str">
        <f t="shared" ref="E285:E297" si="109">$E$9</f>
        <v>km</v>
      </c>
      <c r="F285" s="1102"/>
      <c r="G285" s="1102"/>
      <c r="H285" s="1102"/>
      <c r="I285" s="1102"/>
      <c r="J285" s="1102"/>
      <c r="K285" s="1114"/>
    </row>
    <row r="286" spans="1:11" x14ac:dyDescent="0.3">
      <c r="A286" s="1766"/>
      <c r="B286" s="704" t="s">
        <v>849</v>
      </c>
      <c r="C286" s="703" t="s">
        <v>602</v>
      </c>
      <c r="D286" s="704" t="s">
        <v>340</v>
      </c>
      <c r="E286" s="703" t="str">
        <f t="shared" si="109"/>
        <v>km</v>
      </c>
      <c r="F286" s="1102"/>
      <c r="G286" s="1102"/>
      <c r="H286" s="1102"/>
      <c r="I286" s="1102"/>
      <c r="J286" s="1102"/>
      <c r="K286" s="1114"/>
    </row>
    <row r="287" spans="1:11" x14ac:dyDescent="0.3">
      <c r="A287" s="1766"/>
      <c r="B287" s="704" t="s">
        <v>849</v>
      </c>
      <c r="C287" s="703" t="s">
        <v>602</v>
      </c>
      <c r="D287" s="704" t="s">
        <v>341</v>
      </c>
      <c r="E287" s="703" t="str">
        <f t="shared" si="109"/>
        <v>km</v>
      </c>
      <c r="F287" s="1102"/>
      <c r="G287" s="1102"/>
      <c r="H287" s="1102"/>
      <c r="I287" s="1102"/>
      <c r="J287" s="1102"/>
      <c r="K287" s="1114"/>
    </row>
    <row r="288" spans="1:11" x14ac:dyDescent="0.3">
      <c r="A288" s="1766"/>
      <c r="B288" s="704" t="s">
        <v>849</v>
      </c>
      <c r="C288" s="703" t="s">
        <v>602</v>
      </c>
      <c r="D288" s="704" t="s">
        <v>342</v>
      </c>
      <c r="E288" s="703" t="str">
        <f t="shared" si="109"/>
        <v>km</v>
      </c>
      <c r="F288" s="1102"/>
      <c r="G288" s="1102"/>
      <c r="H288" s="1102"/>
      <c r="I288" s="1102"/>
      <c r="J288" s="1102"/>
      <c r="K288" s="1114"/>
    </row>
    <row r="289" spans="1:11" x14ac:dyDescent="0.3">
      <c r="A289" s="1766"/>
      <c r="B289" s="704" t="s">
        <v>849</v>
      </c>
      <c r="C289" s="703" t="s">
        <v>602</v>
      </c>
      <c r="D289" s="704" t="s">
        <v>343</v>
      </c>
      <c r="E289" s="703" t="str">
        <f t="shared" si="109"/>
        <v>km</v>
      </c>
      <c r="F289" s="1102"/>
      <c r="G289" s="1102"/>
      <c r="H289" s="1102"/>
      <c r="I289" s="1102"/>
      <c r="J289" s="1102"/>
      <c r="K289" s="1114"/>
    </row>
    <row r="290" spans="1:11" x14ac:dyDescent="0.3">
      <c r="A290" s="1766"/>
      <c r="B290" s="704" t="s">
        <v>849</v>
      </c>
      <c r="C290" s="703" t="s">
        <v>602</v>
      </c>
      <c r="D290" s="704" t="s">
        <v>344</v>
      </c>
      <c r="E290" s="703" t="str">
        <f t="shared" si="109"/>
        <v>km</v>
      </c>
      <c r="F290" s="1102"/>
      <c r="G290" s="1102"/>
      <c r="H290" s="1102"/>
      <c r="I290" s="1102"/>
      <c r="J290" s="1102"/>
      <c r="K290" s="1114"/>
    </row>
    <row r="291" spans="1:11" x14ac:dyDescent="0.3">
      <c r="A291" s="1766"/>
      <c r="B291" s="704" t="s">
        <v>849</v>
      </c>
      <c r="C291" s="703" t="s">
        <v>602</v>
      </c>
      <c r="D291" s="704" t="s">
        <v>345</v>
      </c>
      <c r="E291" s="703" t="str">
        <f t="shared" si="109"/>
        <v>km</v>
      </c>
      <c r="F291" s="1102"/>
      <c r="G291" s="1102"/>
      <c r="H291" s="1102"/>
      <c r="I291" s="1102"/>
      <c r="J291" s="1102"/>
      <c r="K291" s="1114"/>
    </row>
    <row r="292" spans="1:11" x14ac:dyDescent="0.3">
      <c r="A292" s="1766"/>
      <c r="B292" s="704" t="s">
        <v>849</v>
      </c>
      <c r="C292" s="703" t="s">
        <v>602</v>
      </c>
      <c r="D292" s="704" t="s">
        <v>346</v>
      </c>
      <c r="E292" s="703" t="str">
        <f t="shared" si="109"/>
        <v>km</v>
      </c>
      <c r="F292" s="1102"/>
      <c r="G292" s="1102"/>
      <c r="H292" s="1102"/>
      <c r="I292" s="1102"/>
      <c r="J292" s="1102"/>
      <c r="K292" s="1114"/>
    </row>
    <row r="293" spans="1:11" x14ac:dyDescent="0.3">
      <c r="A293" s="1766"/>
      <c r="B293" s="704" t="s">
        <v>849</v>
      </c>
      <c r="C293" s="703" t="s">
        <v>602</v>
      </c>
      <c r="D293" s="704" t="s">
        <v>347</v>
      </c>
      <c r="E293" s="703" t="str">
        <f t="shared" si="109"/>
        <v>km</v>
      </c>
      <c r="F293" s="1102"/>
      <c r="G293" s="1102"/>
      <c r="H293" s="1102"/>
      <c r="I293" s="1102"/>
      <c r="J293" s="1102"/>
      <c r="K293" s="1114"/>
    </row>
    <row r="294" spans="1:11" x14ac:dyDescent="0.3">
      <c r="A294" s="1766"/>
      <c r="B294" s="704" t="s">
        <v>849</v>
      </c>
      <c r="C294" s="703" t="s">
        <v>602</v>
      </c>
      <c r="D294" s="704" t="s">
        <v>348</v>
      </c>
      <c r="E294" s="703" t="str">
        <f t="shared" si="109"/>
        <v>km</v>
      </c>
      <c r="F294" s="1102"/>
      <c r="G294" s="1102"/>
      <c r="H294" s="1102"/>
      <c r="I294" s="1102"/>
      <c r="J294" s="1102"/>
      <c r="K294" s="1114"/>
    </row>
    <row r="295" spans="1:11" x14ac:dyDescent="0.3">
      <c r="A295" s="1766"/>
      <c r="B295" s="704" t="s">
        <v>849</v>
      </c>
      <c r="C295" s="703" t="s">
        <v>602</v>
      </c>
      <c r="D295" s="704" t="s">
        <v>349</v>
      </c>
      <c r="E295" s="703" t="str">
        <f t="shared" si="109"/>
        <v>km</v>
      </c>
      <c r="F295" s="1102"/>
      <c r="G295" s="1102"/>
      <c r="H295" s="1102"/>
      <c r="I295" s="1102"/>
      <c r="J295" s="1102"/>
      <c r="K295" s="1114"/>
    </row>
    <row r="296" spans="1:11" x14ac:dyDescent="0.3">
      <c r="A296" s="1766"/>
      <c r="B296" s="580" t="s">
        <v>849</v>
      </c>
      <c r="C296" s="708" t="s">
        <v>602</v>
      </c>
      <c r="D296" s="580" t="s">
        <v>350</v>
      </c>
      <c r="E296" s="703" t="str">
        <f t="shared" si="109"/>
        <v>km</v>
      </c>
      <c r="F296" s="1102"/>
      <c r="G296" s="1102"/>
      <c r="H296" s="1102"/>
      <c r="I296" s="1102"/>
      <c r="J296" s="1102"/>
      <c r="K296" s="1114"/>
    </row>
    <row r="297" spans="1:11" ht="14.5" thickBot="1" x14ac:dyDescent="0.35">
      <c r="A297" s="1767"/>
      <c r="B297" s="1090" t="s">
        <v>849</v>
      </c>
      <c r="C297" s="433" t="s">
        <v>602</v>
      </c>
      <c r="D297" s="1090" t="s">
        <v>853</v>
      </c>
      <c r="E297" s="433" t="str">
        <f t="shared" si="109"/>
        <v>km</v>
      </c>
      <c r="F297" s="1105">
        <f>SUM(F283:F296)</f>
        <v>0</v>
      </c>
      <c r="G297" s="1105">
        <f t="shared" ref="G297" si="110">SUM(G283:G296)</f>
        <v>0</v>
      </c>
      <c r="H297" s="1105">
        <f t="shared" ref="H297" si="111">SUM(H283:H296)</f>
        <v>0</v>
      </c>
      <c r="I297" s="1105">
        <f t="shared" ref="I297" si="112">SUM(I283:I296)</f>
        <v>0</v>
      </c>
      <c r="J297" s="1105">
        <f t="shared" ref="J297" si="113">SUM(J283:J296)</f>
        <v>0</v>
      </c>
      <c r="K297" s="1106">
        <f t="shared" ref="K297" si="114">SUM(K283:K296)</f>
        <v>0</v>
      </c>
    </row>
    <row r="298" spans="1:11" x14ac:dyDescent="0.3">
      <c r="A298" s="1765" t="s">
        <v>665</v>
      </c>
      <c r="B298" s="1088" t="s">
        <v>850</v>
      </c>
      <c r="C298" s="1089" t="s">
        <v>602</v>
      </c>
      <c r="D298" s="1088" t="s">
        <v>337</v>
      </c>
      <c r="E298" s="1089" t="s">
        <v>230</v>
      </c>
      <c r="F298" s="1109"/>
      <c r="G298" s="1109"/>
      <c r="H298" s="1109"/>
      <c r="I298" s="1109"/>
      <c r="J298" s="1109"/>
      <c r="K298" s="1110"/>
    </row>
    <row r="299" spans="1:11" x14ac:dyDescent="0.3">
      <c r="A299" s="1766"/>
      <c r="B299" s="704" t="s">
        <v>850</v>
      </c>
      <c r="C299" s="703" t="s">
        <v>602</v>
      </c>
      <c r="D299" s="704" t="s">
        <v>338</v>
      </c>
      <c r="E299" s="703" t="str">
        <f>$E$9</f>
        <v>km</v>
      </c>
      <c r="F299" s="1103"/>
      <c r="G299" s="1103"/>
      <c r="H299" s="1103"/>
      <c r="I299" s="1103"/>
      <c r="J299" s="1103"/>
      <c r="K299" s="1111"/>
    </row>
    <row r="300" spans="1:11" x14ac:dyDescent="0.3">
      <c r="A300" s="1766"/>
      <c r="B300" s="704" t="s">
        <v>850</v>
      </c>
      <c r="C300" s="703" t="s">
        <v>602</v>
      </c>
      <c r="D300" s="704" t="s">
        <v>339</v>
      </c>
      <c r="E300" s="703" t="str">
        <f t="shared" ref="E300:E310" si="115">$E$9</f>
        <v>km</v>
      </c>
      <c r="F300" s="1103"/>
      <c r="G300" s="1103"/>
      <c r="H300" s="1103"/>
      <c r="I300" s="1103"/>
      <c r="J300" s="1103"/>
      <c r="K300" s="1111"/>
    </row>
    <row r="301" spans="1:11" x14ac:dyDescent="0.3">
      <c r="A301" s="1766"/>
      <c r="B301" s="704" t="s">
        <v>850</v>
      </c>
      <c r="C301" s="703" t="s">
        <v>602</v>
      </c>
      <c r="D301" s="704" t="s">
        <v>340</v>
      </c>
      <c r="E301" s="703" t="str">
        <f t="shared" si="115"/>
        <v>km</v>
      </c>
      <c r="F301" s="1103"/>
      <c r="G301" s="1103"/>
      <c r="H301" s="1103"/>
      <c r="I301" s="1103"/>
      <c r="J301" s="1103"/>
      <c r="K301" s="1111"/>
    </row>
    <row r="302" spans="1:11" x14ac:dyDescent="0.3">
      <c r="A302" s="1766"/>
      <c r="B302" s="704" t="s">
        <v>850</v>
      </c>
      <c r="C302" s="703" t="s">
        <v>602</v>
      </c>
      <c r="D302" s="704" t="s">
        <v>341</v>
      </c>
      <c r="E302" s="703" t="str">
        <f t="shared" si="115"/>
        <v>km</v>
      </c>
      <c r="F302" s="1103"/>
      <c r="G302" s="1103"/>
      <c r="H302" s="1103"/>
      <c r="I302" s="1103"/>
      <c r="J302" s="1103"/>
      <c r="K302" s="1111"/>
    </row>
    <row r="303" spans="1:11" x14ac:dyDescent="0.3">
      <c r="A303" s="1766"/>
      <c r="B303" s="704" t="s">
        <v>850</v>
      </c>
      <c r="C303" s="703" t="s">
        <v>602</v>
      </c>
      <c r="D303" s="704" t="s">
        <v>342</v>
      </c>
      <c r="E303" s="703" t="str">
        <f t="shared" si="115"/>
        <v>km</v>
      </c>
      <c r="F303" s="1103"/>
      <c r="G303" s="1103"/>
      <c r="H303" s="1103"/>
      <c r="I303" s="1103"/>
      <c r="J303" s="1103"/>
      <c r="K303" s="1111"/>
    </row>
    <row r="304" spans="1:11" x14ac:dyDescent="0.3">
      <c r="A304" s="1766"/>
      <c r="B304" s="704" t="s">
        <v>850</v>
      </c>
      <c r="C304" s="703" t="s">
        <v>602</v>
      </c>
      <c r="D304" s="704" t="s">
        <v>343</v>
      </c>
      <c r="E304" s="703" t="str">
        <f t="shared" si="115"/>
        <v>km</v>
      </c>
      <c r="F304" s="1103"/>
      <c r="G304" s="1103"/>
      <c r="H304" s="1103"/>
      <c r="I304" s="1103"/>
      <c r="J304" s="1103"/>
      <c r="K304" s="1111"/>
    </row>
    <row r="305" spans="1:11" x14ac:dyDescent="0.3">
      <c r="A305" s="1766"/>
      <c r="B305" s="704" t="s">
        <v>850</v>
      </c>
      <c r="C305" s="703" t="s">
        <v>602</v>
      </c>
      <c r="D305" s="704" t="s">
        <v>344</v>
      </c>
      <c r="E305" s="703" t="str">
        <f t="shared" si="115"/>
        <v>km</v>
      </c>
      <c r="F305" s="1103"/>
      <c r="G305" s="1103"/>
      <c r="H305" s="1103"/>
      <c r="I305" s="1103"/>
      <c r="J305" s="1103"/>
      <c r="K305" s="1111"/>
    </row>
    <row r="306" spans="1:11" x14ac:dyDescent="0.3">
      <c r="A306" s="1766"/>
      <c r="B306" s="704" t="s">
        <v>850</v>
      </c>
      <c r="C306" s="703" t="s">
        <v>602</v>
      </c>
      <c r="D306" s="704" t="s">
        <v>345</v>
      </c>
      <c r="E306" s="703" t="str">
        <f t="shared" si="115"/>
        <v>km</v>
      </c>
      <c r="F306" s="1103"/>
      <c r="G306" s="1103"/>
      <c r="H306" s="1103"/>
      <c r="I306" s="1103"/>
      <c r="J306" s="1103"/>
      <c r="K306" s="1111"/>
    </row>
    <row r="307" spans="1:11" x14ac:dyDescent="0.3">
      <c r="A307" s="1766"/>
      <c r="B307" s="704" t="s">
        <v>850</v>
      </c>
      <c r="C307" s="703" t="s">
        <v>602</v>
      </c>
      <c r="D307" s="704" t="s">
        <v>346</v>
      </c>
      <c r="E307" s="703" t="str">
        <f t="shared" si="115"/>
        <v>km</v>
      </c>
      <c r="F307" s="1103"/>
      <c r="G307" s="1103"/>
      <c r="H307" s="1103"/>
      <c r="I307" s="1103"/>
      <c r="J307" s="1103"/>
      <c r="K307" s="1111"/>
    </row>
    <row r="308" spans="1:11" x14ac:dyDescent="0.3">
      <c r="A308" s="1766"/>
      <c r="B308" s="704" t="s">
        <v>850</v>
      </c>
      <c r="C308" s="703" t="s">
        <v>602</v>
      </c>
      <c r="D308" s="704" t="s">
        <v>347</v>
      </c>
      <c r="E308" s="703" t="str">
        <f t="shared" si="115"/>
        <v>km</v>
      </c>
      <c r="F308" s="1103"/>
      <c r="G308" s="1103"/>
      <c r="H308" s="1103"/>
      <c r="I308" s="1103"/>
      <c r="J308" s="1103"/>
      <c r="K308" s="1111"/>
    </row>
    <row r="309" spans="1:11" x14ac:dyDescent="0.3">
      <c r="A309" s="1766"/>
      <c r="B309" s="704" t="s">
        <v>850</v>
      </c>
      <c r="C309" s="703" t="s">
        <v>602</v>
      </c>
      <c r="D309" s="704" t="s">
        <v>348</v>
      </c>
      <c r="E309" s="703" t="str">
        <f t="shared" si="115"/>
        <v>km</v>
      </c>
      <c r="F309" s="1103"/>
      <c r="G309" s="1103"/>
      <c r="H309" s="1103"/>
      <c r="I309" s="1103"/>
      <c r="J309" s="1103"/>
      <c r="K309" s="1111"/>
    </row>
    <row r="310" spans="1:11" x14ac:dyDescent="0.3">
      <c r="A310" s="1766"/>
      <c r="B310" s="704" t="s">
        <v>850</v>
      </c>
      <c r="C310" s="703" t="s">
        <v>602</v>
      </c>
      <c r="D310" s="704" t="s">
        <v>349</v>
      </c>
      <c r="E310" s="703" t="str">
        <f t="shared" si="115"/>
        <v>km</v>
      </c>
      <c r="F310" s="1103"/>
      <c r="G310" s="1103"/>
      <c r="H310" s="1103"/>
      <c r="I310" s="1103"/>
      <c r="J310" s="1103"/>
      <c r="K310" s="1111"/>
    </row>
    <row r="311" spans="1:11" x14ac:dyDescent="0.3">
      <c r="A311" s="1766"/>
      <c r="B311" s="580" t="s">
        <v>850</v>
      </c>
      <c r="C311" s="708" t="s">
        <v>602</v>
      </c>
      <c r="D311" s="580" t="s">
        <v>350</v>
      </c>
      <c r="E311" s="708" t="s">
        <v>230</v>
      </c>
      <c r="F311" s="1103"/>
      <c r="G311" s="1103"/>
      <c r="H311" s="1103"/>
      <c r="I311" s="1103"/>
      <c r="J311" s="1103"/>
      <c r="K311" s="1111"/>
    </row>
    <row r="312" spans="1:11" ht="14.5" thickBot="1" x14ac:dyDescent="0.35">
      <c r="A312" s="1767"/>
      <c r="B312" s="1090" t="s">
        <v>850</v>
      </c>
      <c r="C312" s="433" t="s">
        <v>602</v>
      </c>
      <c r="D312" s="1090" t="s">
        <v>853</v>
      </c>
      <c r="E312" s="433" t="str">
        <f t="shared" ref="E312" si="116">$E$9</f>
        <v>km</v>
      </c>
      <c r="F312" s="1105">
        <f>SUM(F298:F311)</f>
        <v>0</v>
      </c>
      <c r="G312" s="1105">
        <f t="shared" ref="G312" si="117">SUM(G298:G311)</f>
        <v>0</v>
      </c>
      <c r="H312" s="1105">
        <f t="shared" ref="H312" si="118">SUM(H298:H311)</f>
        <v>0</v>
      </c>
      <c r="I312" s="1105">
        <f t="shared" ref="I312" si="119">SUM(I298:I311)</f>
        <v>0</v>
      </c>
      <c r="J312" s="1105">
        <f t="shared" ref="J312" si="120">SUM(J298:J311)</f>
        <v>0</v>
      </c>
      <c r="K312" s="1106">
        <f t="shared" ref="K312" si="121">SUM(K298:K311)</f>
        <v>0</v>
      </c>
    </row>
    <row r="313" spans="1:11" x14ac:dyDescent="0.3">
      <c r="A313" s="1765" t="s">
        <v>665</v>
      </c>
      <c r="B313" s="1086" t="s">
        <v>851</v>
      </c>
      <c r="C313" s="1087" t="s">
        <v>602</v>
      </c>
      <c r="D313" s="1086" t="s">
        <v>337</v>
      </c>
      <c r="E313" s="1087" t="s">
        <v>230</v>
      </c>
      <c r="F313" s="1104"/>
      <c r="G313" s="1104"/>
      <c r="H313" s="1104"/>
      <c r="I313" s="1104"/>
      <c r="J313" s="1104"/>
      <c r="K313" s="1112"/>
    </row>
    <row r="314" spans="1:11" x14ac:dyDescent="0.3">
      <c r="A314" s="1766"/>
      <c r="B314" s="580" t="s">
        <v>851</v>
      </c>
      <c r="C314" s="708" t="s">
        <v>602</v>
      </c>
      <c r="D314" s="580" t="s">
        <v>338</v>
      </c>
      <c r="E314" s="708" t="s">
        <v>230</v>
      </c>
      <c r="F314" s="1103"/>
      <c r="G314" s="1103"/>
      <c r="H314" s="1103"/>
      <c r="I314" s="1103"/>
      <c r="J314" s="1103"/>
      <c r="K314" s="1111"/>
    </row>
    <row r="315" spans="1:11" x14ac:dyDescent="0.3">
      <c r="A315" s="1766"/>
      <c r="B315" s="580" t="s">
        <v>851</v>
      </c>
      <c r="C315" s="708" t="s">
        <v>602</v>
      </c>
      <c r="D315" s="580" t="s">
        <v>339</v>
      </c>
      <c r="E315" s="708" t="s">
        <v>230</v>
      </c>
      <c r="F315" s="1103"/>
      <c r="G315" s="1103"/>
      <c r="H315" s="1103"/>
      <c r="I315" s="1103"/>
      <c r="J315" s="1103"/>
      <c r="K315" s="1111"/>
    </row>
    <row r="316" spans="1:11" x14ac:dyDescent="0.3">
      <c r="A316" s="1766"/>
      <c r="B316" s="580" t="s">
        <v>851</v>
      </c>
      <c r="C316" s="708" t="s">
        <v>602</v>
      </c>
      <c r="D316" s="580" t="s">
        <v>340</v>
      </c>
      <c r="E316" s="708" t="s">
        <v>230</v>
      </c>
      <c r="F316" s="1103"/>
      <c r="G316" s="1103"/>
      <c r="H316" s="1103"/>
      <c r="I316" s="1103"/>
      <c r="J316" s="1103"/>
      <c r="K316" s="1111"/>
    </row>
    <row r="317" spans="1:11" x14ac:dyDescent="0.3">
      <c r="A317" s="1766"/>
      <c r="B317" s="580" t="s">
        <v>851</v>
      </c>
      <c r="C317" s="708" t="s">
        <v>602</v>
      </c>
      <c r="D317" s="580" t="s">
        <v>341</v>
      </c>
      <c r="E317" s="708" t="s">
        <v>230</v>
      </c>
      <c r="F317" s="1103"/>
      <c r="G317" s="1103"/>
      <c r="H317" s="1103"/>
      <c r="I317" s="1103"/>
      <c r="J317" s="1103"/>
      <c r="K317" s="1111"/>
    </row>
    <row r="318" spans="1:11" x14ac:dyDescent="0.3">
      <c r="A318" s="1766"/>
      <c r="B318" s="580" t="s">
        <v>851</v>
      </c>
      <c r="C318" s="708" t="s">
        <v>602</v>
      </c>
      <c r="D318" s="580" t="s">
        <v>342</v>
      </c>
      <c r="E318" s="708" t="s">
        <v>230</v>
      </c>
      <c r="F318" s="1103"/>
      <c r="G318" s="1103"/>
      <c r="H318" s="1103"/>
      <c r="I318" s="1103"/>
      <c r="J318" s="1103"/>
      <c r="K318" s="1111"/>
    </row>
    <row r="319" spans="1:11" x14ac:dyDescent="0.3">
      <c r="A319" s="1766"/>
      <c r="B319" s="580" t="s">
        <v>851</v>
      </c>
      <c r="C319" s="708" t="s">
        <v>602</v>
      </c>
      <c r="D319" s="580" t="s">
        <v>343</v>
      </c>
      <c r="E319" s="708" t="s">
        <v>230</v>
      </c>
      <c r="F319" s="1103"/>
      <c r="G319" s="1103"/>
      <c r="H319" s="1103"/>
      <c r="I319" s="1103"/>
      <c r="J319" s="1103"/>
      <c r="K319" s="1111"/>
    </row>
    <row r="320" spans="1:11" x14ac:dyDescent="0.3">
      <c r="A320" s="1766"/>
      <c r="B320" s="580" t="s">
        <v>851</v>
      </c>
      <c r="C320" s="708" t="s">
        <v>602</v>
      </c>
      <c r="D320" s="580" t="s">
        <v>344</v>
      </c>
      <c r="E320" s="708" t="s">
        <v>230</v>
      </c>
      <c r="F320" s="1103"/>
      <c r="G320" s="1103"/>
      <c r="H320" s="1103"/>
      <c r="I320" s="1103"/>
      <c r="J320" s="1103"/>
      <c r="K320" s="1111"/>
    </row>
    <row r="321" spans="1:11" x14ac:dyDescent="0.3">
      <c r="A321" s="1766"/>
      <c r="B321" s="580" t="s">
        <v>851</v>
      </c>
      <c r="C321" s="708" t="s">
        <v>602</v>
      </c>
      <c r="D321" s="580" t="s">
        <v>345</v>
      </c>
      <c r="E321" s="708" t="s">
        <v>230</v>
      </c>
      <c r="F321" s="1103"/>
      <c r="G321" s="1103"/>
      <c r="H321" s="1103"/>
      <c r="I321" s="1103"/>
      <c r="J321" s="1103"/>
      <c r="K321" s="1111"/>
    </row>
    <row r="322" spans="1:11" x14ac:dyDescent="0.3">
      <c r="A322" s="1766"/>
      <c r="B322" s="580" t="s">
        <v>851</v>
      </c>
      <c r="C322" s="708" t="s">
        <v>602</v>
      </c>
      <c r="D322" s="580" t="s">
        <v>346</v>
      </c>
      <c r="E322" s="708" t="s">
        <v>230</v>
      </c>
      <c r="F322" s="1103"/>
      <c r="G322" s="1103"/>
      <c r="H322" s="1103"/>
      <c r="I322" s="1103"/>
      <c r="J322" s="1103"/>
      <c r="K322" s="1111"/>
    </row>
    <row r="323" spans="1:11" x14ac:dyDescent="0.3">
      <c r="A323" s="1766"/>
      <c r="B323" s="580" t="s">
        <v>851</v>
      </c>
      <c r="C323" s="708" t="s">
        <v>602</v>
      </c>
      <c r="D323" s="580" t="s">
        <v>347</v>
      </c>
      <c r="E323" s="708" t="s">
        <v>230</v>
      </c>
      <c r="F323" s="1103"/>
      <c r="G323" s="1103"/>
      <c r="H323" s="1103"/>
      <c r="I323" s="1103"/>
      <c r="J323" s="1103"/>
      <c r="K323" s="1111"/>
    </row>
    <row r="324" spans="1:11" x14ac:dyDescent="0.3">
      <c r="A324" s="1766"/>
      <c r="B324" s="580" t="s">
        <v>851</v>
      </c>
      <c r="C324" s="708" t="s">
        <v>602</v>
      </c>
      <c r="D324" s="580" t="s">
        <v>348</v>
      </c>
      <c r="E324" s="708" t="s">
        <v>230</v>
      </c>
      <c r="F324" s="1103"/>
      <c r="G324" s="1103"/>
      <c r="H324" s="1103"/>
      <c r="I324" s="1103"/>
      <c r="J324" s="1103"/>
      <c r="K324" s="1111"/>
    </row>
    <row r="325" spans="1:11" x14ac:dyDescent="0.3">
      <c r="A325" s="1766"/>
      <c r="B325" s="580" t="s">
        <v>851</v>
      </c>
      <c r="C325" s="708" t="s">
        <v>602</v>
      </c>
      <c r="D325" s="580" t="s">
        <v>349</v>
      </c>
      <c r="E325" s="708" t="s">
        <v>230</v>
      </c>
      <c r="F325" s="1103"/>
      <c r="G325" s="1103"/>
      <c r="H325" s="1103"/>
      <c r="I325" s="1103"/>
      <c r="J325" s="1103"/>
      <c r="K325" s="1111"/>
    </row>
    <row r="326" spans="1:11" x14ac:dyDescent="0.3">
      <c r="A326" s="1766"/>
      <c r="B326" s="580" t="s">
        <v>851</v>
      </c>
      <c r="C326" s="708" t="s">
        <v>602</v>
      </c>
      <c r="D326" s="580" t="s">
        <v>350</v>
      </c>
      <c r="E326" s="708" t="s">
        <v>230</v>
      </c>
      <c r="F326" s="1103"/>
      <c r="G326" s="1103"/>
      <c r="H326" s="1103"/>
      <c r="I326" s="1103"/>
      <c r="J326" s="1103"/>
      <c r="K326" s="1111"/>
    </row>
    <row r="327" spans="1:11" ht="14.5" thickBot="1" x14ac:dyDescent="0.35">
      <c r="A327" s="1767"/>
      <c r="B327" s="1090" t="s">
        <v>851</v>
      </c>
      <c r="C327" s="433" t="s">
        <v>602</v>
      </c>
      <c r="D327" s="1090" t="s">
        <v>853</v>
      </c>
      <c r="E327" s="433" t="str">
        <f t="shared" ref="E327" si="122">$E$9</f>
        <v>km</v>
      </c>
      <c r="F327" s="1105">
        <f>SUM(F313:F326)</f>
        <v>0</v>
      </c>
      <c r="G327" s="1105">
        <f t="shared" ref="G327" si="123">SUM(G313:G326)</f>
        <v>0</v>
      </c>
      <c r="H327" s="1105">
        <f t="shared" ref="H327" si="124">SUM(H313:H326)</f>
        <v>0</v>
      </c>
      <c r="I327" s="1105">
        <f t="shared" ref="I327" si="125">SUM(I313:I326)</f>
        <v>0</v>
      </c>
      <c r="J327" s="1105">
        <f t="shared" ref="J327" si="126">SUM(J313:J326)</f>
        <v>0</v>
      </c>
      <c r="K327" s="1106">
        <f t="shared" ref="K327" si="127">SUM(K313:K326)</f>
        <v>0</v>
      </c>
    </row>
    <row r="328" spans="1:11" x14ac:dyDescent="0.3">
      <c r="A328" s="1765" t="s">
        <v>665</v>
      </c>
      <c r="B328" s="710" t="s">
        <v>849</v>
      </c>
      <c r="C328" s="711" t="s">
        <v>596</v>
      </c>
      <c r="D328" s="710" t="s">
        <v>337</v>
      </c>
      <c r="E328" s="711" t="s">
        <v>230</v>
      </c>
      <c r="F328" s="1101"/>
      <c r="G328" s="1101"/>
      <c r="H328" s="1101"/>
      <c r="I328" s="1101"/>
      <c r="J328" s="1101"/>
      <c r="K328" s="1113"/>
    </row>
    <row r="329" spans="1:11" x14ac:dyDescent="0.3">
      <c r="A329" s="1766"/>
      <c r="B329" s="704" t="s">
        <v>849</v>
      </c>
      <c r="C329" s="703" t="s">
        <v>596</v>
      </c>
      <c r="D329" s="704" t="s">
        <v>338</v>
      </c>
      <c r="E329" s="703" t="str">
        <f>$E$9</f>
        <v>km</v>
      </c>
      <c r="F329" s="1102"/>
      <c r="G329" s="1102"/>
      <c r="H329" s="1102"/>
      <c r="I329" s="1102"/>
      <c r="J329" s="1102"/>
      <c r="K329" s="1114"/>
    </row>
    <row r="330" spans="1:11" x14ac:dyDescent="0.3">
      <c r="A330" s="1766"/>
      <c r="B330" s="704" t="s">
        <v>849</v>
      </c>
      <c r="C330" s="703" t="s">
        <v>596</v>
      </c>
      <c r="D330" s="704" t="s">
        <v>339</v>
      </c>
      <c r="E330" s="703" t="str">
        <f t="shared" ref="E330:E342" si="128">$E$9</f>
        <v>km</v>
      </c>
      <c r="F330" s="1102"/>
      <c r="G330" s="1102"/>
      <c r="H330" s="1102"/>
      <c r="I330" s="1102"/>
      <c r="J330" s="1102"/>
      <c r="K330" s="1114"/>
    </row>
    <row r="331" spans="1:11" x14ac:dyDescent="0.3">
      <c r="A331" s="1766"/>
      <c r="B331" s="704" t="s">
        <v>849</v>
      </c>
      <c r="C331" s="703" t="s">
        <v>596</v>
      </c>
      <c r="D331" s="704" t="s">
        <v>340</v>
      </c>
      <c r="E331" s="703" t="str">
        <f t="shared" si="128"/>
        <v>km</v>
      </c>
      <c r="F331" s="1102"/>
      <c r="G331" s="1102"/>
      <c r="H331" s="1102"/>
      <c r="I331" s="1102"/>
      <c r="J331" s="1102"/>
      <c r="K331" s="1114"/>
    </row>
    <row r="332" spans="1:11" x14ac:dyDescent="0.3">
      <c r="A332" s="1766"/>
      <c r="B332" s="704" t="s">
        <v>849</v>
      </c>
      <c r="C332" s="703" t="s">
        <v>596</v>
      </c>
      <c r="D332" s="704" t="s">
        <v>341</v>
      </c>
      <c r="E332" s="703" t="str">
        <f t="shared" si="128"/>
        <v>km</v>
      </c>
      <c r="F332" s="1102"/>
      <c r="G332" s="1102"/>
      <c r="H332" s="1102"/>
      <c r="I332" s="1102"/>
      <c r="J332" s="1102"/>
      <c r="K332" s="1114"/>
    </row>
    <row r="333" spans="1:11" x14ac:dyDescent="0.3">
      <c r="A333" s="1766"/>
      <c r="B333" s="704" t="s">
        <v>849</v>
      </c>
      <c r="C333" s="703" t="s">
        <v>596</v>
      </c>
      <c r="D333" s="704" t="s">
        <v>342</v>
      </c>
      <c r="E333" s="703" t="str">
        <f t="shared" si="128"/>
        <v>km</v>
      </c>
      <c r="F333" s="1102"/>
      <c r="G333" s="1102"/>
      <c r="H333" s="1102"/>
      <c r="I333" s="1102"/>
      <c r="J333" s="1102"/>
      <c r="K333" s="1114"/>
    </row>
    <row r="334" spans="1:11" x14ac:dyDescent="0.3">
      <c r="A334" s="1766"/>
      <c r="B334" s="704" t="s">
        <v>849</v>
      </c>
      <c r="C334" s="703" t="s">
        <v>596</v>
      </c>
      <c r="D334" s="704" t="s">
        <v>343</v>
      </c>
      <c r="E334" s="703" t="str">
        <f t="shared" si="128"/>
        <v>km</v>
      </c>
      <c r="F334" s="1102"/>
      <c r="G334" s="1102"/>
      <c r="H334" s="1102"/>
      <c r="I334" s="1102"/>
      <c r="J334" s="1102"/>
      <c r="K334" s="1114"/>
    </row>
    <row r="335" spans="1:11" x14ac:dyDescent="0.3">
      <c r="A335" s="1766"/>
      <c r="B335" s="704" t="s">
        <v>849</v>
      </c>
      <c r="C335" s="703" t="s">
        <v>596</v>
      </c>
      <c r="D335" s="704" t="s">
        <v>344</v>
      </c>
      <c r="E335" s="703" t="str">
        <f t="shared" si="128"/>
        <v>km</v>
      </c>
      <c r="F335" s="1102"/>
      <c r="G335" s="1102"/>
      <c r="H335" s="1102"/>
      <c r="I335" s="1102"/>
      <c r="J335" s="1102"/>
      <c r="K335" s="1114"/>
    </row>
    <row r="336" spans="1:11" x14ac:dyDescent="0.3">
      <c r="A336" s="1766"/>
      <c r="B336" s="704" t="s">
        <v>849</v>
      </c>
      <c r="C336" s="703" t="s">
        <v>596</v>
      </c>
      <c r="D336" s="704" t="s">
        <v>345</v>
      </c>
      <c r="E336" s="703" t="str">
        <f t="shared" si="128"/>
        <v>km</v>
      </c>
      <c r="F336" s="1102"/>
      <c r="G336" s="1102"/>
      <c r="H336" s="1102"/>
      <c r="I336" s="1102"/>
      <c r="J336" s="1102"/>
      <c r="K336" s="1114"/>
    </row>
    <row r="337" spans="1:11" x14ac:dyDescent="0.3">
      <c r="A337" s="1766"/>
      <c r="B337" s="704" t="s">
        <v>849</v>
      </c>
      <c r="C337" s="703" t="s">
        <v>596</v>
      </c>
      <c r="D337" s="704" t="s">
        <v>346</v>
      </c>
      <c r="E337" s="703" t="str">
        <f t="shared" si="128"/>
        <v>km</v>
      </c>
      <c r="F337" s="1102"/>
      <c r="G337" s="1102"/>
      <c r="H337" s="1102"/>
      <c r="I337" s="1102"/>
      <c r="J337" s="1102"/>
      <c r="K337" s="1114"/>
    </row>
    <row r="338" spans="1:11" x14ac:dyDescent="0.3">
      <c r="A338" s="1766"/>
      <c r="B338" s="704" t="s">
        <v>849</v>
      </c>
      <c r="C338" s="703" t="s">
        <v>596</v>
      </c>
      <c r="D338" s="704" t="s">
        <v>347</v>
      </c>
      <c r="E338" s="703" t="str">
        <f t="shared" si="128"/>
        <v>km</v>
      </c>
      <c r="F338" s="1102"/>
      <c r="G338" s="1102"/>
      <c r="H338" s="1102"/>
      <c r="I338" s="1102"/>
      <c r="J338" s="1102"/>
      <c r="K338" s="1114"/>
    </row>
    <row r="339" spans="1:11" x14ac:dyDescent="0.3">
      <c r="A339" s="1766"/>
      <c r="B339" s="704" t="s">
        <v>849</v>
      </c>
      <c r="C339" s="703" t="s">
        <v>596</v>
      </c>
      <c r="D339" s="704" t="s">
        <v>348</v>
      </c>
      <c r="E339" s="703" t="str">
        <f t="shared" si="128"/>
        <v>km</v>
      </c>
      <c r="F339" s="1102"/>
      <c r="G339" s="1102"/>
      <c r="H339" s="1102"/>
      <c r="I339" s="1102"/>
      <c r="J339" s="1102"/>
      <c r="K339" s="1114"/>
    </row>
    <row r="340" spans="1:11" x14ac:dyDescent="0.3">
      <c r="A340" s="1766"/>
      <c r="B340" s="704" t="s">
        <v>849</v>
      </c>
      <c r="C340" s="703" t="s">
        <v>596</v>
      </c>
      <c r="D340" s="704" t="s">
        <v>349</v>
      </c>
      <c r="E340" s="703" t="str">
        <f t="shared" si="128"/>
        <v>km</v>
      </c>
      <c r="F340" s="1102"/>
      <c r="G340" s="1102"/>
      <c r="H340" s="1102"/>
      <c r="I340" s="1102"/>
      <c r="J340" s="1102"/>
      <c r="K340" s="1114"/>
    </row>
    <row r="341" spans="1:11" x14ac:dyDescent="0.3">
      <c r="A341" s="1766"/>
      <c r="B341" s="580" t="s">
        <v>849</v>
      </c>
      <c r="C341" s="708" t="s">
        <v>596</v>
      </c>
      <c r="D341" s="580" t="s">
        <v>350</v>
      </c>
      <c r="E341" s="703" t="str">
        <f t="shared" si="128"/>
        <v>km</v>
      </c>
      <c r="F341" s="1103"/>
      <c r="G341" s="1103"/>
      <c r="H341" s="1103"/>
      <c r="I341" s="1103"/>
      <c r="J341" s="1103"/>
      <c r="K341" s="1111"/>
    </row>
    <row r="342" spans="1:11" ht="14.5" thickBot="1" x14ac:dyDescent="0.35">
      <c r="A342" s="1767"/>
      <c r="B342" s="1090" t="s">
        <v>849</v>
      </c>
      <c r="C342" s="433" t="s">
        <v>596</v>
      </c>
      <c r="D342" s="1090" t="s">
        <v>853</v>
      </c>
      <c r="E342" s="433" t="str">
        <f t="shared" si="128"/>
        <v>km</v>
      </c>
      <c r="F342" s="1105">
        <f>SUM(F328:F341)</f>
        <v>0</v>
      </c>
      <c r="G342" s="1105">
        <f t="shared" ref="G342" si="129">SUM(G328:G341)</f>
        <v>0</v>
      </c>
      <c r="H342" s="1105">
        <f t="shared" ref="H342" si="130">SUM(H328:H341)</f>
        <v>0</v>
      </c>
      <c r="I342" s="1105">
        <f t="shared" ref="I342" si="131">SUM(I328:I341)</f>
        <v>0</v>
      </c>
      <c r="J342" s="1105">
        <f t="shared" ref="J342" si="132">SUM(J328:J341)</f>
        <v>0</v>
      </c>
      <c r="K342" s="1106">
        <f t="shared" ref="K342" si="133">SUM(K328:K341)</f>
        <v>0</v>
      </c>
    </row>
    <row r="343" spans="1:11" x14ac:dyDescent="0.3">
      <c r="A343" s="1765" t="s">
        <v>665</v>
      </c>
      <c r="B343" s="1088" t="s">
        <v>850</v>
      </c>
      <c r="C343" s="1089" t="s">
        <v>596</v>
      </c>
      <c r="D343" s="1088" t="s">
        <v>337</v>
      </c>
      <c r="E343" s="1089" t="s">
        <v>230</v>
      </c>
      <c r="F343" s="1104"/>
      <c r="G343" s="1104"/>
      <c r="H343" s="1104"/>
      <c r="I343" s="1104"/>
      <c r="J343" s="1104"/>
      <c r="K343" s="1112"/>
    </row>
    <row r="344" spans="1:11" x14ac:dyDescent="0.3">
      <c r="A344" s="1766"/>
      <c r="B344" s="704" t="s">
        <v>850</v>
      </c>
      <c r="C344" s="703" t="s">
        <v>596</v>
      </c>
      <c r="D344" s="704" t="s">
        <v>338</v>
      </c>
      <c r="E344" s="703" t="str">
        <f>$E$9</f>
        <v>km</v>
      </c>
      <c r="F344" s="1103"/>
      <c r="G344" s="1103"/>
      <c r="H344" s="1103"/>
      <c r="I344" s="1103"/>
      <c r="J344" s="1103"/>
      <c r="K344" s="1111"/>
    </row>
    <row r="345" spans="1:11" x14ac:dyDescent="0.3">
      <c r="A345" s="1766"/>
      <c r="B345" s="704" t="s">
        <v>850</v>
      </c>
      <c r="C345" s="703" t="s">
        <v>596</v>
      </c>
      <c r="D345" s="704" t="s">
        <v>339</v>
      </c>
      <c r="E345" s="703" t="str">
        <f t="shared" ref="E345:E355" si="134">$E$9</f>
        <v>km</v>
      </c>
      <c r="F345" s="1103"/>
      <c r="G345" s="1103"/>
      <c r="H345" s="1103"/>
      <c r="I345" s="1103"/>
      <c r="J345" s="1103"/>
      <c r="K345" s="1111"/>
    </row>
    <row r="346" spans="1:11" x14ac:dyDescent="0.3">
      <c r="A346" s="1766"/>
      <c r="B346" s="704" t="s">
        <v>850</v>
      </c>
      <c r="C346" s="703" t="s">
        <v>596</v>
      </c>
      <c r="D346" s="704" t="s">
        <v>340</v>
      </c>
      <c r="E346" s="703" t="str">
        <f t="shared" si="134"/>
        <v>km</v>
      </c>
      <c r="F346" s="1103"/>
      <c r="G346" s="1103"/>
      <c r="H346" s="1103"/>
      <c r="I346" s="1103"/>
      <c r="J346" s="1103"/>
      <c r="K346" s="1111"/>
    </row>
    <row r="347" spans="1:11" x14ac:dyDescent="0.3">
      <c r="A347" s="1766"/>
      <c r="B347" s="704" t="s">
        <v>850</v>
      </c>
      <c r="C347" s="703" t="s">
        <v>596</v>
      </c>
      <c r="D347" s="704" t="s">
        <v>341</v>
      </c>
      <c r="E347" s="703" t="str">
        <f t="shared" si="134"/>
        <v>km</v>
      </c>
      <c r="F347" s="1103"/>
      <c r="G347" s="1103"/>
      <c r="H347" s="1103"/>
      <c r="I347" s="1103"/>
      <c r="J347" s="1103"/>
      <c r="K347" s="1111"/>
    </row>
    <row r="348" spans="1:11" x14ac:dyDescent="0.3">
      <c r="A348" s="1766"/>
      <c r="B348" s="704" t="s">
        <v>850</v>
      </c>
      <c r="C348" s="703" t="s">
        <v>596</v>
      </c>
      <c r="D348" s="704" t="s">
        <v>342</v>
      </c>
      <c r="E348" s="703" t="str">
        <f t="shared" si="134"/>
        <v>km</v>
      </c>
      <c r="F348" s="1103"/>
      <c r="G348" s="1103"/>
      <c r="H348" s="1103"/>
      <c r="I348" s="1103"/>
      <c r="J348" s="1103"/>
      <c r="K348" s="1111"/>
    </row>
    <row r="349" spans="1:11" x14ac:dyDescent="0.3">
      <c r="A349" s="1766"/>
      <c r="B349" s="704" t="s">
        <v>850</v>
      </c>
      <c r="C349" s="703" t="s">
        <v>596</v>
      </c>
      <c r="D349" s="704" t="s">
        <v>343</v>
      </c>
      <c r="E349" s="703" t="str">
        <f t="shared" si="134"/>
        <v>km</v>
      </c>
      <c r="F349" s="1103"/>
      <c r="G349" s="1103"/>
      <c r="H349" s="1103"/>
      <c r="I349" s="1103"/>
      <c r="J349" s="1103"/>
      <c r="K349" s="1111"/>
    </row>
    <row r="350" spans="1:11" x14ac:dyDescent="0.3">
      <c r="A350" s="1766"/>
      <c r="B350" s="704" t="s">
        <v>850</v>
      </c>
      <c r="C350" s="703" t="s">
        <v>596</v>
      </c>
      <c r="D350" s="704" t="s">
        <v>344</v>
      </c>
      <c r="E350" s="703" t="str">
        <f t="shared" si="134"/>
        <v>km</v>
      </c>
      <c r="F350" s="1103"/>
      <c r="G350" s="1103"/>
      <c r="H350" s="1103"/>
      <c r="I350" s="1103"/>
      <c r="J350" s="1103"/>
      <c r="K350" s="1111"/>
    </row>
    <row r="351" spans="1:11" x14ac:dyDescent="0.3">
      <c r="A351" s="1766"/>
      <c r="B351" s="704" t="s">
        <v>850</v>
      </c>
      <c r="C351" s="703" t="s">
        <v>596</v>
      </c>
      <c r="D351" s="704" t="s">
        <v>345</v>
      </c>
      <c r="E351" s="703" t="str">
        <f t="shared" si="134"/>
        <v>km</v>
      </c>
      <c r="F351" s="1103"/>
      <c r="G351" s="1103"/>
      <c r="H351" s="1103"/>
      <c r="I351" s="1103"/>
      <c r="J351" s="1103"/>
      <c r="K351" s="1111"/>
    </row>
    <row r="352" spans="1:11" x14ac:dyDescent="0.3">
      <c r="A352" s="1766"/>
      <c r="B352" s="704" t="s">
        <v>850</v>
      </c>
      <c r="C352" s="703" t="s">
        <v>596</v>
      </c>
      <c r="D352" s="704" t="s">
        <v>346</v>
      </c>
      <c r="E352" s="703" t="str">
        <f t="shared" si="134"/>
        <v>km</v>
      </c>
      <c r="F352" s="1103"/>
      <c r="G352" s="1103"/>
      <c r="H352" s="1103"/>
      <c r="I352" s="1103"/>
      <c r="J352" s="1103"/>
      <c r="K352" s="1111"/>
    </row>
    <row r="353" spans="1:11" x14ac:dyDescent="0.3">
      <c r="A353" s="1766"/>
      <c r="B353" s="704" t="s">
        <v>850</v>
      </c>
      <c r="C353" s="703" t="s">
        <v>596</v>
      </c>
      <c r="D353" s="704" t="s">
        <v>347</v>
      </c>
      <c r="E353" s="703" t="str">
        <f t="shared" si="134"/>
        <v>km</v>
      </c>
      <c r="F353" s="1103"/>
      <c r="G353" s="1103"/>
      <c r="H353" s="1103"/>
      <c r="I353" s="1103"/>
      <c r="J353" s="1103"/>
      <c r="K353" s="1111"/>
    </row>
    <row r="354" spans="1:11" x14ac:dyDescent="0.3">
      <c r="A354" s="1766"/>
      <c r="B354" s="704" t="s">
        <v>850</v>
      </c>
      <c r="C354" s="703" t="s">
        <v>596</v>
      </c>
      <c r="D354" s="704" t="s">
        <v>348</v>
      </c>
      <c r="E354" s="703" t="str">
        <f t="shared" si="134"/>
        <v>km</v>
      </c>
      <c r="F354" s="1103"/>
      <c r="G354" s="1103"/>
      <c r="H354" s="1103"/>
      <c r="I354" s="1103"/>
      <c r="J354" s="1103"/>
      <c r="K354" s="1111"/>
    </row>
    <row r="355" spans="1:11" x14ac:dyDescent="0.3">
      <c r="A355" s="1766"/>
      <c r="B355" s="704" t="s">
        <v>850</v>
      </c>
      <c r="C355" s="703" t="s">
        <v>596</v>
      </c>
      <c r="D355" s="704" t="s">
        <v>349</v>
      </c>
      <c r="E355" s="703" t="str">
        <f t="shared" si="134"/>
        <v>km</v>
      </c>
      <c r="F355" s="1103"/>
      <c r="G355" s="1103"/>
      <c r="H355" s="1103"/>
      <c r="I355" s="1103"/>
      <c r="J355" s="1103"/>
      <c r="K355" s="1111"/>
    </row>
    <row r="356" spans="1:11" x14ac:dyDescent="0.3">
      <c r="A356" s="1766"/>
      <c r="B356" s="704" t="s">
        <v>850</v>
      </c>
      <c r="C356" s="708" t="s">
        <v>596</v>
      </c>
      <c r="D356" s="580" t="s">
        <v>350</v>
      </c>
      <c r="E356" s="708" t="s">
        <v>230</v>
      </c>
      <c r="F356" s="1103"/>
      <c r="G356" s="1103"/>
      <c r="H356" s="1103"/>
      <c r="I356" s="1103"/>
      <c r="J356" s="1103"/>
      <c r="K356" s="1111"/>
    </row>
    <row r="357" spans="1:11" ht="14.5" thickBot="1" x14ac:dyDescent="0.35">
      <c r="A357" s="1767"/>
      <c r="B357" s="1090" t="s">
        <v>850</v>
      </c>
      <c r="C357" s="433" t="s">
        <v>596</v>
      </c>
      <c r="D357" s="1090" t="s">
        <v>853</v>
      </c>
      <c r="E357" s="433" t="str">
        <f t="shared" ref="E357" si="135">$E$9</f>
        <v>km</v>
      </c>
      <c r="F357" s="1105">
        <f>SUM(F343:F356)</f>
        <v>0</v>
      </c>
      <c r="G357" s="1105">
        <f t="shared" ref="G357" si="136">SUM(G343:G356)</f>
        <v>0</v>
      </c>
      <c r="H357" s="1105">
        <f t="shared" ref="H357" si="137">SUM(H343:H356)</f>
        <v>0</v>
      </c>
      <c r="I357" s="1105">
        <f t="shared" ref="I357" si="138">SUM(I343:I356)</f>
        <v>0</v>
      </c>
      <c r="J357" s="1105">
        <f t="shared" ref="J357" si="139">SUM(J343:J356)</f>
        <v>0</v>
      </c>
      <c r="K357" s="1106">
        <f t="shared" ref="K357" si="140">SUM(K343:K356)</f>
        <v>0</v>
      </c>
    </row>
    <row r="358" spans="1:11" x14ac:dyDescent="0.3">
      <c r="A358" s="1765" t="s">
        <v>665</v>
      </c>
      <c r="B358" s="1086" t="s">
        <v>851</v>
      </c>
      <c r="C358" s="1087" t="s">
        <v>596</v>
      </c>
      <c r="D358" s="1086" t="s">
        <v>337</v>
      </c>
      <c r="E358" s="1087" t="s">
        <v>230</v>
      </c>
      <c r="F358" s="1104"/>
      <c r="G358" s="1104"/>
      <c r="H358" s="1104"/>
      <c r="I358" s="1104"/>
      <c r="J358" s="1104"/>
      <c r="K358" s="1112"/>
    </row>
    <row r="359" spans="1:11" x14ac:dyDescent="0.3">
      <c r="A359" s="1766"/>
      <c r="B359" s="580" t="s">
        <v>851</v>
      </c>
      <c r="C359" s="708" t="s">
        <v>596</v>
      </c>
      <c r="D359" s="580" t="s">
        <v>338</v>
      </c>
      <c r="E359" s="708" t="s">
        <v>230</v>
      </c>
      <c r="F359" s="1103"/>
      <c r="G359" s="1103"/>
      <c r="H359" s="1103"/>
      <c r="I359" s="1103"/>
      <c r="J359" s="1103"/>
      <c r="K359" s="1111"/>
    </row>
    <row r="360" spans="1:11" x14ac:dyDescent="0.3">
      <c r="A360" s="1766"/>
      <c r="B360" s="580" t="s">
        <v>851</v>
      </c>
      <c r="C360" s="708" t="s">
        <v>596</v>
      </c>
      <c r="D360" s="580" t="s">
        <v>339</v>
      </c>
      <c r="E360" s="708" t="s">
        <v>230</v>
      </c>
      <c r="F360" s="1103"/>
      <c r="G360" s="1103"/>
      <c r="H360" s="1103"/>
      <c r="I360" s="1103"/>
      <c r="J360" s="1103"/>
      <c r="K360" s="1111"/>
    </row>
    <row r="361" spans="1:11" x14ac:dyDescent="0.3">
      <c r="A361" s="1766"/>
      <c r="B361" s="580" t="s">
        <v>851</v>
      </c>
      <c r="C361" s="708" t="s">
        <v>596</v>
      </c>
      <c r="D361" s="580" t="s">
        <v>340</v>
      </c>
      <c r="E361" s="708" t="s">
        <v>230</v>
      </c>
      <c r="F361" s="1103"/>
      <c r="G361" s="1103"/>
      <c r="H361" s="1103"/>
      <c r="I361" s="1103"/>
      <c r="J361" s="1103"/>
      <c r="K361" s="1111"/>
    </row>
    <row r="362" spans="1:11" x14ac:dyDescent="0.3">
      <c r="A362" s="1766"/>
      <c r="B362" s="580" t="s">
        <v>851</v>
      </c>
      <c r="C362" s="708" t="s">
        <v>596</v>
      </c>
      <c r="D362" s="580" t="s">
        <v>341</v>
      </c>
      <c r="E362" s="708" t="s">
        <v>230</v>
      </c>
      <c r="F362" s="1103"/>
      <c r="G362" s="1103"/>
      <c r="H362" s="1103"/>
      <c r="I362" s="1103"/>
      <c r="J362" s="1103"/>
      <c r="K362" s="1111"/>
    </row>
    <row r="363" spans="1:11" x14ac:dyDescent="0.3">
      <c r="A363" s="1766"/>
      <c r="B363" s="580" t="s">
        <v>851</v>
      </c>
      <c r="C363" s="708" t="s">
        <v>596</v>
      </c>
      <c r="D363" s="580" t="s">
        <v>342</v>
      </c>
      <c r="E363" s="708" t="s">
        <v>230</v>
      </c>
      <c r="F363" s="1103"/>
      <c r="G363" s="1103"/>
      <c r="H363" s="1103"/>
      <c r="I363" s="1103"/>
      <c r="J363" s="1103"/>
      <c r="K363" s="1111"/>
    </row>
    <row r="364" spans="1:11" x14ac:dyDescent="0.3">
      <c r="A364" s="1766"/>
      <c r="B364" s="580" t="s">
        <v>851</v>
      </c>
      <c r="C364" s="708" t="s">
        <v>596</v>
      </c>
      <c r="D364" s="580" t="s">
        <v>343</v>
      </c>
      <c r="E364" s="708" t="s">
        <v>230</v>
      </c>
      <c r="F364" s="1103"/>
      <c r="G364" s="1103"/>
      <c r="H364" s="1103"/>
      <c r="I364" s="1103"/>
      <c r="J364" s="1103"/>
      <c r="K364" s="1111"/>
    </row>
    <row r="365" spans="1:11" x14ac:dyDescent="0.3">
      <c r="A365" s="1766"/>
      <c r="B365" s="580" t="s">
        <v>851</v>
      </c>
      <c r="C365" s="708" t="s">
        <v>596</v>
      </c>
      <c r="D365" s="580" t="s">
        <v>344</v>
      </c>
      <c r="E365" s="708" t="s">
        <v>230</v>
      </c>
      <c r="F365" s="1103"/>
      <c r="G365" s="1103"/>
      <c r="H365" s="1103"/>
      <c r="I365" s="1103"/>
      <c r="J365" s="1103"/>
      <c r="K365" s="1111"/>
    </row>
    <row r="366" spans="1:11" x14ac:dyDescent="0.3">
      <c r="A366" s="1766"/>
      <c r="B366" s="580" t="s">
        <v>851</v>
      </c>
      <c r="C366" s="708" t="s">
        <v>596</v>
      </c>
      <c r="D366" s="580" t="s">
        <v>345</v>
      </c>
      <c r="E366" s="708" t="s">
        <v>230</v>
      </c>
      <c r="F366" s="1103"/>
      <c r="G366" s="1103"/>
      <c r="H366" s="1103"/>
      <c r="I366" s="1103"/>
      <c r="J366" s="1103"/>
      <c r="K366" s="1111"/>
    </row>
    <row r="367" spans="1:11" x14ac:dyDescent="0.3">
      <c r="A367" s="1766"/>
      <c r="B367" s="580" t="s">
        <v>851</v>
      </c>
      <c r="C367" s="708" t="s">
        <v>596</v>
      </c>
      <c r="D367" s="580" t="s">
        <v>346</v>
      </c>
      <c r="E367" s="708" t="s">
        <v>230</v>
      </c>
      <c r="F367" s="1103"/>
      <c r="G367" s="1103"/>
      <c r="H367" s="1103"/>
      <c r="I367" s="1103"/>
      <c r="J367" s="1103"/>
      <c r="K367" s="1111"/>
    </row>
    <row r="368" spans="1:11" x14ac:dyDescent="0.3">
      <c r="A368" s="1766"/>
      <c r="B368" s="580" t="s">
        <v>851</v>
      </c>
      <c r="C368" s="708" t="s">
        <v>596</v>
      </c>
      <c r="D368" s="580" t="s">
        <v>347</v>
      </c>
      <c r="E368" s="708" t="s">
        <v>230</v>
      </c>
      <c r="F368" s="1103"/>
      <c r="G368" s="1103"/>
      <c r="H368" s="1103"/>
      <c r="I368" s="1103"/>
      <c r="J368" s="1103"/>
      <c r="K368" s="1111"/>
    </row>
    <row r="369" spans="1:11" x14ac:dyDescent="0.3">
      <c r="A369" s="1766"/>
      <c r="B369" s="580" t="s">
        <v>851</v>
      </c>
      <c r="C369" s="708" t="s">
        <v>596</v>
      </c>
      <c r="D369" s="580" t="s">
        <v>348</v>
      </c>
      <c r="E369" s="708" t="s">
        <v>230</v>
      </c>
      <c r="F369" s="1103"/>
      <c r="G369" s="1103"/>
      <c r="H369" s="1103"/>
      <c r="I369" s="1103"/>
      <c r="J369" s="1103"/>
      <c r="K369" s="1111"/>
    </row>
    <row r="370" spans="1:11" x14ac:dyDescent="0.3">
      <c r="A370" s="1766"/>
      <c r="B370" s="580" t="s">
        <v>851</v>
      </c>
      <c r="C370" s="708" t="s">
        <v>596</v>
      </c>
      <c r="D370" s="580" t="s">
        <v>349</v>
      </c>
      <c r="E370" s="708" t="s">
        <v>230</v>
      </c>
      <c r="F370" s="1103"/>
      <c r="G370" s="1103"/>
      <c r="H370" s="1103"/>
      <c r="I370" s="1103"/>
      <c r="J370" s="1103"/>
      <c r="K370" s="1111"/>
    </row>
    <row r="371" spans="1:11" x14ac:dyDescent="0.3">
      <c r="A371" s="1766"/>
      <c r="B371" s="580" t="s">
        <v>851</v>
      </c>
      <c r="C371" s="708" t="s">
        <v>596</v>
      </c>
      <c r="D371" s="580" t="s">
        <v>350</v>
      </c>
      <c r="E371" s="708" t="s">
        <v>230</v>
      </c>
      <c r="F371" s="1103"/>
      <c r="G371" s="1103"/>
      <c r="H371" s="1103"/>
      <c r="I371" s="1103"/>
      <c r="J371" s="1103"/>
      <c r="K371" s="1111"/>
    </row>
    <row r="372" spans="1:11" ht="14.5" thickBot="1" x14ac:dyDescent="0.35">
      <c r="A372" s="1767"/>
      <c r="B372" s="1090" t="s">
        <v>851</v>
      </c>
      <c r="C372" s="433" t="s">
        <v>596</v>
      </c>
      <c r="D372" s="1090" t="s">
        <v>853</v>
      </c>
      <c r="E372" s="433" t="str">
        <f t="shared" ref="E372" si="141">$E$9</f>
        <v>km</v>
      </c>
      <c r="F372" s="1105">
        <f>SUM(F358:F371)</f>
        <v>0</v>
      </c>
      <c r="G372" s="1105">
        <f t="shared" ref="G372" si="142">SUM(G358:G371)</f>
        <v>0</v>
      </c>
      <c r="H372" s="1105">
        <f t="shared" ref="H372" si="143">SUM(H358:H371)</f>
        <v>0</v>
      </c>
      <c r="I372" s="1105">
        <f t="shared" ref="I372" si="144">SUM(I358:I371)</f>
        <v>0</v>
      </c>
      <c r="J372" s="1105">
        <f t="shared" ref="J372" si="145">SUM(J358:J371)</f>
        <v>0</v>
      </c>
      <c r="K372" s="1106">
        <f t="shared" ref="K372" si="146">SUM(K358:K371)</f>
        <v>0</v>
      </c>
    </row>
    <row r="373" spans="1:11" x14ac:dyDescent="0.3">
      <c r="A373" s="1765" t="s">
        <v>665</v>
      </c>
      <c r="B373" s="710" t="s">
        <v>854</v>
      </c>
      <c r="C373" s="1087" t="s">
        <v>602</v>
      </c>
      <c r="D373" s="710" t="s">
        <v>337</v>
      </c>
      <c r="E373" s="711" t="s">
        <v>230</v>
      </c>
      <c r="F373" s="1093">
        <f>IFERROR(F283+F298+F313,"")</f>
        <v>0</v>
      </c>
      <c r="G373" s="1093">
        <f t="shared" ref="G373:K373" si="147">IFERROR(G283+G298+G313,"")</f>
        <v>0</v>
      </c>
      <c r="H373" s="1093">
        <f t="shared" si="147"/>
        <v>0</v>
      </c>
      <c r="I373" s="1093">
        <f t="shared" si="147"/>
        <v>0</v>
      </c>
      <c r="J373" s="1093">
        <f t="shared" si="147"/>
        <v>0</v>
      </c>
      <c r="K373" s="1094">
        <f t="shared" si="147"/>
        <v>0</v>
      </c>
    </row>
    <row r="374" spans="1:11" x14ac:dyDescent="0.3">
      <c r="A374" s="1766"/>
      <c r="B374" s="704" t="s">
        <v>854</v>
      </c>
      <c r="C374" s="708" t="s">
        <v>602</v>
      </c>
      <c r="D374" s="704" t="s">
        <v>338</v>
      </c>
      <c r="E374" s="703" t="str">
        <f>$E$9</f>
        <v>km</v>
      </c>
      <c r="F374" s="1095">
        <f t="shared" ref="F374:K374" si="148">IFERROR(F284+F299+F314,"")</f>
        <v>0</v>
      </c>
      <c r="G374" s="1095">
        <f t="shared" si="148"/>
        <v>0</v>
      </c>
      <c r="H374" s="1095">
        <f t="shared" si="148"/>
        <v>0</v>
      </c>
      <c r="I374" s="1095">
        <f t="shared" si="148"/>
        <v>0</v>
      </c>
      <c r="J374" s="1095">
        <f t="shared" si="148"/>
        <v>0</v>
      </c>
      <c r="K374" s="1096">
        <f t="shared" si="148"/>
        <v>0</v>
      </c>
    </row>
    <row r="375" spans="1:11" x14ac:dyDescent="0.3">
      <c r="A375" s="1766"/>
      <c r="B375" s="704" t="s">
        <v>854</v>
      </c>
      <c r="C375" s="708" t="s">
        <v>602</v>
      </c>
      <c r="D375" s="704" t="s">
        <v>339</v>
      </c>
      <c r="E375" s="703" t="str">
        <f t="shared" ref="E375:E387" si="149">$E$9</f>
        <v>km</v>
      </c>
      <c r="F375" s="1095">
        <f t="shared" ref="F375:K375" si="150">IFERROR(F285+F300+F315,"")</f>
        <v>0</v>
      </c>
      <c r="G375" s="1095">
        <f t="shared" si="150"/>
        <v>0</v>
      </c>
      <c r="H375" s="1095">
        <f t="shared" si="150"/>
        <v>0</v>
      </c>
      <c r="I375" s="1095">
        <f t="shared" si="150"/>
        <v>0</v>
      </c>
      <c r="J375" s="1095">
        <f t="shared" si="150"/>
        <v>0</v>
      </c>
      <c r="K375" s="1096">
        <f t="shared" si="150"/>
        <v>0</v>
      </c>
    </row>
    <row r="376" spans="1:11" x14ac:dyDescent="0.3">
      <c r="A376" s="1766"/>
      <c r="B376" s="704" t="s">
        <v>854</v>
      </c>
      <c r="C376" s="708" t="s">
        <v>602</v>
      </c>
      <c r="D376" s="704" t="s">
        <v>340</v>
      </c>
      <c r="E376" s="703" t="str">
        <f t="shared" si="149"/>
        <v>km</v>
      </c>
      <c r="F376" s="1095">
        <f t="shared" ref="F376:K376" si="151">IFERROR(F286+F301+F316,"")</f>
        <v>0</v>
      </c>
      <c r="G376" s="1095">
        <f t="shared" si="151"/>
        <v>0</v>
      </c>
      <c r="H376" s="1095">
        <f t="shared" si="151"/>
        <v>0</v>
      </c>
      <c r="I376" s="1095">
        <f t="shared" si="151"/>
        <v>0</v>
      </c>
      <c r="J376" s="1095">
        <f t="shared" si="151"/>
        <v>0</v>
      </c>
      <c r="K376" s="1096">
        <f t="shared" si="151"/>
        <v>0</v>
      </c>
    </row>
    <row r="377" spans="1:11" x14ac:dyDescent="0.3">
      <c r="A377" s="1766"/>
      <c r="B377" s="704" t="s">
        <v>854</v>
      </c>
      <c r="C377" s="708" t="s">
        <v>602</v>
      </c>
      <c r="D377" s="704" t="s">
        <v>341</v>
      </c>
      <c r="E377" s="703" t="str">
        <f t="shared" si="149"/>
        <v>km</v>
      </c>
      <c r="F377" s="1095">
        <f t="shared" ref="F377:K377" si="152">IFERROR(F287+F302+F317,"")</f>
        <v>0</v>
      </c>
      <c r="G377" s="1095">
        <f t="shared" si="152"/>
        <v>0</v>
      </c>
      <c r="H377" s="1095">
        <f t="shared" si="152"/>
        <v>0</v>
      </c>
      <c r="I377" s="1095">
        <f t="shared" si="152"/>
        <v>0</v>
      </c>
      <c r="J377" s="1095">
        <f t="shared" si="152"/>
        <v>0</v>
      </c>
      <c r="K377" s="1096">
        <f t="shared" si="152"/>
        <v>0</v>
      </c>
    </row>
    <row r="378" spans="1:11" x14ac:dyDescent="0.3">
      <c r="A378" s="1766"/>
      <c r="B378" s="704" t="s">
        <v>854</v>
      </c>
      <c r="C378" s="708" t="s">
        <v>602</v>
      </c>
      <c r="D378" s="704" t="s">
        <v>342</v>
      </c>
      <c r="E378" s="703" t="str">
        <f t="shared" si="149"/>
        <v>km</v>
      </c>
      <c r="F378" s="1095">
        <f t="shared" ref="F378:K378" si="153">IFERROR(F288+F303+F318,"")</f>
        <v>0</v>
      </c>
      <c r="G378" s="1095">
        <f t="shared" si="153"/>
        <v>0</v>
      </c>
      <c r="H378" s="1095">
        <f t="shared" si="153"/>
        <v>0</v>
      </c>
      <c r="I378" s="1095">
        <f t="shared" si="153"/>
        <v>0</v>
      </c>
      <c r="J378" s="1095">
        <f t="shared" si="153"/>
        <v>0</v>
      </c>
      <c r="K378" s="1096">
        <f t="shared" si="153"/>
        <v>0</v>
      </c>
    </row>
    <row r="379" spans="1:11" x14ac:dyDescent="0.3">
      <c r="A379" s="1766"/>
      <c r="B379" s="704" t="s">
        <v>854</v>
      </c>
      <c r="C379" s="708" t="s">
        <v>602</v>
      </c>
      <c r="D379" s="704" t="s">
        <v>343</v>
      </c>
      <c r="E379" s="703" t="str">
        <f t="shared" si="149"/>
        <v>km</v>
      </c>
      <c r="F379" s="1095">
        <f t="shared" ref="F379:K379" si="154">IFERROR(F289+F304+F319,"")</f>
        <v>0</v>
      </c>
      <c r="G379" s="1095">
        <f t="shared" si="154"/>
        <v>0</v>
      </c>
      <c r="H379" s="1095">
        <f t="shared" si="154"/>
        <v>0</v>
      </c>
      <c r="I379" s="1095">
        <f t="shared" si="154"/>
        <v>0</v>
      </c>
      <c r="J379" s="1095">
        <f t="shared" si="154"/>
        <v>0</v>
      </c>
      <c r="K379" s="1096">
        <f t="shared" si="154"/>
        <v>0</v>
      </c>
    </row>
    <row r="380" spans="1:11" x14ac:dyDescent="0.3">
      <c r="A380" s="1766"/>
      <c r="B380" s="704" t="s">
        <v>854</v>
      </c>
      <c r="C380" s="708" t="s">
        <v>602</v>
      </c>
      <c r="D380" s="704" t="s">
        <v>344</v>
      </c>
      <c r="E380" s="703" t="str">
        <f t="shared" si="149"/>
        <v>km</v>
      </c>
      <c r="F380" s="1095">
        <f t="shared" ref="F380:K380" si="155">IFERROR(F290+F305+F320,"")</f>
        <v>0</v>
      </c>
      <c r="G380" s="1095">
        <f t="shared" si="155"/>
        <v>0</v>
      </c>
      <c r="H380" s="1095">
        <f t="shared" si="155"/>
        <v>0</v>
      </c>
      <c r="I380" s="1095">
        <f t="shared" si="155"/>
        <v>0</v>
      </c>
      <c r="J380" s="1095">
        <f t="shared" si="155"/>
        <v>0</v>
      </c>
      <c r="K380" s="1096">
        <f t="shared" si="155"/>
        <v>0</v>
      </c>
    </row>
    <row r="381" spans="1:11" x14ac:dyDescent="0.3">
      <c r="A381" s="1766"/>
      <c r="B381" s="704" t="s">
        <v>854</v>
      </c>
      <c r="C381" s="708" t="s">
        <v>602</v>
      </c>
      <c r="D381" s="704" t="s">
        <v>345</v>
      </c>
      <c r="E381" s="703" t="str">
        <f t="shared" si="149"/>
        <v>km</v>
      </c>
      <c r="F381" s="1095">
        <f t="shared" ref="F381:K381" si="156">IFERROR(F291+F306+F321,"")</f>
        <v>0</v>
      </c>
      <c r="G381" s="1095">
        <f t="shared" si="156"/>
        <v>0</v>
      </c>
      <c r="H381" s="1095">
        <f t="shared" si="156"/>
        <v>0</v>
      </c>
      <c r="I381" s="1095">
        <f t="shared" si="156"/>
        <v>0</v>
      </c>
      <c r="J381" s="1095">
        <f t="shared" si="156"/>
        <v>0</v>
      </c>
      <c r="K381" s="1096">
        <f t="shared" si="156"/>
        <v>0</v>
      </c>
    </row>
    <row r="382" spans="1:11" x14ac:dyDescent="0.3">
      <c r="A382" s="1766"/>
      <c r="B382" s="704" t="s">
        <v>854</v>
      </c>
      <c r="C382" s="708" t="s">
        <v>602</v>
      </c>
      <c r="D382" s="704" t="s">
        <v>346</v>
      </c>
      <c r="E382" s="703" t="str">
        <f t="shared" si="149"/>
        <v>km</v>
      </c>
      <c r="F382" s="1095">
        <f t="shared" ref="F382:K382" si="157">IFERROR(F292+F307+F322,"")</f>
        <v>0</v>
      </c>
      <c r="G382" s="1095">
        <f t="shared" si="157"/>
        <v>0</v>
      </c>
      <c r="H382" s="1095">
        <f t="shared" si="157"/>
        <v>0</v>
      </c>
      <c r="I382" s="1095">
        <f t="shared" si="157"/>
        <v>0</v>
      </c>
      <c r="J382" s="1095">
        <f t="shared" si="157"/>
        <v>0</v>
      </c>
      <c r="K382" s="1096">
        <f t="shared" si="157"/>
        <v>0</v>
      </c>
    </row>
    <row r="383" spans="1:11" x14ac:dyDescent="0.3">
      <c r="A383" s="1766"/>
      <c r="B383" s="704" t="s">
        <v>854</v>
      </c>
      <c r="C383" s="708" t="s">
        <v>602</v>
      </c>
      <c r="D383" s="704" t="s">
        <v>347</v>
      </c>
      <c r="E383" s="703" t="str">
        <f t="shared" si="149"/>
        <v>km</v>
      </c>
      <c r="F383" s="1095">
        <f t="shared" ref="F383:K383" si="158">IFERROR(F293+F308+F323,"")</f>
        <v>0</v>
      </c>
      <c r="G383" s="1095">
        <f t="shared" si="158"/>
        <v>0</v>
      </c>
      <c r="H383" s="1095">
        <f t="shared" si="158"/>
        <v>0</v>
      </c>
      <c r="I383" s="1095">
        <f t="shared" si="158"/>
        <v>0</v>
      </c>
      <c r="J383" s="1095">
        <f t="shared" si="158"/>
        <v>0</v>
      </c>
      <c r="K383" s="1096">
        <f t="shared" si="158"/>
        <v>0</v>
      </c>
    </row>
    <row r="384" spans="1:11" x14ac:dyDescent="0.3">
      <c r="A384" s="1766"/>
      <c r="B384" s="704" t="s">
        <v>854</v>
      </c>
      <c r="C384" s="708" t="s">
        <v>602</v>
      </c>
      <c r="D384" s="704" t="s">
        <v>348</v>
      </c>
      <c r="E384" s="703" t="str">
        <f t="shared" si="149"/>
        <v>km</v>
      </c>
      <c r="F384" s="1095">
        <f t="shared" ref="F384:K384" si="159">IFERROR(F294+F309+F324,"")</f>
        <v>0</v>
      </c>
      <c r="G384" s="1095">
        <f t="shared" si="159"/>
        <v>0</v>
      </c>
      <c r="H384" s="1095">
        <f t="shared" si="159"/>
        <v>0</v>
      </c>
      <c r="I384" s="1095">
        <f t="shared" si="159"/>
        <v>0</v>
      </c>
      <c r="J384" s="1095">
        <f t="shared" si="159"/>
        <v>0</v>
      </c>
      <c r="K384" s="1096">
        <f t="shared" si="159"/>
        <v>0</v>
      </c>
    </row>
    <row r="385" spans="1:11" x14ac:dyDescent="0.3">
      <c r="A385" s="1766"/>
      <c r="B385" s="704" t="s">
        <v>854</v>
      </c>
      <c r="C385" s="708" t="s">
        <v>602</v>
      </c>
      <c r="D385" s="704" t="s">
        <v>349</v>
      </c>
      <c r="E385" s="703" t="str">
        <f t="shared" si="149"/>
        <v>km</v>
      </c>
      <c r="F385" s="1095">
        <f t="shared" ref="F385:K385" si="160">IFERROR(F295+F310+F325,"")</f>
        <v>0</v>
      </c>
      <c r="G385" s="1095">
        <f t="shared" si="160"/>
        <v>0</v>
      </c>
      <c r="H385" s="1095">
        <f t="shared" si="160"/>
        <v>0</v>
      </c>
      <c r="I385" s="1095">
        <f t="shared" si="160"/>
        <v>0</v>
      </c>
      <c r="J385" s="1095">
        <f t="shared" si="160"/>
        <v>0</v>
      </c>
      <c r="K385" s="1096">
        <f t="shared" si="160"/>
        <v>0</v>
      </c>
    </row>
    <row r="386" spans="1:11" x14ac:dyDescent="0.3">
      <c r="A386" s="1766"/>
      <c r="B386" s="580" t="s">
        <v>854</v>
      </c>
      <c r="C386" s="708" t="s">
        <v>602</v>
      </c>
      <c r="D386" s="580" t="s">
        <v>350</v>
      </c>
      <c r="E386" s="703" t="str">
        <f t="shared" si="149"/>
        <v>km</v>
      </c>
      <c r="F386" s="1097">
        <f t="shared" ref="F386:K386" si="161">IFERROR(F296+F311+F326,"")</f>
        <v>0</v>
      </c>
      <c r="G386" s="1097">
        <f t="shared" si="161"/>
        <v>0</v>
      </c>
      <c r="H386" s="1097">
        <f t="shared" si="161"/>
        <v>0</v>
      </c>
      <c r="I386" s="1097">
        <f t="shared" si="161"/>
        <v>0</v>
      </c>
      <c r="J386" s="1097">
        <f t="shared" si="161"/>
        <v>0</v>
      </c>
      <c r="K386" s="1098">
        <f t="shared" si="161"/>
        <v>0</v>
      </c>
    </row>
    <row r="387" spans="1:11" ht="14.5" thickBot="1" x14ac:dyDescent="0.35">
      <c r="A387" s="1767"/>
      <c r="B387" s="1090" t="s">
        <v>854</v>
      </c>
      <c r="C387" s="433" t="s">
        <v>602</v>
      </c>
      <c r="D387" s="1090" t="s">
        <v>853</v>
      </c>
      <c r="E387" s="433" t="str">
        <f t="shared" si="149"/>
        <v>km</v>
      </c>
      <c r="F387" s="1105">
        <f t="shared" ref="F387:K387" si="162">IFERROR(F297+F312+F327,"")</f>
        <v>0</v>
      </c>
      <c r="G387" s="1105">
        <f t="shared" si="162"/>
        <v>0</v>
      </c>
      <c r="H387" s="1105">
        <f t="shared" si="162"/>
        <v>0</v>
      </c>
      <c r="I387" s="1105">
        <f t="shared" si="162"/>
        <v>0</v>
      </c>
      <c r="J387" s="1105">
        <f t="shared" si="162"/>
        <v>0</v>
      </c>
      <c r="K387" s="1106">
        <f t="shared" si="162"/>
        <v>0</v>
      </c>
    </row>
    <row r="388" spans="1:11" x14ac:dyDescent="0.3">
      <c r="A388" s="1765" t="s">
        <v>665</v>
      </c>
      <c r="B388" s="1088" t="s">
        <v>854</v>
      </c>
      <c r="C388" s="1089" t="s">
        <v>596</v>
      </c>
      <c r="D388" s="1088" t="s">
        <v>337</v>
      </c>
      <c r="E388" s="1089" t="s">
        <v>230</v>
      </c>
      <c r="F388" s="1093">
        <f>IFERROR(F328+F343+F358,"")</f>
        <v>0</v>
      </c>
      <c r="G388" s="1093">
        <f t="shared" ref="G388:K388" si="163">IFERROR(G328+G343+G358,"")</f>
        <v>0</v>
      </c>
      <c r="H388" s="1093">
        <f t="shared" si="163"/>
        <v>0</v>
      </c>
      <c r="I388" s="1093">
        <f t="shared" si="163"/>
        <v>0</v>
      </c>
      <c r="J388" s="1093">
        <f t="shared" si="163"/>
        <v>0</v>
      </c>
      <c r="K388" s="1094">
        <f t="shared" si="163"/>
        <v>0</v>
      </c>
    </row>
    <row r="389" spans="1:11" x14ac:dyDescent="0.3">
      <c r="A389" s="1766"/>
      <c r="B389" s="704" t="s">
        <v>854</v>
      </c>
      <c r="C389" s="703" t="s">
        <v>596</v>
      </c>
      <c r="D389" s="704" t="s">
        <v>338</v>
      </c>
      <c r="E389" s="703" t="str">
        <f>$E$9</f>
        <v>km</v>
      </c>
      <c r="F389" s="1097">
        <f t="shared" ref="F389:K389" si="164">IFERROR(F329+F344+F359,"")</f>
        <v>0</v>
      </c>
      <c r="G389" s="1097">
        <f t="shared" si="164"/>
        <v>0</v>
      </c>
      <c r="H389" s="1097">
        <f t="shared" si="164"/>
        <v>0</v>
      </c>
      <c r="I389" s="1097">
        <f t="shared" si="164"/>
        <v>0</v>
      </c>
      <c r="J389" s="1097">
        <f t="shared" si="164"/>
        <v>0</v>
      </c>
      <c r="K389" s="1098">
        <f t="shared" si="164"/>
        <v>0</v>
      </c>
    </row>
    <row r="390" spans="1:11" x14ac:dyDescent="0.3">
      <c r="A390" s="1766"/>
      <c r="B390" s="704" t="s">
        <v>854</v>
      </c>
      <c r="C390" s="703" t="s">
        <v>596</v>
      </c>
      <c r="D390" s="704" t="s">
        <v>339</v>
      </c>
      <c r="E390" s="703" t="str">
        <f t="shared" ref="E390:E400" si="165">$E$9</f>
        <v>km</v>
      </c>
      <c r="F390" s="1097">
        <f t="shared" ref="F390:K390" si="166">IFERROR(F330+F345+F360,"")</f>
        <v>0</v>
      </c>
      <c r="G390" s="1097">
        <f t="shared" si="166"/>
        <v>0</v>
      </c>
      <c r="H390" s="1097">
        <f t="shared" si="166"/>
        <v>0</v>
      </c>
      <c r="I390" s="1097">
        <f t="shared" si="166"/>
        <v>0</v>
      </c>
      <c r="J390" s="1097">
        <f t="shared" si="166"/>
        <v>0</v>
      </c>
      <c r="K390" s="1098">
        <f t="shared" si="166"/>
        <v>0</v>
      </c>
    </row>
    <row r="391" spans="1:11" x14ac:dyDescent="0.3">
      <c r="A391" s="1766"/>
      <c r="B391" s="704" t="s">
        <v>854</v>
      </c>
      <c r="C391" s="703" t="s">
        <v>596</v>
      </c>
      <c r="D391" s="704" t="s">
        <v>340</v>
      </c>
      <c r="E391" s="703" t="str">
        <f t="shared" si="165"/>
        <v>km</v>
      </c>
      <c r="F391" s="1097">
        <f t="shared" ref="F391:K391" si="167">IFERROR(F331+F346+F361,"")</f>
        <v>0</v>
      </c>
      <c r="G391" s="1097">
        <f t="shared" si="167"/>
        <v>0</v>
      </c>
      <c r="H391" s="1097">
        <f t="shared" si="167"/>
        <v>0</v>
      </c>
      <c r="I391" s="1097">
        <f t="shared" si="167"/>
        <v>0</v>
      </c>
      <c r="J391" s="1097">
        <f t="shared" si="167"/>
        <v>0</v>
      </c>
      <c r="K391" s="1098">
        <f t="shared" si="167"/>
        <v>0</v>
      </c>
    </row>
    <row r="392" spans="1:11" x14ac:dyDescent="0.3">
      <c r="A392" s="1766"/>
      <c r="B392" s="704" t="s">
        <v>854</v>
      </c>
      <c r="C392" s="703" t="s">
        <v>596</v>
      </c>
      <c r="D392" s="704" t="s">
        <v>341</v>
      </c>
      <c r="E392" s="703" t="str">
        <f t="shared" si="165"/>
        <v>km</v>
      </c>
      <c r="F392" s="1097">
        <f t="shared" ref="F392:K392" si="168">IFERROR(F332+F347+F362,"")</f>
        <v>0</v>
      </c>
      <c r="G392" s="1097">
        <f t="shared" si="168"/>
        <v>0</v>
      </c>
      <c r="H392" s="1097">
        <f t="shared" si="168"/>
        <v>0</v>
      </c>
      <c r="I392" s="1097">
        <f t="shared" si="168"/>
        <v>0</v>
      </c>
      <c r="J392" s="1097">
        <f t="shared" si="168"/>
        <v>0</v>
      </c>
      <c r="K392" s="1098">
        <f t="shared" si="168"/>
        <v>0</v>
      </c>
    </row>
    <row r="393" spans="1:11" x14ac:dyDescent="0.3">
      <c r="A393" s="1766"/>
      <c r="B393" s="704" t="s">
        <v>854</v>
      </c>
      <c r="C393" s="703" t="s">
        <v>596</v>
      </c>
      <c r="D393" s="704" t="s">
        <v>342</v>
      </c>
      <c r="E393" s="703" t="str">
        <f t="shared" si="165"/>
        <v>km</v>
      </c>
      <c r="F393" s="1097">
        <f t="shared" ref="F393:K393" si="169">IFERROR(F333+F348+F363,"")</f>
        <v>0</v>
      </c>
      <c r="G393" s="1097">
        <f t="shared" si="169"/>
        <v>0</v>
      </c>
      <c r="H393" s="1097">
        <f t="shared" si="169"/>
        <v>0</v>
      </c>
      <c r="I393" s="1097">
        <f t="shared" si="169"/>
        <v>0</v>
      </c>
      <c r="J393" s="1097">
        <f t="shared" si="169"/>
        <v>0</v>
      </c>
      <c r="K393" s="1098">
        <f t="shared" si="169"/>
        <v>0</v>
      </c>
    </row>
    <row r="394" spans="1:11" x14ac:dyDescent="0.3">
      <c r="A394" s="1766"/>
      <c r="B394" s="704" t="s">
        <v>854</v>
      </c>
      <c r="C394" s="703" t="s">
        <v>596</v>
      </c>
      <c r="D394" s="704" t="s">
        <v>343</v>
      </c>
      <c r="E394" s="703" t="str">
        <f t="shared" si="165"/>
        <v>km</v>
      </c>
      <c r="F394" s="1097">
        <f t="shared" ref="F394:K394" si="170">IFERROR(F334+F349+F364,"")</f>
        <v>0</v>
      </c>
      <c r="G394" s="1097">
        <f t="shared" si="170"/>
        <v>0</v>
      </c>
      <c r="H394" s="1097">
        <f t="shared" si="170"/>
        <v>0</v>
      </c>
      <c r="I394" s="1097">
        <f t="shared" si="170"/>
        <v>0</v>
      </c>
      <c r="J394" s="1097">
        <f t="shared" si="170"/>
        <v>0</v>
      </c>
      <c r="K394" s="1098">
        <f t="shared" si="170"/>
        <v>0</v>
      </c>
    </row>
    <row r="395" spans="1:11" x14ac:dyDescent="0.3">
      <c r="A395" s="1766"/>
      <c r="B395" s="704" t="s">
        <v>854</v>
      </c>
      <c r="C395" s="703" t="s">
        <v>596</v>
      </c>
      <c r="D395" s="704" t="s">
        <v>344</v>
      </c>
      <c r="E395" s="703" t="str">
        <f t="shared" si="165"/>
        <v>km</v>
      </c>
      <c r="F395" s="1097">
        <f t="shared" ref="F395:K395" si="171">IFERROR(F335+F350+F365,"")</f>
        <v>0</v>
      </c>
      <c r="G395" s="1097">
        <f t="shared" si="171"/>
        <v>0</v>
      </c>
      <c r="H395" s="1097">
        <f t="shared" si="171"/>
        <v>0</v>
      </c>
      <c r="I395" s="1097">
        <f t="shared" si="171"/>
        <v>0</v>
      </c>
      <c r="J395" s="1097">
        <f t="shared" si="171"/>
        <v>0</v>
      </c>
      <c r="K395" s="1098">
        <f t="shared" si="171"/>
        <v>0</v>
      </c>
    </row>
    <row r="396" spans="1:11" x14ac:dyDescent="0.3">
      <c r="A396" s="1766"/>
      <c r="B396" s="704" t="s">
        <v>854</v>
      </c>
      <c r="C396" s="703" t="s">
        <v>596</v>
      </c>
      <c r="D396" s="704" t="s">
        <v>345</v>
      </c>
      <c r="E396" s="703" t="str">
        <f t="shared" si="165"/>
        <v>km</v>
      </c>
      <c r="F396" s="1097">
        <f t="shared" ref="F396:K396" si="172">IFERROR(F336+F351+F366,"")</f>
        <v>0</v>
      </c>
      <c r="G396" s="1097">
        <f t="shared" si="172"/>
        <v>0</v>
      </c>
      <c r="H396" s="1097">
        <f t="shared" si="172"/>
        <v>0</v>
      </c>
      <c r="I396" s="1097">
        <f t="shared" si="172"/>
        <v>0</v>
      </c>
      <c r="J396" s="1097">
        <f t="shared" si="172"/>
        <v>0</v>
      </c>
      <c r="K396" s="1098">
        <f t="shared" si="172"/>
        <v>0</v>
      </c>
    </row>
    <row r="397" spans="1:11" x14ac:dyDescent="0.3">
      <c r="A397" s="1766"/>
      <c r="B397" s="704" t="s">
        <v>854</v>
      </c>
      <c r="C397" s="703" t="s">
        <v>596</v>
      </c>
      <c r="D397" s="704" t="s">
        <v>346</v>
      </c>
      <c r="E397" s="703" t="str">
        <f t="shared" si="165"/>
        <v>km</v>
      </c>
      <c r="F397" s="1097">
        <f t="shared" ref="F397:K397" si="173">IFERROR(F337+F352+F367,"")</f>
        <v>0</v>
      </c>
      <c r="G397" s="1097">
        <f t="shared" si="173"/>
        <v>0</v>
      </c>
      <c r="H397" s="1097">
        <f t="shared" si="173"/>
        <v>0</v>
      </c>
      <c r="I397" s="1097">
        <f t="shared" si="173"/>
        <v>0</v>
      </c>
      <c r="J397" s="1097">
        <f t="shared" si="173"/>
        <v>0</v>
      </c>
      <c r="K397" s="1098">
        <f t="shared" si="173"/>
        <v>0</v>
      </c>
    </row>
    <row r="398" spans="1:11" x14ac:dyDescent="0.3">
      <c r="A398" s="1766"/>
      <c r="B398" s="704" t="s">
        <v>854</v>
      </c>
      <c r="C398" s="703" t="s">
        <v>596</v>
      </c>
      <c r="D398" s="704" t="s">
        <v>347</v>
      </c>
      <c r="E398" s="703" t="str">
        <f t="shared" si="165"/>
        <v>km</v>
      </c>
      <c r="F398" s="1097">
        <f t="shared" ref="F398:K398" si="174">IFERROR(F338+F353+F368,"")</f>
        <v>0</v>
      </c>
      <c r="G398" s="1097">
        <f t="shared" si="174"/>
        <v>0</v>
      </c>
      <c r="H398" s="1097">
        <f t="shared" si="174"/>
        <v>0</v>
      </c>
      <c r="I398" s="1097">
        <f t="shared" si="174"/>
        <v>0</v>
      </c>
      <c r="J398" s="1097">
        <f t="shared" si="174"/>
        <v>0</v>
      </c>
      <c r="K398" s="1098">
        <f t="shared" si="174"/>
        <v>0</v>
      </c>
    </row>
    <row r="399" spans="1:11" x14ac:dyDescent="0.3">
      <c r="A399" s="1766"/>
      <c r="B399" s="704" t="s">
        <v>854</v>
      </c>
      <c r="C399" s="703" t="s">
        <v>596</v>
      </c>
      <c r="D399" s="704" t="s">
        <v>348</v>
      </c>
      <c r="E399" s="703" t="str">
        <f t="shared" si="165"/>
        <v>km</v>
      </c>
      <c r="F399" s="1097">
        <f t="shared" ref="F399:K399" si="175">IFERROR(F339+F354+F369,"")</f>
        <v>0</v>
      </c>
      <c r="G399" s="1097">
        <f t="shared" si="175"/>
        <v>0</v>
      </c>
      <c r="H399" s="1097">
        <f t="shared" si="175"/>
        <v>0</v>
      </c>
      <c r="I399" s="1097">
        <f t="shared" si="175"/>
        <v>0</v>
      </c>
      <c r="J399" s="1097">
        <f t="shared" si="175"/>
        <v>0</v>
      </c>
      <c r="K399" s="1098">
        <f t="shared" si="175"/>
        <v>0</v>
      </c>
    </row>
    <row r="400" spans="1:11" x14ac:dyDescent="0.3">
      <c r="A400" s="1766"/>
      <c r="B400" s="704" t="s">
        <v>854</v>
      </c>
      <c r="C400" s="703" t="s">
        <v>596</v>
      </c>
      <c r="D400" s="704" t="s">
        <v>349</v>
      </c>
      <c r="E400" s="703" t="str">
        <f t="shared" si="165"/>
        <v>km</v>
      </c>
      <c r="F400" s="1097">
        <f t="shared" ref="F400:K400" si="176">IFERROR(F340+F355+F370,"")</f>
        <v>0</v>
      </c>
      <c r="G400" s="1097">
        <f t="shared" si="176"/>
        <v>0</v>
      </c>
      <c r="H400" s="1097">
        <f t="shared" si="176"/>
        <v>0</v>
      </c>
      <c r="I400" s="1097">
        <f t="shared" si="176"/>
        <v>0</v>
      </c>
      <c r="J400" s="1097">
        <f t="shared" si="176"/>
        <v>0</v>
      </c>
      <c r="K400" s="1098">
        <f t="shared" si="176"/>
        <v>0</v>
      </c>
    </row>
    <row r="401" spans="1:11" x14ac:dyDescent="0.3">
      <c r="A401" s="1766"/>
      <c r="B401" s="704" t="s">
        <v>854</v>
      </c>
      <c r="C401" s="708" t="s">
        <v>596</v>
      </c>
      <c r="D401" s="580" t="s">
        <v>350</v>
      </c>
      <c r="E401" s="708" t="s">
        <v>230</v>
      </c>
      <c r="F401" s="1097">
        <f t="shared" ref="F401:K401" si="177">IFERROR(F341+F356+F371,"")</f>
        <v>0</v>
      </c>
      <c r="G401" s="1097">
        <f t="shared" si="177"/>
        <v>0</v>
      </c>
      <c r="H401" s="1097">
        <f t="shared" si="177"/>
        <v>0</v>
      </c>
      <c r="I401" s="1097">
        <f t="shared" si="177"/>
        <v>0</v>
      </c>
      <c r="J401" s="1097">
        <f t="shared" si="177"/>
        <v>0</v>
      </c>
      <c r="K401" s="1098">
        <f t="shared" si="177"/>
        <v>0</v>
      </c>
    </row>
    <row r="402" spans="1:11" ht="14.5" thickBot="1" x14ac:dyDescent="0.35">
      <c r="A402" s="1767"/>
      <c r="B402" s="1090" t="s">
        <v>854</v>
      </c>
      <c r="C402" s="433" t="s">
        <v>596</v>
      </c>
      <c r="D402" s="1090" t="s">
        <v>853</v>
      </c>
      <c r="E402" s="433" t="str">
        <f t="shared" ref="E402" si="178">$E$9</f>
        <v>km</v>
      </c>
      <c r="F402" s="1107">
        <f t="shared" ref="F402:K402" si="179">IFERROR(F342+F357+F372,"")</f>
        <v>0</v>
      </c>
      <c r="G402" s="1107">
        <f t="shared" si="179"/>
        <v>0</v>
      </c>
      <c r="H402" s="1107">
        <f t="shared" si="179"/>
        <v>0</v>
      </c>
      <c r="I402" s="1107">
        <f t="shared" si="179"/>
        <v>0</v>
      </c>
      <c r="J402" s="1107">
        <f t="shared" si="179"/>
        <v>0</v>
      </c>
      <c r="K402" s="1108">
        <f t="shared" si="179"/>
        <v>0</v>
      </c>
    </row>
    <row r="403" spans="1:11" x14ac:dyDescent="0.3">
      <c r="A403" s="1765" t="s">
        <v>665</v>
      </c>
      <c r="B403" s="1088" t="s">
        <v>854</v>
      </c>
      <c r="C403" s="1089" t="s">
        <v>855</v>
      </c>
      <c r="D403" s="1088" t="s">
        <v>337</v>
      </c>
      <c r="E403" s="711" t="s">
        <v>230</v>
      </c>
      <c r="F403" s="1093">
        <f>IFERROR(F373+F388,"")</f>
        <v>0</v>
      </c>
      <c r="G403" s="1093">
        <f t="shared" ref="G403:K403" si="180">IFERROR(G373+G388,"")</f>
        <v>0</v>
      </c>
      <c r="H403" s="1093">
        <f t="shared" si="180"/>
        <v>0</v>
      </c>
      <c r="I403" s="1093">
        <f t="shared" si="180"/>
        <v>0</v>
      </c>
      <c r="J403" s="1093">
        <f t="shared" si="180"/>
        <v>0</v>
      </c>
      <c r="K403" s="1094">
        <f t="shared" si="180"/>
        <v>0</v>
      </c>
    </row>
    <row r="404" spans="1:11" x14ac:dyDescent="0.3">
      <c r="A404" s="1766"/>
      <c r="B404" s="704" t="s">
        <v>854</v>
      </c>
      <c r="C404" s="1089" t="s">
        <v>855</v>
      </c>
      <c r="D404" s="704" t="s">
        <v>338</v>
      </c>
      <c r="E404" s="703" t="str">
        <f>$E$9</f>
        <v>km</v>
      </c>
      <c r="F404" s="1097">
        <f t="shared" ref="F404:K404" si="181">IFERROR(F374+F389,"")</f>
        <v>0</v>
      </c>
      <c r="G404" s="1097">
        <f t="shared" si="181"/>
        <v>0</v>
      </c>
      <c r="H404" s="1097">
        <f t="shared" si="181"/>
        <v>0</v>
      </c>
      <c r="I404" s="1097">
        <f t="shared" si="181"/>
        <v>0</v>
      </c>
      <c r="J404" s="1097">
        <f t="shared" si="181"/>
        <v>0</v>
      </c>
      <c r="K404" s="1098">
        <f t="shared" si="181"/>
        <v>0</v>
      </c>
    </row>
    <row r="405" spans="1:11" x14ac:dyDescent="0.3">
      <c r="A405" s="1766"/>
      <c r="B405" s="704" t="s">
        <v>854</v>
      </c>
      <c r="C405" s="1089" t="s">
        <v>855</v>
      </c>
      <c r="D405" s="704" t="s">
        <v>339</v>
      </c>
      <c r="E405" s="703" t="str">
        <f t="shared" ref="E405:E415" si="182">$E$9</f>
        <v>km</v>
      </c>
      <c r="F405" s="1097">
        <f t="shared" ref="F405:K405" si="183">IFERROR(F375+F390,"")</f>
        <v>0</v>
      </c>
      <c r="G405" s="1097">
        <f t="shared" si="183"/>
        <v>0</v>
      </c>
      <c r="H405" s="1097">
        <f t="shared" si="183"/>
        <v>0</v>
      </c>
      <c r="I405" s="1097">
        <f t="shared" si="183"/>
        <v>0</v>
      </c>
      <c r="J405" s="1097">
        <f t="shared" si="183"/>
        <v>0</v>
      </c>
      <c r="K405" s="1098">
        <f t="shared" si="183"/>
        <v>0</v>
      </c>
    </row>
    <row r="406" spans="1:11" x14ac:dyDescent="0.3">
      <c r="A406" s="1766"/>
      <c r="B406" s="704" t="s">
        <v>854</v>
      </c>
      <c r="C406" s="1089" t="s">
        <v>855</v>
      </c>
      <c r="D406" s="704" t="s">
        <v>340</v>
      </c>
      <c r="E406" s="703" t="str">
        <f t="shared" si="182"/>
        <v>km</v>
      </c>
      <c r="F406" s="1097">
        <f t="shared" ref="F406:K406" si="184">IFERROR(F376+F391,"")</f>
        <v>0</v>
      </c>
      <c r="G406" s="1097">
        <f t="shared" si="184"/>
        <v>0</v>
      </c>
      <c r="H406" s="1097">
        <f t="shared" si="184"/>
        <v>0</v>
      </c>
      <c r="I406" s="1097">
        <f t="shared" si="184"/>
        <v>0</v>
      </c>
      <c r="J406" s="1097">
        <f t="shared" si="184"/>
        <v>0</v>
      </c>
      <c r="K406" s="1098">
        <f t="shared" si="184"/>
        <v>0</v>
      </c>
    </row>
    <row r="407" spans="1:11" x14ac:dyDescent="0.3">
      <c r="A407" s="1766"/>
      <c r="B407" s="704" t="s">
        <v>854</v>
      </c>
      <c r="C407" s="1089" t="s">
        <v>855</v>
      </c>
      <c r="D407" s="704" t="s">
        <v>341</v>
      </c>
      <c r="E407" s="703" t="str">
        <f t="shared" si="182"/>
        <v>km</v>
      </c>
      <c r="F407" s="1097">
        <f t="shared" ref="F407:K407" si="185">IFERROR(F377+F392,"")</f>
        <v>0</v>
      </c>
      <c r="G407" s="1097">
        <f t="shared" si="185"/>
        <v>0</v>
      </c>
      <c r="H407" s="1097">
        <f t="shared" si="185"/>
        <v>0</v>
      </c>
      <c r="I407" s="1097">
        <f t="shared" si="185"/>
        <v>0</v>
      </c>
      <c r="J407" s="1097">
        <f t="shared" si="185"/>
        <v>0</v>
      </c>
      <c r="K407" s="1098">
        <f t="shared" si="185"/>
        <v>0</v>
      </c>
    </row>
    <row r="408" spans="1:11" x14ac:dyDescent="0.3">
      <c r="A408" s="1766"/>
      <c r="B408" s="704" t="s">
        <v>854</v>
      </c>
      <c r="C408" s="1089" t="s">
        <v>855</v>
      </c>
      <c r="D408" s="704" t="s">
        <v>342</v>
      </c>
      <c r="E408" s="703" t="str">
        <f t="shared" si="182"/>
        <v>km</v>
      </c>
      <c r="F408" s="1097">
        <f t="shared" ref="F408:K408" si="186">IFERROR(F378+F393,"")</f>
        <v>0</v>
      </c>
      <c r="G408" s="1097">
        <f t="shared" si="186"/>
        <v>0</v>
      </c>
      <c r="H408" s="1097">
        <f t="shared" si="186"/>
        <v>0</v>
      </c>
      <c r="I408" s="1097">
        <f t="shared" si="186"/>
        <v>0</v>
      </c>
      <c r="J408" s="1097">
        <f t="shared" si="186"/>
        <v>0</v>
      </c>
      <c r="K408" s="1098">
        <f t="shared" si="186"/>
        <v>0</v>
      </c>
    </row>
    <row r="409" spans="1:11" x14ac:dyDescent="0.3">
      <c r="A409" s="1766"/>
      <c r="B409" s="704" t="s">
        <v>854</v>
      </c>
      <c r="C409" s="1089" t="s">
        <v>855</v>
      </c>
      <c r="D409" s="704" t="s">
        <v>343</v>
      </c>
      <c r="E409" s="703" t="str">
        <f t="shared" si="182"/>
        <v>km</v>
      </c>
      <c r="F409" s="1097">
        <f t="shared" ref="F409:K409" si="187">IFERROR(F379+F394,"")</f>
        <v>0</v>
      </c>
      <c r="G409" s="1097">
        <f t="shared" si="187"/>
        <v>0</v>
      </c>
      <c r="H409" s="1097">
        <f t="shared" si="187"/>
        <v>0</v>
      </c>
      <c r="I409" s="1097">
        <f t="shared" si="187"/>
        <v>0</v>
      </c>
      <c r="J409" s="1097">
        <f t="shared" si="187"/>
        <v>0</v>
      </c>
      <c r="K409" s="1098">
        <f t="shared" si="187"/>
        <v>0</v>
      </c>
    </row>
    <row r="410" spans="1:11" x14ac:dyDescent="0.3">
      <c r="A410" s="1766"/>
      <c r="B410" s="704" t="s">
        <v>854</v>
      </c>
      <c r="C410" s="1089" t="s">
        <v>855</v>
      </c>
      <c r="D410" s="704" t="s">
        <v>344</v>
      </c>
      <c r="E410" s="703" t="str">
        <f t="shared" si="182"/>
        <v>km</v>
      </c>
      <c r="F410" s="1097">
        <f t="shared" ref="F410:K410" si="188">IFERROR(F380+F395,"")</f>
        <v>0</v>
      </c>
      <c r="G410" s="1097">
        <f t="shared" si="188"/>
        <v>0</v>
      </c>
      <c r="H410" s="1097">
        <f t="shared" si="188"/>
        <v>0</v>
      </c>
      <c r="I410" s="1097">
        <f t="shared" si="188"/>
        <v>0</v>
      </c>
      <c r="J410" s="1097">
        <f t="shared" si="188"/>
        <v>0</v>
      </c>
      <c r="K410" s="1098">
        <f t="shared" si="188"/>
        <v>0</v>
      </c>
    </row>
    <row r="411" spans="1:11" x14ac:dyDescent="0.3">
      <c r="A411" s="1766"/>
      <c r="B411" s="704" t="s">
        <v>854</v>
      </c>
      <c r="C411" s="1089" t="s">
        <v>855</v>
      </c>
      <c r="D411" s="704" t="s">
        <v>345</v>
      </c>
      <c r="E411" s="703" t="str">
        <f t="shared" si="182"/>
        <v>km</v>
      </c>
      <c r="F411" s="1097">
        <f t="shared" ref="F411:K411" si="189">IFERROR(F381+F396,"")</f>
        <v>0</v>
      </c>
      <c r="G411" s="1097">
        <f t="shared" si="189"/>
        <v>0</v>
      </c>
      <c r="H411" s="1097">
        <f t="shared" si="189"/>
        <v>0</v>
      </c>
      <c r="I411" s="1097">
        <f t="shared" si="189"/>
        <v>0</v>
      </c>
      <c r="J411" s="1097">
        <f t="shared" si="189"/>
        <v>0</v>
      </c>
      <c r="K411" s="1098">
        <f t="shared" si="189"/>
        <v>0</v>
      </c>
    </row>
    <row r="412" spans="1:11" x14ac:dyDescent="0.3">
      <c r="A412" s="1766"/>
      <c r="B412" s="704" t="s">
        <v>854</v>
      </c>
      <c r="C412" s="1089" t="s">
        <v>855</v>
      </c>
      <c r="D412" s="704" t="s">
        <v>346</v>
      </c>
      <c r="E412" s="703" t="str">
        <f t="shared" si="182"/>
        <v>km</v>
      </c>
      <c r="F412" s="1097">
        <f t="shared" ref="F412:K412" si="190">IFERROR(F382+F397,"")</f>
        <v>0</v>
      </c>
      <c r="G412" s="1097">
        <f t="shared" si="190"/>
        <v>0</v>
      </c>
      <c r="H412" s="1097">
        <f t="shared" si="190"/>
        <v>0</v>
      </c>
      <c r="I412" s="1097">
        <f t="shared" si="190"/>
        <v>0</v>
      </c>
      <c r="J412" s="1097">
        <f t="shared" si="190"/>
        <v>0</v>
      </c>
      <c r="K412" s="1098">
        <f t="shared" si="190"/>
        <v>0</v>
      </c>
    </row>
    <row r="413" spans="1:11" x14ac:dyDescent="0.3">
      <c r="A413" s="1766"/>
      <c r="B413" s="704" t="s">
        <v>854</v>
      </c>
      <c r="C413" s="1089" t="s">
        <v>855</v>
      </c>
      <c r="D413" s="704" t="s">
        <v>347</v>
      </c>
      <c r="E413" s="703" t="str">
        <f t="shared" si="182"/>
        <v>km</v>
      </c>
      <c r="F413" s="1097">
        <f t="shared" ref="F413:K413" si="191">IFERROR(F383+F398,"")</f>
        <v>0</v>
      </c>
      <c r="G413" s="1097">
        <f t="shared" si="191"/>
        <v>0</v>
      </c>
      <c r="H413" s="1097">
        <f t="shared" si="191"/>
        <v>0</v>
      </c>
      <c r="I413" s="1097">
        <f t="shared" si="191"/>
        <v>0</v>
      </c>
      <c r="J413" s="1097">
        <f t="shared" si="191"/>
        <v>0</v>
      </c>
      <c r="K413" s="1098">
        <f t="shared" si="191"/>
        <v>0</v>
      </c>
    </row>
    <row r="414" spans="1:11" x14ac:dyDescent="0.3">
      <c r="A414" s="1766"/>
      <c r="B414" s="704" t="s">
        <v>854</v>
      </c>
      <c r="C414" s="1089" t="s">
        <v>855</v>
      </c>
      <c r="D414" s="704" t="s">
        <v>348</v>
      </c>
      <c r="E414" s="703" t="str">
        <f t="shared" si="182"/>
        <v>km</v>
      </c>
      <c r="F414" s="1097">
        <f t="shared" ref="F414:K414" si="192">IFERROR(F384+F399,"")</f>
        <v>0</v>
      </c>
      <c r="G414" s="1097">
        <f t="shared" si="192"/>
        <v>0</v>
      </c>
      <c r="H414" s="1097">
        <f t="shared" si="192"/>
        <v>0</v>
      </c>
      <c r="I414" s="1097">
        <f t="shared" si="192"/>
        <v>0</v>
      </c>
      <c r="J414" s="1097">
        <f t="shared" si="192"/>
        <v>0</v>
      </c>
      <c r="K414" s="1098">
        <f t="shared" si="192"/>
        <v>0</v>
      </c>
    </row>
    <row r="415" spans="1:11" x14ac:dyDescent="0.3">
      <c r="A415" s="1766"/>
      <c r="B415" s="704" t="s">
        <v>854</v>
      </c>
      <c r="C415" s="1089" t="s">
        <v>855</v>
      </c>
      <c r="D415" s="704" t="s">
        <v>349</v>
      </c>
      <c r="E415" s="703" t="str">
        <f t="shared" si="182"/>
        <v>km</v>
      </c>
      <c r="F415" s="1097">
        <f t="shared" ref="F415:K415" si="193">IFERROR(F385+F400,"")</f>
        <v>0</v>
      </c>
      <c r="G415" s="1097">
        <f t="shared" si="193"/>
        <v>0</v>
      </c>
      <c r="H415" s="1097">
        <f t="shared" si="193"/>
        <v>0</v>
      </c>
      <c r="I415" s="1097">
        <f t="shared" si="193"/>
        <v>0</v>
      </c>
      <c r="J415" s="1097">
        <f t="shared" si="193"/>
        <v>0</v>
      </c>
      <c r="K415" s="1098">
        <f t="shared" si="193"/>
        <v>0</v>
      </c>
    </row>
    <row r="416" spans="1:11" x14ac:dyDescent="0.3">
      <c r="A416" s="1766"/>
      <c r="B416" s="704" t="s">
        <v>854</v>
      </c>
      <c r="C416" s="703" t="s">
        <v>855</v>
      </c>
      <c r="D416" s="704" t="s">
        <v>350</v>
      </c>
      <c r="E416" s="703" t="s">
        <v>230</v>
      </c>
      <c r="F416" s="1097">
        <f t="shared" ref="F416:K416" si="194">IFERROR(F386+F401,"")</f>
        <v>0</v>
      </c>
      <c r="G416" s="1097">
        <f t="shared" si="194"/>
        <v>0</v>
      </c>
      <c r="H416" s="1097">
        <f t="shared" si="194"/>
        <v>0</v>
      </c>
      <c r="I416" s="1097">
        <f t="shared" si="194"/>
        <v>0</v>
      </c>
      <c r="J416" s="1097">
        <f t="shared" si="194"/>
        <v>0</v>
      </c>
      <c r="K416" s="1098">
        <f t="shared" si="194"/>
        <v>0</v>
      </c>
    </row>
    <row r="417" spans="1:11" ht="14.5" thickBot="1" x14ac:dyDescent="0.35">
      <c r="A417" s="1120"/>
      <c r="B417" s="1091" t="s">
        <v>860</v>
      </c>
      <c r="C417" s="1092"/>
      <c r="D417" s="1091"/>
      <c r="E417" s="1092" t="s">
        <v>230</v>
      </c>
      <c r="F417" s="1105">
        <f>IFERROR(F387+F402,"")</f>
        <v>0</v>
      </c>
      <c r="G417" s="1105">
        <f t="shared" ref="G417:K417" si="195">IFERROR(G387+G402,"")</f>
        <v>0</v>
      </c>
      <c r="H417" s="1105">
        <f t="shared" si="195"/>
        <v>0</v>
      </c>
      <c r="I417" s="1105">
        <f t="shared" si="195"/>
        <v>0</v>
      </c>
      <c r="J417" s="1105">
        <f t="shared" si="195"/>
        <v>0</v>
      </c>
      <c r="K417" s="1106">
        <f t="shared" si="195"/>
        <v>0</v>
      </c>
    </row>
    <row r="418" spans="1:11" x14ac:dyDescent="0.3">
      <c r="A418" s="1754"/>
      <c r="B418" s="1756" t="s">
        <v>847</v>
      </c>
      <c r="C418" s="1763" t="s">
        <v>852</v>
      </c>
      <c r="D418" s="1763" t="s">
        <v>848</v>
      </c>
      <c r="E418" s="1758" t="s">
        <v>299</v>
      </c>
      <c r="F418" s="1760" t="s">
        <v>857</v>
      </c>
      <c r="G418" s="1761"/>
      <c r="H418" s="1761"/>
      <c r="I418" s="1761"/>
      <c r="J418" s="1761"/>
      <c r="K418" s="1762"/>
    </row>
    <row r="419" spans="1:11" ht="14.5" thickBot="1" x14ac:dyDescent="0.35">
      <c r="A419" s="1755"/>
      <c r="B419" s="1757"/>
      <c r="C419" s="1764"/>
      <c r="D419" s="1764"/>
      <c r="E419" s="1759"/>
      <c r="F419" s="708">
        <v>2023</v>
      </c>
      <c r="G419" s="708">
        <v>2024</v>
      </c>
      <c r="H419" s="708">
        <v>2025</v>
      </c>
      <c r="I419" s="708">
        <v>2026</v>
      </c>
      <c r="J419" s="708">
        <v>2027</v>
      </c>
      <c r="K419" s="709">
        <v>2028</v>
      </c>
    </row>
    <row r="420" spans="1:11" ht="14.25" customHeight="1" x14ac:dyDescent="0.3">
      <c r="A420" s="1765" t="s">
        <v>666</v>
      </c>
      <c r="B420" s="710" t="s">
        <v>849</v>
      </c>
      <c r="C420" s="711" t="s">
        <v>602</v>
      </c>
      <c r="D420" s="710" t="s">
        <v>337</v>
      </c>
      <c r="E420" s="711" t="s">
        <v>230</v>
      </c>
      <c r="F420" s="1093">
        <f>('4.3 Project List Summaries 2023'!$V$35+'4.3 Project List Summaries 2023'!$V$74)/1000</f>
        <v>0</v>
      </c>
      <c r="G420" s="1093">
        <f>('4.3 Project List Summaries 2024'!$V$35+'4.3 Project List Summaries 2024'!$V$74)/1000</f>
        <v>0</v>
      </c>
      <c r="H420" s="1093">
        <f>('4.3 Project List Summaries 2025'!$V$35+'4.3 Project List Summaries 2025'!$V$74)/1000</f>
        <v>0</v>
      </c>
      <c r="I420" s="1093">
        <f>('4.3 Project List Summaries 2026'!$V$35+'4.3 Project List Summaries 2026'!$V$74)/1000</f>
        <v>0</v>
      </c>
      <c r="J420" s="1093">
        <f>('4.3 Project List Summaries 2027'!$V$35+'4.3 Project List Summaries 2027'!$V$74)/1000</f>
        <v>0</v>
      </c>
      <c r="K420" s="1094">
        <f>('4.3 Project List Summaries 2028'!$V$35+'4.3 Project List Summaries 2028'!$V$74)/1000</f>
        <v>0</v>
      </c>
    </row>
    <row r="421" spans="1:11" x14ac:dyDescent="0.3">
      <c r="A421" s="1766"/>
      <c r="B421" s="704" t="s">
        <v>849</v>
      </c>
      <c r="C421" s="703" t="s">
        <v>602</v>
      </c>
      <c r="D421" s="704" t="s">
        <v>338</v>
      </c>
      <c r="E421" s="703" t="str">
        <f>$E$9</f>
        <v>km</v>
      </c>
      <c r="F421" s="1095">
        <f>('4.3 Project List Summaries 2023'!$W$35+'4.3 Project List Summaries 2023'!$W$74)/1000</f>
        <v>0</v>
      </c>
      <c r="G421" s="1095">
        <f>('4.3 Project List Summaries 2024'!$W$35+'4.3 Project List Summaries 2024'!$W$74)/1000</f>
        <v>0</v>
      </c>
      <c r="H421" s="1095">
        <f>('4.3 Project List Summaries 2025'!$W$35+'4.3 Project List Summaries 2025'!$W$74)/1000</f>
        <v>0</v>
      </c>
      <c r="I421" s="1095">
        <f>('4.3 Project List Summaries 2026'!$W$35+'4.3 Project List Summaries 2026'!$W$74)/1000</f>
        <v>0</v>
      </c>
      <c r="J421" s="1095">
        <f>('4.3 Project List Summaries 2027'!$W$35+'4.3 Project List Summaries 2027'!$W$74)/1000</f>
        <v>0</v>
      </c>
      <c r="K421" s="1096">
        <f>('4.3 Project List Summaries 2028'!$W$35+'4.3 Project List Summaries 2028'!$W$74)/1000</f>
        <v>0</v>
      </c>
    </row>
    <row r="422" spans="1:11" x14ac:dyDescent="0.3">
      <c r="A422" s="1766"/>
      <c r="B422" s="704" t="s">
        <v>849</v>
      </c>
      <c r="C422" s="703" t="s">
        <v>602</v>
      </c>
      <c r="D422" s="704" t="s">
        <v>339</v>
      </c>
      <c r="E422" s="703" t="str">
        <f t="shared" ref="E422:E434" si="196">$E$9</f>
        <v>km</v>
      </c>
      <c r="F422" s="1095">
        <f>('4.3 Project List Summaries 2023'!$X$35+'4.3 Project List Summaries 2023'!$X$74)/1000</f>
        <v>0</v>
      </c>
      <c r="G422" s="1095">
        <f>('4.3 Project List Summaries 2024'!$X$35+'4.3 Project List Summaries 2024'!$X$74)/1000</f>
        <v>0</v>
      </c>
      <c r="H422" s="1095">
        <f>('4.3 Project List Summaries 2025'!$X$35+'4.3 Project List Summaries 2025'!$X$74)/1000</f>
        <v>0</v>
      </c>
      <c r="I422" s="1095">
        <f>('4.3 Project List Summaries 2026'!$X$35+'4.3 Project List Summaries 2026'!$X$74)/1000</f>
        <v>0</v>
      </c>
      <c r="J422" s="1095">
        <f>('4.3 Project List Summaries 2027'!$X$35+'4.3 Project List Summaries 2027'!$X$74)/1000</f>
        <v>0</v>
      </c>
      <c r="K422" s="1096">
        <f>('4.3 Project List Summaries 2028'!$X$35+'4.3 Project List Summaries 2028'!$X$74)/1000</f>
        <v>0</v>
      </c>
    </row>
    <row r="423" spans="1:11" x14ac:dyDescent="0.3">
      <c r="A423" s="1766"/>
      <c r="B423" s="704" t="s">
        <v>849</v>
      </c>
      <c r="C423" s="703" t="s">
        <v>602</v>
      </c>
      <c r="D423" s="704" t="s">
        <v>340</v>
      </c>
      <c r="E423" s="703" t="str">
        <f t="shared" si="196"/>
        <v>km</v>
      </c>
      <c r="F423" s="1095">
        <f>('4.3 Project List Summaries 2023'!$Y$35+'4.3 Project List Summaries 2023'!$Y$74)/1000</f>
        <v>0</v>
      </c>
      <c r="G423" s="1095">
        <f>('4.3 Project List Summaries 2024'!$Y$35+'4.3 Project List Summaries 2024'!$Y$74)/1000</f>
        <v>0</v>
      </c>
      <c r="H423" s="1095">
        <f>('4.3 Project List Summaries 2025'!$Y$35+'4.3 Project List Summaries 2025'!$Y$74)/1000</f>
        <v>0</v>
      </c>
      <c r="I423" s="1095">
        <f>('4.3 Project List Summaries 2026'!$Y$35+'4.3 Project List Summaries 2026'!$Y$74)/1000</f>
        <v>0</v>
      </c>
      <c r="J423" s="1095">
        <f>('4.3 Project List Summaries 2027'!$Y$35+'4.3 Project List Summaries 2027'!$Y$74)/1000</f>
        <v>0</v>
      </c>
      <c r="K423" s="1096">
        <f>('4.3 Project List Summaries 2028'!$Y$35+'4.3 Project List Summaries 2028'!$Y$74)/1000</f>
        <v>0</v>
      </c>
    </row>
    <row r="424" spans="1:11" x14ac:dyDescent="0.3">
      <c r="A424" s="1766"/>
      <c r="B424" s="704" t="s">
        <v>849</v>
      </c>
      <c r="C424" s="703" t="s">
        <v>602</v>
      </c>
      <c r="D424" s="704" t="s">
        <v>341</v>
      </c>
      <c r="E424" s="703" t="str">
        <f t="shared" si="196"/>
        <v>km</v>
      </c>
      <c r="F424" s="1095">
        <f>('4.3 Project List Summaries 2023'!$Z$35+'4.3 Project List Summaries 2023'!$Z$74)/1000</f>
        <v>0</v>
      </c>
      <c r="G424" s="1095">
        <f>('4.3 Project List Summaries 2024'!$Z$35+'4.3 Project List Summaries 2024'!$Z$74)/1000</f>
        <v>0</v>
      </c>
      <c r="H424" s="1095">
        <f>('4.3 Project List Summaries 2025'!$Z$35+'4.3 Project List Summaries 2025'!$Z$74)/1000</f>
        <v>0</v>
      </c>
      <c r="I424" s="1095">
        <f>('4.3 Project List Summaries 2026'!$Z$35+'4.3 Project List Summaries 2026'!$Z$74)/1000</f>
        <v>0</v>
      </c>
      <c r="J424" s="1095">
        <f>('4.3 Project List Summaries 2027'!$Z$35+'4.3 Project List Summaries 2027'!$Z$74)/1000</f>
        <v>0</v>
      </c>
      <c r="K424" s="1096">
        <f>('4.3 Project List Summaries 2028'!$Z$35+'4.3 Project List Summaries 2028'!$Z$74)/1000</f>
        <v>0</v>
      </c>
    </row>
    <row r="425" spans="1:11" x14ac:dyDescent="0.3">
      <c r="A425" s="1766"/>
      <c r="B425" s="704" t="s">
        <v>849</v>
      </c>
      <c r="C425" s="703" t="s">
        <v>602</v>
      </c>
      <c r="D425" s="704" t="s">
        <v>342</v>
      </c>
      <c r="E425" s="703" t="str">
        <f t="shared" si="196"/>
        <v>km</v>
      </c>
      <c r="F425" s="1095">
        <f>('4.3 Project List Summaries 2023'!$AA$35+'4.3 Project List Summaries 2023'!$AA$74)/1000</f>
        <v>0</v>
      </c>
      <c r="G425" s="1095">
        <f>('4.3 Project List Summaries 2024'!$AA$35+'4.3 Project List Summaries 2024'!$AA$74)/1000</f>
        <v>0</v>
      </c>
      <c r="H425" s="1095">
        <f>('4.3 Project List Summaries 2025'!$AA$35+'4.3 Project List Summaries 2025'!$AA$74)/1000</f>
        <v>0</v>
      </c>
      <c r="I425" s="1095">
        <f>('4.3 Project List Summaries 2026'!$AA$35+'4.3 Project List Summaries 2026'!$AA$74)/1000</f>
        <v>0</v>
      </c>
      <c r="J425" s="1095">
        <f>('4.3 Project List Summaries 2027'!$AA$35+'4.3 Project List Summaries 2027'!$AA$74)/1000</f>
        <v>0</v>
      </c>
      <c r="K425" s="1096">
        <f>('4.3 Project List Summaries 2028'!$AA$35+'4.3 Project List Summaries 2028'!$AA$74)/1000</f>
        <v>0</v>
      </c>
    </row>
    <row r="426" spans="1:11" x14ac:dyDescent="0.3">
      <c r="A426" s="1766"/>
      <c r="B426" s="704" t="s">
        <v>849</v>
      </c>
      <c r="C426" s="703" t="s">
        <v>602</v>
      </c>
      <c r="D426" s="704" t="s">
        <v>343</v>
      </c>
      <c r="E426" s="703" t="str">
        <f t="shared" si="196"/>
        <v>km</v>
      </c>
      <c r="F426" s="1095">
        <f>('4.3 Project List Summaries 2023'!$AB$35+'4.3 Project List Summaries 2023'!$AB$74)/1000</f>
        <v>0</v>
      </c>
      <c r="G426" s="1095">
        <f>('4.3 Project List Summaries 2024'!$AB$35+'4.3 Project List Summaries 2024'!$AB$74)/1000</f>
        <v>0</v>
      </c>
      <c r="H426" s="1095">
        <f>('4.3 Project List Summaries 2025'!$AB$35+'4.3 Project List Summaries 2025'!$AB$74)/1000</f>
        <v>0</v>
      </c>
      <c r="I426" s="1095">
        <f>('4.3 Project List Summaries 2026'!$AB$35+'4.3 Project List Summaries 2026'!$AB$74)/1000</f>
        <v>0</v>
      </c>
      <c r="J426" s="1095">
        <f>('4.3 Project List Summaries 2027'!$AB$35+'4.3 Project List Summaries 2027'!$AB$74)/1000</f>
        <v>0</v>
      </c>
      <c r="K426" s="1096">
        <f>('4.3 Project List Summaries 2028'!$AB$35+'4.3 Project List Summaries 2028'!$AB$74)/1000</f>
        <v>0</v>
      </c>
    </row>
    <row r="427" spans="1:11" x14ac:dyDescent="0.3">
      <c r="A427" s="1766"/>
      <c r="B427" s="704" t="s">
        <v>849</v>
      </c>
      <c r="C427" s="703" t="s">
        <v>602</v>
      </c>
      <c r="D427" s="704" t="s">
        <v>344</v>
      </c>
      <c r="E427" s="703" t="str">
        <f t="shared" si="196"/>
        <v>km</v>
      </c>
      <c r="F427" s="1095">
        <f>('4.3 Project List Summaries 2023'!$AC$35+'4.3 Project List Summaries 2023'!$AC$74)/1000</f>
        <v>0</v>
      </c>
      <c r="G427" s="1095">
        <f>('4.3 Project List Summaries 2024'!$AC$35+'4.3 Project List Summaries 2024'!$AC$74)/1000</f>
        <v>0</v>
      </c>
      <c r="H427" s="1095">
        <f>('4.3 Project List Summaries 2025'!$AC$35+'4.3 Project List Summaries 2025'!$AC$74)/1000</f>
        <v>0</v>
      </c>
      <c r="I427" s="1095">
        <f>('4.3 Project List Summaries 2026'!$AC$35+'4.3 Project List Summaries 2026'!$AC$74)/1000</f>
        <v>0</v>
      </c>
      <c r="J427" s="1095">
        <f>('4.3 Project List Summaries 2027'!$AC$35+'4.3 Project List Summaries 2027'!$AC$74)/1000</f>
        <v>0</v>
      </c>
      <c r="K427" s="1096">
        <f>('4.3 Project List Summaries 2028'!$AC$35+'4.3 Project List Summaries 2028'!$AC$74)/1000</f>
        <v>0</v>
      </c>
    </row>
    <row r="428" spans="1:11" x14ac:dyDescent="0.3">
      <c r="A428" s="1766"/>
      <c r="B428" s="704" t="s">
        <v>849</v>
      </c>
      <c r="C428" s="703" t="s">
        <v>602</v>
      </c>
      <c r="D428" s="704" t="s">
        <v>345</v>
      </c>
      <c r="E428" s="703" t="str">
        <f t="shared" si="196"/>
        <v>km</v>
      </c>
      <c r="F428" s="1095">
        <f>('4.3 Project List Summaries 2023'!$AD$35+'4.3 Project List Summaries 2023'!$AD$74)/1000</f>
        <v>0</v>
      </c>
      <c r="G428" s="1095">
        <f>('4.3 Project List Summaries 2024'!$AD$35+'4.3 Project List Summaries 2024'!$AD$74)/1000</f>
        <v>0</v>
      </c>
      <c r="H428" s="1095">
        <f>('4.3 Project List Summaries 2025'!$AD$35+'4.3 Project List Summaries 2025'!$AD$74)/1000</f>
        <v>0</v>
      </c>
      <c r="I428" s="1095">
        <f>('4.3 Project List Summaries 2026'!$AD$35+'4.3 Project List Summaries 2026'!$AD$74)/1000</f>
        <v>0</v>
      </c>
      <c r="J428" s="1095">
        <f>('4.3 Project List Summaries 2027'!$AD$35+'4.3 Project List Summaries 2027'!$AD$74)/1000</f>
        <v>0</v>
      </c>
      <c r="K428" s="1096">
        <f>('4.3 Project List Summaries 2028'!$AD$35+'4.3 Project List Summaries 2028'!$AD$74)/1000</f>
        <v>0</v>
      </c>
    </row>
    <row r="429" spans="1:11" x14ac:dyDescent="0.3">
      <c r="A429" s="1766"/>
      <c r="B429" s="704" t="s">
        <v>849</v>
      </c>
      <c r="C429" s="703" t="s">
        <v>602</v>
      </c>
      <c r="D429" s="704" t="s">
        <v>346</v>
      </c>
      <c r="E429" s="703" t="str">
        <f t="shared" si="196"/>
        <v>km</v>
      </c>
      <c r="F429" s="1095">
        <f>('4.3 Project List Summaries 2023'!$AE$35+'4.3 Project List Summaries 2023'!$AE$74)/1000</f>
        <v>0</v>
      </c>
      <c r="G429" s="1095">
        <f>('4.3 Project List Summaries 2024'!$AE$35+'4.3 Project List Summaries 2024'!$AE$74)/1000</f>
        <v>0</v>
      </c>
      <c r="H429" s="1095">
        <f>('4.3 Project List Summaries 2025'!$AE$35+'4.3 Project List Summaries 2025'!$AE$74)/1000</f>
        <v>0</v>
      </c>
      <c r="I429" s="1095">
        <f>('4.3 Project List Summaries 2026'!$AE$35+'4.3 Project List Summaries 2026'!$AE$74)/1000</f>
        <v>0</v>
      </c>
      <c r="J429" s="1095">
        <f>('4.3 Project List Summaries 2027'!$AE$35+'4.3 Project List Summaries 2027'!$AE$74)/1000</f>
        <v>0</v>
      </c>
      <c r="K429" s="1096">
        <f>('4.3 Project List Summaries 2028'!$AE$35+'4.3 Project List Summaries 2028'!$AE$74)/1000</f>
        <v>0</v>
      </c>
    </row>
    <row r="430" spans="1:11" x14ac:dyDescent="0.3">
      <c r="A430" s="1766"/>
      <c r="B430" s="704" t="s">
        <v>849</v>
      </c>
      <c r="C430" s="703" t="s">
        <v>602</v>
      </c>
      <c r="D430" s="704" t="s">
        <v>347</v>
      </c>
      <c r="E430" s="703" t="str">
        <f t="shared" si="196"/>
        <v>km</v>
      </c>
      <c r="F430" s="1095">
        <f>('4.3 Project List Summaries 2023'!$AF$35+'4.3 Project List Summaries 2023'!$AF$74)/1000</f>
        <v>0</v>
      </c>
      <c r="G430" s="1095">
        <f>('4.3 Project List Summaries 2024'!$AF$35+'4.3 Project List Summaries 2024'!$AF$74)/1000</f>
        <v>0</v>
      </c>
      <c r="H430" s="1095">
        <f>('4.3 Project List Summaries 2025'!$AF$35+'4.3 Project List Summaries 2025'!$AF$74)/1000</f>
        <v>0</v>
      </c>
      <c r="I430" s="1095">
        <f>('4.3 Project List Summaries 2026'!$AF$35+'4.3 Project List Summaries 2026'!$AF$74)/1000</f>
        <v>0</v>
      </c>
      <c r="J430" s="1095">
        <f>('4.3 Project List Summaries 2027'!$AF$35+'4.3 Project List Summaries 2027'!$AF$74)/1000</f>
        <v>0</v>
      </c>
      <c r="K430" s="1096">
        <f>('4.3 Project List Summaries 2028'!$AF$35+'4.3 Project List Summaries 2028'!$AF$74)/1000</f>
        <v>0</v>
      </c>
    </row>
    <row r="431" spans="1:11" x14ac:dyDescent="0.3">
      <c r="A431" s="1766"/>
      <c r="B431" s="704" t="s">
        <v>849</v>
      </c>
      <c r="C431" s="703" t="s">
        <v>602</v>
      </c>
      <c r="D431" s="704" t="s">
        <v>348</v>
      </c>
      <c r="E431" s="703" t="str">
        <f t="shared" si="196"/>
        <v>km</v>
      </c>
      <c r="F431" s="1095">
        <f>('4.3 Project List Summaries 2023'!$AG$35+'4.3 Project List Summaries 2023'!$AG$74)/1000</f>
        <v>0</v>
      </c>
      <c r="G431" s="1095">
        <f>('4.3 Project List Summaries 2024'!$AG$35+'4.3 Project List Summaries 2024'!$AG$74)/1000</f>
        <v>0</v>
      </c>
      <c r="H431" s="1095">
        <f>('4.3 Project List Summaries 2025'!$AG$35+'4.3 Project List Summaries 2025'!$AG$74)/1000</f>
        <v>0</v>
      </c>
      <c r="I431" s="1095">
        <f>('4.3 Project List Summaries 2026'!$AG$35+'4.3 Project List Summaries 2026'!$AG$74)/1000</f>
        <v>0</v>
      </c>
      <c r="J431" s="1095">
        <f>('4.3 Project List Summaries 2027'!$AG$35+'4.3 Project List Summaries 2027'!$AG$74)/1000</f>
        <v>0</v>
      </c>
      <c r="K431" s="1096">
        <f>('4.3 Project List Summaries 2028'!$AG$35+'4.3 Project List Summaries 2028'!$AG$74)/1000</f>
        <v>0</v>
      </c>
    </row>
    <row r="432" spans="1:11" x14ac:dyDescent="0.3">
      <c r="A432" s="1766"/>
      <c r="B432" s="704" t="s">
        <v>849</v>
      </c>
      <c r="C432" s="703" t="s">
        <v>602</v>
      </c>
      <c r="D432" s="704" t="s">
        <v>349</v>
      </c>
      <c r="E432" s="703" t="str">
        <f t="shared" si="196"/>
        <v>km</v>
      </c>
      <c r="F432" s="1095">
        <f>('4.3 Project List Summaries 2023'!$AH$35+'4.3 Project List Summaries 2023'!$AH$74)/1000</f>
        <v>0</v>
      </c>
      <c r="G432" s="1095">
        <f>('4.3 Project List Summaries 2024'!$AH$35+'4.3 Project List Summaries 2024'!$AH$74)/1000</f>
        <v>0</v>
      </c>
      <c r="H432" s="1095">
        <f>('4.3 Project List Summaries 2025'!$AH$35+'4.3 Project List Summaries 2025'!$AH$74)/1000</f>
        <v>0</v>
      </c>
      <c r="I432" s="1095">
        <f>('4.3 Project List Summaries 2026'!$AH$35+'4.3 Project List Summaries 2026'!$AH$74)/1000</f>
        <v>0</v>
      </c>
      <c r="J432" s="1095">
        <f>('4.3 Project List Summaries 2027'!$AH$35+'4.3 Project List Summaries 2027'!$AH$74)/1000</f>
        <v>0</v>
      </c>
      <c r="K432" s="1096">
        <f>('4.3 Project List Summaries 2028'!$AH$35+'4.3 Project List Summaries 2028'!$AH$74)/1000</f>
        <v>0</v>
      </c>
    </row>
    <row r="433" spans="1:11" x14ac:dyDescent="0.3">
      <c r="A433" s="1766"/>
      <c r="B433" s="580" t="s">
        <v>849</v>
      </c>
      <c r="C433" s="708" t="s">
        <v>602</v>
      </c>
      <c r="D433" s="580" t="s">
        <v>350</v>
      </c>
      <c r="E433" s="703" t="str">
        <f t="shared" si="196"/>
        <v>km</v>
      </c>
      <c r="F433" s="1095">
        <f>('4.3 Project List Summaries 2023'!$AI$35+'4.3 Project List Summaries 2023'!$AI$74)/1000</f>
        <v>0</v>
      </c>
      <c r="G433" s="1095">
        <f>('4.3 Project List Summaries 2024'!$AI$35+'4.3 Project List Summaries 2024'!$AI$74)/1000</f>
        <v>0</v>
      </c>
      <c r="H433" s="1095">
        <f>('4.3 Project List Summaries 2025'!$AI$35+'4.3 Project List Summaries 2025'!$AI$74)/1000</f>
        <v>0</v>
      </c>
      <c r="I433" s="1095">
        <f>('4.3 Project List Summaries 2026'!$AI$35+'4.3 Project List Summaries 2026'!$AI$74)/1000</f>
        <v>0</v>
      </c>
      <c r="J433" s="1095">
        <f>('4.3 Project List Summaries 2027'!$AI$35+'4.3 Project List Summaries 2027'!$AI$74)/1000</f>
        <v>0</v>
      </c>
      <c r="K433" s="1096">
        <f>('4.3 Project List Summaries 2028'!$AI$35+'4.3 Project List Summaries 2028'!$AI$74)/1000</f>
        <v>0</v>
      </c>
    </row>
    <row r="434" spans="1:11" ht="14.5" thickBot="1" x14ac:dyDescent="0.35">
      <c r="A434" s="1767"/>
      <c r="B434" s="1090" t="s">
        <v>849</v>
      </c>
      <c r="C434" s="433" t="s">
        <v>602</v>
      </c>
      <c r="D434" s="1090" t="s">
        <v>853</v>
      </c>
      <c r="E434" s="433" t="str">
        <f t="shared" si="196"/>
        <v>km</v>
      </c>
      <c r="F434" s="1105">
        <f t="shared" ref="F434:K434" si="197">SUM(F420:F433)</f>
        <v>0</v>
      </c>
      <c r="G434" s="1105">
        <f t="shared" si="197"/>
        <v>0</v>
      </c>
      <c r="H434" s="1105">
        <f t="shared" si="197"/>
        <v>0</v>
      </c>
      <c r="I434" s="1105">
        <f t="shared" si="197"/>
        <v>0</v>
      </c>
      <c r="J434" s="1105">
        <f t="shared" si="197"/>
        <v>0</v>
      </c>
      <c r="K434" s="1106">
        <f t="shared" si="197"/>
        <v>0</v>
      </c>
    </row>
    <row r="435" spans="1:11" ht="14.25" customHeight="1" x14ac:dyDescent="0.3">
      <c r="A435" s="1765" t="s">
        <v>666</v>
      </c>
      <c r="B435" s="1088" t="s">
        <v>850</v>
      </c>
      <c r="C435" s="1089" t="s">
        <v>602</v>
      </c>
      <c r="D435" s="1088" t="s">
        <v>337</v>
      </c>
      <c r="E435" s="1089" t="s">
        <v>230</v>
      </c>
      <c r="F435" s="1093">
        <f>('4.3 Project List Summaries 2023'!$V$36+'4.3 Project List Summaries 2023'!$V$75)/1000</f>
        <v>0</v>
      </c>
      <c r="G435" s="1115">
        <f>('4.3 Project List Summaries 2024'!$V$36+'4.3 Project List Summaries 2024'!$V$75)/1000</f>
        <v>0</v>
      </c>
      <c r="H435" s="1115">
        <f>('4.3 Project List Summaries 2025'!$V$36+'4.3 Project List Summaries 2025'!$V$75)/1000</f>
        <v>0</v>
      </c>
      <c r="I435" s="1115">
        <f>('4.3 Project List Summaries 2026'!$V$36+'4.3 Project List Summaries 2026'!$V$75)/1000</f>
        <v>0</v>
      </c>
      <c r="J435" s="1115">
        <f>('4.3 Project List Summaries 2027'!$V$36+'4.3 Project List Summaries 2027'!$V$75)/1000</f>
        <v>0</v>
      </c>
      <c r="K435" s="1116">
        <f>('4.3 Project List Summaries 2028'!$V$36+'4.3 Project List Summaries 2028'!$V$75)/1000</f>
        <v>0</v>
      </c>
    </row>
    <row r="436" spans="1:11" x14ac:dyDescent="0.3">
      <c r="A436" s="1766"/>
      <c r="B436" s="704" t="s">
        <v>850</v>
      </c>
      <c r="C436" s="703" t="s">
        <v>602</v>
      </c>
      <c r="D436" s="704" t="s">
        <v>338</v>
      </c>
      <c r="E436" s="703" t="str">
        <f>$E$9</f>
        <v>km</v>
      </c>
      <c r="F436" s="1095">
        <f>('4.3 Project List Summaries 2023'!$W$36+'4.3 Project List Summaries 2023'!$W$75)/1000</f>
        <v>0</v>
      </c>
      <c r="G436" s="1097">
        <f>('4.3 Project List Summaries 2024'!$W$36+'4.3 Project List Summaries 2024'!$W$75)/1000</f>
        <v>0</v>
      </c>
      <c r="H436" s="1097">
        <f>('4.3 Project List Summaries 2025'!$W$36+'4.3 Project List Summaries 2025'!$W$75)/1000</f>
        <v>0</v>
      </c>
      <c r="I436" s="1097">
        <f>('4.3 Project List Summaries 2026'!$W$36+'4.3 Project List Summaries 2026'!$W$75)/1000</f>
        <v>0</v>
      </c>
      <c r="J436" s="1097">
        <f>('4.3 Project List Summaries 2027'!$W$36+'4.3 Project List Summaries 2027'!$W$75)/1000</f>
        <v>0</v>
      </c>
      <c r="K436" s="1098">
        <f>('4.3 Project List Summaries 2028'!$W$36+'4.3 Project List Summaries 2028'!$W$75)/1000</f>
        <v>0</v>
      </c>
    </row>
    <row r="437" spans="1:11" x14ac:dyDescent="0.3">
      <c r="A437" s="1766"/>
      <c r="B437" s="704" t="s">
        <v>850</v>
      </c>
      <c r="C437" s="703" t="s">
        <v>602</v>
      </c>
      <c r="D437" s="704" t="s">
        <v>339</v>
      </c>
      <c r="E437" s="703" t="str">
        <f t="shared" ref="E437:E447" si="198">$E$9</f>
        <v>km</v>
      </c>
      <c r="F437" s="1095">
        <f>('4.3 Project List Summaries 2023'!$X$36+'4.3 Project List Summaries 2023'!$X$75)/1000</f>
        <v>0</v>
      </c>
      <c r="G437" s="1097">
        <f>('4.3 Project List Summaries 2024'!$X$36+'4.3 Project List Summaries 2024'!$X$75)/1000</f>
        <v>0</v>
      </c>
      <c r="H437" s="1097">
        <f>('4.3 Project List Summaries 2025'!$X$36+'4.3 Project List Summaries 2025'!$X$75)/1000</f>
        <v>0</v>
      </c>
      <c r="I437" s="1097">
        <f>('4.3 Project List Summaries 2026'!$X$36+'4.3 Project List Summaries 2026'!$X$75)/1000</f>
        <v>0</v>
      </c>
      <c r="J437" s="1097">
        <f>('4.3 Project List Summaries 2027'!$X$36+'4.3 Project List Summaries 2027'!$X$75)/1000</f>
        <v>0</v>
      </c>
      <c r="K437" s="1098">
        <f>('4.3 Project List Summaries 2028'!$X$36+'4.3 Project List Summaries 2028'!$X$75)/1000</f>
        <v>0</v>
      </c>
    </row>
    <row r="438" spans="1:11" x14ac:dyDescent="0.3">
      <c r="A438" s="1766"/>
      <c r="B438" s="704" t="s">
        <v>850</v>
      </c>
      <c r="C438" s="703" t="s">
        <v>602</v>
      </c>
      <c r="D438" s="704" t="s">
        <v>340</v>
      </c>
      <c r="E438" s="703" t="str">
        <f t="shared" si="198"/>
        <v>km</v>
      </c>
      <c r="F438" s="1095">
        <f>('4.3 Project List Summaries 2023'!$Y$36+'4.3 Project List Summaries 2023'!$Y$75)/1000</f>
        <v>0</v>
      </c>
      <c r="G438" s="1097">
        <f>('4.3 Project List Summaries 2024'!$Y$36+'4.3 Project List Summaries 2024'!$Y$75)/1000</f>
        <v>0</v>
      </c>
      <c r="H438" s="1097">
        <f>('4.3 Project List Summaries 2025'!$Y$36+'4.3 Project List Summaries 2025'!$Y$75)/1000</f>
        <v>0</v>
      </c>
      <c r="I438" s="1097">
        <f>('4.3 Project List Summaries 2026'!$Y$36+'4.3 Project List Summaries 2026'!$Y$75)/1000</f>
        <v>0</v>
      </c>
      <c r="J438" s="1097">
        <f>('4.3 Project List Summaries 2027'!$Y$36+'4.3 Project List Summaries 2027'!$Y$75)/1000</f>
        <v>0</v>
      </c>
      <c r="K438" s="1098">
        <f>('4.3 Project List Summaries 2028'!$Y$36+'4.3 Project List Summaries 2028'!$Y$75)/1000</f>
        <v>0</v>
      </c>
    </row>
    <row r="439" spans="1:11" x14ac:dyDescent="0.3">
      <c r="A439" s="1766"/>
      <c r="B439" s="704" t="s">
        <v>850</v>
      </c>
      <c r="C439" s="703" t="s">
        <v>602</v>
      </c>
      <c r="D439" s="704" t="s">
        <v>341</v>
      </c>
      <c r="E439" s="703" t="str">
        <f t="shared" si="198"/>
        <v>km</v>
      </c>
      <c r="F439" s="1095">
        <f>('4.3 Project List Summaries 2023'!$Z$36+'4.3 Project List Summaries 2023'!$Z$75)/1000</f>
        <v>0</v>
      </c>
      <c r="G439" s="1097">
        <f>('4.3 Project List Summaries 2024'!$Z$36+'4.3 Project List Summaries 2024'!$Z$75)/1000</f>
        <v>0</v>
      </c>
      <c r="H439" s="1097">
        <f>('4.3 Project List Summaries 2025'!$Z$36+'4.3 Project List Summaries 2025'!$Z$75)/1000</f>
        <v>0</v>
      </c>
      <c r="I439" s="1097">
        <f>('4.3 Project List Summaries 2026'!$Z$36+'4.3 Project List Summaries 2026'!$Z$75)/1000</f>
        <v>0</v>
      </c>
      <c r="J439" s="1097">
        <f>('4.3 Project List Summaries 2027'!$Z$36+'4.3 Project List Summaries 2027'!$Z$75)/1000</f>
        <v>0</v>
      </c>
      <c r="K439" s="1098">
        <f>('4.3 Project List Summaries 2028'!$Z$36+'4.3 Project List Summaries 2028'!$Z$75)/1000</f>
        <v>0</v>
      </c>
    </row>
    <row r="440" spans="1:11" x14ac:dyDescent="0.3">
      <c r="A440" s="1766"/>
      <c r="B440" s="704" t="s">
        <v>850</v>
      </c>
      <c r="C440" s="703" t="s">
        <v>602</v>
      </c>
      <c r="D440" s="704" t="s">
        <v>342</v>
      </c>
      <c r="E440" s="703" t="str">
        <f t="shared" si="198"/>
        <v>km</v>
      </c>
      <c r="F440" s="1095">
        <f>('4.3 Project List Summaries 2023'!$AA$36+'4.3 Project List Summaries 2023'!$AA$75)/1000</f>
        <v>0</v>
      </c>
      <c r="G440" s="1097">
        <f>('4.3 Project List Summaries 2024'!$AA$36+'4.3 Project List Summaries 2024'!$AA$75)/1000</f>
        <v>0</v>
      </c>
      <c r="H440" s="1097">
        <f>('4.3 Project List Summaries 2025'!$AA$36+'4.3 Project List Summaries 2025'!$AA$75)/1000</f>
        <v>0</v>
      </c>
      <c r="I440" s="1097">
        <f>('4.3 Project List Summaries 2026'!$AA$36+'4.3 Project List Summaries 2026'!$AA$75)/1000</f>
        <v>0</v>
      </c>
      <c r="J440" s="1097">
        <f>('4.3 Project List Summaries 2027'!$AA$36+'4.3 Project List Summaries 2027'!$AA$75)/1000</f>
        <v>0</v>
      </c>
      <c r="K440" s="1098">
        <f>('4.3 Project List Summaries 2028'!$AA$36+'4.3 Project List Summaries 2028'!$AA$75)/1000</f>
        <v>0</v>
      </c>
    </row>
    <row r="441" spans="1:11" x14ac:dyDescent="0.3">
      <c r="A441" s="1766"/>
      <c r="B441" s="704" t="s">
        <v>850</v>
      </c>
      <c r="C441" s="703" t="s">
        <v>602</v>
      </c>
      <c r="D441" s="704" t="s">
        <v>343</v>
      </c>
      <c r="E441" s="703" t="str">
        <f t="shared" si="198"/>
        <v>km</v>
      </c>
      <c r="F441" s="1095">
        <f>('4.3 Project List Summaries 2023'!$AB$36+'4.3 Project List Summaries 2023'!$AB$75)/1000</f>
        <v>0</v>
      </c>
      <c r="G441" s="1097">
        <f>('4.3 Project List Summaries 2024'!$AB$36+'4.3 Project List Summaries 2024'!$AB$75)/1000</f>
        <v>0</v>
      </c>
      <c r="H441" s="1097">
        <f>('4.3 Project List Summaries 2025'!$AB$36+'4.3 Project List Summaries 2025'!$AB$75)/1000</f>
        <v>0</v>
      </c>
      <c r="I441" s="1097">
        <f>('4.3 Project List Summaries 2026'!$AB$36+'4.3 Project List Summaries 2026'!$AB$75)/1000</f>
        <v>0</v>
      </c>
      <c r="J441" s="1097">
        <f>('4.3 Project List Summaries 2027'!$AB$36+'4.3 Project List Summaries 2027'!$AB$75)/1000</f>
        <v>0</v>
      </c>
      <c r="K441" s="1098">
        <f>('4.3 Project List Summaries 2028'!$AB$36+'4.3 Project List Summaries 2028'!$AB$75)/1000</f>
        <v>0</v>
      </c>
    </row>
    <row r="442" spans="1:11" x14ac:dyDescent="0.3">
      <c r="A442" s="1766"/>
      <c r="B442" s="704" t="s">
        <v>850</v>
      </c>
      <c r="C442" s="703" t="s">
        <v>602</v>
      </c>
      <c r="D442" s="704" t="s">
        <v>344</v>
      </c>
      <c r="E442" s="703" t="str">
        <f t="shared" si="198"/>
        <v>km</v>
      </c>
      <c r="F442" s="1095">
        <f>('4.3 Project List Summaries 2023'!$AC$36+'4.3 Project List Summaries 2023'!$AC$75)/1000</f>
        <v>0</v>
      </c>
      <c r="G442" s="1097">
        <f>('4.3 Project List Summaries 2024'!$AC$36+'4.3 Project List Summaries 2024'!$AC$75)/1000</f>
        <v>0</v>
      </c>
      <c r="H442" s="1097">
        <f>('4.3 Project List Summaries 2025'!$AC$36+'4.3 Project List Summaries 2025'!$AC$75)/1000</f>
        <v>0</v>
      </c>
      <c r="I442" s="1097">
        <f>('4.3 Project List Summaries 2026'!$AC$36+'4.3 Project List Summaries 2026'!$AC$75)/1000</f>
        <v>0</v>
      </c>
      <c r="J442" s="1097">
        <f>('4.3 Project List Summaries 2027'!$AC$36+'4.3 Project List Summaries 2027'!$AC$75)/1000</f>
        <v>0</v>
      </c>
      <c r="K442" s="1098">
        <f>('4.3 Project List Summaries 2028'!$AC$36+'4.3 Project List Summaries 2028'!$AC$75)/1000</f>
        <v>0</v>
      </c>
    </row>
    <row r="443" spans="1:11" x14ac:dyDescent="0.3">
      <c r="A443" s="1766"/>
      <c r="B443" s="704" t="s">
        <v>850</v>
      </c>
      <c r="C443" s="703" t="s">
        <v>602</v>
      </c>
      <c r="D443" s="704" t="s">
        <v>345</v>
      </c>
      <c r="E443" s="703" t="str">
        <f t="shared" si="198"/>
        <v>km</v>
      </c>
      <c r="F443" s="1095">
        <f>('4.3 Project List Summaries 2023'!$AD$36+'4.3 Project List Summaries 2023'!$AD$75)/1000</f>
        <v>0</v>
      </c>
      <c r="G443" s="1097">
        <f>('4.3 Project List Summaries 2024'!$AD$36+'4.3 Project List Summaries 2024'!$AD$75)/1000</f>
        <v>0</v>
      </c>
      <c r="H443" s="1097">
        <f>('4.3 Project List Summaries 2025'!$AD$36+'4.3 Project List Summaries 2025'!$AD$75)/1000</f>
        <v>0</v>
      </c>
      <c r="I443" s="1097">
        <f>('4.3 Project List Summaries 2026'!$AD$36+'4.3 Project List Summaries 2026'!$AD$75)/1000</f>
        <v>0</v>
      </c>
      <c r="J443" s="1097">
        <f>('4.3 Project List Summaries 2027'!$AD$36+'4.3 Project List Summaries 2027'!$AD$75)/1000</f>
        <v>0</v>
      </c>
      <c r="K443" s="1098">
        <f>('4.3 Project List Summaries 2028'!$AD$36+'4.3 Project List Summaries 2028'!$AD$75)/1000</f>
        <v>0</v>
      </c>
    </row>
    <row r="444" spans="1:11" x14ac:dyDescent="0.3">
      <c r="A444" s="1766"/>
      <c r="B444" s="704" t="s">
        <v>850</v>
      </c>
      <c r="C444" s="703" t="s">
        <v>602</v>
      </c>
      <c r="D444" s="704" t="s">
        <v>346</v>
      </c>
      <c r="E444" s="703" t="str">
        <f t="shared" si="198"/>
        <v>km</v>
      </c>
      <c r="F444" s="1095">
        <f>('4.3 Project List Summaries 2023'!$AE$36+'4.3 Project List Summaries 2023'!$AE$75)/1000</f>
        <v>0</v>
      </c>
      <c r="G444" s="1097">
        <f>('4.3 Project List Summaries 2024'!$AE$36+'4.3 Project List Summaries 2024'!$AE$75)/1000</f>
        <v>0</v>
      </c>
      <c r="H444" s="1097">
        <f>('4.3 Project List Summaries 2025'!$AE$36+'4.3 Project List Summaries 2025'!$AE$75)/1000</f>
        <v>0</v>
      </c>
      <c r="I444" s="1097">
        <f>('4.3 Project List Summaries 2026'!$AE$36+'4.3 Project List Summaries 2026'!$AE$75)/1000</f>
        <v>0</v>
      </c>
      <c r="J444" s="1097">
        <f>('4.3 Project List Summaries 2027'!$AE$36+'4.3 Project List Summaries 2027'!$AE$75)/1000</f>
        <v>0</v>
      </c>
      <c r="K444" s="1098">
        <f>('4.3 Project List Summaries 2028'!$AE$36+'4.3 Project List Summaries 2028'!$AE$75)/1000</f>
        <v>0</v>
      </c>
    </row>
    <row r="445" spans="1:11" x14ac:dyDescent="0.3">
      <c r="A445" s="1766"/>
      <c r="B445" s="704" t="s">
        <v>850</v>
      </c>
      <c r="C445" s="703" t="s">
        <v>602</v>
      </c>
      <c r="D445" s="704" t="s">
        <v>347</v>
      </c>
      <c r="E445" s="703" t="str">
        <f t="shared" si="198"/>
        <v>km</v>
      </c>
      <c r="F445" s="1095">
        <f>('4.3 Project List Summaries 2023'!$AF$36+'4.3 Project List Summaries 2023'!$AF$75)/1000</f>
        <v>0</v>
      </c>
      <c r="G445" s="1097">
        <f>('4.3 Project List Summaries 2024'!$AF$36+'4.3 Project List Summaries 2024'!$AF$75)/1000</f>
        <v>0</v>
      </c>
      <c r="H445" s="1097">
        <f>('4.3 Project List Summaries 2025'!$AF$36+'4.3 Project List Summaries 2025'!$AF$75)/1000</f>
        <v>0</v>
      </c>
      <c r="I445" s="1097">
        <f>('4.3 Project List Summaries 2026'!$AF$36+'4.3 Project List Summaries 2026'!$AF$75)/1000</f>
        <v>0</v>
      </c>
      <c r="J445" s="1097">
        <f>('4.3 Project List Summaries 2027'!$AF$36+'4.3 Project List Summaries 2027'!$AF$75)/1000</f>
        <v>0</v>
      </c>
      <c r="K445" s="1098">
        <f>('4.3 Project List Summaries 2028'!$AF$36+'4.3 Project List Summaries 2028'!$AF$75)/1000</f>
        <v>0</v>
      </c>
    </row>
    <row r="446" spans="1:11" x14ac:dyDescent="0.3">
      <c r="A446" s="1766"/>
      <c r="B446" s="704" t="s">
        <v>850</v>
      </c>
      <c r="C446" s="703" t="s">
        <v>602</v>
      </c>
      <c r="D446" s="704" t="s">
        <v>348</v>
      </c>
      <c r="E446" s="703" t="str">
        <f t="shared" si="198"/>
        <v>km</v>
      </c>
      <c r="F446" s="1095">
        <f>('4.3 Project List Summaries 2023'!$AG$36+'4.3 Project List Summaries 2023'!$AG$75)/1000</f>
        <v>0</v>
      </c>
      <c r="G446" s="1097">
        <f>('4.3 Project List Summaries 2024'!$AG$36+'4.3 Project List Summaries 2024'!$AG$75)/1000</f>
        <v>0</v>
      </c>
      <c r="H446" s="1097">
        <f>('4.3 Project List Summaries 2025'!$AG$36+'4.3 Project List Summaries 2025'!$AG$75)/1000</f>
        <v>0</v>
      </c>
      <c r="I446" s="1097">
        <f>('4.3 Project List Summaries 2026'!$AG$36+'4.3 Project List Summaries 2026'!$AG$75)/1000</f>
        <v>0</v>
      </c>
      <c r="J446" s="1097">
        <f>('4.3 Project List Summaries 2027'!$AG$36+'4.3 Project List Summaries 2027'!$AG$75)/1000</f>
        <v>0</v>
      </c>
      <c r="K446" s="1098">
        <f>('4.3 Project List Summaries 2028'!$AG$36+'4.3 Project List Summaries 2028'!$AG$75)/1000</f>
        <v>0</v>
      </c>
    </row>
    <row r="447" spans="1:11" x14ac:dyDescent="0.3">
      <c r="A447" s="1766"/>
      <c r="B447" s="704" t="s">
        <v>850</v>
      </c>
      <c r="C447" s="703" t="s">
        <v>602</v>
      </c>
      <c r="D447" s="704" t="s">
        <v>349</v>
      </c>
      <c r="E447" s="703" t="str">
        <f t="shared" si="198"/>
        <v>km</v>
      </c>
      <c r="F447" s="1095">
        <f>('4.3 Project List Summaries 2023'!$AH$36+'4.3 Project List Summaries 2023'!$AH$75)/1000</f>
        <v>0</v>
      </c>
      <c r="G447" s="1097">
        <f>('4.3 Project List Summaries 2024'!$AH$36+'4.3 Project List Summaries 2024'!$AH$75)/1000</f>
        <v>0</v>
      </c>
      <c r="H447" s="1097">
        <f>('4.3 Project List Summaries 2025'!$AH$36+'4.3 Project List Summaries 2025'!$AH$75)/1000</f>
        <v>0</v>
      </c>
      <c r="I447" s="1097">
        <f>('4.3 Project List Summaries 2026'!$AH$36+'4.3 Project List Summaries 2026'!$AH$75)/1000</f>
        <v>0</v>
      </c>
      <c r="J447" s="1097">
        <f>('4.3 Project List Summaries 2027'!$AH$36+'4.3 Project List Summaries 2027'!$AH$75)/1000</f>
        <v>0</v>
      </c>
      <c r="K447" s="1098">
        <f>('4.3 Project List Summaries 2028'!$AH$36+'4.3 Project List Summaries 2028'!$AH$75)/1000</f>
        <v>0</v>
      </c>
    </row>
    <row r="448" spans="1:11" x14ac:dyDescent="0.3">
      <c r="A448" s="1766"/>
      <c r="B448" s="580" t="s">
        <v>850</v>
      </c>
      <c r="C448" s="708" t="s">
        <v>602</v>
      </c>
      <c r="D448" s="580" t="s">
        <v>350</v>
      </c>
      <c r="E448" s="708" t="s">
        <v>230</v>
      </c>
      <c r="F448" s="1095">
        <f>('4.3 Project List Summaries 2023'!$AI$36+'4.3 Project List Summaries 2023'!$AI$75)/1000</f>
        <v>0</v>
      </c>
      <c r="G448" s="1097">
        <f>('4.3 Project List Summaries 2024'!$AI$36+'4.3 Project List Summaries 2024'!$AI$75)/1000</f>
        <v>0</v>
      </c>
      <c r="H448" s="1097">
        <f>('4.3 Project List Summaries 2025'!$AI$36+'4.3 Project List Summaries 2025'!$AI$75)/1000</f>
        <v>0</v>
      </c>
      <c r="I448" s="1097">
        <f>('4.3 Project List Summaries 2026'!$AI$36+'4.3 Project List Summaries 2026'!$AI$75)/1000</f>
        <v>0</v>
      </c>
      <c r="J448" s="1097">
        <f>('4.3 Project List Summaries 2027'!$AI$36+'4.3 Project List Summaries 2027'!$AI$75)/1000</f>
        <v>0</v>
      </c>
      <c r="K448" s="1098">
        <f>('4.3 Project List Summaries 2028'!$AI$36+'4.3 Project List Summaries 2028'!$AI$75)/1000</f>
        <v>0</v>
      </c>
    </row>
    <row r="449" spans="1:11" ht="14.5" thickBot="1" x14ac:dyDescent="0.35">
      <c r="A449" s="1767"/>
      <c r="B449" s="1090" t="s">
        <v>850</v>
      </c>
      <c r="C449" s="433" t="s">
        <v>602</v>
      </c>
      <c r="D449" s="1090" t="s">
        <v>853</v>
      </c>
      <c r="E449" s="433" t="str">
        <f t="shared" ref="E449" si="199">$E$9</f>
        <v>km</v>
      </c>
      <c r="F449" s="1105">
        <f t="shared" ref="F449:K449" si="200">SUM(F435:F448)</f>
        <v>0</v>
      </c>
      <c r="G449" s="1105">
        <f t="shared" si="200"/>
        <v>0</v>
      </c>
      <c r="H449" s="1105">
        <f t="shared" si="200"/>
        <v>0</v>
      </c>
      <c r="I449" s="1105">
        <f t="shared" si="200"/>
        <v>0</v>
      </c>
      <c r="J449" s="1105">
        <f t="shared" si="200"/>
        <v>0</v>
      </c>
      <c r="K449" s="1106">
        <f t="shared" si="200"/>
        <v>0</v>
      </c>
    </row>
    <row r="450" spans="1:11" ht="14.25" customHeight="1" x14ac:dyDescent="0.3">
      <c r="A450" s="1765" t="s">
        <v>666</v>
      </c>
      <c r="B450" s="1086" t="s">
        <v>851</v>
      </c>
      <c r="C450" s="1087" t="s">
        <v>602</v>
      </c>
      <c r="D450" s="1086" t="s">
        <v>337</v>
      </c>
      <c r="E450" s="1087" t="s">
        <v>230</v>
      </c>
      <c r="F450" s="1093">
        <f>('4.3 Project List Summaries 2023'!$V$37+'4.3 Project List Summaries 2023'!$V$76)/1000</f>
        <v>0</v>
      </c>
      <c r="G450" s="1099">
        <f>('4.3 Project List Summaries 2024'!$V$37+'4.3 Project List Summaries 2024'!$V$76)/1000</f>
        <v>0</v>
      </c>
      <c r="H450" s="1099">
        <f>('4.3 Project List Summaries 2025'!$V$37+'4.3 Project List Summaries 2025'!$V$76)/1000</f>
        <v>0</v>
      </c>
      <c r="I450" s="1099">
        <f>('4.3 Project List Summaries 2026'!$V$37+'4.3 Project List Summaries 2026'!$V$76)/1000</f>
        <v>0</v>
      </c>
      <c r="J450" s="1099">
        <f>('4.3 Project List Summaries 2027'!$V$37+'4.3 Project List Summaries 2027'!$V$76)/1000</f>
        <v>0</v>
      </c>
      <c r="K450" s="1100">
        <f>('4.3 Project List Summaries 2028'!$V$37+'4.3 Project List Summaries 2028'!$V$76)/1000</f>
        <v>0</v>
      </c>
    </row>
    <row r="451" spans="1:11" x14ac:dyDescent="0.3">
      <c r="A451" s="1766"/>
      <c r="B451" s="580" t="s">
        <v>851</v>
      </c>
      <c r="C451" s="708" t="s">
        <v>602</v>
      </c>
      <c r="D451" s="580" t="s">
        <v>338</v>
      </c>
      <c r="E451" s="708" t="s">
        <v>230</v>
      </c>
      <c r="F451" s="1095">
        <f>('4.3 Project List Summaries 2023'!$W$37+'4.3 Project List Summaries 2023'!$W$76)/1000</f>
        <v>0</v>
      </c>
      <c r="G451" s="1097">
        <f>('4.3 Project List Summaries 2024'!$W$37+'4.3 Project List Summaries 2024'!$W$76)/1000</f>
        <v>0</v>
      </c>
      <c r="H451" s="1097">
        <f>('4.3 Project List Summaries 2025'!$W$37+'4.3 Project List Summaries 2025'!$W$76)/1000</f>
        <v>0</v>
      </c>
      <c r="I451" s="1097">
        <f>('4.3 Project List Summaries 2026'!$W$37+'4.3 Project List Summaries 2026'!$W$76)/1000</f>
        <v>0</v>
      </c>
      <c r="J451" s="1097">
        <f>('4.3 Project List Summaries 2027'!$W$37+'4.3 Project List Summaries 2027'!$W$76)/1000</f>
        <v>0</v>
      </c>
      <c r="K451" s="1098">
        <f>('4.3 Project List Summaries 2028'!$W$37+'4.3 Project List Summaries 2028'!$W$76)/1000</f>
        <v>0</v>
      </c>
    </row>
    <row r="452" spans="1:11" x14ac:dyDescent="0.3">
      <c r="A452" s="1766"/>
      <c r="B452" s="580" t="s">
        <v>851</v>
      </c>
      <c r="C452" s="708" t="s">
        <v>602</v>
      </c>
      <c r="D452" s="580" t="s">
        <v>339</v>
      </c>
      <c r="E452" s="708" t="s">
        <v>230</v>
      </c>
      <c r="F452" s="1095">
        <f>('4.3 Project List Summaries 2023'!$X$37+'4.3 Project List Summaries 2023'!$X$76)/1000</f>
        <v>0</v>
      </c>
      <c r="G452" s="1097">
        <f>('4.3 Project List Summaries 2024'!$X$37+'4.3 Project List Summaries 2024'!$X$76)/1000</f>
        <v>0</v>
      </c>
      <c r="H452" s="1097">
        <f>('4.3 Project List Summaries 2025'!$X$37+'4.3 Project List Summaries 2025'!$X$76)/1000</f>
        <v>0</v>
      </c>
      <c r="I452" s="1097">
        <f>('4.3 Project List Summaries 2026'!$X$37+'4.3 Project List Summaries 2026'!$X$76)/1000</f>
        <v>0</v>
      </c>
      <c r="J452" s="1097">
        <f>('4.3 Project List Summaries 2027'!$X$37+'4.3 Project List Summaries 2027'!$X$76)/1000</f>
        <v>0</v>
      </c>
      <c r="K452" s="1098">
        <f>('4.3 Project List Summaries 2028'!$X$37+'4.3 Project List Summaries 2028'!$X$76)/1000</f>
        <v>0</v>
      </c>
    </row>
    <row r="453" spans="1:11" x14ac:dyDescent="0.3">
      <c r="A453" s="1766"/>
      <c r="B453" s="580" t="s">
        <v>851</v>
      </c>
      <c r="C453" s="708" t="s">
        <v>602</v>
      </c>
      <c r="D453" s="580" t="s">
        <v>340</v>
      </c>
      <c r="E453" s="708" t="s">
        <v>230</v>
      </c>
      <c r="F453" s="1095">
        <f>('4.3 Project List Summaries 2023'!$Y$37+'4.3 Project List Summaries 2023'!$Y$76)/1000</f>
        <v>0</v>
      </c>
      <c r="G453" s="1097">
        <f>('4.3 Project List Summaries 2024'!$Y$37+'4.3 Project List Summaries 2024'!$Y$76)/1000</f>
        <v>0</v>
      </c>
      <c r="H453" s="1097">
        <f>('4.3 Project List Summaries 2025'!$Y$37+'4.3 Project List Summaries 2025'!$Y$76)/1000</f>
        <v>0</v>
      </c>
      <c r="I453" s="1097">
        <f>('4.3 Project List Summaries 2026'!$Y$37+'4.3 Project List Summaries 2026'!$Y$76)/1000</f>
        <v>0</v>
      </c>
      <c r="J453" s="1097">
        <f>('4.3 Project List Summaries 2027'!$Y$37+'4.3 Project List Summaries 2027'!$Y$76)/1000</f>
        <v>0</v>
      </c>
      <c r="K453" s="1098">
        <f>('4.3 Project List Summaries 2028'!$Y$37+'4.3 Project List Summaries 2028'!$Y$76)/1000</f>
        <v>0</v>
      </c>
    </row>
    <row r="454" spans="1:11" x14ac:dyDescent="0.3">
      <c r="A454" s="1766"/>
      <c r="B454" s="580" t="s">
        <v>851</v>
      </c>
      <c r="C454" s="708" t="s">
        <v>602</v>
      </c>
      <c r="D454" s="580" t="s">
        <v>341</v>
      </c>
      <c r="E454" s="708" t="s">
        <v>230</v>
      </c>
      <c r="F454" s="1095">
        <f>('4.3 Project List Summaries 2023'!$Z$37+'4.3 Project List Summaries 2023'!$Z$76)/1000</f>
        <v>0</v>
      </c>
      <c r="G454" s="1097">
        <f>('4.3 Project List Summaries 2024'!$Z$37+'4.3 Project List Summaries 2024'!$Z$76)/1000</f>
        <v>0</v>
      </c>
      <c r="H454" s="1097">
        <f>('4.3 Project List Summaries 2025'!$Z$37+'4.3 Project List Summaries 2025'!$Z$76)/1000</f>
        <v>0</v>
      </c>
      <c r="I454" s="1097">
        <f>('4.3 Project List Summaries 2026'!$Z$37+'4.3 Project List Summaries 2026'!$Z$76)/1000</f>
        <v>0</v>
      </c>
      <c r="J454" s="1097">
        <f>('4.3 Project List Summaries 2027'!$Z$37+'4.3 Project List Summaries 2027'!$Z$76)/1000</f>
        <v>0</v>
      </c>
      <c r="K454" s="1098">
        <f>('4.3 Project List Summaries 2028'!$Z$37+'4.3 Project List Summaries 2028'!$Z$76)/1000</f>
        <v>0</v>
      </c>
    </row>
    <row r="455" spans="1:11" x14ac:dyDescent="0.3">
      <c r="A455" s="1766"/>
      <c r="B455" s="580" t="s">
        <v>851</v>
      </c>
      <c r="C455" s="708" t="s">
        <v>602</v>
      </c>
      <c r="D455" s="580" t="s">
        <v>342</v>
      </c>
      <c r="E455" s="708" t="s">
        <v>230</v>
      </c>
      <c r="F455" s="1095">
        <f>('4.3 Project List Summaries 2023'!$AA$37+'4.3 Project List Summaries 2023'!$AA$76)/1000</f>
        <v>0</v>
      </c>
      <c r="G455" s="1097">
        <f>('4.3 Project List Summaries 2024'!$AA$37+'4.3 Project List Summaries 2024'!$AA$76)/1000</f>
        <v>0</v>
      </c>
      <c r="H455" s="1097">
        <f>('4.3 Project List Summaries 2025'!$AA$37+'4.3 Project List Summaries 2025'!$AA$76)/1000</f>
        <v>0</v>
      </c>
      <c r="I455" s="1097">
        <f>('4.3 Project List Summaries 2026'!$AA$37+'4.3 Project List Summaries 2026'!$AA$76)/1000</f>
        <v>0</v>
      </c>
      <c r="J455" s="1097">
        <f>('4.3 Project List Summaries 2027'!$AA$37+'4.3 Project List Summaries 2027'!$AA$76)/1000</f>
        <v>0</v>
      </c>
      <c r="K455" s="1098">
        <f>('4.3 Project List Summaries 2028'!$AA$37+'4.3 Project List Summaries 2028'!$AA$76)/1000</f>
        <v>0</v>
      </c>
    </row>
    <row r="456" spans="1:11" x14ac:dyDescent="0.3">
      <c r="A456" s="1766"/>
      <c r="B456" s="580" t="s">
        <v>851</v>
      </c>
      <c r="C456" s="708" t="s">
        <v>602</v>
      </c>
      <c r="D456" s="580" t="s">
        <v>343</v>
      </c>
      <c r="E456" s="708" t="s">
        <v>230</v>
      </c>
      <c r="F456" s="1095">
        <f>('4.3 Project List Summaries 2023'!$AB$37+'4.3 Project List Summaries 2023'!$AB$76)/1000</f>
        <v>0</v>
      </c>
      <c r="G456" s="1097">
        <f>('4.3 Project List Summaries 2024'!$AB$37+'4.3 Project List Summaries 2024'!$AB$76)/1000</f>
        <v>0</v>
      </c>
      <c r="H456" s="1097">
        <f>('4.3 Project List Summaries 2025'!$AB$37+'4.3 Project List Summaries 2025'!$AB$76)/1000</f>
        <v>0</v>
      </c>
      <c r="I456" s="1097">
        <f>('4.3 Project List Summaries 2026'!$AB$37+'4.3 Project List Summaries 2026'!$AB$76)/1000</f>
        <v>0</v>
      </c>
      <c r="J456" s="1097">
        <f>('4.3 Project List Summaries 2027'!$AB$37+'4.3 Project List Summaries 2027'!$AB$76)/1000</f>
        <v>0</v>
      </c>
      <c r="K456" s="1098">
        <f>('4.3 Project List Summaries 2028'!$AB$37+'4.3 Project List Summaries 2028'!$AB$76)/1000</f>
        <v>0</v>
      </c>
    </row>
    <row r="457" spans="1:11" x14ac:dyDescent="0.3">
      <c r="A457" s="1766"/>
      <c r="B457" s="580" t="s">
        <v>851</v>
      </c>
      <c r="C457" s="708" t="s">
        <v>602</v>
      </c>
      <c r="D457" s="580" t="s">
        <v>344</v>
      </c>
      <c r="E457" s="708" t="s">
        <v>230</v>
      </c>
      <c r="F457" s="1095">
        <f>('4.3 Project List Summaries 2023'!$AC$37+'4.3 Project List Summaries 2023'!$AC$76)/1000</f>
        <v>0</v>
      </c>
      <c r="G457" s="1097">
        <f>('4.3 Project List Summaries 2024'!$AC$37+'4.3 Project List Summaries 2024'!$AC$76)/1000</f>
        <v>0</v>
      </c>
      <c r="H457" s="1097">
        <f>('4.3 Project List Summaries 2025'!$AC$37+'4.3 Project List Summaries 2025'!$AC$76)/1000</f>
        <v>0</v>
      </c>
      <c r="I457" s="1097">
        <f>('4.3 Project List Summaries 2026'!$AC$37+'4.3 Project List Summaries 2026'!$AC$76)/1000</f>
        <v>0</v>
      </c>
      <c r="J457" s="1097">
        <f>('4.3 Project List Summaries 2027'!$AC$37+'4.3 Project List Summaries 2027'!$AC$76)/1000</f>
        <v>0</v>
      </c>
      <c r="K457" s="1098">
        <f>('4.3 Project List Summaries 2028'!$AC$37+'4.3 Project List Summaries 2028'!$AC$76)/1000</f>
        <v>0</v>
      </c>
    </row>
    <row r="458" spans="1:11" x14ac:dyDescent="0.3">
      <c r="A458" s="1766"/>
      <c r="B458" s="580" t="s">
        <v>851</v>
      </c>
      <c r="C458" s="708" t="s">
        <v>602</v>
      </c>
      <c r="D458" s="580" t="s">
        <v>345</v>
      </c>
      <c r="E458" s="708" t="s">
        <v>230</v>
      </c>
      <c r="F458" s="1095">
        <f>('4.3 Project List Summaries 2023'!$AD$37+'4.3 Project List Summaries 2023'!$AD$76)/1000</f>
        <v>0</v>
      </c>
      <c r="G458" s="1097">
        <f>('4.3 Project List Summaries 2024'!$AD$37+'4.3 Project List Summaries 2024'!$AD$76)/1000</f>
        <v>0</v>
      </c>
      <c r="H458" s="1097">
        <f>('4.3 Project List Summaries 2025'!$AD$37+'4.3 Project List Summaries 2025'!$AD$76)/1000</f>
        <v>0</v>
      </c>
      <c r="I458" s="1097">
        <f>('4.3 Project List Summaries 2026'!$AD$37+'4.3 Project List Summaries 2026'!$AD$76)/1000</f>
        <v>0</v>
      </c>
      <c r="J458" s="1097">
        <f>('4.3 Project List Summaries 2027'!$AD$37+'4.3 Project List Summaries 2027'!$AD$76)/1000</f>
        <v>0</v>
      </c>
      <c r="K458" s="1098">
        <f>('4.3 Project List Summaries 2028'!$AD$37+'4.3 Project List Summaries 2028'!$AD$76)/1000</f>
        <v>0</v>
      </c>
    </row>
    <row r="459" spans="1:11" x14ac:dyDescent="0.3">
      <c r="A459" s="1766"/>
      <c r="B459" s="580" t="s">
        <v>851</v>
      </c>
      <c r="C459" s="708" t="s">
        <v>602</v>
      </c>
      <c r="D459" s="580" t="s">
        <v>346</v>
      </c>
      <c r="E459" s="708" t="s">
        <v>230</v>
      </c>
      <c r="F459" s="1095">
        <f>('4.3 Project List Summaries 2023'!$AE$37+'4.3 Project List Summaries 2023'!$AE$76)/1000</f>
        <v>0</v>
      </c>
      <c r="G459" s="1097">
        <f>('4.3 Project List Summaries 2024'!$AE$37+'4.3 Project List Summaries 2024'!$AE$76)/1000</f>
        <v>0</v>
      </c>
      <c r="H459" s="1097">
        <f>('4.3 Project List Summaries 2025'!$AE$37+'4.3 Project List Summaries 2025'!$AE$76)/1000</f>
        <v>0</v>
      </c>
      <c r="I459" s="1097">
        <f>('4.3 Project List Summaries 2026'!$AE$37+'4.3 Project List Summaries 2026'!$AE$76)/1000</f>
        <v>0</v>
      </c>
      <c r="J459" s="1097">
        <f>('4.3 Project List Summaries 2027'!$AE$37+'4.3 Project List Summaries 2027'!$AE$76)/1000</f>
        <v>0</v>
      </c>
      <c r="K459" s="1098">
        <f>('4.3 Project List Summaries 2028'!$AE$37+'4.3 Project List Summaries 2028'!$AE$76)/1000</f>
        <v>0</v>
      </c>
    </row>
    <row r="460" spans="1:11" x14ac:dyDescent="0.3">
      <c r="A460" s="1766"/>
      <c r="B460" s="580" t="s">
        <v>851</v>
      </c>
      <c r="C460" s="708" t="s">
        <v>602</v>
      </c>
      <c r="D460" s="580" t="s">
        <v>347</v>
      </c>
      <c r="E460" s="708" t="s">
        <v>230</v>
      </c>
      <c r="F460" s="1095">
        <f>('4.3 Project List Summaries 2023'!$AF$37+'4.3 Project List Summaries 2023'!$AF$76)/1000</f>
        <v>0</v>
      </c>
      <c r="G460" s="1097">
        <f>('4.3 Project List Summaries 2024'!$AF$37+'4.3 Project List Summaries 2024'!$AF$76)/1000</f>
        <v>0</v>
      </c>
      <c r="H460" s="1097">
        <f>('4.3 Project List Summaries 2025'!$AF$37+'4.3 Project List Summaries 2025'!$AF$76)/1000</f>
        <v>0</v>
      </c>
      <c r="I460" s="1097">
        <f>('4.3 Project List Summaries 2026'!$AF$37+'4.3 Project List Summaries 2026'!$AF$76)/1000</f>
        <v>0</v>
      </c>
      <c r="J460" s="1097">
        <f>('4.3 Project List Summaries 2027'!$AF$37+'4.3 Project List Summaries 2027'!$AF$76)/1000</f>
        <v>0</v>
      </c>
      <c r="K460" s="1098">
        <f>('4.3 Project List Summaries 2028'!$AF$37+'4.3 Project List Summaries 2028'!$AF$76)/1000</f>
        <v>0</v>
      </c>
    </row>
    <row r="461" spans="1:11" x14ac:dyDescent="0.3">
      <c r="A461" s="1766"/>
      <c r="B461" s="580" t="s">
        <v>851</v>
      </c>
      <c r="C461" s="708" t="s">
        <v>602</v>
      </c>
      <c r="D461" s="580" t="s">
        <v>348</v>
      </c>
      <c r="E461" s="708" t="s">
        <v>230</v>
      </c>
      <c r="F461" s="1095">
        <f>('4.3 Project List Summaries 2023'!$AG$37+'4.3 Project List Summaries 2023'!$AG$76)/1000</f>
        <v>0</v>
      </c>
      <c r="G461" s="1097">
        <f>('4.3 Project List Summaries 2024'!$AG$37+'4.3 Project List Summaries 2024'!$AG$76)/1000</f>
        <v>0</v>
      </c>
      <c r="H461" s="1097">
        <f>('4.3 Project List Summaries 2025'!$AG$37+'4.3 Project List Summaries 2025'!$AG$76)/1000</f>
        <v>0</v>
      </c>
      <c r="I461" s="1097">
        <f>('4.3 Project List Summaries 2026'!$AG$37+'4.3 Project List Summaries 2026'!$AG$76)/1000</f>
        <v>0</v>
      </c>
      <c r="J461" s="1097">
        <f>('4.3 Project List Summaries 2027'!$AG$37+'4.3 Project List Summaries 2027'!$AG$76)/1000</f>
        <v>0</v>
      </c>
      <c r="K461" s="1098">
        <f>('4.3 Project List Summaries 2028'!$AG$37+'4.3 Project List Summaries 2028'!$AG$76)/1000</f>
        <v>0</v>
      </c>
    </row>
    <row r="462" spans="1:11" x14ac:dyDescent="0.3">
      <c r="A462" s="1766"/>
      <c r="B462" s="580" t="s">
        <v>851</v>
      </c>
      <c r="C462" s="708" t="s">
        <v>602</v>
      </c>
      <c r="D462" s="580" t="s">
        <v>349</v>
      </c>
      <c r="E462" s="708" t="s">
        <v>230</v>
      </c>
      <c r="F462" s="1095">
        <f>('4.3 Project List Summaries 2023'!$AH$37+'4.3 Project List Summaries 2023'!$AH$76)/1000</f>
        <v>0</v>
      </c>
      <c r="G462" s="1097">
        <f>('4.3 Project List Summaries 2024'!$AH$37+'4.3 Project List Summaries 2024'!$AH$76)/1000</f>
        <v>0</v>
      </c>
      <c r="H462" s="1097">
        <f>('4.3 Project List Summaries 2025'!$AH$37+'4.3 Project List Summaries 2025'!$AH$76)/1000</f>
        <v>0</v>
      </c>
      <c r="I462" s="1097">
        <f>('4.3 Project List Summaries 2026'!$AH$37+'4.3 Project List Summaries 2026'!$AH$76)/1000</f>
        <v>0</v>
      </c>
      <c r="J462" s="1097">
        <f>('4.3 Project List Summaries 2027'!$AH$37+'4.3 Project List Summaries 2027'!$AH$76)/1000</f>
        <v>0</v>
      </c>
      <c r="K462" s="1098">
        <f>('4.3 Project List Summaries 2028'!$AH$37+'4.3 Project List Summaries 2028'!$AH$76)/1000</f>
        <v>0</v>
      </c>
    </row>
    <row r="463" spans="1:11" x14ac:dyDescent="0.3">
      <c r="A463" s="1766"/>
      <c r="B463" s="580" t="s">
        <v>851</v>
      </c>
      <c r="C463" s="708" t="s">
        <v>602</v>
      </c>
      <c r="D463" s="580" t="s">
        <v>350</v>
      </c>
      <c r="E463" s="708" t="s">
        <v>230</v>
      </c>
      <c r="F463" s="1095">
        <f>('4.3 Project List Summaries 2023'!$AI$37+'4.3 Project List Summaries 2023'!$AI$76)/1000</f>
        <v>0</v>
      </c>
      <c r="G463" s="1097">
        <f>('4.3 Project List Summaries 2024'!$AI$37+'4.3 Project List Summaries 2024'!$AI$76)/1000</f>
        <v>0</v>
      </c>
      <c r="H463" s="1097">
        <f>('4.3 Project List Summaries 2025'!$AI$37+'4.3 Project List Summaries 2025'!$AI$76)/1000</f>
        <v>0</v>
      </c>
      <c r="I463" s="1097">
        <f>('4.3 Project List Summaries 2026'!$AI$37+'4.3 Project List Summaries 2026'!$AI$76)/1000</f>
        <v>0</v>
      </c>
      <c r="J463" s="1097">
        <f>('4.3 Project List Summaries 2027'!$AI$37+'4.3 Project List Summaries 2027'!$AI$76)/1000</f>
        <v>0</v>
      </c>
      <c r="K463" s="1098">
        <f>('4.3 Project List Summaries 2028'!$AI$37+'4.3 Project List Summaries 2028'!$AI$76)/1000</f>
        <v>0</v>
      </c>
    </row>
    <row r="464" spans="1:11" ht="14.5" thickBot="1" x14ac:dyDescent="0.35">
      <c r="A464" s="1767"/>
      <c r="B464" s="1090" t="s">
        <v>851</v>
      </c>
      <c r="C464" s="433" t="s">
        <v>602</v>
      </c>
      <c r="D464" s="1090" t="s">
        <v>853</v>
      </c>
      <c r="E464" s="433" t="str">
        <f t="shared" ref="E464" si="201">$E$9</f>
        <v>km</v>
      </c>
      <c r="F464" s="1105">
        <f t="shared" ref="F464:K464" si="202">SUM(F450:F463)</f>
        <v>0</v>
      </c>
      <c r="G464" s="1105">
        <f t="shared" si="202"/>
        <v>0</v>
      </c>
      <c r="H464" s="1105">
        <f t="shared" si="202"/>
        <v>0</v>
      </c>
      <c r="I464" s="1105">
        <f t="shared" si="202"/>
        <v>0</v>
      </c>
      <c r="J464" s="1105">
        <f t="shared" si="202"/>
        <v>0</v>
      </c>
      <c r="K464" s="1106">
        <f t="shared" si="202"/>
        <v>0</v>
      </c>
    </row>
    <row r="465" spans="1:11" ht="14.25" customHeight="1" x14ac:dyDescent="0.3">
      <c r="A465" s="1765" t="s">
        <v>666</v>
      </c>
      <c r="B465" s="710" t="s">
        <v>849</v>
      </c>
      <c r="C465" s="711" t="s">
        <v>596</v>
      </c>
      <c r="D465" s="710" t="s">
        <v>337</v>
      </c>
      <c r="E465" s="711" t="s">
        <v>230</v>
      </c>
      <c r="F465" s="1093">
        <f>('4.3 Project List Summaries 2023'!$V$38+'4.3 Project List Summaries 2023'!$V$77)/1000</f>
        <v>0</v>
      </c>
      <c r="G465" s="1093">
        <f>('4.3 Project List Summaries 2024'!$V$38+'4.3 Project List Summaries 2024'!$V$77)/1000</f>
        <v>0</v>
      </c>
      <c r="H465" s="1093">
        <f>('4.3 Project List Summaries 2025'!$V$38+'4.3 Project List Summaries 2025'!$V$77)/1000</f>
        <v>0</v>
      </c>
      <c r="I465" s="1093">
        <f>('4.3 Project List Summaries 2026'!$V$38+'4.3 Project List Summaries 2026'!$V$77)/1000</f>
        <v>0</v>
      </c>
      <c r="J465" s="1093">
        <f>('4.3 Project List Summaries 2027'!$V$38+'4.3 Project List Summaries 2027'!$V$77)/1000</f>
        <v>0</v>
      </c>
      <c r="K465" s="1094">
        <f>('4.3 Project List Summaries 2028'!$V$38+'4.3 Project List Summaries 2028'!$V$77)/1000</f>
        <v>0</v>
      </c>
    </row>
    <row r="466" spans="1:11" x14ac:dyDescent="0.3">
      <c r="A466" s="1766"/>
      <c r="B466" s="704" t="s">
        <v>849</v>
      </c>
      <c r="C466" s="703" t="s">
        <v>596</v>
      </c>
      <c r="D466" s="704" t="s">
        <v>338</v>
      </c>
      <c r="E466" s="703" t="str">
        <f>$E$9</f>
        <v>km</v>
      </c>
      <c r="F466" s="1095">
        <f>('4.3 Project List Summaries 2023'!$W$38+'4.3 Project List Summaries 2023'!$W$77)/1000</f>
        <v>0</v>
      </c>
      <c r="G466" s="1095">
        <f>('4.3 Project List Summaries 2024'!$W$38+'4.3 Project List Summaries 2024'!$W$77)/1000</f>
        <v>0</v>
      </c>
      <c r="H466" s="1095">
        <f>('4.3 Project List Summaries 2025'!$W$38+'4.3 Project List Summaries 2025'!$W$77)/1000</f>
        <v>0</v>
      </c>
      <c r="I466" s="1095">
        <f>('4.3 Project List Summaries 2026'!$W$38+'4.3 Project List Summaries 2026'!$W$77)/1000</f>
        <v>0</v>
      </c>
      <c r="J466" s="1095">
        <f>('4.3 Project List Summaries 2027'!$W$38+'4.3 Project List Summaries 2027'!$W$77)/1000</f>
        <v>0</v>
      </c>
      <c r="K466" s="1096">
        <f>('4.3 Project List Summaries 2028'!$W$38+'4.3 Project List Summaries 2028'!$W$77)/1000</f>
        <v>0</v>
      </c>
    </row>
    <row r="467" spans="1:11" x14ac:dyDescent="0.3">
      <c r="A467" s="1766"/>
      <c r="B467" s="704" t="s">
        <v>849</v>
      </c>
      <c r="C467" s="703" t="s">
        <v>596</v>
      </c>
      <c r="D467" s="704" t="s">
        <v>339</v>
      </c>
      <c r="E467" s="703" t="str">
        <f t="shared" ref="E467:E479" si="203">$E$9</f>
        <v>km</v>
      </c>
      <c r="F467" s="1095">
        <f>('4.3 Project List Summaries 2023'!$X$38+'4.3 Project List Summaries 2023'!$X$77)/1000</f>
        <v>0</v>
      </c>
      <c r="G467" s="1095">
        <f>('4.3 Project List Summaries 2024'!$X$38+'4.3 Project List Summaries 2024'!$X$77)/1000</f>
        <v>0</v>
      </c>
      <c r="H467" s="1095">
        <f>('4.3 Project List Summaries 2025'!$X$38+'4.3 Project List Summaries 2025'!$X$77)/1000</f>
        <v>0</v>
      </c>
      <c r="I467" s="1095">
        <f>('4.3 Project List Summaries 2026'!$X$38+'4.3 Project List Summaries 2026'!$X$77)/1000</f>
        <v>0</v>
      </c>
      <c r="J467" s="1095">
        <f>('4.3 Project List Summaries 2027'!$X$38+'4.3 Project List Summaries 2027'!$X$77)/1000</f>
        <v>0</v>
      </c>
      <c r="K467" s="1096">
        <f>('4.3 Project List Summaries 2028'!$X$38+'4.3 Project List Summaries 2028'!$X$77)/1000</f>
        <v>0</v>
      </c>
    </row>
    <row r="468" spans="1:11" x14ac:dyDescent="0.3">
      <c r="A468" s="1766"/>
      <c r="B468" s="704" t="s">
        <v>849</v>
      </c>
      <c r="C468" s="703" t="s">
        <v>596</v>
      </c>
      <c r="D468" s="704" t="s">
        <v>340</v>
      </c>
      <c r="E468" s="703" t="str">
        <f t="shared" si="203"/>
        <v>km</v>
      </c>
      <c r="F468" s="1095">
        <f>('4.3 Project List Summaries 2023'!$Y$38+'4.3 Project List Summaries 2023'!$Y$77)/1000</f>
        <v>0</v>
      </c>
      <c r="G468" s="1095">
        <f>('4.3 Project List Summaries 2024'!$Y$38+'4.3 Project List Summaries 2024'!$Y$77)/1000</f>
        <v>0</v>
      </c>
      <c r="H468" s="1095">
        <f>('4.3 Project List Summaries 2025'!$Y$38+'4.3 Project List Summaries 2025'!$Y$77)/1000</f>
        <v>0</v>
      </c>
      <c r="I468" s="1095">
        <f>('4.3 Project List Summaries 2026'!$Y$38+'4.3 Project List Summaries 2026'!$Y$77)/1000</f>
        <v>0</v>
      </c>
      <c r="J468" s="1095">
        <f>('4.3 Project List Summaries 2027'!$Y$38+'4.3 Project List Summaries 2027'!$Y$77)/1000</f>
        <v>0</v>
      </c>
      <c r="K468" s="1096">
        <f>('4.3 Project List Summaries 2028'!$Y$38+'4.3 Project List Summaries 2028'!$Y$77)/1000</f>
        <v>0</v>
      </c>
    </row>
    <row r="469" spans="1:11" x14ac:dyDescent="0.3">
      <c r="A469" s="1766"/>
      <c r="B469" s="704" t="s">
        <v>849</v>
      </c>
      <c r="C469" s="703" t="s">
        <v>596</v>
      </c>
      <c r="D469" s="704" t="s">
        <v>341</v>
      </c>
      <c r="E469" s="703" t="str">
        <f t="shared" si="203"/>
        <v>km</v>
      </c>
      <c r="F469" s="1095">
        <f>('4.3 Project List Summaries 2023'!$Z$38+'4.3 Project List Summaries 2023'!$Z$77)/1000</f>
        <v>0</v>
      </c>
      <c r="G469" s="1095">
        <f>('4.3 Project List Summaries 2024'!$Z$38+'4.3 Project List Summaries 2024'!$Z$77)/1000</f>
        <v>0</v>
      </c>
      <c r="H469" s="1095">
        <f>('4.3 Project List Summaries 2025'!$Z$38+'4.3 Project List Summaries 2025'!$Z$77)/1000</f>
        <v>0</v>
      </c>
      <c r="I469" s="1095">
        <f>('4.3 Project List Summaries 2026'!$Z$38+'4.3 Project List Summaries 2026'!$Z$77)/1000</f>
        <v>0</v>
      </c>
      <c r="J469" s="1095">
        <f>('4.3 Project List Summaries 2027'!$Z$38+'4.3 Project List Summaries 2027'!$Z$77)/1000</f>
        <v>0</v>
      </c>
      <c r="K469" s="1096">
        <f>('4.3 Project List Summaries 2028'!$Z$38+'4.3 Project List Summaries 2028'!$Z$77)/1000</f>
        <v>0</v>
      </c>
    </row>
    <row r="470" spans="1:11" x14ac:dyDescent="0.3">
      <c r="A470" s="1766"/>
      <c r="B470" s="704" t="s">
        <v>849</v>
      </c>
      <c r="C470" s="703" t="s">
        <v>596</v>
      </c>
      <c r="D470" s="704" t="s">
        <v>342</v>
      </c>
      <c r="E470" s="703" t="str">
        <f t="shared" si="203"/>
        <v>km</v>
      </c>
      <c r="F470" s="1095">
        <f>('4.3 Project List Summaries 2023'!$AA$38+'4.3 Project List Summaries 2023'!$AA$77)/1000</f>
        <v>0</v>
      </c>
      <c r="G470" s="1095">
        <f>('4.3 Project List Summaries 2024'!$AA$38+'4.3 Project List Summaries 2024'!$AA$77)/1000</f>
        <v>0</v>
      </c>
      <c r="H470" s="1095">
        <f>('4.3 Project List Summaries 2025'!$AA$38+'4.3 Project List Summaries 2025'!$AA$77)/1000</f>
        <v>0</v>
      </c>
      <c r="I470" s="1095">
        <f>('4.3 Project List Summaries 2026'!$AA$38+'4.3 Project List Summaries 2026'!$AA$77)/1000</f>
        <v>0</v>
      </c>
      <c r="J470" s="1095">
        <f>('4.3 Project List Summaries 2027'!$AA$38+'4.3 Project List Summaries 2027'!$AA$77)/1000</f>
        <v>0</v>
      </c>
      <c r="K470" s="1096">
        <f>('4.3 Project List Summaries 2028'!$AA$38+'4.3 Project List Summaries 2028'!$AA$77)/1000</f>
        <v>0</v>
      </c>
    </row>
    <row r="471" spans="1:11" x14ac:dyDescent="0.3">
      <c r="A471" s="1766"/>
      <c r="B471" s="704" t="s">
        <v>849</v>
      </c>
      <c r="C471" s="703" t="s">
        <v>596</v>
      </c>
      <c r="D471" s="704" t="s">
        <v>343</v>
      </c>
      <c r="E471" s="703" t="str">
        <f t="shared" si="203"/>
        <v>km</v>
      </c>
      <c r="F471" s="1095">
        <f>('4.3 Project List Summaries 2023'!$AB$38+'4.3 Project List Summaries 2023'!$AB$77)/1000</f>
        <v>0</v>
      </c>
      <c r="G471" s="1095">
        <f>('4.3 Project List Summaries 2024'!$AB$38+'4.3 Project List Summaries 2024'!$AB$77)/1000</f>
        <v>0</v>
      </c>
      <c r="H471" s="1095">
        <f>('4.3 Project List Summaries 2025'!$AB$38+'4.3 Project List Summaries 2025'!$AB$77)/1000</f>
        <v>0</v>
      </c>
      <c r="I471" s="1095">
        <f>('4.3 Project List Summaries 2026'!$AB$38+'4.3 Project List Summaries 2026'!$AB$77)/1000</f>
        <v>0</v>
      </c>
      <c r="J471" s="1095">
        <f>('4.3 Project List Summaries 2027'!$AB$38+'4.3 Project List Summaries 2027'!$AB$77)/1000</f>
        <v>0</v>
      </c>
      <c r="K471" s="1096">
        <f>('4.3 Project List Summaries 2028'!$AB$38+'4.3 Project List Summaries 2028'!$AB$77)/1000</f>
        <v>0</v>
      </c>
    </row>
    <row r="472" spans="1:11" x14ac:dyDescent="0.3">
      <c r="A472" s="1766"/>
      <c r="B472" s="704" t="s">
        <v>849</v>
      </c>
      <c r="C472" s="703" t="s">
        <v>596</v>
      </c>
      <c r="D472" s="704" t="s">
        <v>344</v>
      </c>
      <c r="E472" s="703" t="str">
        <f t="shared" si="203"/>
        <v>km</v>
      </c>
      <c r="F472" s="1095">
        <f>('4.3 Project List Summaries 2023'!$AC$38+'4.3 Project List Summaries 2023'!$AC$77)/1000</f>
        <v>0</v>
      </c>
      <c r="G472" s="1095">
        <f>('4.3 Project List Summaries 2024'!$AC$38+'4.3 Project List Summaries 2024'!$AC$77)/1000</f>
        <v>0</v>
      </c>
      <c r="H472" s="1095">
        <f>('4.3 Project List Summaries 2025'!$AC$38+'4.3 Project List Summaries 2025'!$AC$77)/1000</f>
        <v>0</v>
      </c>
      <c r="I472" s="1095">
        <f>('4.3 Project List Summaries 2026'!$AC$38+'4.3 Project List Summaries 2026'!$AC$77)/1000</f>
        <v>0</v>
      </c>
      <c r="J472" s="1095">
        <f>('4.3 Project List Summaries 2027'!$AC$38+'4.3 Project List Summaries 2027'!$AC$77)/1000</f>
        <v>0</v>
      </c>
      <c r="K472" s="1096">
        <f>('4.3 Project List Summaries 2028'!$AC$38+'4.3 Project List Summaries 2028'!$AC$77)/1000</f>
        <v>0</v>
      </c>
    </row>
    <row r="473" spans="1:11" x14ac:dyDescent="0.3">
      <c r="A473" s="1766"/>
      <c r="B473" s="704" t="s">
        <v>849</v>
      </c>
      <c r="C473" s="703" t="s">
        <v>596</v>
      </c>
      <c r="D473" s="704" t="s">
        <v>345</v>
      </c>
      <c r="E473" s="703" t="str">
        <f t="shared" si="203"/>
        <v>km</v>
      </c>
      <c r="F473" s="1095">
        <f>('4.3 Project List Summaries 2023'!$AD$38+'4.3 Project List Summaries 2023'!$AD$77)/1000</f>
        <v>0</v>
      </c>
      <c r="G473" s="1095">
        <f>('4.3 Project List Summaries 2024'!$AD$38+'4.3 Project List Summaries 2024'!$AD$77)/1000</f>
        <v>0</v>
      </c>
      <c r="H473" s="1095">
        <f>('4.3 Project List Summaries 2025'!$AD$38+'4.3 Project List Summaries 2025'!$AD$77)/1000</f>
        <v>0</v>
      </c>
      <c r="I473" s="1095">
        <f>('4.3 Project List Summaries 2026'!$AD$38+'4.3 Project List Summaries 2026'!$AD$77)/1000</f>
        <v>0</v>
      </c>
      <c r="J473" s="1095">
        <f>('4.3 Project List Summaries 2027'!$AD$38+'4.3 Project List Summaries 2027'!$AD$77)/1000</f>
        <v>0</v>
      </c>
      <c r="K473" s="1096">
        <f>('4.3 Project List Summaries 2028'!$AD$38+'4.3 Project List Summaries 2028'!$AD$77)/1000</f>
        <v>0</v>
      </c>
    </row>
    <row r="474" spans="1:11" x14ac:dyDescent="0.3">
      <c r="A474" s="1766"/>
      <c r="B474" s="704" t="s">
        <v>849</v>
      </c>
      <c r="C474" s="703" t="s">
        <v>596</v>
      </c>
      <c r="D474" s="704" t="s">
        <v>346</v>
      </c>
      <c r="E474" s="703" t="str">
        <f t="shared" si="203"/>
        <v>km</v>
      </c>
      <c r="F474" s="1095">
        <f>('4.3 Project List Summaries 2023'!$AE$38+'4.3 Project List Summaries 2023'!$AE$77)/1000</f>
        <v>0</v>
      </c>
      <c r="G474" s="1095">
        <f>('4.3 Project List Summaries 2024'!$AE$38+'4.3 Project List Summaries 2024'!$AE$77)/1000</f>
        <v>0</v>
      </c>
      <c r="H474" s="1095">
        <f>('4.3 Project List Summaries 2025'!$AE$38+'4.3 Project List Summaries 2025'!$AE$77)/1000</f>
        <v>0</v>
      </c>
      <c r="I474" s="1095">
        <f>('4.3 Project List Summaries 2026'!$AE$38+'4.3 Project List Summaries 2026'!$AE$77)/1000</f>
        <v>0</v>
      </c>
      <c r="J474" s="1095">
        <f>('4.3 Project List Summaries 2027'!$AE$38+'4.3 Project List Summaries 2027'!$AE$77)/1000</f>
        <v>0</v>
      </c>
      <c r="K474" s="1096">
        <f>('4.3 Project List Summaries 2028'!$AE$38+'4.3 Project List Summaries 2028'!$AE$77)/1000</f>
        <v>0</v>
      </c>
    </row>
    <row r="475" spans="1:11" x14ac:dyDescent="0.3">
      <c r="A475" s="1766"/>
      <c r="B475" s="704" t="s">
        <v>849</v>
      </c>
      <c r="C475" s="703" t="s">
        <v>596</v>
      </c>
      <c r="D475" s="704" t="s">
        <v>347</v>
      </c>
      <c r="E475" s="703" t="str">
        <f t="shared" si="203"/>
        <v>km</v>
      </c>
      <c r="F475" s="1095">
        <f>('4.3 Project List Summaries 2023'!$AF$38+'4.3 Project List Summaries 2023'!$AF$77)/1000</f>
        <v>0</v>
      </c>
      <c r="G475" s="1095">
        <f>('4.3 Project List Summaries 2024'!$AF$38+'4.3 Project List Summaries 2024'!$AF$77)/1000</f>
        <v>0</v>
      </c>
      <c r="H475" s="1095">
        <f>('4.3 Project List Summaries 2025'!$AF$38+'4.3 Project List Summaries 2025'!$AF$77)/1000</f>
        <v>0</v>
      </c>
      <c r="I475" s="1095">
        <f>('4.3 Project List Summaries 2026'!$AF$38+'4.3 Project List Summaries 2026'!$AF$77)/1000</f>
        <v>0</v>
      </c>
      <c r="J475" s="1095">
        <f>('4.3 Project List Summaries 2027'!$AF$38+'4.3 Project List Summaries 2027'!$AF$77)/1000</f>
        <v>0</v>
      </c>
      <c r="K475" s="1096">
        <f>('4.3 Project List Summaries 2028'!$AF$38+'4.3 Project List Summaries 2028'!$AF$77)/1000</f>
        <v>0</v>
      </c>
    </row>
    <row r="476" spans="1:11" x14ac:dyDescent="0.3">
      <c r="A476" s="1766"/>
      <c r="B476" s="704" t="s">
        <v>849</v>
      </c>
      <c r="C476" s="703" t="s">
        <v>596</v>
      </c>
      <c r="D476" s="704" t="s">
        <v>348</v>
      </c>
      <c r="E476" s="703" t="str">
        <f t="shared" si="203"/>
        <v>km</v>
      </c>
      <c r="F476" s="1095">
        <f>('4.3 Project List Summaries 2023'!$AG$38+'4.3 Project List Summaries 2023'!$AG$77)/1000</f>
        <v>0</v>
      </c>
      <c r="G476" s="1095">
        <f>('4.3 Project List Summaries 2024'!$AG$38+'4.3 Project List Summaries 2024'!$AG$77)/1000</f>
        <v>0</v>
      </c>
      <c r="H476" s="1095">
        <f>('4.3 Project List Summaries 2025'!$AG$38+'4.3 Project List Summaries 2025'!$AG$77)/1000</f>
        <v>0</v>
      </c>
      <c r="I476" s="1095">
        <f>('4.3 Project List Summaries 2026'!$AG$38+'4.3 Project List Summaries 2026'!$AG$77)/1000</f>
        <v>0</v>
      </c>
      <c r="J476" s="1095">
        <f>('4.3 Project List Summaries 2027'!$AG$38+'4.3 Project List Summaries 2027'!$AG$77)/1000</f>
        <v>0</v>
      </c>
      <c r="K476" s="1096">
        <f>('4.3 Project List Summaries 2028'!$AG$38+'4.3 Project List Summaries 2028'!$AG$77)/1000</f>
        <v>0</v>
      </c>
    </row>
    <row r="477" spans="1:11" x14ac:dyDescent="0.3">
      <c r="A477" s="1766"/>
      <c r="B477" s="704" t="s">
        <v>849</v>
      </c>
      <c r="C477" s="703" t="s">
        <v>596</v>
      </c>
      <c r="D477" s="704" t="s">
        <v>349</v>
      </c>
      <c r="E477" s="703" t="str">
        <f t="shared" si="203"/>
        <v>km</v>
      </c>
      <c r="F477" s="1095">
        <f>('4.3 Project List Summaries 2023'!$AH$38+'4.3 Project List Summaries 2023'!$AH$77)/1000</f>
        <v>0</v>
      </c>
      <c r="G477" s="1095">
        <f>('4.3 Project List Summaries 2024'!$AH$38+'4.3 Project List Summaries 2024'!$AH$77)/1000</f>
        <v>0</v>
      </c>
      <c r="H477" s="1095">
        <f>('4.3 Project List Summaries 2025'!$AH$38+'4.3 Project List Summaries 2025'!$AH$77)/1000</f>
        <v>0</v>
      </c>
      <c r="I477" s="1095">
        <f>('4.3 Project List Summaries 2026'!$AH$38+'4.3 Project List Summaries 2026'!$AH$77)/1000</f>
        <v>0</v>
      </c>
      <c r="J477" s="1095">
        <f>('4.3 Project List Summaries 2027'!$AH$38+'4.3 Project List Summaries 2027'!$AH$77)/1000</f>
        <v>0</v>
      </c>
      <c r="K477" s="1096">
        <f>('4.3 Project List Summaries 2028'!$AH$38+'4.3 Project List Summaries 2028'!$AH$77)/1000</f>
        <v>0</v>
      </c>
    </row>
    <row r="478" spans="1:11" x14ac:dyDescent="0.3">
      <c r="A478" s="1766"/>
      <c r="B478" s="580" t="s">
        <v>849</v>
      </c>
      <c r="C478" s="708" t="s">
        <v>596</v>
      </c>
      <c r="D478" s="580" t="s">
        <v>350</v>
      </c>
      <c r="E478" s="703" t="str">
        <f t="shared" si="203"/>
        <v>km</v>
      </c>
      <c r="F478" s="1095">
        <f>('4.3 Project List Summaries 2023'!$AI$38+'4.3 Project List Summaries 2023'!$AI$77)/1000</f>
        <v>0</v>
      </c>
      <c r="G478" s="1097">
        <f>('4.3 Project List Summaries 2024'!$AI$38+'4.3 Project List Summaries 2024'!$AI$77)/1000</f>
        <v>0</v>
      </c>
      <c r="H478" s="1097">
        <f>('4.3 Project List Summaries 2025'!$AI$38+'4.3 Project List Summaries 2025'!$AI$77)/1000</f>
        <v>0</v>
      </c>
      <c r="I478" s="1097">
        <f>('4.3 Project List Summaries 2026'!$AI$38+'4.3 Project List Summaries 2026'!$AI$77)/1000</f>
        <v>0</v>
      </c>
      <c r="J478" s="1097">
        <f>('4.3 Project List Summaries 2027'!$AI$38+'4.3 Project List Summaries 2027'!$AI$77)/1000</f>
        <v>0</v>
      </c>
      <c r="K478" s="1098">
        <f>('4.3 Project List Summaries 2028'!$AI$38+'4.3 Project List Summaries 2028'!$AI$77)/1000</f>
        <v>0</v>
      </c>
    </row>
    <row r="479" spans="1:11" ht="14.5" thickBot="1" x14ac:dyDescent="0.35">
      <c r="A479" s="1767"/>
      <c r="B479" s="1090" t="s">
        <v>849</v>
      </c>
      <c r="C479" s="433" t="s">
        <v>596</v>
      </c>
      <c r="D479" s="1090" t="s">
        <v>853</v>
      </c>
      <c r="E479" s="433" t="str">
        <f t="shared" si="203"/>
        <v>km</v>
      </c>
      <c r="F479" s="1105">
        <f t="shared" ref="F479:K479" si="204">SUM(F465:F478)</f>
        <v>0</v>
      </c>
      <c r="G479" s="1105">
        <f t="shared" si="204"/>
        <v>0</v>
      </c>
      <c r="H479" s="1105">
        <f t="shared" si="204"/>
        <v>0</v>
      </c>
      <c r="I479" s="1105">
        <f t="shared" si="204"/>
        <v>0</v>
      </c>
      <c r="J479" s="1105">
        <f t="shared" si="204"/>
        <v>0</v>
      </c>
      <c r="K479" s="1106">
        <f t="shared" si="204"/>
        <v>0</v>
      </c>
    </row>
    <row r="480" spans="1:11" ht="14.25" customHeight="1" x14ac:dyDescent="0.3">
      <c r="A480" s="1765" t="s">
        <v>666</v>
      </c>
      <c r="B480" s="1088" t="s">
        <v>850</v>
      </c>
      <c r="C480" s="1089" t="s">
        <v>596</v>
      </c>
      <c r="D480" s="1088" t="s">
        <v>337</v>
      </c>
      <c r="E480" s="1089" t="s">
        <v>230</v>
      </c>
      <c r="F480" s="1093">
        <f>('4.3 Project List Summaries 2023'!$V$39+'4.3 Project List Summaries 2023'!$V$78)/1000</f>
        <v>0</v>
      </c>
      <c r="G480" s="1099">
        <f>('4.3 Project List Summaries 2024'!$V$39+'4.3 Project List Summaries 2024'!$V$78)/1000</f>
        <v>0</v>
      </c>
      <c r="H480" s="1099">
        <f>('4.3 Project List Summaries 2025'!$V$39+'4.3 Project List Summaries 2025'!$V$78)/1000</f>
        <v>0</v>
      </c>
      <c r="I480" s="1099">
        <f>('4.3 Project List Summaries 2026'!$V$39+'4.3 Project List Summaries 2026'!$V$78)/1000</f>
        <v>0</v>
      </c>
      <c r="J480" s="1099">
        <f>('4.3 Project List Summaries 2027'!$V$39+'4.3 Project List Summaries 2027'!$V$78)/1000</f>
        <v>0</v>
      </c>
      <c r="K480" s="1100">
        <f>('4.3 Project List Summaries 2028'!$V$39+'4.3 Project List Summaries 2028'!$V$78)/1000</f>
        <v>0</v>
      </c>
    </row>
    <row r="481" spans="1:11" x14ac:dyDescent="0.3">
      <c r="A481" s="1766"/>
      <c r="B481" s="704" t="s">
        <v>850</v>
      </c>
      <c r="C481" s="703" t="s">
        <v>596</v>
      </c>
      <c r="D481" s="704" t="s">
        <v>338</v>
      </c>
      <c r="E481" s="703" t="str">
        <f>$E$9</f>
        <v>km</v>
      </c>
      <c r="F481" s="1095">
        <f>('4.3 Project List Summaries 2023'!$W$39+'4.3 Project List Summaries 2023'!$W$78)/1000</f>
        <v>0</v>
      </c>
      <c r="G481" s="1097">
        <f>('4.3 Project List Summaries 2024'!$W$39+'4.3 Project List Summaries 2024'!$W$78)/1000</f>
        <v>0</v>
      </c>
      <c r="H481" s="1097">
        <f>('4.3 Project List Summaries 2025'!$W$39+'4.3 Project List Summaries 2025'!$W$78)/1000</f>
        <v>0</v>
      </c>
      <c r="I481" s="1097">
        <f>('4.3 Project List Summaries 2026'!$W$39+'4.3 Project List Summaries 2026'!$W$78)/1000</f>
        <v>0</v>
      </c>
      <c r="J481" s="1097">
        <f>('4.3 Project List Summaries 2027'!$W$39+'4.3 Project List Summaries 2027'!$W$78)/1000</f>
        <v>0</v>
      </c>
      <c r="K481" s="1098">
        <f>('4.3 Project List Summaries 2028'!$W$39+'4.3 Project List Summaries 2028'!$W$78)/1000</f>
        <v>0</v>
      </c>
    </row>
    <row r="482" spans="1:11" x14ac:dyDescent="0.3">
      <c r="A482" s="1766"/>
      <c r="B482" s="704" t="s">
        <v>850</v>
      </c>
      <c r="C482" s="703" t="s">
        <v>596</v>
      </c>
      <c r="D482" s="704" t="s">
        <v>339</v>
      </c>
      <c r="E482" s="703" t="str">
        <f t="shared" ref="E482:E492" si="205">$E$9</f>
        <v>km</v>
      </c>
      <c r="F482" s="1095">
        <f>('4.3 Project List Summaries 2023'!$X$39+'4.3 Project List Summaries 2023'!$X$78)/1000</f>
        <v>0</v>
      </c>
      <c r="G482" s="1097">
        <f>('4.3 Project List Summaries 2024'!$X$39+'4.3 Project List Summaries 2024'!$X$78)/1000</f>
        <v>0</v>
      </c>
      <c r="H482" s="1097">
        <f>('4.3 Project List Summaries 2025'!$X$39+'4.3 Project List Summaries 2025'!$X$78)/1000</f>
        <v>0</v>
      </c>
      <c r="I482" s="1097">
        <f>('4.3 Project List Summaries 2026'!$X$39+'4.3 Project List Summaries 2026'!$X$78)/1000</f>
        <v>0</v>
      </c>
      <c r="J482" s="1097">
        <f>('4.3 Project List Summaries 2027'!$X$39+'4.3 Project List Summaries 2027'!$X$78)/1000</f>
        <v>0</v>
      </c>
      <c r="K482" s="1098">
        <f>('4.3 Project List Summaries 2028'!$X$39+'4.3 Project List Summaries 2028'!$X$78)/1000</f>
        <v>0</v>
      </c>
    </row>
    <row r="483" spans="1:11" x14ac:dyDescent="0.3">
      <c r="A483" s="1766"/>
      <c r="B483" s="704" t="s">
        <v>850</v>
      </c>
      <c r="C483" s="703" t="s">
        <v>596</v>
      </c>
      <c r="D483" s="704" t="s">
        <v>340</v>
      </c>
      <c r="E483" s="703" t="str">
        <f t="shared" si="205"/>
        <v>km</v>
      </c>
      <c r="F483" s="1095">
        <f>('4.3 Project List Summaries 2023'!$Y$39+'4.3 Project List Summaries 2023'!$Y$78)/1000</f>
        <v>0</v>
      </c>
      <c r="G483" s="1097">
        <f>('4.3 Project List Summaries 2024'!$Y$39+'4.3 Project List Summaries 2024'!$Y$78)/1000</f>
        <v>0</v>
      </c>
      <c r="H483" s="1097">
        <f>('4.3 Project List Summaries 2025'!$Y$39+'4.3 Project List Summaries 2025'!$Y$78)/1000</f>
        <v>0</v>
      </c>
      <c r="I483" s="1097">
        <f>('4.3 Project List Summaries 2026'!$Y$39+'4.3 Project List Summaries 2026'!$Y$78)/1000</f>
        <v>0</v>
      </c>
      <c r="J483" s="1097">
        <f>('4.3 Project List Summaries 2027'!$Y$39+'4.3 Project List Summaries 2027'!$Y$78)/1000</f>
        <v>0</v>
      </c>
      <c r="K483" s="1098">
        <f>('4.3 Project List Summaries 2028'!$Y$39+'4.3 Project List Summaries 2028'!$Y$78)/1000</f>
        <v>0</v>
      </c>
    </row>
    <row r="484" spans="1:11" x14ac:dyDescent="0.3">
      <c r="A484" s="1766"/>
      <c r="B484" s="704" t="s">
        <v>850</v>
      </c>
      <c r="C484" s="703" t="s">
        <v>596</v>
      </c>
      <c r="D484" s="704" t="s">
        <v>341</v>
      </c>
      <c r="E484" s="703" t="str">
        <f t="shared" si="205"/>
        <v>km</v>
      </c>
      <c r="F484" s="1095">
        <f>('4.3 Project List Summaries 2023'!$Z$39+'4.3 Project List Summaries 2023'!$Z$78)/1000</f>
        <v>0</v>
      </c>
      <c r="G484" s="1097">
        <f>('4.3 Project List Summaries 2024'!$Z$39+'4.3 Project List Summaries 2024'!$Z$78)/1000</f>
        <v>0</v>
      </c>
      <c r="H484" s="1097">
        <f>('4.3 Project List Summaries 2025'!$Z$39+'4.3 Project List Summaries 2025'!$Z$78)/1000</f>
        <v>0</v>
      </c>
      <c r="I484" s="1097">
        <f>('4.3 Project List Summaries 2026'!$Z$39+'4.3 Project List Summaries 2026'!$Z$78)/1000</f>
        <v>0</v>
      </c>
      <c r="J484" s="1097">
        <f>('4.3 Project List Summaries 2027'!$Z$39+'4.3 Project List Summaries 2027'!$Z$78)/1000</f>
        <v>0</v>
      </c>
      <c r="K484" s="1098">
        <f>('4.3 Project List Summaries 2028'!$Z$39+'4.3 Project List Summaries 2028'!$Z$78)/1000</f>
        <v>0</v>
      </c>
    </row>
    <row r="485" spans="1:11" x14ac:dyDescent="0.3">
      <c r="A485" s="1766"/>
      <c r="B485" s="704" t="s">
        <v>850</v>
      </c>
      <c r="C485" s="703" t="s">
        <v>596</v>
      </c>
      <c r="D485" s="704" t="s">
        <v>342</v>
      </c>
      <c r="E485" s="703" t="str">
        <f t="shared" si="205"/>
        <v>km</v>
      </c>
      <c r="F485" s="1095">
        <f>('4.3 Project List Summaries 2023'!$AA$39+'4.3 Project List Summaries 2023'!$AA$78)/1000</f>
        <v>0</v>
      </c>
      <c r="G485" s="1097">
        <f>('4.3 Project List Summaries 2024'!$AA$39+'4.3 Project List Summaries 2024'!$AA$78)/1000</f>
        <v>0</v>
      </c>
      <c r="H485" s="1097">
        <f>('4.3 Project List Summaries 2025'!$AA$39+'4.3 Project List Summaries 2025'!$AA$78)/1000</f>
        <v>0</v>
      </c>
      <c r="I485" s="1097">
        <f>('4.3 Project List Summaries 2026'!$AA$39+'4.3 Project List Summaries 2026'!$AA$78)/1000</f>
        <v>0</v>
      </c>
      <c r="J485" s="1097">
        <f>('4.3 Project List Summaries 2027'!$AA$39+'4.3 Project List Summaries 2027'!$AA$78)/1000</f>
        <v>0</v>
      </c>
      <c r="K485" s="1098">
        <f>('4.3 Project List Summaries 2028'!$AA$39+'4.3 Project List Summaries 2028'!$AA$78)/1000</f>
        <v>0</v>
      </c>
    </row>
    <row r="486" spans="1:11" x14ac:dyDescent="0.3">
      <c r="A486" s="1766"/>
      <c r="B486" s="704" t="s">
        <v>850</v>
      </c>
      <c r="C486" s="703" t="s">
        <v>596</v>
      </c>
      <c r="D486" s="704" t="s">
        <v>343</v>
      </c>
      <c r="E486" s="703" t="str">
        <f t="shared" si="205"/>
        <v>km</v>
      </c>
      <c r="F486" s="1095">
        <f>('4.3 Project List Summaries 2023'!$AB$39+'4.3 Project List Summaries 2023'!$AB$78)/1000</f>
        <v>0</v>
      </c>
      <c r="G486" s="1097">
        <f>('4.3 Project List Summaries 2024'!$AB$39+'4.3 Project List Summaries 2024'!$AB$78)/1000</f>
        <v>0</v>
      </c>
      <c r="H486" s="1097">
        <f>('4.3 Project List Summaries 2025'!$AB$39+'4.3 Project List Summaries 2025'!$AB$78)/1000</f>
        <v>0</v>
      </c>
      <c r="I486" s="1097">
        <f>('4.3 Project List Summaries 2026'!$AB$39+'4.3 Project List Summaries 2026'!$AB$78)/1000</f>
        <v>0</v>
      </c>
      <c r="J486" s="1097">
        <f>('4.3 Project List Summaries 2027'!$AB$39+'4.3 Project List Summaries 2027'!$AB$78)/1000</f>
        <v>0</v>
      </c>
      <c r="K486" s="1098">
        <f>('4.3 Project List Summaries 2028'!$AB$39+'4.3 Project List Summaries 2028'!$AB$78)/1000</f>
        <v>0</v>
      </c>
    </row>
    <row r="487" spans="1:11" x14ac:dyDescent="0.3">
      <c r="A487" s="1766"/>
      <c r="B487" s="704" t="s">
        <v>850</v>
      </c>
      <c r="C487" s="703" t="s">
        <v>596</v>
      </c>
      <c r="D487" s="704" t="s">
        <v>344</v>
      </c>
      <c r="E487" s="703" t="str">
        <f t="shared" si="205"/>
        <v>km</v>
      </c>
      <c r="F487" s="1095">
        <f>('4.3 Project List Summaries 2023'!$AC$39+'4.3 Project List Summaries 2023'!$AC$78)/1000</f>
        <v>0</v>
      </c>
      <c r="G487" s="1097">
        <f>('4.3 Project List Summaries 2024'!$AC$39+'4.3 Project List Summaries 2024'!$AC$78)/1000</f>
        <v>0</v>
      </c>
      <c r="H487" s="1097">
        <f>('4.3 Project List Summaries 2025'!$AC$39+'4.3 Project List Summaries 2025'!$AC$78)/1000</f>
        <v>0</v>
      </c>
      <c r="I487" s="1097">
        <f>('4.3 Project List Summaries 2026'!$AC$39+'4.3 Project List Summaries 2026'!$AC$78)/1000</f>
        <v>0</v>
      </c>
      <c r="J487" s="1097">
        <f>('4.3 Project List Summaries 2027'!$AC$39+'4.3 Project List Summaries 2027'!$AC$78)/1000</f>
        <v>0</v>
      </c>
      <c r="K487" s="1098">
        <f>('4.3 Project List Summaries 2028'!$AC$39+'4.3 Project List Summaries 2028'!$AC$78)/1000</f>
        <v>0</v>
      </c>
    </row>
    <row r="488" spans="1:11" x14ac:dyDescent="0.3">
      <c r="A488" s="1766"/>
      <c r="B488" s="704" t="s">
        <v>850</v>
      </c>
      <c r="C488" s="703" t="s">
        <v>596</v>
      </c>
      <c r="D488" s="704" t="s">
        <v>345</v>
      </c>
      <c r="E488" s="703" t="str">
        <f t="shared" si="205"/>
        <v>km</v>
      </c>
      <c r="F488" s="1095">
        <f>('4.3 Project List Summaries 2023'!$AD$39+'4.3 Project List Summaries 2023'!$AD$78)/1000</f>
        <v>0</v>
      </c>
      <c r="G488" s="1097">
        <f>('4.3 Project List Summaries 2024'!$AD$39+'4.3 Project List Summaries 2024'!$AD$78)/1000</f>
        <v>0</v>
      </c>
      <c r="H488" s="1097">
        <f>('4.3 Project List Summaries 2025'!$AD$39+'4.3 Project List Summaries 2025'!$AD$78)/1000</f>
        <v>0</v>
      </c>
      <c r="I488" s="1097">
        <f>('4.3 Project List Summaries 2026'!$AD$39+'4.3 Project List Summaries 2026'!$AD$78)/1000</f>
        <v>0</v>
      </c>
      <c r="J488" s="1097">
        <f>('4.3 Project List Summaries 2027'!$AD$39+'4.3 Project List Summaries 2027'!$AD$78)/1000</f>
        <v>0</v>
      </c>
      <c r="K488" s="1098">
        <f>('4.3 Project List Summaries 2028'!$AD$39+'4.3 Project List Summaries 2028'!$AD$78)/1000</f>
        <v>0</v>
      </c>
    </row>
    <row r="489" spans="1:11" x14ac:dyDescent="0.3">
      <c r="A489" s="1766"/>
      <c r="B489" s="704" t="s">
        <v>850</v>
      </c>
      <c r="C489" s="703" t="s">
        <v>596</v>
      </c>
      <c r="D489" s="704" t="s">
        <v>346</v>
      </c>
      <c r="E489" s="703" t="str">
        <f t="shared" si="205"/>
        <v>km</v>
      </c>
      <c r="F489" s="1095">
        <f>('4.3 Project List Summaries 2023'!$AE$39+'4.3 Project List Summaries 2023'!$AE$78)/1000</f>
        <v>0</v>
      </c>
      <c r="G489" s="1097">
        <f>('4.3 Project List Summaries 2024'!$AE$39+'4.3 Project List Summaries 2024'!$AE$78)/1000</f>
        <v>0</v>
      </c>
      <c r="H489" s="1097">
        <f>('4.3 Project List Summaries 2025'!$AE$39+'4.3 Project List Summaries 2025'!$AE$78)/1000</f>
        <v>0</v>
      </c>
      <c r="I489" s="1097">
        <f>('4.3 Project List Summaries 2026'!$AE$39+'4.3 Project List Summaries 2026'!$AE$78)/1000</f>
        <v>0</v>
      </c>
      <c r="J489" s="1097">
        <f>('4.3 Project List Summaries 2027'!$AE$39+'4.3 Project List Summaries 2027'!$AE$78)/1000</f>
        <v>0</v>
      </c>
      <c r="K489" s="1098">
        <f>('4.3 Project List Summaries 2028'!$AE$39+'4.3 Project List Summaries 2028'!$AE$78)/1000</f>
        <v>0</v>
      </c>
    </row>
    <row r="490" spans="1:11" x14ac:dyDescent="0.3">
      <c r="A490" s="1766"/>
      <c r="B490" s="704" t="s">
        <v>850</v>
      </c>
      <c r="C490" s="703" t="s">
        <v>596</v>
      </c>
      <c r="D490" s="704" t="s">
        <v>347</v>
      </c>
      <c r="E490" s="703" t="str">
        <f t="shared" si="205"/>
        <v>km</v>
      </c>
      <c r="F490" s="1095">
        <f>('4.3 Project List Summaries 2023'!$AF$39+'4.3 Project List Summaries 2023'!$AF$78)/1000</f>
        <v>0</v>
      </c>
      <c r="G490" s="1097">
        <f>('4.3 Project List Summaries 2024'!$AF$39+'4.3 Project List Summaries 2024'!$AF$78)/1000</f>
        <v>0</v>
      </c>
      <c r="H490" s="1097">
        <f>('4.3 Project List Summaries 2025'!$AF$39+'4.3 Project List Summaries 2025'!$AF$78)/1000</f>
        <v>0</v>
      </c>
      <c r="I490" s="1097">
        <f>('4.3 Project List Summaries 2026'!$AF$39+'4.3 Project List Summaries 2026'!$AF$78)/1000</f>
        <v>0</v>
      </c>
      <c r="J490" s="1097">
        <f>('4.3 Project List Summaries 2027'!$AF$39+'4.3 Project List Summaries 2027'!$AF$78)/1000</f>
        <v>0</v>
      </c>
      <c r="K490" s="1098">
        <f>('4.3 Project List Summaries 2028'!$AF$39+'4.3 Project List Summaries 2028'!$AF$78)/1000</f>
        <v>0</v>
      </c>
    </row>
    <row r="491" spans="1:11" x14ac:dyDescent="0.3">
      <c r="A491" s="1766"/>
      <c r="B491" s="704" t="s">
        <v>850</v>
      </c>
      <c r="C491" s="703" t="s">
        <v>596</v>
      </c>
      <c r="D491" s="704" t="s">
        <v>348</v>
      </c>
      <c r="E491" s="703" t="str">
        <f t="shared" si="205"/>
        <v>km</v>
      </c>
      <c r="F491" s="1095">
        <f>('4.3 Project List Summaries 2023'!$AG$39+'4.3 Project List Summaries 2023'!$AG$78)/1000</f>
        <v>0</v>
      </c>
      <c r="G491" s="1097">
        <f>('4.3 Project List Summaries 2024'!$AG$39+'4.3 Project List Summaries 2024'!$AG$78)/1000</f>
        <v>0</v>
      </c>
      <c r="H491" s="1097">
        <f>('4.3 Project List Summaries 2025'!$AG$39+'4.3 Project List Summaries 2025'!$AG$78)/1000</f>
        <v>0</v>
      </c>
      <c r="I491" s="1097">
        <f>('4.3 Project List Summaries 2026'!$AG$39+'4.3 Project List Summaries 2026'!$AG$78)/1000</f>
        <v>0</v>
      </c>
      <c r="J491" s="1097">
        <f>('4.3 Project List Summaries 2027'!$AG$39+'4.3 Project List Summaries 2027'!$AG$78)/1000</f>
        <v>0</v>
      </c>
      <c r="K491" s="1098">
        <f>('4.3 Project List Summaries 2028'!$AG$39+'4.3 Project List Summaries 2028'!$AG$78)/1000</f>
        <v>0</v>
      </c>
    </row>
    <row r="492" spans="1:11" x14ac:dyDescent="0.3">
      <c r="A492" s="1766"/>
      <c r="B492" s="704" t="s">
        <v>850</v>
      </c>
      <c r="C492" s="703" t="s">
        <v>596</v>
      </c>
      <c r="D492" s="704" t="s">
        <v>349</v>
      </c>
      <c r="E492" s="703" t="str">
        <f t="shared" si="205"/>
        <v>km</v>
      </c>
      <c r="F492" s="1095">
        <f>('4.3 Project List Summaries 2023'!$AH$39+'4.3 Project List Summaries 2023'!$AH$78)/1000</f>
        <v>0</v>
      </c>
      <c r="G492" s="1097">
        <f>('4.3 Project List Summaries 2024'!$AH$39+'4.3 Project List Summaries 2024'!$AH$78)/1000</f>
        <v>0</v>
      </c>
      <c r="H492" s="1097">
        <f>('4.3 Project List Summaries 2025'!$AH$39+'4.3 Project List Summaries 2025'!$AH$78)/1000</f>
        <v>0</v>
      </c>
      <c r="I492" s="1097">
        <f>('4.3 Project List Summaries 2026'!$AH$39+'4.3 Project List Summaries 2026'!$AH$78)/1000</f>
        <v>0</v>
      </c>
      <c r="J492" s="1097">
        <f>('4.3 Project List Summaries 2027'!$AH$39+'4.3 Project List Summaries 2027'!$AH$78)/1000</f>
        <v>0</v>
      </c>
      <c r="K492" s="1098">
        <f>('4.3 Project List Summaries 2028'!$AH$39+'4.3 Project List Summaries 2028'!$AH$78)/1000</f>
        <v>0</v>
      </c>
    </row>
    <row r="493" spans="1:11" x14ac:dyDescent="0.3">
      <c r="A493" s="1766"/>
      <c r="B493" s="704" t="s">
        <v>850</v>
      </c>
      <c r="C493" s="708" t="s">
        <v>596</v>
      </c>
      <c r="D493" s="580" t="s">
        <v>350</v>
      </c>
      <c r="E493" s="708" t="s">
        <v>230</v>
      </c>
      <c r="F493" s="1095">
        <f>('4.3 Project List Summaries 2023'!$AI$39+'4.3 Project List Summaries 2023'!$AI$78)/1000</f>
        <v>0</v>
      </c>
      <c r="G493" s="1097">
        <f>('4.3 Project List Summaries 2024'!$AI$39+'4.3 Project List Summaries 2024'!$AI$78)/1000</f>
        <v>0</v>
      </c>
      <c r="H493" s="1097">
        <f>('4.3 Project List Summaries 2025'!$AI$39+'4.3 Project List Summaries 2025'!$AI$78)/1000</f>
        <v>0</v>
      </c>
      <c r="I493" s="1097">
        <f>('4.3 Project List Summaries 2026'!$AI$39+'4.3 Project List Summaries 2026'!$AI$78)/1000</f>
        <v>0</v>
      </c>
      <c r="J493" s="1097">
        <f>('4.3 Project List Summaries 2027'!$AI$39+'4.3 Project List Summaries 2027'!$AI$78)/1000</f>
        <v>0</v>
      </c>
      <c r="K493" s="1098">
        <f>('4.3 Project List Summaries 2028'!$AI$39+'4.3 Project List Summaries 2028'!$AI$78)/1000</f>
        <v>0</v>
      </c>
    </row>
    <row r="494" spans="1:11" ht="14.5" thickBot="1" x14ac:dyDescent="0.35">
      <c r="A494" s="1767"/>
      <c r="B494" s="1090" t="s">
        <v>850</v>
      </c>
      <c r="C494" s="433" t="s">
        <v>596</v>
      </c>
      <c r="D494" s="1090" t="s">
        <v>853</v>
      </c>
      <c r="E494" s="433" t="str">
        <f t="shared" ref="E494" si="206">$E$9</f>
        <v>km</v>
      </c>
      <c r="F494" s="1105">
        <f t="shared" ref="F494:K494" si="207">SUM(F480:F493)</f>
        <v>0</v>
      </c>
      <c r="G494" s="1105">
        <f t="shared" si="207"/>
        <v>0</v>
      </c>
      <c r="H494" s="1105">
        <f t="shared" si="207"/>
        <v>0</v>
      </c>
      <c r="I494" s="1105">
        <f t="shared" si="207"/>
        <v>0</v>
      </c>
      <c r="J494" s="1105">
        <f t="shared" si="207"/>
        <v>0</v>
      </c>
      <c r="K494" s="1106">
        <f t="shared" si="207"/>
        <v>0</v>
      </c>
    </row>
    <row r="495" spans="1:11" ht="14.25" customHeight="1" x14ac:dyDescent="0.3">
      <c r="A495" s="1765" t="s">
        <v>666</v>
      </c>
      <c r="B495" s="1086" t="s">
        <v>851</v>
      </c>
      <c r="C495" s="1087" t="s">
        <v>596</v>
      </c>
      <c r="D495" s="1086" t="s">
        <v>337</v>
      </c>
      <c r="E495" s="1087" t="s">
        <v>230</v>
      </c>
      <c r="F495" s="1093">
        <f>('4.3 Project List Summaries 2023'!$V$40+'4.3 Project List Summaries 2023'!$V$79)/1000</f>
        <v>0</v>
      </c>
      <c r="G495" s="1099">
        <f>('4.3 Project List Summaries 2024'!$V$40+'4.3 Project List Summaries 2024'!$V$79)/1000</f>
        <v>0</v>
      </c>
      <c r="H495" s="1099">
        <f>('4.3 Project List Summaries 2025'!$V$40+'4.3 Project List Summaries 2025'!$V$79)/1000</f>
        <v>0</v>
      </c>
      <c r="I495" s="1099">
        <f>('4.3 Project List Summaries 2026'!$V$40+'4.3 Project List Summaries 2026'!$V$79)/1000</f>
        <v>0</v>
      </c>
      <c r="J495" s="1099">
        <f>('4.3 Project List Summaries 2027'!$V$40+'4.3 Project List Summaries 2027'!$V$79)/1000</f>
        <v>0</v>
      </c>
      <c r="K495" s="1100">
        <f>('4.3 Project List Summaries 2028'!$V$40+'4.3 Project List Summaries 2028'!$V$79)/1000</f>
        <v>0</v>
      </c>
    </row>
    <row r="496" spans="1:11" x14ac:dyDescent="0.3">
      <c r="A496" s="1766"/>
      <c r="B496" s="580" t="s">
        <v>851</v>
      </c>
      <c r="C496" s="708" t="s">
        <v>596</v>
      </c>
      <c r="D496" s="580" t="s">
        <v>338</v>
      </c>
      <c r="E496" s="708" t="s">
        <v>230</v>
      </c>
      <c r="F496" s="1095">
        <f>('4.3 Project List Summaries 2023'!$W$40+'4.3 Project List Summaries 2023'!$W$79)/1000</f>
        <v>0</v>
      </c>
      <c r="G496" s="1097">
        <f>('4.3 Project List Summaries 2024'!$W$40+'4.3 Project List Summaries 2024'!$W$79)/1000</f>
        <v>0</v>
      </c>
      <c r="H496" s="1097">
        <f>('4.3 Project List Summaries 2025'!$W$40+'4.3 Project List Summaries 2025'!$W$79)/1000</f>
        <v>0</v>
      </c>
      <c r="I496" s="1097">
        <f>('4.3 Project List Summaries 2026'!$W$40+'4.3 Project List Summaries 2026'!$W$79)/1000</f>
        <v>0</v>
      </c>
      <c r="J496" s="1097">
        <f>('4.3 Project List Summaries 2027'!$W$40+'4.3 Project List Summaries 2027'!$W$79)/1000</f>
        <v>0</v>
      </c>
      <c r="K496" s="1098">
        <f>('4.3 Project List Summaries 2028'!$W$40+'4.3 Project List Summaries 2028'!$W$79)/1000</f>
        <v>0</v>
      </c>
    </row>
    <row r="497" spans="1:11" x14ac:dyDescent="0.3">
      <c r="A497" s="1766"/>
      <c r="B497" s="580" t="s">
        <v>851</v>
      </c>
      <c r="C497" s="708" t="s">
        <v>596</v>
      </c>
      <c r="D497" s="580" t="s">
        <v>339</v>
      </c>
      <c r="E497" s="708" t="s">
        <v>230</v>
      </c>
      <c r="F497" s="1095">
        <f>('4.3 Project List Summaries 2023'!$X$40+'4.3 Project List Summaries 2023'!$X$79)/1000</f>
        <v>0</v>
      </c>
      <c r="G497" s="1097">
        <f>('4.3 Project List Summaries 2024'!$X$40+'4.3 Project List Summaries 2024'!$X$79)/1000</f>
        <v>0</v>
      </c>
      <c r="H497" s="1097">
        <f>('4.3 Project List Summaries 2025'!$X$40+'4.3 Project List Summaries 2025'!$X$79)/1000</f>
        <v>0</v>
      </c>
      <c r="I497" s="1097">
        <f>('4.3 Project List Summaries 2026'!$X$40+'4.3 Project List Summaries 2026'!$X$79)/1000</f>
        <v>0</v>
      </c>
      <c r="J497" s="1097">
        <f>('4.3 Project List Summaries 2027'!$X$40+'4.3 Project List Summaries 2027'!$X$79)/1000</f>
        <v>0</v>
      </c>
      <c r="K497" s="1098">
        <f>('4.3 Project List Summaries 2028'!$X$40+'4.3 Project List Summaries 2028'!$X$79)/1000</f>
        <v>0</v>
      </c>
    </row>
    <row r="498" spans="1:11" x14ac:dyDescent="0.3">
      <c r="A498" s="1766"/>
      <c r="B498" s="580" t="s">
        <v>851</v>
      </c>
      <c r="C498" s="708" t="s">
        <v>596</v>
      </c>
      <c r="D498" s="580" t="s">
        <v>340</v>
      </c>
      <c r="E498" s="708" t="s">
        <v>230</v>
      </c>
      <c r="F498" s="1095">
        <f>('4.3 Project List Summaries 2023'!$Y$40+'4.3 Project List Summaries 2023'!$Y$79)/1000</f>
        <v>0</v>
      </c>
      <c r="G498" s="1097">
        <f>('4.3 Project List Summaries 2024'!$Y$40+'4.3 Project List Summaries 2024'!$Y$79)/1000</f>
        <v>0</v>
      </c>
      <c r="H498" s="1097">
        <f>('4.3 Project List Summaries 2025'!$Y$40+'4.3 Project List Summaries 2025'!$Y$79)/1000</f>
        <v>0</v>
      </c>
      <c r="I498" s="1097">
        <f>('4.3 Project List Summaries 2026'!$Y$40+'4.3 Project List Summaries 2026'!$Y$79)/1000</f>
        <v>0</v>
      </c>
      <c r="J498" s="1097">
        <f>('4.3 Project List Summaries 2027'!$Y$40+'4.3 Project List Summaries 2027'!$Y$79)/1000</f>
        <v>0</v>
      </c>
      <c r="K498" s="1098">
        <f>('4.3 Project List Summaries 2028'!$Y$40+'4.3 Project List Summaries 2028'!$Y$79)/1000</f>
        <v>0</v>
      </c>
    </row>
    <row r="499" spans="1:11" x14ac:dyDescent="0.3">
      <c r="A499" s="1766"/>
      <c r="B499" s="580" t="s">
        <v>851</v>
      </c>
      <c r="C499" s="708" t="s">
        <v>596</v>
      </c>
      <c r="D499" s="580" t="s">
        <v>341</v>
      </c>
      <c r="E499" s="708" t="s">
        <v>230</v>
      </c>
      <c r="F499" s="1095">
        <f>('4.3 Project List Summaries 2023'!$Z$40+'4.3 Project List Summaries 2023'!$Z$79)/1000</f>
        <v>0</v>
      </c>
      <c r="G499" s="1097">
        <f>('4.3 Project List Summaries 2024'!$Z$40+'4.3 Project List Summaries 2024'!$Z$79)/1000</f>
        <v>0</v>
      </c>
      <c r="H499" s="1097">
        <f>('4.3 Project List Summaries 2025'!$Z$40+'4.3 Project List Summaries 2025'!$Z$79)/1000</f>
        <v>0</v>
      </c>
      <c r="I499" s="1097">
        <f>('4.3 Project List Summaries 2026'!$Z$40+'4.3 Project List Summaries 2026'!$Z$79)/1000</f>
        <v>0</v>
      </c>
      <c r="J499" s="1097">
        <f>('4.3 Project List Summaries 2027'!$Z$40+'4.3 Project List Summaries 2027'!$Z$79)/1000</f>
        <v>0</v>
      </c>
      <c r="K499" s="1098">
        <f>('4.3 Project List Summaries 2028'!$Z$40+'4.3 Project List Summaries 2028'!$Z$79)/1000</f>
        <v>0</v>
      </c>
    </row>
    <row r="500" spans="1:11" x14ac:dyDescent="0.3">
      <c r="A500" s="1766"/>
      <c r="B500" s="580" t="s">
        <v>851</v>
      </c>
      <c r="C500" s="708" t="s">
        <v>596</v>
      </c>
      <c r="D500" s="580" t="s">
        <v>342</v>
      </c>
      <c r="E500" s="708" t="s">
        <v>230</v>
      </c>
      <c r="F500" s="1095">
        <f>('4.3 Project List Summaries 2023'!$AA$40+'4.3 Project List Summaries 2023'!$AA$79)/1000</f>
        <v>0</v>
      </c>
      <c r="G500" s="1097">
        <f>('4.3 Project List Summaries 2024'!$AA$40+'4.3 Project List Summaries 2024'!$AA$79)/1000</f>
        <v>0</v>
      </c>
      <c r="H500" s="1097">
        <f>('4.3 Project List Summaries 2025'!$AA$40+'4.3 Project List Summaries 2025'!$AA$79)/1000</f>
        <v>0</v>
      </c>
      <c r="I500" s="1097">
        <f>('4.3 Project List Summaries 2026'!$AA$40+'4.3 Project List Summaries 2026'!$AA$79)/1000</f>
        <v>0</v>
      </c>
      <c r="J500" s="1097">
        <f>('4.3 Project List Summaries 2027'!$AA$40+'4.3 Project List Summaries 2027'!$AA$79)/1000</f>
        <v>0</v>
      </c>
      <c r="K500" s="1098">
        <f>('4.3 Project List Summaries 2028'!$AA$40+'4.3 Project List Summaries 2028'!$AA$79)/1000</f>
        <v>0</v>
      </c>
    </row>
    <row r="501" spans="1:11" x14ac:dyDescent="0.3">
      <c r="A501" s="1766"/>
      <c r="B501" s="580" t="s">
        <v>851</v>
      </c>
      <c r="C501" s="708" t="s">
        <v>596</v>
      </c>
      <c r="D501" s="580" t="s">
        <v>343</v>
      </c>
      <c r="E501" s="708" t="s">
        <v>230</v>
      </c>
      <c r="F501" s="1095">
        <f>('4.3 Project List Summaries 2023'!$AB$40+'4.3 Project List Summaries 2023'!$AB$79)/1000</f>
        <v>0</v>
      </c>
      <c r="G501" s="1097">
        <f>('4.3 Project List Summaries 2024'!$AB$40+'4.3 Project List Summaries 2024'!$AB$79)/1000</f>
        <v>0</v>
      </c>
      <c r="H501" s="1097">
        <f>('4.3 Project List Summaries 2025'!$AB$40+'4.3 Project List Summaries 2025'!$AB$79)/1000</f>
        <v>0</v>
      </c>
      <c r="I501" s="1097">
        <f>('4.3 Project List Summaries 2026'!$AB$40+'4.3 Project List Summaries 2026'!$AB$79)/1000</f>
        <v>0</v>
      </c>
      <c r="J501" s="1097">
        <f>('4.3 Project List Summaries 2027'!$AB$40+'4.3 Project List Summaries 2027'!$AB$79)/1000</f>
        <v>0</v>
      </c>
      <c r="K501" s="1098">
        <f>('4.3 Project List Summaries 2028'!$AB$40+'4.3 Project List Summaries 2028'!$AB$79)/1000</f>
        <v>0</v>
      </c>
    </row>
    <row r="502" spans="1:11" x14ac:dyDescent="0.3">
      <c r="A502" s="1766"/>
      <c r="B502" s="580" t="s">
        <v>851</v>
      </c>
      <c r="C502" s="708" t="s">
        <v>596</v>
      </c>
      <c r="D502" s="580" t="s">
        <v>344</v>
      </c>
      <c r="E502" s="708" t="s">
        <v>230</v>
      </c>
      <c r="F502" s="1095">
        <f>('4.3 Project List Summaries 2023'!$AC$40+'4.3 Project List Summaries 2023'!$AC$79)/1000</f>
        <v>0</v>
      </c>
      <c r="G502" s="1097">
        <f>('4.3 Project List Summaries 2024'!$AC$40+'4.3 Project List Summaries 2024'!$AC$79)/1000</f>
        <v>0</v>
      </c>
      <c r="H502" s="1097">
        <f>('4.3 Project List Summaries 2025'!$AC$40+'4.3 Project List Summaries 2025'!$AC$79)/1000</f>
        <v>0</v>
      </c>
      <c r="I502" s="1097">
        <f>('4.3 Project List Summaries 2026'!$AC$40+'4.3 Project List Summaries 2026'!$AC$79)/1000</f>
        <v>0</v>
      </c>
      <c r="J502" s="1097">
        <f>('4.3 Project List Summaries 2027'!$AC$40+'4.3 Project List Summaries 2027'!$AC$79)/1000</f>
        <v>0</v>
      </c>
      <c r="K502" s="1098">
        <f>('4.3 Project List Summaries 2028'!$AC$40+'4.3 Project List Summaries 2028'!$AC$79)/1000</f>
        <v>0</v>
      </c>
    </row>
    <row r="503" spans="1:11" x14ac:dyDescent="0.3">
      <c r="A503" s="1766"/>
      <c r="B503" s="580" t="s">
        <v>851</v>
      </c>
      <c r="C503" s="708" t="s">
        <v>596</v>
      </c>
      <c r="D503" s="580" t="s">
        <v>345</v>
      </c>
      <c r="E503" s="708" t="s">
        <v>230</v>
      </c>
      <c r="F503" s="1095">
        <f>('4.3 Project List Summaries 2023'!$AD$40+'4.3 Project List Summaries 2023'!$AD$79)/1000</f>
        <v>0</v>
      </c>
      <c r="G503" s="1097">
        <f>('4.3 Project List Summaries 2024'!$AD$40+'4.3 Project List Summaries 2024'!$AD$79)/1000</f>
        <v>0</v>
      </c>
      <c r="H503" s="1097">
        <f>('4.3 Project List Summaries 2025'!$AD$40+'4.3 Project List Summaries 2025'!$AD$79)/1000</f>
        <v>0</v>
      </c>
      <c r="I503" s="1097">
        <f>('4.3 Project List Summaries 2026'!$AD$40+'4.3 Project List Summaries 2026'!$AD$79)/1000</f>
        <v>0</v>
      </c>
      <c r="J503" s="1097">
        <f>('4.3 Project List Summaries 2027'!$AD$40+'4.3 Project List Summaries 2027'!$AD$79)/1000</f>
        <v>0</v>
      </c>
      <c r="K503" s="1098">
        <f>('4.3 Project List Summaries 2028'!$AD$40+'4.3 Project List Summaries 2028'!$AD$79)/1000</f>
        <v>0</v>
      </c>
    </row>
    <row r="504" spans="1:11" x14ac:dyDescent="0.3">
      <c r="A504" s="1766"/>
      <c r="B504" s="580" t="s">
        <v>851</v>
      </c>
      <c r="C504" s="708" t="s">
        <v>596</v>
      </c>
      <c r="D504" s="580" t="s">
        <v>346</v>
      </c>
      <c r="E504" s="708" t="s">
        <v>230</v>
      </c>
      <c r="F504" s="1095">
        <f>('4.3 Project List Summaries 2023'!$AE$40+'4.3 Project List Summaries 2023'!$AE$79)/1000</f>
        <v>0</v>
      </c>
      <c r="G504" s="1097">
        <f>('4.3 Project List Summaries 2024'!$AE$40+'4.3 Project List Summaries 2024'!$AE$79)/1000</f>
        <v>0</v>
      </c>
      <c r="H504" s="1097">
        <f>('4.3 Project List Summaries 2025'!$AE$40+'4.3 Project List Summaries 2025'!$AE$79)/1000</f>
        <v>0</v>
      </c>
      <c r="I504" s="1097">
        <f>('4.3 Project List Summaries 2026'!$AE$40+'4.3 Project List Summaries 2026'!$AE$79)/1000</f>
        <v>0</v>
      </c>
      <c r="J504" s="1097">
        <f>('4.3 Project List Summaries 2027'!$AE$40+'4.3 Project List Summaries 2027'!$AE$79)/1000</f>
        <v>0</v>
      </c>
      <c r="K504" s="1098">
        <f>('4.3 Project List Summaries 2028'!$AE$40+'4.3 Project List Summaries 2028'!$AE$79)/1000</f>
        <v>0</v>
      </c>
    </row>
    <row r="505" spans="1:11" x14ac:dyDescent="0.3">
      <c r="A505" s="1766"/>
      <c r="B505" s="580" t="s">
        <v>851</v>
      </c>
      <c r="C505" s="708" t="s">
        <v>596</v>
      </c>
      <c r="D505" s="580" t="s">
        <v>347</v>
      </c>
      <c r="E505" s="708" t="s">
        <v>230</v>
      </c>
      <c r="F505" s="1095">
        <f>('4.3 Project List Summaries 2023'!$AF$40+'4.3 Project List Summaries 2023'!$AF$79)/1000</f>
        <v>0</v>
      </c>
      <c r="G505" s="1097">
        <f>('4.3 Project List Summaries 2024'!$AF$40+'4.3 Project List Summaries 2024'!$AF$79)/1000</f>
        <v>0</v>
      </c>
      <c r="H505" s="1097">
        <f>('4.3 Project List Summaries 2025'!$AF$40+'4.3 Project List Summaries 2025'!$AF$79)/1000</f>
        <v>0</v>
      </c>
      <c r="I505" s="1097">
        <f>('4.3 Project List Summaries 2026'!$AF$40+'4.3 Project List Summaries 2026'!$AF$79)/1000</f>
        <v>0</v>
      </c>
      <c r="J505" s="1097">
        <f>('4.3 Project List Summaries 2027'!$AF$40+'4.3 Project List Summaries 2027'!$AF$79)/1000</f>
        <v>0</v>
      </c>
      <c r="K505" s="1098">
        <f>('4.3 Project List Summaries 2028'!$AF$40+'4.3 Project List Summaries 2028'!$AF$79)/1000</f>
        <v>0</v>
      </c>
    </row>
    <row r="506" spans="1:11" x14ac:dyDescent="0.3">
      <c r="A506" s="1766"/>
      <c r="B506" s="580" t="s">
        <v>851</v>
      </c>
      <c r="C506" s="708" t="s">
        <v>596</v>
      </c>
      <c r="D506" s="580" t="s">
        <v>348</v>
      </c>
      <c r="E506" s="708" t="s">
        <v>230</v>
      </c>
      <c r="F506" s="1095">
        <f>('4.3 Project List Summaries 2023'!$AG$40+'4.3 Project List Summaries 2023'!$AG$79)/1000</f>
        <v>0</v>
      </c>
      <c r="G506" s="1097">
        <f>('4.3 Project List Summaries 2024'!$AG$40+'4.3 Project List Summaries 2024'!$AG$79)/1000</f>
        <v>0</v>
      </c>
      <c r="H506" s="1097">
        <f>('4.3 Project List Summaries 2025'!$AG$40+'4.3 Project List Summaries 2025'!$AG$79)/1000</f>
        <v>0</v>
      </c>
      <c r="I506" s="1097">
        <f>('4.3 Project List Summaries 2026'!$AG$40+'4.3 Project List Summaries 2026'!$AG$79)/1000</f>
        <v>0</v>
      </c>
      <c r="J506" s="1097">
        <f>('4.3 Project List Summaries 2027'!$AG$40+'4.3 Project List Summaries 2027'!$AG$79)/1000</f>
        <v>0</v>
      </c>
      <c r="K506" s="1098">
        <f>('4.3 Project List Summaries 2028'!$AG$40+'4.3 Project List Summaries 2028'!$AG$79)/1000</f>
        <v>0</v>
      </c>
    </row>
    <row r="507" spans="1:11" x14ac:dyDescent="0.3">
      <c r="A507" s="1766"/>
      <c r="B507" s="580" t="s">
        <v>851</v>
      </c>
      <c r="C507" s="708" t="s">
        <v>596</v>
      </c>
      <c r="D507" s="580" t="s">
        <v>349</v>
      </c>
      <c r="E507" s="708" t="s">
        <v>230</v>
      </c>
      <c r="F507" s="1095">
        <f>('4.3 Project List Summaries 2023'!$AH$40+'4.3 Project List Summaries 2023'!$AH$79)/1000</f>
        <v>0</v>
      </c>
      <c r="G507" s="1097">
        <f>('4.3 Project List Summaries 2024'!$AH$40+'4.3 Project List Summaries 2024'!$AH$79)/1000</f>
        <v>0</v>
      </c>
      <c r="H507" s="1097">
        <f>('4.3 Project List Summaries 2025'!$AH$40+'4.3 Project List Summaries 2025'!$AH$79)/1000</f>
        <v>0</v>
      </c>
      <c r="I507" s="1097">
        <f>('4.3 Project List Summaries 2026'!$AH$40+'4.3 Project List Summaries 2026'!$AH$79)/1000</f>
        <v>0</v>
      </c>
      <c r="J507" s="1097">
        <f>('4.3 Project List Summaries 2027'!$AH$40+'4.3 Project List Summaries 2027'!$AH$79)/1000</f>
        <v>0</v>
      </c>
      <c r="K507" s="1098">
        <f>('4.3 Project List Summaries 2028'!$AH$40+'4.3 Project List Summaries 2028'!$AH$79)/1000</f>
        <v>0</v>
      </c>
    </row>
    <row r="508" spans="1:11" x14ac:dyDescent="0.3">
      <c r="A508" s="1766"/>
      <c r="B508" s="580" t="s">
        <v>851</v>
      </c>
      <c r="C508" s="708" t="s">
        <v>596</v>
      </c>
      <c r="D508" s="580" t="s">
        <v>350</v>
      </c>
      <c r="E508" s="708" t="s">
        <v>230</v>
      </c>
      <c r="F508" s="1095">
        <f>('4.3 Project List Summaries 2023'!$AI$40+'4.3 Project List Summaries 2023'!$AI$79)/1000</f>
        <v>0</v>
      </c>
      <c r="G508" s="1097">
        <f>('4.3 Project List Summaries 2024'!$AI$40+'4.3 Project List Summaries 2024'!$AI$79)/1000</f>
        <v>0</v>
      </c>
      <c r="H508" s="1097">
        <f>('4.3 Project List Summaries 2025'!$AI$40+'4.3 Project List Summaries 2025'!$AI$79)/1000</f>
        <v>0</v>
      </c>
      <c r="I508" s="1097">
        <f>('4.3 Project List Summaries 2026'!$AI$40+'4.3 Project List Summaries 2026'!$AI$79)/1000</f>
        <v>0</v>
      </c>
      <c r="J508" s="1097">
        <f>('4.3 Project List Summaries 2027'!$AI$40+'4.3 Project List Summaries 2027'!$AI$79)/1000</f>
        <v>0</v>
      </c>
      <c r="K508" s="1098">
        <f>('4.3 Project List Summaries 2028'!$AI$40+'4.3 Project List Summaries 2028'!$AI$79)/1000</f>
        <v>0</v>
      </c>
    </row>
    <row r="509" spans="1:11" ht="14.5" thickBot="1" x14ac:dyDescent="0.35">
      <c r="A509" s="1767"/>
      <c r="B509" s="1090" t="s">
        <v>851</v>
      </c>
      <c r="C509" s="433" t="s">
        <v>596</v>
      </c>
      <c r="D509" s="1090" t="s">
        <v>853</v>
      </c>
      <c r="E509" s="433" t="str">
        <f t="shared" ref="E509" si="208">$E$9</f>
        <v>km</v>
      </c>
      <c r="F509" s="1105">
        <f>SUM(F495:F508)</f>
        <v>0</v>
      </c>
      <c r="G509" s="1105">
        <f t="shared" ref="G509" si="209">SUM(G495:G508)</f>
        <v>0</v>
      </c>
      <c r="H509" s="1105">
        <f t="shared" ref="H509" si="210">SUM(H495:H508)</f>
        <v>0</v>
      </c>
      <c r="I509" s="1105">
        <f t="shared" ref="I509" si="211">SUM(I495:I508)</f>
        <v>0</v>
      </c>
      <c r="J509" s="1105">
        <f t="shared" ref="J509" si="212">SUM(J495:J508)</f>
        <v>0</v>
      </c>
      <c r="K509" s="1106">
        <f t="shared" ref="K509" si="213">SUM(K495:K508)</f>
        <v>0</v>
      </c>
    </row>
    <row r="510" spans="1:11" ht="14.25" customHeight="1" x14ac:dyDescent="0.3">
      <c r="A510" s="1765" t="s">
        <v>666</v>
      </c>
      <c r="B510" s="710" t="s">
        <v>854</v>
      </c>
      <c r="C510" s="1087" t="s">
        <v>602</v>
      </c>
      <c r="D510" s="710" t="s">
        <v>337</v>
      </c>
      <c r="E510" s="711" t="s">
        <v>230</v>
      </c>
      <c r="F510" s="1093">
        <f>IFERROR(F420+F435+F450,"")</f>
        <v>0</v>
      </c>
      <c r="G510" s="1093">
        <f>IFERROR(G420+G435+G450,"")</f>
        <v>0</v>
      </c>
      <c r="H510" s="1093">
        <f t="shared" ref="H510:K510" si="214">IFERROR(H420+H435+H450,"")</f>
        <v>0</v>
      </c>
      <c r="I510" s="1093">
        <f t="shared" si="214"/>
        <v>0</v>
      </c>
      <c r="J510" s="1093">
        <f t="shared" si="214"/>
        <v>0</v>
      </c>
      <c r="K510" s="1094">
        <f t="shared" si="214"/>
        <v>0</v>
      </c>
    </row>
    <row r="511" spans="1:11" x14ac:dyDescent="0.3">
      <c r="A511" s="1766"/>
      <c r="B511" s="704" t="s">
        <v>854</v>
      </c>
      <c r="C511" s="708" t="s">
        <v>602</v>
      </c>
      <c r="D511" s="704" t="s">
        <v>338</v>
      </c>
      <c r="E511" s="703" t="str">
        <f>$E$9</f>
        <v>km</v>
      </c>
      <c r="F511" s="1095">
        <f t="shared" ref="F511:K511" si="215">IFERROR(F421+F436+F451,"")</f>
        <v>0</v>
      </c>
      <c r="G511" s="1095">
        <f t="shared" si="215"/>
        <v>0</v>
      </c>
      <c r="H511" s="1095">
        <f t="shared" si="215"/>
        <v>0</v>
      </c>
      <c r="I511" s="1095">
        <f t="shared" si="215"/>
        <v>0</v>
      </c>
      <c r="J511" s="1095">
        <f t="shared" si="215"/>
        <v>0</v>
      </c>
      <c r="K511" s="1096">
        <f t="shared" si="215"/>
        <v>0</v>
      </c>
    </row>
    <row r="512" spans="1:11" x14ac:dyDescent="0.3">
      <c r="A512" s="1766"/>
      <c r="B512" s="704" t="s">
        <v>854</v>
      </c>
      <c r="C512" s="708" t="s">
        <v>602</v>
      </c>
      <c r="D512" s="704" t="s">
        <v>339</v>
      </c>
      <c r="E512" s="703" t="str">
        <f t="shared" ref="E512:E524" si="216">$E$9</f>
        <v>km</v>
      </c>
      <c r="F512" s="1095">
        <f t="shared" ref="F512:K512" si="217">IFERROR(F422+F437+F452,"")</f>
        <v>0</v>
      </c>
      <c r="G512" s="1095">
        <f t="shared" si="217"/>
        <v>0</v>
      </c>
      <c r="H512" s="1095">
        <f t="shared" si="217"/>
        <v>0</v>
      </c>
      <c r="I512" s="1095">
        <f t="shared" si="217"/>
        <v>0</v>
      </c>
      <c r="J512" s="1095">
        <f t="shared" si="217"/>
        <v>0</v>
      </c>
      <c r="K512" s="1096">
        <f t="shared" si="217"/>
        <v>0</v>
      </c>
    </row>
    <row r="513" spans="1:11" x14ac:dyDescent="0.3">
      <c r="A513" s="1766"/>
      <c r="B513" s="704" t="s">
        <v>854</v>
      </c>
      <c r="C513" s="708" t="s">
        <v>602</v>
      </c>
      <c r="D513" s="704" t="s">
        <v>340</v>
      </c>
      <c r="E513" s="703" t="str">
        <f t="shared" si="216"/>
        <v>km</v>
      </c>
      <c r="F513" s="1095">
        <f t="shared" ref="F513:K513" si="218">IFERROR(F423+F438+F453,"")</f>
        <v>0</v>
      </c>
      <c r="G513" s="1095">
        <f t="shared" si="218"/>
        <v>0</v>
      </c>
      <c r="H513" s="1095">
        <f t="shared" si="218"/>
        <v>0</v>
      </c>
      <c r="I513" s="1095">
        <f t="shared" si="218"/>
        <v>0</v>
      </c>
      <c r="J513" s="1095">
        <f t="shared" si="218"/>
        <v>0</v>
      </c>
      <c r="K513" s="1096">
        <f t="shared" si="218"/>
        <v>0</v>
      </c>
    </row>
    <row r="514" spans="1:11" x14ac:dyDescent="0.3">
      <c r="A514" s="1766"/>
      <c r="B514" s="704" t="s">
        <v>854</v>
      </c>
      <c r="C514" s="708" t="s">
        <v>602</v>
      </c>
      <c r="D514" s="704" t="s">
        <v>341</v>
      </c>
      <c r="E514" s="703" t="str">
        <f t="shared" si="216"/>
        <v>km</v>
      </c>
      <c r="F514" s="1095">
        <f t="shared" ref="F514:K514" si="219">IFERROR(F424+F439+F454,"")</f>
        <v>0</v>
      </c>
      <c r="G514" s="1095">
        <f t="shared" si="219"/>
        <v>0</v>
      </c>
      <c r="H514" s="1095">
        <f t="shared" si="219"/>
        <v>0</v>
      </c>
      <c r="I514" s="1095">
        <f t="shared" si="219"/>
        <v>0</v>
      </c>
      <c r="J514" s="1095">
        <f t="shared" si="219"/>
        <v>0</v>
      </c>
      <c r="K514" s="1096">
        <f t="shared" si="219"/>
        <v>0</v>
      </c>
    </row>
    <row r="515" spans="1:11" x14ac:dyDescent="0.3">
      <c r="A515" s="1766"/>
      <c r="B515" s="704" t="s">
        <v>854</v>
      </c>
      <c r="C515" s="708" t="s">
        <v>602</v>
      </c>
      <c r="D515" s="704" t="s">
        <v>342</v>
      </c>
      <c r="E515" s="703" t="str">
        <f t="shared" si="216"/>
        <v>km</v>
      </c>
      <c r="F515" s="1095">
        <f t="shared" ref="F515:K515" si="220">IFERROR(F425+F440+F455,"")</f>
        <v>0</v>
      </c>
      <c r="G515" s="1095">
        <f t="shared" si="220"/>
        <v>0</v>
      </c>
      <c r="H515" s="1095">
        <f t="shared" si="220"/>
        <v>0</v>
      </c>
      <c r="I515" s="1095">
        <f t="shared" si="220"/>
        <v>0</v>
      </c>
      <c r="J515" s="1095">
        <f t="shared" si="220"/>
        <v>0</v>
      </c>
      <c r="K515" s="1096">
        <f t="shared" si="220"/>
        <v>0</v>
      </c>
    </row>
    <row r="516" spans="1:11" x14ac:dyDescent="0.3">
      <c r="A516" s="1766"/>
      <c r="B516" s="704" t="s">
        <v>854</v>
      </c>
      <c r="C516" s="708" t="s">
        <v>602</v>
      </c>
      <c r="D516" s="704" t="s">
        <v>343</v>
      </c>
      <c r="E516" s="703" t="str">
        <f t="shared" si="216"/>
        <v>km</v>
      </c>
      <c r="F516" s="1095">
        <f t="shared" ref="F516:K516" si="221">IFERROR(F426+F441+F456,"")</f>
        <v>0</v>
      </c>
      <c r="G516" s="1095">
        <f t="shared" si="221"/>
        <v>0</v>
      </c>
      <c r="H516" s="1095">
        <f t="shared" si="221"/>
        <v>0</v>
      </c>
      <c r="I516" s="1095">
        <f t="shared" si="221"/>
        <v>0</v>
      </c>
      <c r="J516" s="1095">
        <f t="shared" si="221"/>
        <v>0</v>
      </c>
      <c r="K516" s="1096">
        <f t="shared" si="221"/>
        <v>0</v>
      </c>
    </row>
    <row r="517" spans="1:11" x14ac:dyDescent="0.3">
      <c r="A517" s="1766"/>
      <c r="B517" s="704" t="s">
        <v>854</v>
      </c>
      <c r="C517" s="708" t="s">
        <v>602</v>
      </c>
      <c r="D517" s="704" t="s">
        <v>344</v>
      </c>
      <c r="E517" s="703" t="str">
        <f t="shared" si="216"/>
        <v>km</v>
      </c>
      <c r="F517" s="1095">
        <f t="shared" ref="F517:K517" si="222">IFERROR(F427+F442+F457,"")</f>
        <v>0</v>
      </c>
      <c r="G517" s="1095">
        <f t="shared" si="222"/>
        <v>0</v>
      </c>
      <c r="H517" s="1095">
        <f t="shared" si="222"/>
        <v>0</v>
      </c>
      <c r="I517" s="1095">
        <f t="shared" si="222"/>
        <v>0</v>
      </c>
      <c r="J517" s="1095">
        <f t="shared" si="222"/>
        <v>0</v>
      </c>
      <c r="K517" s="1096">
        <f t="shared" si="222"/>
        <v>0</v>
      </c>
    </row>
    <row r="518" spans="1:11" x14ac:dyDescent="0.3">
      <c r="A518" s="1766"/>
      <c r="B518" s="704" t="s">
        <v>854</v>
      </c>
      <c r="C518" s="708" t="s">
        <v>602</v>
      </c>
      <c r="D518" s="704" t="s">
        <v>345</v>
      </c>
      <c r="E518" s="703" t="str">
        <f t="shared" si="216"/>
        <v>km</v>
      </c>
      <c r="F518" s="1095">
        <f t="shared" ref="F518:K518" si="223">IFERROR(F428+F443+F458,"")</f>
        <v>0</v>
      </c>
      <c r="G518" s="1095">
        <f t="shared" si="223"/>
        <v>0</v>
      </c>
      <c r="H518" s="1095">
        <f t="shared" si="223"/>
        <v>0</v>
      </c>
      <c r="I518" s="1095">
        <f t="shared" si="223"/>
        <v>0</v>
      </c>
      <c r="J518" s="1095">
        <f t="shared" si="223"/>
        <v>0</v>
      </c>
      <c r="K518" s="1096">
        <f t="shared" si="223"/>
        <v>0</v>
      </c>
    </row>
    <row r="519" spans="1:11" x14ac:dyDescent="0.3">
      <c r="A519" s="1766"/>
      <c r="B519" s="704" t="s">
        <v>854</v>
      </c>
      <c r="C519" s="708" t="s">
        <v>602</v>
      </c>
      <c r="D519" s="704" t="s">
        <v>346</v>
      </c>
      <c r="E519" s="703" t="str">
        <f t="shared" si="216"/>
        <v>km</v>
      </c>
      <c r="F519" s="1095">
        <f t="shared" ref="F519:K519" si="224">IFERROR(F429+F444+F459,"")</f>
        <v>0</v>
      </c>
      <c r="G519" s="1095">
        <f t="shared" si="224"/>
        <v>0</v>
      </c>
      <c r="H519" s="1095">
        <f t="shared" si="224"/>
        <v>0</v>
      </c>
      <c r="I519" s="1095">
        <f t="shared" si="224"/>
        <v>0</v>
      </c>
      <c r="J519" s="1095">
        <f t="shared" si="224"/>
        <v>0</v>
      </c>
      <c r="K519" s="1096">
        <f t="shared" si="224"/>
        <v>0</v>
      </c>
    </row>
    <row r="520" spans="1:11" x14ac:dyDescent="0.3">
      <c r="A520" s="1766"/>
      <c r="B520" s="704" t="s">
        <v>854</v>
      </c>
      <c r="C520" s="708" t="s">
        <v>602</v>
      </c>
      <c r="D520" s="704" t="s">
        <v>347</v>
      </c>
      <c r="E520" s="703" t="str">
        <f t="shared" si="216"/>
        <v>km</v>
      </c>
      <c r="F520" s="1095">
        <f t="shared" ref="F520:K520" si="225">IFERROR(F430+F445+F460,"")</f>
        <v>0</v>
      </c>
      <c r="G520" s="1095">
        <f t="shared" si="225"/>
        <v>0</v>
      </c>
      <c r="H520" s="1095">
        <f t="shared" si="225"/>
        <v>0</v>
      </c>
      <c r="I520" s="1095">
        <f t="shared" si="225"/>
        <v>0</v>
      </c>
      <c r="J520" s="1095">
        <f t="shared" si="225"/>
        <v>0</v>
      </c>
      <c r="K520" s="1096">
        <f t="shared" si="225"/>
        <v>0</v>
      </c>
    </row>
    <row r="521" spans="1:11" x14ac:dyDescent="0.3">
      <c r="A521" s="1766"/>
      <c r="B521" s="704" t="s">
        <v>854</v>
      </c>
      <c r="C521" s="708" t="s">
        <v>602</v>
      </c>
      <c r="D521" s="704" t="s">
        <v>348</v>
      </c>
      <c r="E521" s="703" t="str">
        <f t="shared" si="216"/>
        <v>km</v>
      </c>
      <c r="F521" s="1095">
        <f t="shared" ref="F521:K521" si="226">IFERROR(F431+F446+F461,"")</f>
        <v>0</v>
      </c>
      <c r="G521" s="1095">
        <f t="shared" si="226"/>
        <v>0</v>
      </c>
      <c r="H521" s="1095">
        <f t="shared" si="226"/>
        <v>0</v>
      </c>
      <c r="I521" s="1095">
        <f t="shared" si="226"/>
        <v>0</v>
      </c>
      <c r="J521" s="1095">
        <f t="shared" si="226"/>
        <v>0</v>
      </c>
      <c r="K521" s="1096">
        <f t="shared" si="226"/>
        <v>0</v>
      </c>
    </row>
    <row r="522" spans="1:11" x14ac:dyDescent="0.3">
      <c r="A522" s="1766"/>
      <c r="B522" s="704" t="s">
        <v>854</v>
      </c>
      <c r="C522" s="708" t="s">
        <v>602</v>
      </c>
      <c r="D522" s="704" t="s">
        <v>349</v>
      </c>
      <c r="E522" s="703" t="str">
        <f t="shared" si="216"/>
        <v>km</v>
      </c>
      <c r="F522" s="1095">
        <f t="shared" ref="F522:K522" si="227">IFERROR(F432+F447+F462,"")</f>
        <v>0</v>
      </c>
      <c r="G522" s="1095">
        <f t="shared" si="227"/>
        <v>0</v>
      </c>
      <c r="H522" s="1095">
        <f t="shared" si="227"/>
        <v>0</v>
      </c>
      <c r="I522" s="1095">
        <f t="shared" si="227"/>
        <v>0</v>
      </c>
      <c r="J522" s="1095">
        <f t="shared" si="227"/>
        <v>0</v>
      </c>
      <c r="K522" s="1096">
        <f t="shared" si="227"/>
        <v>0</v>
      </c>
    </row>
    <row r="523" spans="1:11" x14ac:dyDescent="0.3">
      <c r="A523" s="1766"/>
      <c r="B523" s="580" t="s">
        <v>854</v>
      </c>
      <c r="C523" s="708" t="s">
        <v>602</v>
      </c>
      <c r="D523" s="580" t="s">
        <v>350</v>
      </c>
      <c r="E523" s="703" t="str">
        <f t="shared" si="216"/>
        <v>km</v>
      </c>
      <c r="F523" s="1097">
        <f t="shared" ref="F523:K523" si="228">IFERROR(F433+F448+F463,"")</f>
        <v>0</v>
      </c>
      <c r="G523" s="1097">
        <f t="shared" si="228"/>
        <v>0</v>
      </c>
      <c r="H523" s="1097">
        <f t="shared" si="228"/>
        <v>0</v>
      </c>
      <c r="I523" s="1097">
        <f t="shared" si="228"/>
        <v>0</v>
      </c>
      <c r="J523" s="1097">
        <f t="shared" si="228"/>
        <v>0</v>
      </c>
      <c r="K523" s="1098">
        <f t="shared" si="228"/>
        <v>0</v>
      </c>
    </row>
    <row r="524" spans="1:11" ht="14.5" thickBot="1" x14ac:dyDescent="0.35">
      <c r="A524" s="1767"/>
      <c r="B524" s="1090" t="s">
        <v>854</v>
      </c>
      <c r="C524" s="433" t="s">
        <v>602</v>
      </c>
      <c r="D524" s="1090" t="s">
        <v>853</v>
      </c>
      <c r="E524" s="433" t="str">
        <f t="shared" si="216"/>
        <v>km</v>
      </c>
      <c r="F524" s="1105">
        <f t="shared" ref="F524:K524" si="229">IFERROR(F434+F449+F464,"")</f>
        <v>0</v>
      </c>
      <c r="G524" s="1105">
        <f t="shared" si="229"/>
        <v>0</v>
      </c>
      <c r="H524" s="1105">
        <f t="shared" si="229"/>
        <v>0</v>
      </c>
      <c r="I524" s="1105">
        <f t="shared" si="229"/>
        <v>0</v>
      </c>
      <c r="J524" s="1105">
        <f t="shared" si="229"/>
        <v>0</v>
      </c>
      <c r="K524" s="1106">
        <f t="shared" si="229"/>
        <v>0</v>
      </c>
    </row>
    <row r="525" spans="1:11" ht="14.25" customHeight="1" x14ac:dyDescent="0.3">
      <c r="A525" s="1765" t="s">
        <v>666</v>
      </c>
      <c r="B525" s="1088" t="s">
        <v>854</v>
      </c>
      <c r="C525" s="1089" t="s">
        <v>596</v>
      </c>
      <c r="D525" s="1088" t="s">
        <v>337</v>
      </c>
      <c r="E525" s="1089" t="s">
        <v>230</v>
      </c>
      <c r="F525" s="1093">
        <f>IFERROR(F465+F480+F495,"")</f>
        <v>0</v>
      </c>
      <c r="G525" s="1093">
        <f t="shared" ref="G525:K525" si="230">IFERROR(G465+G480+G495,"")</f>
        <v>0</v>
      </c>
      <c r="H525" s="1093">
        <f t="shared" si="230"/>
        <v>0</v>
      </c>
      <c r="I525" s="1093">
        <f t="shared" si="230"/>
        <v>0</v>
      </c>
      <c r="J525" s="1093">
        <f t="shared" si="230"/>
        <v>0</v>
      </c>
      <c r="K525" s="1094">
        <f t="shared" si="230"/>
        <v>0</v>
      </c>
    </row>
    <row r="526" spans="1:11" x14ac:dyDescent="0.3">
      <c r="A526" s="1766"/>
      <c r="B526" s="704" t="s">
        <v>854</v>
      </c>
      <c r="C526" s="703" t="s">
        <v>596</v>
      </c>
      <c r="D526" s="704" t="s">
        <v>338</v>
      </c>
      <c r="E526" s="703" t="str">
        <f>$E$9</f>
        <v>km</v>
      </c>
      <c r="F526" s="1097">
        <f t="shared" ref="F526:K526" si="231">IFERROR(F466+F481+F496,"")</f>
        <v>0</v>
      </c>
      <c r="G526" s="1097">
        <f t="shared" si="231"/>
        <v>0</v>
      </c>
      <c r="H526" s="1097">
        <f t="shared" si="231"/>
        <v>0</v>
      </c>
      <c r="I526" s="1097">
        <f t="shared" si="231"/>
        <v>0</v>
      </c>
      <c r="J526" s="1097">
        <f t="shared" si="231"/>
        <v>0</v>
      </c>
      <c r="K526" s="1098">
        <f t="shared" si="231"/>
        <v>0</v>
      </c>
    </row>
    <row r="527" spans="1:11" x14ac:dyDescent="0.3">
      <c r="A527" s="1766"/>
      <c r="B527" s="704" t="s">
        <v>854</v>
      </c>
      <c r="C527" s="703" t="s">
        <v>596</v>
      </c>
      <c r="D527" s="704" t="s">
        <v>339</v>
      </c>
      <c r="E527" s="703" t="str">
        <f t="shared" ref="E527:E537" si="232">$E$9</f>
        <v>km</v>
      </c>
      <c r="F527" s="1097">
        <f t="shared" ref="F527:K527" si="233">IFERROR(F467+F482+F497,"")</f>
        <v>0</v>
      </c>
      <c r="G527" s="1097">
        <f t="shared" si="233"/>
        <v>0</v>
      </c>
      <c r="H527" s="1097">
        <f t="shared" si="233"/>
        <v>0</v>
      </c>
      <c r="I527" s="1097">
        <f t="shared" si="233"/>
        <v>0</v>
      </c>
      <c r="J527" s="1097">
        <f t="shared" si="233"/>
        <v>0</v>
      </c>
      <c r="K527" s="1098">
        <f t="shared" si="233"/>
        <v>0</v>
      </c>
    </row>
    <row r="528" spans="1:11" x14ac:dyDescent="0.3">
      <c r="A528" s="1766"/>
      <c r="B528" s="704" t="s">
        <v>854</v>
      </c>
      <c r="C528" s="703" t="s">
        <v>596</v>
      </c>
      <c r="D528" s="704" t="s">
        <v>340</v>
      </c>
      <c r="E528" s="703" t="str">
        <f t="shared" si="232"/>
        <v>km</v>
      </c>
      <c r="F528" s="1097">
        <f t="shared" ref="F528:K528" si="234">IFERROR(F468+F483+F498,"")</f>
        <v>0</v>
      </c>
      <c r="G528" s="1097">
        <f t="shared" si="234"/>
        <v>0</v>
      </c>
      <c r="H528" s="1097">
        <f t="shared" si="234"/>
        <v>0</v>
      </c>
      <c r="I528" s="1097">
        <f t="shared" si="234"/>
        <v>0</v>
      </c>
      <c r="J528" s="1097">
        <f t="shared" si="234"/>
        <v>0</v>
      </c>
      <c r="K528" s="1098">
        <f t="shared" si="234"/>
        <v>0</v>
      </c>
    </row>
    <row r="529" spans="1:11" x14ac:dyDescent="0.3">
      <c r="A529" s="1766"/>
      <c r="B529" s="704" t="s">
        <v>854</v>
      </c>
      <c r="C529" s="703" t="s">
        <v>596</v>
      </c>
      <c r="D529" s="704" t="s">
        <v>341</v>
      </c>
      <c r="E529" s="703" t="str">
        <f t="shared" si="232"/>
        <v>km</v>
      </c>
      <c r="F529" s="1097">
        <f t="shared" ref="F529:K529" si="235">IFERROR(F469+F484+F499,"")</f>
        <v>0</v>
      </c>
      <c r="G529" s="1097">
        <f t="shared" si="235"/>
        <v>0</v>
      </c>
      <c r="H529" s="1097">
        <f t="shared" si="235"/>
        <v>0</v>
      </c>
      <c r="I529" s="1097">
        <f t="shared" si="235"/>
        <v>0</v>
      </c>
      <c r="J529" s="1097">
        <f t="shared" si="235"/>
        <v>0</v>
      </c>
      <c r="K529" s="1098">
        <f t="shared" si="235"/>
        <v>0</v>
      </c>
    </row>
    <row r="530" spans="1:11" x14ac:dyDescent="0.3">
      <c r="A530" s="1766"/>
      <c r="B530" s="704" t="s">
        <v>854</v>
      </c>
      <c r="C530" s="703" t="s">
        <v>596</v>
      </c>
      <c r="D530" s="704" t="s">
        <v>342</v>
      </c>
      <c r="E530" s="703" t="str">
        <f t="shared" si="232"/>
        <v>km</v>
      </c>
      <c r="F530" s="1097">
        <f t="shared" ref="F530:K530" si="236">IFERROR(F470+F485+F500,"")</f>
        <v>0</v>
      </c>
      <c r="G530" s="1097">
        <f t="shared" si="236"/>
        <v>0</v>
      </c>
      <c r="H530" s="1097">
        <f t="shared" si="236"/>
        <v>0</v>
      </c>
      <c r="I530" s="1097">
        <f t="shared" si="236"/>
        <v>0</v>
      </c>
      <c r="J530" s="1097">
        <f t="shared" si="236"/>
        <v>0</v>
      </c>
      <c r="K530" s="1098">
        <f t="shared" si="236"/>
        <v>0</v>
      </c>
    </row>
    <row r="531" spans="1:11" x14ac:dyDescent="0.3">
      <c r="A531" s="1766"/>
      <c r="B531" s="704" t="s">
        <v>854</v>
      </c>
      <c r="C531" s="703" t="s">
        <v>596</v>
      </c>
      <c r="D531" s="704" t="s">
        <v>343</v>
      </c>
      <c r="E531" s="703" t="str">
        <f t="shared" si="232"/>
        <v>km</v>
      </c>
      <c r="F531" s="1097">
        <f t="shared" ref="F531:K531" si="237">IFERROR(F471+F486+F501,"")</f>
        <v>0</v>
      </c>
      <c r="G531" s="1097">
        <f t="shared" si="237"/>
        <v>0</v>
      </c>
      <c r="H531" s="1097">
        <f t="shared" si="237"/>
        <v>0</v>
      </c>
      <c r="I531" s="1097">
        <f t="shared" si="237"/>
        <v>0</v>
      </c>
      <c r="J531" s="1097">
        <f t="shared" si="237"/>
        <v>0</v>
      </c>
      <c r="K531" s="1098">
        <f t="shared" si="237"/>
        <v>0</v>
      </c>
    </row>
    <row r="532" spans="1:11" x14ac:dyDescent="0.3">
      <c r="A532" s="1766"/>
      <c r="B532" s="704" t="s">
        <v>854</v>
      </c>
      <c r="C532" s="703" t="s">
        <v>596</v>
      </c>
      <c r="D532" s="704" t="s">
        <v>344</v>
      </c>
      <c r="E532" s="703" t="str">
        <f t="shared" si="232"/>
        <v>km</v>
      </c>
      <c r="F532" s="1097">
        <f t="shared" ref="F532:K532" si="238">IFERROR(F472+F487+F502,"")</f>
        <v>0</v>
      </c>
      <c r="G532" s="1097">
        <f t="shared" si="238"/>
        <v>0</v>
      </c>
      <c r="H532" s="1097">
        <f t="shared" si="238"/>
        <v>0</v>
      </c>
      <c r="I532" s="1097">
        <f t="shared" si="238"/>
        <v>0</v>
      </c>
      <c r="J532" s="1097">
        <f t="shared" si="238"/>
        <v>0</v>
      </c>
      <c r="K532" s="1098">
        <f t="shared" si="238"/>
        <v>0</v>
      </c>
    </row>
    <row r="533" spans="1:11" x14ac:dyDescent="0.3">
      <c r="A533" s="1766"/>
      <c r="B533" s="704" t="s">
        <v>854</v>
      </c>
      <c r="C533" s="703" t="s">
        <v>596</v>
      </c>
      <c r="D533" s="704" t="s">
        <v>345</v>
      </c>
      <c r="E533" s="703" t="str">
        <f t="shared" si="232"/>
        <v>km</v>
      </c>
      <c r="F533" s="1097">
        <f t="shared" ref="F533:K533" si="239">IFERROR(F473+F488+F503,"")</f>
        <v>0</v>
      </c>
      <c r="G533" s="1097">
        <f t="shared" si="239"/>
        <v>0</v>
      </c>
      <c r="H533" s="1097">
        <f t="shared" si="239"/>
        <v>0</v>
      </c>
      <c r="I533" s="1097">
        <f t="shared" si="239"/>
        <v>0</v>
      </c>
      <c r="J533" s="1097">
        <f t="shared" si="239"/>
        <v>0</v>
      </c>
      <c r="K533" s="1098">
        <f t="shared" si="239"/>
        <v>0</v>
      </c>
    </row>
    <row r="534" spans="1:11" x14ac:dyDescent="0.3">
      <c r="A534" s="1766"/>
      <c r="B534" s="704" t="s">
        <v>854</v>
      </c>
      <c r="C534" s="703" t="s">
        <v>596</v>
      </c>
      <c r="D534" s="704" t="s">
        <v>346</v>
      </c>
      <c r="E534" s="703" t="str">
        <f t="shared" si="232"/>
        <v>km</v>
      </c>
      <c r="F534" s="1097">
        <f t="shared" ref="F534:K534" si="240">IFERROR(F474+F489+F504,"")</f>
        <v>0</v>
      </c>
      <c r="G534" s="1097">
        <f t="shared" si="240"/>
        <v>0</v>
      </c>
      <c r="H534" s="1097">
        <f t="shared" si="240"/>
        <v>0</v>
      </c>
      <c r="I534" s="1097">
        <f t="shared" si="240"/>
        <v>0</v>
      </c>
      <c r="J534" s="1097">
        <f t="shared" si="240"/>
        <v>0</v>
      </c>
      <c r="K534" s="1098">
        <f t="shared" si="240"/>
        <v>0</v>
      </c>
    </row>
    <row r="535" spans="1:11" x14ac:dyDescent="0.3">
      <c r="A535" s="1766"/>
      <c r="B535" s="704" t="s">
        <v>854</v>
      </c>
      <c r="C535" s="703" t="s">
        <v>596</v>
      </c>
      <c r="D535" s="704" t="s">
        <v>347</v>
      </c>
      <c r="E535" s="703" t="str">
        <f t="shared" si="232"/>
        <v>km</v>
      </c>
      <c r="F535" s="1097">
        <f t="shared" ref="F535:K535" si="241">IFERROR(F475+F490+F505,"")</f>
        <v>0</v>
      </c>
      <c r="G535" s="1097">
        <f t="shared" si="241"/>
        <v>0</v>
      </c>
      <c r="H535" s="1097">
        <f t="shared" si="241"/>
        <v>0</v>
      </c>
      <c r="I535" s="1097">
        <f t="shared" si="241"/>
        <v>0</v>
      </c>
      <c r="J535" s="1097">
        <f t="shared" si="241"/>
        <v>0</v>
      </c>
      <c r="K535" s="1098">
        <f t="shared" si="241"/>
        <v>0</v>
      </c>
    </row>
    <row r="536" spans="1:11" x14ac:dyDescent="0.3">
      <c r="A536" s="1766"/>
      <c r="B536" s="704" t="s">
        <v>854</v>
      </c>
      <c r="C536" s="703" t="s">
        <v>596</v>
      </c>
      <c r="D536" s="704" t="s">
        <v>348</v>
      </c>
      <c r="E536" s="703" t="str">
        <f t="shared" si="232"/>
        <v>km</v>
      </c>
      <c r="F536" s="1097">
        <f t="shared" ref="F536:K536" si="242">IFERROR(F476+F491+F506,"")</f>
        <v>0</v>
      </c>
      <c r="G536" s="1097">
        <f t="shared" si="242"/>
        <v>0</v>
      </c>
      <c r="H536" s="1097">
        <f t="shared" si="242"/>
        <v>0</v>
      </c>
      <c r="I536" s="1097">
        <f t="shared" si="242"/>
        <v>0</v>
      </c>
      <c r="J536" s="1097">
        <f t="shared" si="242"/>
        <v>0</v>
      </c>
      <c r="K536" s="1098">
        <f t="shared" si="242"/>
        <v>0</v>
      </c>
    </row>
    <row r="537" spans="1:11" x14ac:dyDescent="0.3">
      <c r="A537" s="1766"/>
      <c r="B537" s="704" t="s">
        <v>854</v>
      </c>
      <c r="C537" s="703" t="s">
        <v>596</v>
      </c>
      <c r="D537" s="704" t="s">
        <v>349</v>
      </c>
      <c r="E537" s="703" t="str">
        <f t="shared" si="232"/>
        <v>km</v>
      </c>
      <c r="F537" s="1097">
        <f t="shared" ref="F537:K537" si="243">IFERROR(F477+F492+F507,"")</f>
        <v>0</v>
      </c>
      <c r="G537" s="1097">
        <f t="shared" si="243"/>
        <v>0</v>
      </c>
      <c r="H537" s="1097">
        <f t="shared" si="243"/>
        <v>0</v>
      </c>
      <c r="I537" s="1097">
        <f t="shared" si="243"/>
        <v>0</v>
      </c>
      <c r="J537" s="1097">
        <f t="shared" si="243"/>
        <v>0</v>
      </c>
      <c r="K537" s="1098">
        <f t="shared" si="243"/>
        <v>0</v>
      </c>
    </row>
    <row r="538" spans="1:11" x14ac:dyDescent="0.3">
      <c r="A538" s="1766"/>
      <c r="B538" s="704" t="s">
        <v>854</v>
      </c>
      <c r="C538" s="708" t="s">
        <v>596</v>
      </c>
      <c r="D538" s="580" t="s">
        <v>350</v>
      </c>
      <c r="E538" s="708" t="s">
        <v>230</v>
      </c>
      <c r="F538" s="1097">
        <f t="shared" ref="F538:K538" si="244">IFERROR(F478+F493+F508,"")</f>
        <v>0</v>
      </c>
      <c r="G538" s="1097">
        <f t="shared" si="244"/>
        <v>0</v>
      </c>
      <c r="H538" s="1097">
        <f t="shared" si="244"/>
        <v>0</v>
      </c>
      <c r="I538" s="1097">
        <f t="shared" si="244"/>
        <v>0</v>
      </c>
      <c r="J538" s="1097">
        <f t="shared" si="244"/>
        <v>0</v>
      </c>
      <c r="K538" s="1098">
        <f t="shared" si="244"/>
        <v>0</v>
      </c>
    </row>
    <row r="539" spans="1:11" ht="14.5" thickBot="1" x14ac:dyDescent="0.35">
      <c r="A539" s="1767"/>
      <c r="B539" s="1090" t="s">
        <v>854</v>
      </c>
      <c r="C539" s="433" t="s">
        <v>596</v>
      </c>
      <c r="D539" s="1090" t="s">
        <v>853</v>
      </c>
      <c r="E539" s="433" t="str">
        <f t="shared" ref="E539" si="245">$E$9</f>
        <v>km</v>
      </c>
      <c r="F539" s="1107">
        <f t="shared" ref="F539:K539" si="246">IFERROR(F479+F494+F509,"")</f>
        <v>0</v>
      </c>
      <c r="G539" s="1107">
        <f t="shared" si="246"/>
        <v>0</v>
      </c>
      <c r="H539" s="1107">
        <f t="shared" si="246"/>
        <v>0</v>
      </c>
      <c r="I539" s="1107">
        <f t="shared" si="246"/>
        <v>0</v>
      </c>
      <c r="J539" s="1107">
        <f t="shared" si="246"/>
        <v>0</v>
      </c>
      <c r="K539" s="1108">
        <f t="shared" si="246"/>
        <v>0</v>
      </c>
    </row>
    <row r="540" spans="1:11" ht="14.25" customHeight="1" x14ac:dyDescent="0.3">
      <c r="A540" s="1765" t="s">
        <v>666</v>
      </c>
      <c r="B540" s="1088" t="s">
        <v>854</v>
      </c>
      <c r="C540" s="1089" t="s">
        <v>855</v>
      </c>
      <c r="D540" s="1088" t="s">
        <v>337</v>
      </c>
      <c r="E540" s="711" t="s">
        <v>230</v>
      </c>
      <c r="F540" s="1093">
        <f>IFERROR(F510+F525,"")</f>
        <v>0</v>
      </c>
      <c r="G540" s="1093">
        <f t="shared" ref="G540:K540" si="247">IFERROR(G510+G525,"")</f>
        <v>0</v>
      </c>
      <c r="H540" s="1093">
        <f t="shared" si="247"/>
        <v>0</v>
      </c>
      <c r="I540" s="1093">
        <f t="shared" si="247"/>
        <v>0</v>
      </c>
      <c r="J540" s="1093">
        <f t="shared" si="247"/>
        <v>0</v>
      </c>
      <c r="K540" s="1094">
        <f t="shared" si="247"/>
        <v>0</v>
      </c>
    </row>
    <row r="541" spans="1:11" x14ac:dyDescent="0.3">
      <c r="A541" s="1766"/>
      <c r="B541" s="704" t="s">
        <v>854</v>
      </c>
      <c r="C541" s="1089" t="s">
        <v>855</v>
      </c>
      <c r="D541" s="704" t="s">
        <v>338</v>
      </c>
      <c r="E541" s="703" t="str">
        <f>$E$9</f>
        <v>km</v>
      </c>
      <c r="F541" s="1097">
        <f t="shared" ref="F541:K541" si="248">IFERROR(F511+F526,"")</f>
        <v>0</v>
      </c>
      <c r="G541" s="1097">
        <f t="shared" si="248"/>
        <v>0</v>
      </c>
      <c r="H541" s="1097">
        <f t="shared" si="248"/>
        <v>0</v>
      </c>
      <c r="I541" s="1097">
        <f t="shared" si="248"/>
        <v>0</v>
      </c>
      <c r="J541" s="1097">
        <f t="shared" si="248"/>
        <v>0</v>
      </c>
      <c r="K541" s="1098">
        <f t="shared" si="248"/>
        <v>0</v>
      </c>
    </row>
    <row r="542" spans="1:11" x14ac:dyDescent="0.3">
      <c r="A542" s="1766"/>
      <c r="B542" s="704" t="s">
        <v>854</v>
      </c>
      <c r="C542" s="1089" t="s">
        <v>855</v>
      </c>
      <c r="D542" s="704" t="s">
        <v>339</v>
      </c>
      <c r="E542" s="703" t="str">
        <f t="shared" ref="E542:E552" si="249">$E$9</f>
        <v>km</v>
      </c>
      <c r="F542" s="1097">
        <f t="shared" ref="F542:K542" si="250">IFERROR(F512+F527,"")</f>
        <v>0</v>
      </c>
      <c r="G542" s="1097">
        <f t="shared" si="250"/>
        <v>0</v>
      </c>
      <c r="H542" s="1097">
        <f t="shared" si="250"/>
        <v>0</v>
      </c>
      <c r="I542" s="1097">
        <f t="shared" si="250"/>
        <v>0</v>
      </c>
      <c r="J542" s="1097">
        <f t="shared" si="250"/>
        <v>0</v>
      </c>
      <c r="K542" s="1098">
        <f t="shared" si="250"/>
        <v>0</v>
      </c>
    </row>
    <row r="543" spans="1:11" x14ac:dyDescent="0.3">
      <c r="A543" s="1766"/>
      <c r="B543" s="704" t="s">
        <v>854</v>
      </c>
      <c r="C543" s="1089" t="s">
        <v>855</v>
      </c>
      <c r="D543" s="704" t="s">
        <v>340</v>
      </c>
      <c r="E543" s="703" t="str">
        <f t="shared" si="249"/>
        <v>km</v>
      </c>
      <c r="F543" s="1097">
        <f t="shared" ref="F543:K543" si="251">IFERROR(F513+F528,"")</f>
        <v>0</v>
      </c>
      <c r="G543" s="1097">
        <f t="shared" si="251"/>
        <v>0</v>
      </c>
      <c r="H543" s="1097">
        <f t="shared" si="251"/>
        <v>0</v>
      </c>
      <c r="I543" s="1097">
        <f t="shared" si="251"/>
        <v>0</v>
      </c>
      <c r="J543" s="1097">
        <f t="shared" si="251"/>
        <v>0</v>
      </c>
      <c r="K543" s="1098">
        <f t="shared" si="251"/>
        <v>0</v>
      </c>
    </row>
    <row r="544" spans="1:11" x14ac:dyDescent="0.3">
      <c r="A544" s="1766"/>
      <c r="B544" s="704" t="s">
        <v>854</v>
      </c>
      <c r="C544" s="1089" t="s">
        <v>855</v>
      </c>
      <c r="D544" s="704" t="s">
        <v>341</v>
      </c>
      <c r="E544" s="703" t="str">
        <f t="shared" si="249"/>
        <v>km</v>
      </c>
      <c r="F544" s="1097">
        <f t="shared" ref="F544:K544" si="252">IFERROR(F514+F529,"")</f>
        <v>0</v>
      </c>
      <c r="G544" s="1097">
        <f t="shared" si="252"/>
        <v>0</v>
      </c>
      <c r="H544" s="1097">
        <f t="shared" si="252"/>
        <v>0</v>
      </c>
      <c r="I544" s="1097">
        <f t="shared" si="252"/>
        <v>0</v>
      </c>
      <c r="J544" s="1097">
        <f t="shared" si="252"/>
        <v>0</v>
      </c>
      <c r="K544" s="1098">
        <f t="shared" si="252"/>
        <v>0</v>
      </c>
    </row>
    <row r="545" spans="1:11" x14ac:dyDescent="0.3">
      <c r="A545" s="1766"/>
      <c r="B545" s="704" t="s">
        <v>854</v>
      </c>
      <c r="C545" s="1089" t="s">
        <v>855</v>
      </c>
      <c r="D545" s="704" t="s">
        <v>342</v>
      </c>
      <c r="E545" s="703" t="str">
        <f t="shared" si="249"/>
        <v>km</v>
      </c>
      <c r="F545" s="1097">
        <f t="shared" ref="F545:K545" si="253">IFERROR(F515+F530,"")</f>
        <v>0</v>
      </c>
      <c r="G545" s="1097">
        <f t="shared" si="253"/>
        <v>0</v>
      </c>
      <c r="H545" s="1097">
        <f t="shared" si="253"/>
        <v>0</v>
      </c>
      <c r="I545" s="1097">
        <f t="shared" si="253"/>
        <v>0</v>
      </c>
      <c r="J545" s="1097">
        <f t="shared" si="253"/>
        <v>0</v>
      </c>
      <c r="K545" s="1098">
        <f t="shared" si="253"/>
        <v>0</v>
      </c>
    </row>
    <row r="546" spans="1:11" x14ac:dyDescent="0.3">
      <c r="A546" s="1766"/>
      <c r="B546" s="704" t="s">
        <v>854</v>
      </c>
      <c r="C546" s="1089" t="s">
        <v>855</v>
      </c>
      <c r="D546" s="704" t="s">
        <v>343</v>
      </c>
      <c r="E546" s="703" t="str">
        <f t="shared" si="249"/>
        <v>km</v>
      </c>
      <c r="F546" s="1097">
        <f t="shared" ref="F546:K546" si="254">IFERROR(F516+F531,"")</f>
        <v>0</v>
      </c>
      <c r="G546" s="1097">
        <f t="shared" si="254"/>
        <v>0</v>
      </c>
      <c r="H546" s="1097">
        <f t="shared" si="254"/>
        <v>0</v>
      </c>
      <c r="I546" s="1097">
        <f t="shared" si="254"/>
        <v>0</v>
      </c>
      <c r="J546" s="1097">
        <f t="shared" si="254"/>
        <v>0</v>
      </c>
      <c r="K546" s="1098">
        <f t="shared" si="254"/>
        <v>0</v>
      </c>
    </row>
    <row r="547" spans="1:11" x14ac:dyDescent="0.3">
      <c r="A547" s="1766"/>
      <c r="B547" s="704" t="s">
        <v>854</v>
      </c>
      <c r="C547" s="1089" t="s">
        <v>855</v>
      </c>
      <c r="D547" s="704" t="s">
        <v>344</v>
      </c>
      <c r="E547" s="703" t="str">
        <f t="shared" si="249"/>
        <v>km</v>
      </c>
      <c r="F547" s="1097">
        <f t="shared" ref="F547:K547" si="255">IFERROR(F517+F532,"")</f>
        <v>0</v>
      </c>
      <c r="G547" s="1097">
        <f t="shared" si="255"/>
        <v>0</v>
      </c>
      <c r="H547" s="1097">
        <f t="shared" si="255"/>
        <v>0</v>
      </c>
      <c r="I547" s="1097">
        <f t="shared" si="255"/>
        <v>0</v>
      </c>
      <c r="J547" s="1097">
        <f t="shared" si="255"/>
        <v>0</v>
      </c>
      <c r="K547" s="1098">
        <f t="shared" si="255"/>
        <v>0</v>
      </c>
    </row>
    <row r="548" spans="1:11" x14ac:dyDescent="0.3">
      <c r="A548" s="1766"/>
      <c r="B548" s="704" t="s">
        <v>854</v>
      </c>
      <c r="C548" s="1089" t="s">
        <v>855</v>
      </c>
      <c r="D548" s="704" t="s">
        <v>345</v>
      </c>
      <c r="E548" s="703" t="str">
        <f t="shared" si="249"/>
        <v>km</v>
      </c>
      <c r="F548" s="1097">
        <f t="shared" ref="F548:K548" si="256">IFERROR(F518+F533,"")</f>
        <v>0</v>
      </c>
      <c r="G548" s="1097">
        <f t="shared" si="256"/>
        <v>0</v>
      </c>
      <c r="H548" s="1097">
        <f t="shared" si="256"/>
        <v>0</v>
      </c>
      <c r="I548" s="1097">
        <f t="shared" si="256"/>
        <v>0</v>
      </c>
      <c r="J548" s="1097">
        <f t="shared" si="256"/>
        <v>0</v>
      </c>
      <c r="K548" s="1098">
        <f t="shared" si="256"/>
        <v>0</v>
      </c>
    </row>
    <row r="549" spans="1:11" x14ac:dyDescent="0.3">
      <c r="A549" s="1766"/>
      <c r="B549" s="704" t="s">
        <v>854</v>
      </c>
      <c r="C549" s="1089" t="s">
        <v>855</v>
      </c>
      <c r="D549" s="704" t="s">
        <v>346</v>
      </c>
      <c r="E549" s="703" t="str">
        <f t="shared" si="249"/>
        <v>km</v>
      </c>
      <c r="F549" s="1097">
        <f t="shared" ref="F549:K549" si="257">IFERROR(F519+F534,"")</f>
        <v>0</v>
      </c>
      <c r="G549" s="1097">
        <f t="shared" si="257"/>
        <v>0</v>
      </c>
      <c r="H549" s="1097">
        <f t="shared" si="257"/>
        <v>0</v>
      </c>
      <c r="I549" s="1097">
        <f t="shared" si="257"/>
        <v>0</v>
      </c>
      <c r="J549" s="1097">
        <f t="shared" si="257"/>
        <v>0</v>
      </c>
      <c r="K549" s="1098">
        <f t="shared" si="257"/>
        <v>0</v>
      </c>
    </row>
    <row r="550" spans="1:11" x14ac:dyDescent="0.3">
      <c r="A550" s="1766"/>
      <c r="B550" s="704" t="s">
        <v>854</v>
      </c>
      <c r="C550" s="1089" t="s">
        <v>855</v>
      </c>
      <c r="D550" s="704" t="s">
        <v>347</v>
      </c>
      <c r="E550" s="703" t="str">
        <f t="shared" si="249"/>
        <v>km</v>
      </c>
      <c r="F550" s="1097">
        <f t="shared" ref="F550:K550" si="258">IFERROR(F520+F535,"")</f>
        <v>0</v>
      </c>
      <c r="G550" s="1097">
        <f t="shared" si="258"/>
        <v>0</v>
      </c>
      <c r="H550" s="1097">
        <f t="shared" si="258"/>
        <v>0</v>
      </c>
      <c r="I550" s="1097">
        <f t="shared" si="258"/>
        <v>0</v>
      </c>
      <c r="J550" s="1097">
        <f t="shared" si="258"/>
        <v>0</v>
      </c>
      <c r="K550" s="1098">
        <f t="shared" si="258"/>
        <v>0</v>
      </c>
    </row>
    <row r="551" spans="1:11" x14ac:dyDescent="0.3">
      <c r="A551" s="1766"/>
      <c r="B551" s="704" t="s">
        <v>854</v>
      </c>
      <c r="C551" s="1089" t="s">
        <v>855</v>
      </c>
      <c r="D551" s="704" t="s">
        <v>348</v>
      </c>
      <c r="E551" s="703" t="str">
        <f t="shared" si="249"/>
        <v>km</v>
      </c>
      <c r="F551" s="1097">
        <f t="shared" ref="F551:K551" si="259">IFERROR(F521+F536,"")</f>
        <v>0</v>
      </c>
      <c r="G551" s="1097">
        <f t="shared" si="259"/>
        <v>0</v>
      </c>
      <c r="H551" s="1097">
        <f t="shared" si="259"/>
        <v>0</v>
      </c>
      <c r="I551" s="1097">
        <f t="shared" si="259"/>
        <v>0</v>
      </c>
      <c r="J551" s="1097">
        <f t="shared" si="259"/>
        <v>0</v>
      </c>
      <c r="K551" s="1098">
        <f t="shared" si="259"/>
        <v>0</v>
      </c>
    </row>
    <row r="552" spans="1:11" x14ac:dyDescent="0.3">
      <c r="A552" s="1766"/>
      <c r="B552" s="704" t="s">
        <v>854</v>
      </c>
      <c r="C552" s="1089" t="s">
        <v>855</v>
      </c>
      <c r="D552" s="704" t="s">
        <v>349</v>
      </c>
      <c r="E552" s="703" t="str">
        <f t="shared" si="249"/>
        <v>km</v>
      </c>
      <c r="F552" s="1097">
        <f t="shared" ref="F552:K552" si="260">IFERROR(F522+F537,"")</f>
        <v>0</v>
      </c>
      <c r="G552" s="1097">
        <f t="shared" si="260"/>
        <v>0</v>
      </c>
      <c r="H552" s="1097">
        <f t="shared" si="260"/>
        <v>0</v>
      </c>
      <c r="I552" s="1097">
        <f t="shared" si="260"/>
        <v>0</v>
      </c>
      <c r="J552" s="1097">
        <f t="shared" si="260"/>
        <v>0</v>
      </c>
      <c r="K552" s="1098">
        <f t="shared" si="260"/>
        <v>0</v>
      </c>
    </row>
    <row r="553" spans="1:11" x14ac:dyDescent="0.3">
      <c r="A553" s="1766"/>
      <c r="B553" s="704" t="s">
        <v>854</v>
      </c>
      <c r="C553" s="703" t="s">
        <v>855</v>
      </c>
      <c r="D553" s="704" t="s">
        <v>350</v>
      </c>
      <c r="E553" s="703" t="s">
        <v>230</v>
      </c>
      <c r="F553" s="1097">
        <f t="shared" ref="F553:K553" si="261">IFERROR(F523+F538,"")</f>
        <v>0</v>
      </c>
      <c r="G553" s="1097">
        <f t="shared" si="261"/>
        <v>0</v>
      </c>
      <c r="H553" s="1097">
        <f t="shared" si="261"/>
        <v>0</v>
      </c>
      <c r="I553" s="1097">
        <f t="shared" si="261"/>
        <v>0</v>
      </c>
      <c r="J553" s="1097">
        <f t="shared" si="261"/>
        <v>0</v>
      </c>
      <c r="K553" s="1098">
        <f t="shared" si="261"/>
        <v>0</v>
      </c>
    </row>
    <row r="554" spans="1:11" ht="14.5" thickBot="1" x14ac:dyDescent="0.35">
      <c r="A554" s="1120"/>
      <c r="B554" s="1091" t="s">
        <v>858</v>
      </c>
      <c r="C554" s="1092"/>
      <c r="D554" s="1091"/>
      <c r="E554" s="1092" t="s">
        <v>230</v>
      </c>
      <c r="F554" s="1105">
        <f>IFERROR(F524+F539,"")</f>
        <v>0</v>
      </c>
      <c r="G554" s="1105">
        <f t="shared" ref="G554:K554" si="262">IFERROR(G524+G539,"")</f>
        <v>0</v>
      </c>
      <c r="H554" s="1105">
        <f t="shared" si="262"/>
        <v>0</v>
      </c>
      <c r="I554" s="1105">
        <f t="shared" si="262"/>
        <v>0</v>
      </c>
      <c r="J554" s="1105">
        <f t="shared" si="262"/>
        <v>0</v>
      </c>
      <c r="K554" s="1106">
        <f t="shared" si="262"/>
        <v>0</v>
      </c>
    </row>
    <row r="555" spans="1:11" x14ac:dyDescent="0.3">
      <c r="A555" s="1754"/>
      <c r="B555" s="1756" t="s">
        <v>847</v>
      </c>
      <c r="C555" s="1763" t="s">
        <v>852</v>
      </c>
      <c r="D555" s="1763" t="s">
        <v>848</v>
      </c>
      <c r="E555" s="1758" t="s">
        <v>299</v>
      </c>
      <c r="F555" s="1760" t="s">
        <v>857</v>
      </c>
      <c r="G555" s="1761"/>
      <c r="H555" s="1761"/>
      <c r="I555" s="1761"/>
      <c r="J555" s="1761"/>
      <c r="K555" s="1762"/>
    </row>
    <row r="556" spans="1:11" ht="14.5" thickBot="1" x14ac:dyDescent="0.35">
      <c r="A556" s="1755"/>
      <c r="B556" s="1757"/>
      <c r="C556" s="1764"/>
      <c r="D556" s="1764"/>
      <c r="E556" s="1759"/>
      <c r="F556" s="708">
        <v>2023</v>
      </c>
      <c r="G556" s="708">
        <v>2024</v>
      </c>
      <c r="H556" s="708">
        <v>2025</v>
      </c>
      <c r="I556" s="708">
        <v>2026</v>
      </c>
      <c r="J556" s="708">
        <v>2027</v>
      </c>
      <c r="K556" s="709">
        <v>2028</v>
      </c>
    </row>
    <row r="557" spans="1:11" x14ac:dyDescent="0.3">
      <c r="A557" s="1765" t="s">
        <v>667</v>
      </c>
      <c r="B557" s="710" t="s">
        <v>849</v>
      </c>
      <c r="C557" s="711" t="s">
        <v>602</v>
      </c>
      <c r="D557" s="710" t="s">
        <v>337</v>
      </c>
      <c r="E557" s="711" t="s">
        <v>230</v>
      </c>
      <c r="F557" s="1093">
        <f>F9+F146-F283+F420</f>
        <v>0</v>
      </c>
      <c r="G557" s="1093" t="str">
        <f>IFERROR(G9+G146-G283+G420,"")</f>
        <v/>
      </c>
      <c r="H557" s="1093" t="str">
        <f t="shared" ref="H557:K557" si="263">IFERROR(H9+H146-H283+H420,"")</f>
        <v/>
      </c>
      <c r="I557" s="1093" t="str">
        <f t="shared" si="263"/>
        <v/>
      </c>
      <c r="J557" s="1093" t="str">
        <f t="shared" si="263"/>
        <v/>
      </c>
      <c r="K557" s="1094" t="str">
        <f t="shared" si="263"/>
        <v/>
      </c>
    </row>
    <row r="558" spans="1:11" x14ac:dyDescent="0.3">
      <c r="A558" s="1766"/>
      <c r="B558" s="704" t="s">
        <v>849</v>
      </c>
      <c r="C558" s="703" t="s">
        <v>602</v>
      </c>
      <c r="D558" s="704" t="s">
        <v>338</v>
      </c>
      <c r="E558" s="703" t="str">
        <f>$E$9</f>
        <v>km</v>
      </c>
      <c r="F558" s="1095">
        <f t="shared" ref="F558" si="264">F10+F147-F284+F421</f>
        <v>0</v>
      </c>
      <c r="G558" s="1095" t="str">
        <f t="shared" ref="G558:K558" si="265">IFERROR(G10+G147-G284+G421,"")</f>
        <v/>
      </c>
      <c r="H558" s="1095" t="str">
        <f t="shared" si="265"/>
        <v/>
      </c>
      <c r="I558" s="1095" t="str">
        <f t="shared" si="265"/>
        <v/>
      </c>
      <c r="J558" s="1095" t="str">
        <f t="shared" si="265"/>
        <v/>
      </c>
      <c r="K558" s="1096" t="str">
        <f t="shared" si="265"/>
        <v/>
      </c>
    </row>
    <row r="559" spans="1:11" x14ac:dyDescent="0.3">
      <c r="A559" s="1766"/>
      <c r="B559" s="704" t="s">
        <v>849</v>
      </c>
      <c r="C559" s="703" t="s">
        <v>602</v>
      </c>
      <c r="D559" s="704" t="s">
        <v>339</v>
      </c>
      <c r="E559" s="703" t="str">
        <f t="shared" ref="E559:E571" si="266">$E$9</f>
        <v>km</v>
      </c>
      <c r="F559" s="1095">
        <f t="shared" ref="F559" si="267">F11+F148-F285+F422</f>
        <v>0</v>
      </c>
      <c r="G559" s="1095" t="str">
        <f t="shared" ref="G559:K559" si="268">IFERROR(G11+G148-G285+G422,"")</f>
        <v/>
      </c>
      <c r="H559" s="1095" t="str">
        <f t="shared" si="268"/>
        <v/>
      </c>
      <c r="I559" s="1095" t="str">
        <f t="shared" si="268"/>
        <v/>
      </c>
      <c r="J559" s="1095" t="str">
        <f t="shared" si="268"/>
        <v/>
      </c>
      <c r="K559" s="1096" t="str">
        <f t="shared" si="268"/>
        <v/>
      </c>
    </row>
    <row r="560" spans="1:11" x14ac:dyDescent="0.3">
      <c r="A560" s="1766"/>
      <c r="B560" s="704" t="s">
        <v>849</v>
      </c>
      <c r="C560" s="703" t="s">
        <v>602</v>
      </c>
      <c r="D560" s="704" t="s">
        <v>340</v>
      </c>
      <c r="E560" s="703" t="str">
        <f t="shared" si="266"/>
        <v>km</v>
      </c>
      <c r="F560" s="1095">
        <f t="shared" ref="F560" si="269">F12+F149-F286+F423</f>
        <v>0</v>
      </c>
      <c r="G560" s="1095" t="str">
        <f t="shared" ref="G560:K560" si="270">IFERROR(G12+G149-G286+G423,"")</f>
        <v/>
      </c>
      <c r="H560" s="1095" t="str">
        <f t="shared" si="270"/>
        <v/>
      </c>
      <c r="I560" s="1095" t="str">
        <f t="shared" si="270"/>
        <v/>
      </c>
      <c r="J560" s="1095" t="str">
        <f t="shared" si="270"/>
        <v/>
      </c>
      <c r="K560" s="1096" t="str">
        <f t="shared" si="270"/>
        <v/>
      </c>
    </row>
    <row r="561" spans="1:11" x14ac:dyDescent="0.3">
      <c r="A561" s="1766"/>
      <c r="B561" s="704" t="s">
        <v>849</v>
      </c>
      <c r="C561" s="703" t="s">
        <v>602</v>
      </c>
      <c r="D561" s="704" t="s">
        <v>341</v>
      </c>
      <c r="E561" s="703" t="str">
        <f t="shared" si="266"/>
        <v>km</v>
      </c>
      <c r="F561" s="1095">
        <f t="shared" ref="F561" si="271">F13+F150-F287+F424</f>
        <v>0</v>
      </c>
      <c r="G561" s="1095" t="str">
        <f t="shared" ref="G561:K561" si="272">IFERROR(G13+G150-G287+G424,"")</f>
        <v/>
      </c>
      <c r="H561" s="1095" t="str">
        <f t="shared" si="272"/>
        <v/>
      </c>
      <c r="I561" s="1095" t="str">
        <f t="shared" si="272"/>
        <v/>
      </c>
      <c r="J561" s="1095" t="str">
        <f t="shared" si="272"/>
        <v/>
      </c>
      <c r="K561" s="1096" t="str">
        <f t="shared" si="272"/>
        <v/>
      </c>
    </row>
    <row r="562" spans="1:11" x14ac:dyDescent="0.3">
      <c r="A562" s="1766"/>
      <c r="B562" s="704" t="s">
        <v>849</v>
      </c>
      <c r="C562" s="703" t="s">
        <v>602</v>
      </c>
      <c r="D562" s="704" t="s">
        <v>342</v>
      </c>
      <c r="E562" s="703" t="str">
        <f t="shared" si="266"/>
        <v>km</v>
      </c>
      <c r="F562" s="1095">
        <f t="shared" ref="F562" si="273">F14+F151-F288+F425</f>
        <v>0</v>
      </c>
      <c r="G562" s="1095" t="str">
        <f t="shared" ref="G562:K562" si="274">IFERROR(G14+G151-G288+G425,"")</f>
        <v/>
      </c>
      <c r="H562" s="1095" t="str">
        <f t="shared" si="274"/>
        <v/>
      </c>
      <c r="I562" s="1095" t="str">
        <f t="shared" si="274"/>
        <v/>
      </c>
      <c r="J562" s="1095" t="str">
        <f t="shared" si="274"/>
        <v/>
      </c>
      <c r="K562" s="1096" t="str">
        <f t="shared" si="274"/>
        <v/>
      </c>
    </row>
    <row r="563" spans="1:11" x14ac:dyDescent="0.3">
      <c r="A563" s="1766"/>
      <c r="B563" s="704" t="s">
        <v>849</v>
      </c>
      <c r="C563" s="703" t="s">
        <v>602</v>
      </c>
      <c r="D563" s="704" t="s">
        <v>343</v>
      </c>
      <c r="E563" s="703" t="str">
        <f t="shared" si="266"/>
        <v>km</v>
      </c>
      <c r="F563" s="1095">
        <f t="shared" ref="F563" si="275">F15+F152-F289+F426</f>
        <v>0</v>
      </c>
      <c r="G563" s="1095" t="str">
        <f t="shared" ref="G563:K563" si="276">IFERROR(G15+G152-G289+G426,"")</f>
        <v/>
      </c>
      <c r="H563" s="1095" t="str">
        <f t="shared" si="276"/>
        <v/>
      </c>
      <c r="I563" s="1095" t="str">
        <f t="shared" si="276"/>
        <v/>
      </c>
      <c r="J563" s="1095" t="str">
        <f t="shared" si="276"/>
        <v/>
      </c>
      <c r="K563" s="1096" t="str">
        <f t="shared" si="276"/>
        <v/>
      </c>
    </row>
    <row r="564" spans="1:11" x14ac:dyDescent="0.3">
      <c r="A564" s="1766"/>
      <c r="B564" s="704" t="s">
        <v>849</v>
      </c>
      <c r="C564" s="703" t="s">
        <v>602</v>
      </c>
      <c r="D564" s="704" t="s">
        <v>344</v>
      </c>
      <c r="E564" s="703" t="str">
        <f t="shared" si="266"/>
        <v>km</v>
      </c>
      <c r="F564" s="1095">
        <f t="shared" ref="F564" si="277">F16+F153-F290+F427</f>
        <v>0</v>
      </c>
      <c r="G564" s="1095" t="str">
        <f t="shared" ref="G564:K564" si="278">IFERROR(G16+G153-G290+G427,"")</f>
        <v/>
      </c>
      <c r="H564" s="1095" t="str">
        <f t="shared" si="278"/>
        <v/>
      </c>
      <c r="I564" s="1095" t="str">
        <f t="shared" si="278"/>
        <v/>
      </c>
      <c r="J564" s="1095" t="str">
        <f t="shared" si="278"/>
        <v/>
      </c>
      <c r="K564" s="1096" t="str">
        <f t="shared" si="278"/>
        <v/>
      </c>
    </row>
    <row r="565" spans="1:11" x14ac:dyDescent="0.3">
      <c r="A565" s="1766"/>
      <c r="B565" s="704" t="s">
        <v>849</v>
      </c>
      <c r="C565" s="703" t="s">
        <v>602</v>
      </c>
      <c r="D565" s="704" t="s">
        <v>345</v>
      </c>
      <c r="E565" s="703" t="str">
        <f t="shared" si="266"/>
        <v>km</v>
      </c>
      <c r="F565" s="1095">
        <f t="shared" ref="F565" si="279">F17+F154-F291+F428</f>
        <v>0</v>
      </c>
      <c r="G565" s="1095" t="str">
        <f t="shared" ref="G565:K565" si="280">IFERROR(G17+G154-G291+G428,"")</f>
        <v/>
      </c>
      <c r="H565" s="1095" t="str">
        <f t="shared" si="280"/>
        <v/>
      </c>
      <c r="I565" s="1095" t="str">
        <f t="shared" si="280"/>
        <v/>
      </c>
      <c r="J565" s="1095" t="str">
        <f t="shared" si="280"/>
        <v/>
      </c>
      <c r="K565" s="1096" t="str">
        <f t="shared" si="280"/>
        <v/>
      </c>
    </row>
    <row r="566" spans="1:11" x14ac:dyDescent="0.3">
      <c r="A566" s="1766"/>
      <c r="B566" s="704" t="s">
        <v>849</v>
      </c>
      <c r="C566" s="703" t="s">
        <v>602</v>
      </c>
      <c r="D566" s="704" t="s">
        <v>346</v>
      </c>
      <c r="E566" s="703" t="str">
        <f t="shared" si="266"/>
        <v>km</v>
      </c>
      <c r="F566" s="1095">
        <f t="shared" ref="F566" si="281">F18+F155-F292+F429</f>
        <v>0</v>
      </c>
      <c r="G566" s="1095" t="str">
        <f t="shared" ref="G566:K566" si="282">IFERROR(G18+G155-G292+G429,"")</f>
        <v/>
      </c>
      <c r="H566" s="1095" t="str">
        <f t="shared" si="282"/>
        <v/>
      </c>
      <c r="I566" s="1095" t="str">
        <f t="shared" si="282"/>
        <v/>
      </c>
      <c r="J566" s="1095" t="str">
        <f t="shared" si="282"/>
        <v/>
      </c>
      <c r="K566" s="1096" t="str">
        <f t="shared" si="282"/>
        <v/>
      </c>
    </row>
    <row r="567" spans="1:11" x14ac:dyDescent="0.3">
      <c r="A567" s="1766"/>
      <c r="B567" s="704" t="s">
        <v>849</v>
      </c>
      <c r="C567" s="703" t="s">
        <v>602</v>
      </c>
      <c r="D567" s="704" t="s">
        <v>347</v>
      </c>
      <c r="E567" s="703" t="str">
        <f t="shared" si="266"/>
        <v>km</v>
      </c>
      <c r="F567" s="1095">
        <f t="shared" ref="F567" si="283">F19+F156-F293+F430</f>
        <v>0</v>
      </c>
      <c r="G567" s="1095" t="str">
        <f t="shared" ref="G567:K567" si="284">IFERROR(G19+G156-G293+G430,"")</f>
        <v/>
      </c>
      <c r="H567" s="1095" t="str">
        <f t="shared" si="284"/>
        <v/>
      </c>
      <c r="I567" s="1095" t="str">
        <f t="shared" si="284"/>
        <v/>
      </c>
      <c r="J567" s="1095" t="str">
        <f t="shared" si="284"/>
        <v/>
      </c>
      <c r="K567" s="1096" t="str">
        <f t="shared" si="284"/>
        <v/>
      </c>
    </row>
    <row r="568" spans="1:11" x14ac:dyDescent="0.3">
      <c r="A568" s="1766"/>
      <c r="B568" s="704" t="s">
        <v>849</v>
      </c>
      <c r="C568" s="703" t="s">
        <v>602</v>
      </c>
      <c r="D568" s="704" t="s">
        <v>348</v>
      </c>
      <c r="E568" s="703" t="str">
        <f t="shared" si="266"/>
        <v>km</v>
      </c>
      <c r="F568" s="1095">
        <f t="shared" ref="F568" si="285">F20+F157-F294+F431</f>
        <v>0</v>
      </c>
      <c r="G568" s="1095" t="str">
        <f t="shared" ref="G568:K568" si="286">IFERROR(G20+G157-G294+G431,"")</f>
        <v/>
      </c>
      <c r="H568" s="1095" t="str">
        <f t="shared" si="286"/>
        <v/>
      </c>
      <c r="I568" s="1095" t="str">
        <f t="shared" si="286"/>
        <v/>
      </c>
      <c r="J568" s="1095" t="str">
        <f t="shared" si="286"/>
        <v/>
      </c>
      <c r="K568" s="1096" t="str">
        <f t="shared" si="286"/>
        <v/>
      </c>
    </row>
    <row r="569" spans="1:11" x14ac:dyDescent="0.3">
      <c r="A569" s="1766"/>
      <c r="B569" s="704" t="s">
        <v>849</v>
      </c>
      <c r="C569" s="703" t="s">
        <v>602</v>
      </c>
      <c r="D569" s="704" t="s">
        <v>349</v>
      </c>
      <c r="E569" s="703" t="str">
        <f t="shared" si="266"/>
        <v>km</v>
      </c>
      <c r="F569" s="1095">
        <f t="shared" ref="F569" si="287">F21+F158-F295+F432</f>
        <v>0</v>
      </c>
      <c r="G569" s="1095" t="str">
        <f t="shared" ref="G569:K569" si="288">IFERROR(G21+G158-G295+G432,"")</f>
        <v/>
      </c>
      <c r="H569" s="1095" t="str">
        <f t="shared" si="288"/>
        <v/>
      </c>
      <c r="I569" s="1095" t="str">
        <f t="shared" si="288"/>
        <v/>
      </c>
      <c r="J569" s="1095" t="str">
        <f t="shared" si="288"/>
        <v/>
      </c>
      <c r="K569" s="1096" t="str">
        <f t="shared" si="288"/>
        <v/>
      </c>
    </row>
    <row r="570" spans="1:11" x14ac:dyDescent="0.3">
      <c r="A570" s="1766"/>
      <c r="B570" s="580" t="s">
        <v>849</v>
      </c>
      <c r="C570" s="708" t="s">
        <v>602</v>
      </c>
      <c r="D570" s="580" t="s">
        <v>350</v>
      </c>
      <c r="E570" s="703" t="str">
        <f t="shared" si="266"/>
        <v>km</v>
      </c>
      <c r="F570" s="1095">
        <f t="shared" ref="F570" si="289">F22+F159-F296+F433</f>
        <v>0</v>
      </c>
      <c r="G570" s="1095" t="str">
        <f t="shared" ref="G570:K570" si="290">IFERROR(G22+G159-G296+G433,"")</f>
        <v/>
      </c>
      <c r="H570" s="1095" t="str">
        <f t="shared" si="290"/>
        <v/>
      </c>
      <c r="I570" s="1095" t="str">
        <f t="shared" si="290"/>
        <v/>
      </c>
      <c r="J570" s="1095" t="str">
        <f t="shared" si="290"/>
        <v/>
      </c>
      <c r="K570" s="1096" t="str">
        <f t="shared" si="290"/>
        <v/>
      </c>
    </row>
    <row r="571" spans="1:11" ht="14.5" thickBot="1" x14ac:dyDescent="0.35">
      <c r="A571" s="1767"/>
      <c r="B571" s="1090" t="s">
        <v>849</v>
      </c>
      <c r="C571" s="433" t="s">
        <v>602</v>
      </c>
      <c r="D571" s="1090" t="s">
        <v>853</v>
      </c>
      <c r="E571" s="433" t="str">
        <f t="shared" si="266"/>
        <v>km</v>
      </c>
      <c r="F571" s="1105">
        <f>SUM(F557:F570)</f>
        <v>0</v>
      </c>
      <c r="G571" s="1105">
        <f t="shared" ref="G571" si="291">SUM(G557:G570)</f>
        <v>0</v>
      </c>
      <c r="H571" s="1105">
        <f t="shared" ref="H571" si="292">SUM(H557:H570)</f>
        <v>0</v>
      </c>
      <c r="I571" s="1105">
        <f t="shared" ref="I571" si="293">SUM(I557:I570)</f>
        <v>0</v>
      </c>
      <c r="J571" s="1105">
        <f t="shared" ref="J571" si="294">SUM(J557:J570)</f>
        <v>0</v>
      </c>
      <c r="K571" s="1106">
        <f t="shared" ref="K571" si="295">SUM(K557:K570)</f>
        <v>0</v>
      </c>
    </row>
    <row r="572" spans="1:11" x14ac:dyDescent="0.3">
      <c r="A572" s="1765" t="s">
        <v>667</v>
      </c>
      <c r="B572" s="1088" t="s">
        <v>850</v>
      </c>
      <c r="C572" s="1089" t="s">
        <v>602</v>
      </c>
      <c r="D572" s="1088" t="s">
        <v>337</v>
      </c>
      <c r="E572" s="1089" t="s">
        <v>230</v>
      </c>
      <c r="F572" s="1115">
        <f t="shared" ref="F572" si="296">F24+F161-F298+F435</f>
        <v>0</v>
      </c>
      <c r="G572" s="1093" t="str">
        <f>IFERROR(G24+G161-G298+G435,"")</f>
        <v/>
      </c>
      <c r="H572" s="1093" t="str">
        <f t="shared" ref="H572:K572" si="297">IFERROR(H24+H161-H298+H435,"")</f>
        <v/>
      </c>
      <c r="I572" s="1093" t="str">
        <f t="shared" si="297"/>
        <v/>
      </c>
      <c r="J572" s="1093" t="str">
        <f t="shared" si="297"/>
        <v/>
      </c>
      <c r="K572" s="1094" t="str">
        <f t="shared" si="297"/>
        <v/>
      </c>
    </row>
    <row r="573" spans="1:11" x14ac:dyDescent="0.3">
      <c r="A573" s="1766"/>
      <c r="B573" s="704" t="s">
        <v>850</v>
      </c>
      <c r="C573" s="703" t="s">
        <v>602</v>
      </c>
      <c r="D573" s="704" t="s">
        <v>338</v>
      </c>
      <c r="E573" s="703" t="str">
        <f>$E$9</f>
        <v>km</v>
      </c>
      <c r="F573" s="1097">
        <f t="shared" ref="F573" si="298">F25+F162-F299+F436</f>
        <v>0</v>
      </c>
      <c r="G573" s="1095" t="str">
        <f t="shared" ref="G573:K573" si="299">IFERROR(G25+G162-G299+G436,"")</f>
        <v/>
      </c>
      <c r="H573" s="1095" t="str">
        <f t="shared" si="299"/>
        <v/>
      </c>
      <c r="I573" s="1095" t="str">
        <f t="shared" si="299"/>
        <v/>
      </c>
      <c r="J573" s="1095" t="str">
        <f t="shared" si="299"/>
        <v/>
      </c>
      <c r="K573" s="1096" t="str">
        <f t="shared" si="299"/>
        <v/>
      </c>
    </row>
    <row r="574" spans="1:11" x14ac:dyDescent="0.3">
      <c r="A574" s="1766"/>
      <c r="B574" s="704" t="s">
        <v>850</v>
      </c>
      <c r="C574" s="703" t="s">
        <v>602</v>
      </c>
      <c r="D574" s="704" t="s">
        <v>339</v>
      </c>
      <c r="E574" s="703" t="str">
        <f t="shared" ref="E574:E584" si="300">$E$9</f>
        <v>km</v>
      </c>
      <c r="F574" s="1097">
        <f t="shared" ref="F574" si="301">F26+F163-F300+F437</f>
        <v>0</v>
      </c>
      <c r="G574" s="1095" t="str">
        <f t="shared" ref="G574:K574" si="302">IFERROR(G26+G163-G300+G437,"")</f>
        <v/>
      </c>
      <c r="H574" s="1095" t="str">
        <f t="shared" si="302"/>
        <v/>
      </c>
      <c r="I574" s="1095" t="str">
        <f t="shared" si="302"/>
        <v/>
      </c>
      <c r="J574" s="1095" t="str">
        <f t="shared" si="302"/>
        <v/>
      </c>
      <c r="K574" s="1096" t="str">
        <f t="shared" si="302"/>
        <v/>
      </c>
    </row>
    <row r="575" spans="1:11" x14ac:dyDescent="0.3">
      <c r="A575" s="1766"/>
      <c r="B575" s="704" t="s">
        <v>850</v>
      </c>
      <c r="C575" s="703" t="s">
        <v>602</v>
      </c>
      <c r="D575" s="704" t="s">
        <v>340</v>
      </c>
      <c r="E575" s="703" t="str">
        <f t="shared" si="300"/>
        <v>km</v>
      </c>
      <c r="F575" s="1097">
        <f t="shared" ref="F575" si="303">F27+F164-F301+F438</f>
        <v>0</v>
      </c>
      <c r="G575" s="1095" t="str">
        <f t="shared" ref="G575:K575" si="304">IFERROR(G27+G164-G301+G438,"")</f>
        <v/>
      </c>
      <c r="H575" s="1095" t="str">
        <f t="shared" si="304"/>
        <v/>
      </c>
      <c r="I575" s="1095" t="str">
        <f t="shared" si="304"/>
        <v/>
      </c>
      <c r="J575" s="1095" t="str">
        <f t="shared" si="304"/>
        <v/>
      </c>
      <c r="K575" s="1096" t="str">
        <f t="shared" si="304"/>
        <v/>
      </c>
    </row>
    <row r="576" spans="1:11" x14ac:dyDescent="0.3">
      <c r="A576" s="1766"/>
      <c r="B576" s="704" t="s">
        <v>850</v>
      </c>
      <c r="C576" s="703" t="s">
        <v>602</v>
      </c>
      <c r="D576" s="704" t="s">
        <v>341</v>
      </c>
      <c r="E576" s="703" t="str">
        <f t="shared" si="300"/>
        <v>km</v>
      </c>
      <c r="F576" s="1097">
        <f t="shared" ref="F576" si="305">F28+F165-F302+F439</f>
        <v>0</v>
      </c>
      <c r="G576" s="1095" t="str">
        <f t="shared" ref="G576:K576" si="306">IFERROR(G28+G165-G302+G439,"")</f>
        <v/>
      </c>
      <c r="H576" s="1095" t="str">
        <f t="shared" si="306"/>
        <v/>
      </c>
      <c r="I576" s="1095" t="str">
        <f t="shared" si="306"/>
        <v/>
      </c>
      <c r="J576" s="1095" t="str">
        <f t="shared" si="306"/>
        <v/>
      </c>
      <c r="K576" s="1096" t="str">
        <f t="shared" si="306"/>
        <v/>
      </c>
    </row>
    <row r="577" spans="1:11" x14ac:dyDescent="0.3">
      <c r="A577" s="1766"/>
      <c r="B577" s="704" t="s">
        <v>850</v>
      </c>
      <c r="C577" s="703" t="s">
        <v>602</v>
      </c>
      <c r="D577" s="704" t="s">
        <v>342</v>
      </c>
      <c r="E577" s="703" t="str">
        <f t="shared" si="300"/>
        <v>km</v>
      </c>
      <c r="F577" s="1097">
        <f t="shared" ref="F577" si="307">F29+F166-F303+F440</f>
        <v>0</v>
      </c>
      <c r="G577" s="1095" t="str">
        <f t="shared" ref="G577:K577" si="308">IFERROR(G29+G166-G303+G440,"")</f>
        <v/>
      </c>
      <c r="H577" s="1095" t="str">
        <f t="shared" si="308"/>
        <v/>
      </c>
      <c r="I577" s="1095" t="str">
        <f t="shared" si="308"/>
        <v/>
      </c>
      <c r="J577" s="1095" t="str">
        <f t="shared" si="308"/>
        <v/>
      </c>
      <c r="K577" s="1096" t="str">
        <f t="shared" si="308"/>
        <v/>
      </c>
    </row>
    <row r="578" spans="1:11" x14ac:dyDescent="0.3">
      <c r="A578" s="1766"/>
      <c r="B578" s="704" t="s">
        <v>850</v>
      </c>
      <c r="C578" s="703" t="s">
        <v>602</v>
      </c>
      <c r="D578" s="704" t="s">
        <v>343</v>
      </c>
      <c r="E578" s="703" t="str">
        <f t="shared" si="300"/>
        <v>km</v>
      </c>
      <c r="F578" s="1097">
        <f t="shared" ref="F578" si="309">F30+F167-F304+F441</f>
        <v>0</v>
      </c>
      <c r="G578" s="1095" t="str">
        <f t="shared" ref="G578:K578" si="310">IFERROR(G30+G167-G304+G441,"")</f>
        <v/>
      </c>
      <c r="H578" s="1095" t="str">
        <f t="shared" si="310"/>
        <v/>
      </c>
      <c r="I578" s="1095" t="str">
        <f t="shared" si="310"/>
        <v/>
      </c>
      <c r="J578" s="1095" t="str">
        <f t="shared" si="310"/>
        <v/>
      </c>
      <c r="K578" s="1096" t="str">
        <f t="shared" si="310"/>
        <v/>
      </c>
    </row>
    <row r="579" spans="1:11" x14ac:dyDescent="0.3">
      <c r="A579" s="1766"/>
      <c r="B579" s="704" t="s">
        <v>850</v>
      </c>
      <c r="C579" s="703" t="s">
        <v>602</v>
      </c>
      <c r="D579" s="704" t="s">
        <v>344</v>
      </c>
      <c r="E579" s="703" t="str">
        <f t="shared" si="300"/>
        <v>km</v>
      </c>
      <c r="F579" s="1097">
        <f t="shared" ref="F579" si="311">F31+F168-F305+F442</f>
        <v>0</v>
      </c>
      <c r="G579" s="1095" t="str">
        <f t="shared" ref="G579:K579" si="312">IFERROR(G31+G168-G305+G442,"")</f>
        <v/>
      </c>
      <c r="H579" s="1095" t="str">
        <f t="shared" si="312"/>
        <v/>
      </c>
      <c r="I579" s="1095" t="str">
        <f t="shared" si="312"/>
        <v/>
      </c>
      <c r="J579" s="1095" t="str">
        <f t="shared" si="312"/>
        <v/>
      </c>
      <c r="K579" s="1096" t="str">
        <f t="shared" si="312"/>
        <v/>
      </c>
    </row>
    <row r="580" spans="1:11" x14ac:dyDescent="0.3">
      <c r="A580" s="1766"/>
      <c r="B580" s="704" t="s">
        <v>850</v>
      </c>
      <c r="C580" s="703" t="s">
        <v>602</v>
      </c>
      <c r="D580" s="704" t="s">
        <v>345</v>
      </c>
      <c r="E580" s="703" t="str">
        <f t="shared" si="300"/>
        <v>km</v>
      </c>
      <c r="F580" s="1097">
        <f t="shared" ref="F580" si="313">F32+F169-F306+F443</f>
        <v>0</v>
      </c>
      <c r="G580" s="1095" t="str">
        <f t="shared" ref="G580:K580" si="314">IFERROR(G32+G169-G306+G443,"")</f>
        <v/>
      </c>
      <c r="H580" s="1095" t="str">
        <f t="shared" si="314"/>
        <v/>
      </c>
      <c r="I580" s="1095" t="str">
        <f t="shared" si="314"/>
        <v/>
      </c>
      <c r="J580" s="1095" t="str">
        <f t="shared" si="314"/>
        <v/>
      </c>
      <c r="K580" s="1096" t="str">
        <f t="shared" si="314"/>
        <v/>
      </c>
    </row>
    <row r="581" spans="1:11" x14ac:dyDescent="0.3">
      <c r="A581" s="1766"/>
      <c r="B581" s="704" t="s">
        <v>850</v>
      </c>
      <c r="C581" s="703" t="s">
        <v>602</v>
      </c>
      <c r="D581" s="704" t="s">
        <v>346</v>
      </c>
      <c r="E581" s="703" t="str">
        <f t="shared" si="300"/>
        <v>km</v>
      </c>
      <c r="F581" s="1097">
        <f t="shared" ref="F581" si="315">F33+F170-F307+F444</f>
        <v>0</v>
      </c>
      <c r="G581" s="1095" t="str">
        <f t="shared" ref="G581:K581" si="316">IFERROR(G33+G170-G307+G444,"")</f>
        <v/>
      </c>
      <c r="H581" s="1095" t="str">
        <f t="shared" si="316"/>
        <v/>
      </c>
      <c r="I581" s="1095" t="str">
        <f t="shared" si="316"/>
        <v/>
      </c>
      <c r="J581" s="1095" t="str">
        <f t="shared" si="316"/>
        <v/>
      </c>
      <c r="K581" s="1096" t="str">
        <f t="shared" si="316"/>
        <v/>
      </c>
    </row>
    <row r="582" spans="1:11" x14ac:dyDescent="0.3">
      <c r="A582" s="1766"/>
      <c r="B582" s="704" t="s">
        <v>850</v>
      </c>
      <c r="C582" s="703" t="s">
        <v>602</v>
      </c>
      <c r="D582" s="704" t="s">
        <v>347</v>
      </c>
      <c r="E582" s="703" t="str">
        <f t="shared" si="300"/>
        <v>km</v>
      </c>
      <c r="F582" s="1097">
        <f t="shared" ref="F582" si="317">F34+F171-F308+F445</f>
        <v>0</v>
      </c>
      <c r="G582" s="1095" t="str">
        <f t="shared" ref="G582:K582" si="318">IFERROR(G34+G171-G308+G445,"")</f>
        <v/>
      </c>
      <c r="H582" s="1095" t="str">
        <f t="shared" si="318"/>
        <v/>
      </c>
      <c r="I582" s="1095" t="str">
        <f t="shared" si="318"/>
        <v/>
      </c>
      <c r="J582" s="1095" t="str">
        <f t="shared" si="318"/>
        <v/>
      </c>
      <c r="K582" s="1096" t="str">
        <f t="shared" si="318"/>
        <v/>
      </c>
    </row>
    <row r="583" spans="1:11" x14ac:dyDescent="0.3">
      <c r="A583" s="1766"/>
      <c r="B583" s="704" t="s">
        <v>850</v>
      </c>
      <c r="C583" s="703" t="s">
        <v>602</v>
      </c>
      <c r="D583" s="704" t="s">
        <v>348</v>
      </c>
      <c r="E583" s="703" t="str">
        <f t="shared" si="300"/>
        <v>km</v>
      </c>
      <c r="F583" s="1097">
        <f t="shared" ref="F583" si="319">F35+F172-F309+F446</f>
        <v>0</v>
      </c>
      <c r="G583" s="1095" t="str">
        <f t="shared" ref="G583:K583" si="320">IFERROR(G35+G172-G309+G446,"")</f>
        <v/>
      </c>
      <c r="H583" s="1095" t="str">
        <f t="shared" si="320"/>
        <v/>
      </c>
      <c r="I583" s="1095" t="str">
        <f t="shared" si="320"/>
        <v/>
      </c>
      <c r="J583" s="1095" t="str">
        <f t="shared" si="320"/>
        <v/>
      </c>
      <c r="K583" s="1096" t="str">
        <f t="shared" si="320"/>
        <v/>
      </c>
    </row>
    <row r="584" spans="1:11" x14ac:dyDescent="0.3">
      <c r="A584" s="1766"/>
      <c r="B584" s="704" t="s">
        <v>850</v>
      </c>
      <c r="C584" s="703" t="s">
        <v>602</v>
      </c>
      <c r="D584" s="704" t="s">
        <v>349</v>
      </c>
      <c r="E584" s="703" t="str">
        <f t="shared" si="300"/>
        <v>km</v>
      </c>
      <c r="F584" s="1097">
        <f t="shared" ref="F584" si="321">F36+F173-F310+F447</f>
        <v>0</v>
      </c>
      <c r="G584" s="1095" t="str">
        <f t="shared" ref="G584:K584" si="322">IFERROR(G36+G173-G310+G447,"")</f>
        <v/>
      </c>
      <c r="H584" s="1095" t="str">
        <f t="shared" si="322"/>
        <v/>
      </c>
      <c r="I584" s="1095" t="str">
        <f t="shared" si="322"/>
        <v/>
      </c>
      <c r="J584" s="1095" t="str">
        <f t="shared" si="322"/>
        <v/>
      </c>
      <c r="K584" s="1096" t="str">
        <f t="shared" si="322"/>
        <v/>
      </c>
    </row>
    <row r="585" spans="1:11" x14ac:dyDescent="0.3">
      <c r="A585" s="1766"/>
      <c r="B585" s="580" t="s">
        <v>850</v>
      </c>
      <c r="C585" s="708" t="s">
        <v>602</v>
      </c>
      <c r="D585" s="580" t="s">
        <v>350</v>
      </c>
      <c r="E585" s="708" t="s">
        <v>230</v>
      </c>
      <c r="F585" s="1097">
        <f t="shared" ref="F585" si="323">F37+F174-F311+F448</f>
        <v>0</v>
      </c>
      <c r="G585" s="1095" t="str">
        <f t="shared" ref="G585:K585" si="324">IFERROR(G37+G174-G311+G448,"")</f>
        <v/>
      </c>
      <c r="H585" s="1095" t="str">
        <f t="shared" si="324"/>
        <v/>
      </c>
      <c r="I585" s="1095" t="str">
        <f t="shared" si="324"/>
        <v/>
      </c>
      <c r="J585" s="1095" t="str">
        <f t="shared" si="324"/>
        <v/>
      </c>
      <c r="K585" s="1096" t="str">
        <f t="shared" si="324"/>
        <v/>
      </c>
    </row>
    <row r="586" spans="1:11" ht="14.5" thickBot="1" x14ac:dyDescent="0.35">
      <c r="A586" s="1767"/>
      <c r="B586" s="1090" t="s">
        <v>850</v>
      </c>
      <c r="C586" s="433" t="s">
        <v>602</v>
      </c>
      <c r="D586" s="1090" t="s">
        <v>853</v>
      </c>
      <c r="E586" s="433" t="str">
        <f t="shared" ref="E586" si="325">$E$9</f>
        <v>km</v>
      </c>
      <c r="F586" s="1105">
        <f>SUM(F572:F585)</f>
        <v>0</v>
      </c>
      <c r="G586" s="1105">
        <f t="shared" ref="G586" si="326">SUM(G572:G585)</f>
        <v>0</v>
      </c>
      <c r="H586" s="1105">
        <f t="shared" ref="H586" si="327">SUM(H572:H585)</f>
        <v>0</v>
      </c>
      <c r="I586" s="1105">
        <f t="shared" ref="I586" si="328">SUM(I572:I585)</f>
        <v>0</v>
      </c>
      <c r="J586" s="1105">
        <f t="shared" ref="J586" si="329">SUM(J572:J585)</f>
        <v>0</v>
      </c>
      <c r="K586" s="1106">
        <f t="shared" ref="K586" si="330">SUM(K572:K585)</f>
        <v>0</v>
      </c>
    </row>
    <row r="587" spans="1:11" x14ac:dyDescent="0.3">
      <c r="A587" s="1765" t="s">
        <v>667</v>
      </c>
      <c r="B587" s="1086" t="s">
        <v>851</v>
      </c>
      <c r="C587" s="1087" t="s">
        <v>602</v>
      </c>
      <c r="D587" s="1086" t="s">
        <v>337</v>
      </c>
      <c r="E587" s="1087" t="s">
        <v>230</v>
      </c>
      <c r="F587" s="1099">
        <f t="shared" ref="F587" si="331">F39+F176-F313+F450</f>
        <v>0</v>
      </c>
      <c r="G587" s="1093" t="str">
        <f>IFERROR(G39+G176-G313+G450,"")</f>
        <v/>
      </c>
      <c r="H587" s="1093" t="str">
        <f t="shared" ref="H587:K587" si="332">IFERROR(H39+H176-H313+H450,"")</f>
        <v/>
      </c>
      <c r="I587" s="1093" t="str">
        <f t="shared" si="332"/>
        <v/>
      </c>
      <c r="J587" s="1093" t="str">
        <f t="shared" si="332"/>
        <v/>
      </c>
      <c r="K587" s="1094" t="str">
        <f t="shared" si="332"/>
        <v/>
      </c>
    </row>
    <row r="588" spans="1:11" x14ac:dyDescent="0.3">
      <c r="A588" s="1766"/>
      <c r="B588" s="580" t="s">
        <v>851</v>
      </c>
      <c r="C588" s="708" t="s">
        <v>602</v>
      </c>
      <c r="D588" s="580" t="s">
        <v>338</v>
      </c>
      <c r="E588" s="708" t="s">
        <v>230</v>
      </c>
      <c r="F588" s="1097">
        <f t="shared" ref="F588" si="333">F40+F177-F314+F451</f>
        <v>0</v>
      </c>
      <c r="G588" s="1095" t="str">
        <f t="shared" ref="G588:K588" si="334">IFERROR(G40+G177-G314+G451,"")</f>
        <v/>
      </c>
      <c r="H588" s="1095" t="str">
        <f t="shared" si="334"/>
        <v/>
      </c>
      <c r="I588" s="1095" t="str">
        <f t="shared" si="334"/>
        <v/>
      </c>
      <c r="J588" s="1095" t="str">
        <f t="shared" si="334"/>
        <v/>
      </c>
      <c r="K588" s="1096" t="str">
        <f t="shared" si="334"/>
        <v/>
      </c>
    </row>
    <row r="589" spans="1:11" x14ac:dyDescent="0.3">
      <c r="A589" s="1766"/>
      <c r="B589" s="580" t="s">
        <v>851</v>
      </c>
      <c r="C589" s="708" t="s">
        <v>602</v>
      </c>
      <c r="D589" s="580" t="s">
        <v>339</v>
      </c>
      <c r="E589" s="708" t="s">
        <v>230</v>
      </c>
      <c r="F589" s="1097">
        <f t="shared" ref="F589" si="335">F41+F178-F315+F452</f>
        <v>0</v>
      </c>
      <c r="G589" s="1095" t="str">
        <f t="shared" ref="G589:K589" si="336">IFERROR(G41+G178-G315+G452,"")</f>
        <v/>
      </c>
      <c r="H589" s="1095" t="str">
        <f t="shared" si="336"/>
        <v/>
      </c>
      <c r="I589" s="1095" t="str">
        <f t="shared" si="336"/>
        <v/>
      </c>
      <c r="J589" s="1095" t="str">
        <f t="shared" si="336"/>
        <v/>
      </c>
      <c r="K589" s="1096" t="str">
        <f t="shared" si="336"/>
        <v/>
      </c>
    </row>
    <row r="590" spans="1:11" x14ac:dyDescent="0.3">
      <c r="A590" s="1766"/>
      <c r="B590" s="580" t="s">
        <v>851</v>
      </c>
      <c r="C590" s="708" t="s">
        <v>602</v>
      </c>
      <c r="D590" s="580" t="s">
        <v>340</v>
      </c>
      <c r="E590" s="708" t="s">
        <v>230</v>
      </c>
      <c r="F590" s="1097">
        <f t="shared" ref="F590" si="337">F42+F179-F316+F453</f>
        <v>0</v>
      </c>
      <c r="G590" s="1095" t="str">
        <f t="shared" ref="G590:K590" si="338">IFERROR(G42+G179-G316+G453,"")</f>
        <v/>
      </c>
      <c r="H590" s="1095" t="str">
        <f t="shared" si="338"/>
        <v/>
      </c>
      <c r="I590" s="1095" t="str">
        <f t="shared" si="338"/>
        <v/>
      </c>
      <c r="J590" s="1095" t="str">
        <f t="shared" si="338"/>
        <v/>
      </c>
      <c r="K590" s="1096" t="str">
        <f t="shared" si="338"/>
        <v/>
      </c>
    </row>
    <row r="591" spans="1:11" x14ac:dyDescent="0.3">
      <c r="A591" s="1766"/>
      <c r="B591" s="580" t="s">
        <v>851</v>
      </c>
      <c r="C591" s="708" t="s">
        <v>602</v>
      </c>
      <c r="D591" s="580" t="s">
        <v>341</v>
      </c>
      <c r="E591" s="708" t="s">
        <v>230</v>
      </c>
      <c r="F591" s="1097">
        <f t="shared" ref="F591" si="339">F43+F180-F317+F454</f>
        <v>0</v>
      </c>
      <c r="G591" s="1095" t="str">
        <f t="shared" ref="G591:K591" si="340">IFERROR(G43+G180-G317+G454,"")</f>
        <v/>
      </c>
      <c r="H591" s="1095" t="str">
        <f t="shared" si="340"/>
        <v/>
      </c>
      <c r="I591" s="1095" t="str">
        <f t="shared" si="340"/>
        <v/>
      </c>
      <c r="J591" s="1095" t="str">
        <f t="shared" si="340"/>
        <v/>
      </c>
      <c r="K591" s="1096" t="str">
        <f t="shared" si="340"/>
        <v/>
      </c>
    </row>
    <row r="592" spans="1:11" x14ac:dyDescent="0.3">
      <c r="A592" s="1766"/>
      <c r="B592" s="580" t="s">
        <v>851</v>
      </c>
      <c r="C592" s="708" t="s">
        <v>602</v>
      </c>
      <c r="D592" s="580" t="s">
        <v>342</v>
      </c>
      <c r="E592" s="708" t="s">
        <v>230</v>
      </c>
      <c r="F592" s="1097">
        <f t="shared" ref="F592" si="341">F44+F181-F318+F455</f>
        <v>0</v>
      </c>
      <c r="G592" s="1095" t="str">
        <f t="shared" ref="G592:K592" si="342">IFERROR(G44+G181-G318+G455,"")</f>
        <v/>
      </c>
      <c r="H592" s="1095" t="str">
        <f t="shared" si="342"/>
        <v/>
      </c>
      <c r="I592" s="1095" t="str">
        <f t="shared" si="342"/>
        <v/>
      </c>
      <c r="J592" s="1095" t="str">
        <f t="shared" si="342"/>
        <v/>
      </c>
      <c r="K592" s="1096" t="str">
        <f t="shared" si="342"/>
        <v/>
      </c>
    </row>
    <row r="593" spans="1:11" x14ac:dyDescent="0.3">
      <c r="A593" s="1766"/>
      <c r="B593" s="580" t="s">
        <v>851</v>
      </c>
      <c r="C593" s="708" t="s">
        <v>602</v>
      </c>
      <c r="D593" s="580" t="s">
        <v>343</v>
      </c>
      <c r="E593" s="708" t="s">
        <v>230</v>
      </c>
      <c r="F593" s="1097">
        <f t="shared" ref="F593" si="343">F45+F182-F319+F456</f>
        <v>0</v>
      </c>
      <c r="G593" s="1095" t="str">
        <f t="shared" ref="G593:K593" si="344">IFERROR(G45+G182-G319+G456,"")</f>
        <v/>
      </c>
      <c r="H593" s="1095" t="str">
        <f t="shared" si="344"/>
        <v/>
      </c>
      <c r="I593" s="1095" t="str">
        <f t="shared" si="344"/>
        <v/>
      </c>
      <c r="J593" s="1095" t="str">
        <f t="shared" si="344"/>
        <v/>
      </c>
      <c r="K593" s="1096" t="str">
        <f t="shared" si="344"/>
        <v/>
      </c>
    </row>
    <row r="594" spans="1:11" x14ac:dyDescent="0.3">
      <c r="A594" s="1766"/>
      <c r="B594" s="580" t="s">
        <v>851</v>
      </c>
      <c r="C594" s="708" t="s">
        <v>602</v>
      </c>
      <c r="D594" s="580" t="s">
        <v>344</v>
      </c>
      <c r="E594" s="708" t="s">
        <v>230</v>
      </c>
      <c r="F594" s="1097">
        <f t="shared" ref="F594" si="345">F46+F183-F320+F457</f>
        <v>0</v>
      </c>
      <c r="G594" s="1095" t="str">
        <f t="shared" ref="G594:K594" si="346">IFERROR(G46+G183-G320+G457,"")</f>
        <v/>
      </c>
      <c r="H594" s="1095" t="str">
        <f t="shared" si="346"/>
        <v/>
      </c>
      <c r="I594" s="1095" t="str">
        <f t="shared" si="346"/>
        <v/>
      </c>
      <c r="J594" s="1095" t="str">
        <f t="shared" si="346"/>
        <v/>
      </c>
      <c r="K594" s="1096" t="str">
        <f t="shared" si="346"/>
        <v/>
      </c>
    </row>
    <row r="595" spans="1:11" x14ac:dyDescent="0.3">
      <c r="A595" s="1766"/>
      <c r="B595" s="580" t="s">
        <v>851</v>
      </c>
      <c r="C595" s="708" t="s">
        <v>602</v>
      </c>
      <c r="D595" s="580" t="s">
        <v>345</v>
      </c>
      <c r="E595" s="708" t="s">
        <v>230</v>
      </c>
      <c r="F595" s="1097">
        <f t="shared" ref="F595" si="347">F47+F184-F321+F458</f>
        <v>0</v>
      </c>
      <c r="G595" s="1095" t="str">
        <f t="shared" ref="G595:K595" si="348">IFERROR(G47+G184-G321+G458,"")</f>
        <v/>
      </c>
      <c r="H595" s="1095" t="str">
        <f t="shared" si="348"/>
        <v/>
      </c>
      <c r="I595" s="1095" t="str">
        <f t="shared" si="348"/>
        <v/>
      </c>
      <c r="J595" s="1095" t="str">
        <f t="shared" si="348"/>
        <v/>
      </c>
      <c r="K595" s="1096" t="str">
        <f t="shared" si="348"/>
        <v/>
      </c>
    </row>
    <row r="596" spans="1:11" x14ac:dyDescent="0.3">
      <c r="A596" s="1766"/>
      <c r="B596" s="580" t="s">
        <v>851</v>
      </c>
      <c r="C596" s="708" t="s">
        <v>602</v>
      </c>
      <c r="D596" s="580" t="s">
        <v>346</v>
      </c>
      <c r="E596" s="708" t="s">
        <v>230</v>
      </c>
      <c r="F596" s="1097">
        <f t="shared" ref="F596" si="349">F48+F185-F322+F459</f>
        <v>0</v>
      </c>
      <c r="G596" s="1095" t="str">
        <f t="shared" ref="G596:K596" si="350">IFERROR(G48+G185-G322+G459,"")</f>
        <v/>
      </c>
      <c r="H596" s="1095" t="str">
        <f t="shared" si="350"/>
        <v/>
      </c>
      <c r="I596" s="1095" t="str">
        <f t="shared" si="350"/>
        <v/>
      </c>
      <c r="J596" s="1095" t="str">
        <f t="shared" si="350"/>
        <v/>
      </c>
      <c r="K596" s="1096" t="str">
        <f t="shared" si="350"/>
        <v/>
      </c>
    </row>
    <row r="597" spans="1:11" x14ac:dyDescent="0.3">
      <c r="A597" s="1766"/>
      <c r="B597" s="580" t="s">
        <v>851</v>
      </c>
      <c r="C597" s="708" t="s">
        <v>602</v>
      </c>
      <c r="D597" s="580" t="s">
        <v>347</v>
      </c>
      <c r="E597" s="708" t="s">
        <v>230</v>
      </c>
      <c r="F597" s="1097">
        <f t="shared" ref="F597" si="351">F49+F186-F323+F460</f>
        <v>0</v>
      </c>
      <c r="G597" s="1095" t="str">
        <f t="shared" ref="G597:K597" si="352">IFERROR(G49+G186-G323+G460,"")</f>
        <v/>
      </c>
      <c r="H597" s="1095" t="str">
        <f t="shared" si="352"/>
        <v/>
      </c>
      <c r="I597" s="1095" t="str">
        <f t="shared" si="352"/>
        <v/>
      </c>
      <c r="J597" s="1095" t="str">
        <f t="shared" si="352"/>
        <v/>
      </c>
      <c r="K597" s="1096" t="str">
        <f t="shared" si="352"/>
        <v/>
      </c>
    </row>
    <row r="598" spans="1:11" x14ac:dyDescent="0.3">
      <c r="A598" s="1766"/>
      <c r="B598" s="580" t="s">
        <v>851</v>
      </c>
      <c r="C598" s="708" t="s">
        <v>602</v>
      </c>
      <c r="D598" s="580" t="s">
        <v>348</v>
      </c>
      <c r="E598" s="708" t="s">
        <v>230</v>
      </c>
      <c r="F598" s="1097">
        <f t="shared" ref="F598" si="353">F50+F187-F324+F461</f>
        <v>0</v>
      </c>
      <c r="G598" s="1095" t="str">
        <f t="shared" ref="G598:K598" si="354">IFERROR(G50+G187-G324+G461,"")</f>
        <v/>
      </c>
      <c r="H598" s="1095" t="str">
        <f t="shared" si="354"/>
        <v/>
      </c>
      <c r="I598" s="1095" t="str">
        <f t="shared" si="354"/>
        <v/>
      </c>
      <c r="J598" s="1095" t="str">
        <f t="shared" si="354"/>
        <v/>
      </c>
      <c r="K598" s="1096" t="str">
        <f t="shared" si="354"/>
        <v/>
      </c>
    </row>
    <row r="599" spans="1:11" x14ac:dyDescent="0.3">
      <c r="A599" s="1766"/>
      <c r="B599" s="580" t="s">
        <v>851</v>
      </c>
      <c r="C599" s="708" t="s">
        <v>602</v>
      </c>
      <c r="D599" s="580" t="s">
        <v>349</v>
      </c>
      <c r="E599" s="708" t="s">
        <v>230</v>
      </c>
      <c r="F599" s="1097">
        <f t="shared" ref="F599" si="355">F51+F188-F325+F462</f>
        <v>0</v>
      </c>
      <c r="G599" s="1095" t="str">
        <f t="shared" ref="G599:K599" si="356">IFERROR(G51+G188-G325+G462,"")</f>
        <v/>
      </c>
      <c r="H599" s="1095" t="str">
        <f t="shared" si="356"/>
        <v/>
      </c>
      <c r="I599" s="1095" t="str">
        <f t="shared" si="356"/>
        <v/>
      </c>
      <c r="J599" s="1095" t="str">
        <f t="shared" si="356"/>
        <v/>
      </c>
      <c r="K599" s="1096" t="str">
        <f t="shared" si="356"/>
        <v/>
      </c>
    </row>
    <row r="600" spans="1:11" x14ac:dyDescent="0.3">
      <c r="A600" s="1766"/>
      <c r="B600" s="580" t="s">
        <v>851</v>
      </c>
      <c r="C600" s="708" t="s">
        <v>602</v>
      </c>
      <c r="D600" s="580" t="s">
        <v>350</v>
      </c>
      <c r="E600" s="708" t="s">
        <v>230</v>
      </c>
      <c r="F600" s="1097">
        <f t="shared" ref="F600" si="357">F52+F189-F326+F463</f>
        <v>0</v>
      </c>
      <c r="G600" s="1095" t="str">
        <f t="shared" ref="G600:K600" si="358">IFERROR(G52+G189-G326+G463,"")</f>
        <v/>
      </c>
      <c r="H600" s="1095" t="str">
        <f t="shared" si="358"/>
        <v/>
      </c>
      <c r="I600" s="1095" t="str">
        <f t="shared" si="358"/>
        <v/>
      </c>
      <c r="J600" s="1095" t="str">
        <f t="shared" si="358"/>
        <v/>
      </c>
      <c r="K600" s="1096" t="str">
        <f t="shared" si="358"/>
        <v/>
      </c>
    </row>
    <row r="601" spans="1:11" ht="14.5" thickBot="1" x14ac:dyDescent="0.35">
      <c r="A601" s="1767"/>
      <c r="B601" s="1090" t="s">
        <v>851</v>
      </c>
      <c r="C601" s="433" t="s">
        <v>602</v>
      </c>
      <c r="D601" s="1090" t="s">
        <v>853</v>
      </c>
      <c r="E601" s="433" t="str">
        <f t="shared" ref="E601" si="359">$E$9</f>
        <v>km</v>
      </c>
      <c r="F601" s="1105">
        <f>SUM(F587:F600)</f>
        <v>0</v>
      </c>
      <c r="G601" s="1105">
        <f t="shared" ref="G601" si="360">SUM(G587:G600)</f>
        <v>0</v>
      </c>
      <c r="H601" s="1105">
        <f t="shared" ref="H601" si="361">SUM(H587:H600)</f>
        <v>0</v>
      </c>
      <c r="I601" s="1105">
        <f t="shared" ref="I601" si="362">SUM(I587:I600)</f>
        <v>0</v>
      </c>
      <c r="J601" s="1105">
        <f t="shared" ref="J601" si="363">SUM(J587:J600)</f>
        <v>0</v>
      </c>
      <c r="K601" s="1106">
        <f t="shared" ref="K601" si="364">SUM(K587:K600)</f>
        <v>0</v>
      </c>
    </row>
    <row r="602" spans="1:11" x14ac:dyDescent="0.3">
      <c r="A602" s="1765" t="s">
        <v>667</v>
      </c>
      <c r="B602" s="710" t="s">
        <v>849</v>
      </c>
      <c r="C602" s="711" t="s">
        <v>596</v>
      </c>
      <c r="D602" s="710" t="s">
        <v>337</v>
      </c>
      <c r="E602" s="711" t="s">
        <v>230</v>
      </c>
      <c r="F602" s="1093">
        <f t="shared" ref="F602" si="365">F54+F191-F328+F465</f>
        <v>0</v>
      </c>
      <c r="G602" s="1093" t="str">
        <f>IFERROR(G54+G191-G328+G465,"")</f>
        <v/>
      </c>
      <c r="H602" s="1093" t="str">
        <f t="shared" ref="H602:K602" si="366">IFERROR(H54+H191-H328+H465,"")</f>
        <v/>
      </c>
      <c r="I602" s="1093" t="str">
        <f t="shared" si="366"/>
        <v/>
      </c>
      <c r="J602" s="1093" t="str">
        <f t="shared" si="366"/>
        <v/>
      </c>
      <c r="K602" s="1094" t="str">
        <f t="shared" si="366"/>
        <v/>
      </c>
    </row>
    <row r="603" spans="1:11" x14ac:dyDescent="0.3">
      <c r="A603" s="1766"/>
      <c r="B603" s="704" t="s">
        <v>849</v>
      </c>
      <c r="C603" s="703" t="s">
        <v>596</v>
      </c>
      <c r="D603" s="704" t="s">
        <v>338</v>
      </c>
      <c r="E603" s="703" t="str">
        <f>$E$9</f>
        <v>km</v>
      </c>
      <c r="F603" s="1095">
        <f t="shared" ref="F603" si="367">F55+F192-F329+F466</f>
        <v>0</v>
      </c>
      <c r="G603" s="1095" t="str">
        <f t="shared" ref="G603:K603" si="368">IFERROR(G55+G192-G329+G466,"")</f>
        <v/>
      </c>
      <c r="H603" s="1095" t="str">
        <f t="shared" si="368"/>
        <v/>
      </c>
      <c r="I603" s="1095" t="str">
        <f t="shared" si="368"/>
        <v/>
      </c>
      <c r="J603" s="1095" t="str">
        <f t="shared" si="368"/>
        <v/>
      </c>
      <c r="K603" s="1096" t="str">
        <f t="shared" si="368"/>
        <v/>
      </c>
    </row>
    <row r="604" spans="1:11" x14ac:dyDescent="0.3">
      <c r="A604" s="1766"/>
      <c r="B604" s="704" t="s">
        <v>849</v>
      </c>
      <c r="C604" s="703" t="s">
        <v>596</v>
      </c>
      <c r="D604" s="704" t="s">
        <v>339</v>
      </c>
      <c r="E604" s="703" t="str">
        <f t="shared" ref="E604:E616" si="369">$E$9</f>
        <v>km</v>
      </c>
      <c r="F604" s="1095">
        <f t="shared" ref="F604" si="370">F56+F193-F330+F467</f>
        <v>0</v>
      </c>
      <c r="G604" s="1095" t="str">
        <f t="shared" ref="G604:K604" si="371">IFERROR(G56+G193-G330+G467,"")</f>
        <v/>
      </c>
      <c r="H604" s="1095" t="str">
        <f t="shared" si="371"/>
        <v/>
      </c>
      <c r="I604" s="1095" t="str">
        <f t="shared" si="371"/>
        <v/>
      </c>
      <c r="J604" s="1095" t="str">
        <f t="shared" si="371"/>
        <v/>
      </c>
      <c r="K604" s="1096" t="str">
        <f t="shared" si="371"/>
        <v/>
      </c>
    </row>
    <row r="605" spans="1:11" x14ac:dyDescent="0.3">
      <c r="A605" s="1766"/>
      <c r="B605" s="704" t="s">
        <v>849</v>
      </c>
      <c r="C605" s="703" t="s">
        <v>596</v>
      </c>
      <c r="D605" s="704" t="s">
        <v>340</v>
      </c>
      <c r="E605" s="703" t="str">
        <f t="shared" si="369"/>
        <v>km</v>
      </c>
      <c r="F605" s="1095">
        <f t="shared" ref="F605" si="372">F57+F194-F331+F468</f>
        <v>0</v>
      </c>
      <c r="G605" s="1095" t="str">
        <f t="shared" ref="G605:K605" si="373">IFERROR(G57+G194-G331+G468,"")</f>
        <v/>
      </c>
      <c r="H605" s="1095" t="str">
        <f t="shared" si="373"/>
        <v/>
      </c>
      <c r="I605" s="1095" t="str">
        <f t="shared" si="373"/>
        <v/>
      </c>
      <c r="J605" s="1095" t="str">
        <f t="shared" si="373"/>
        <v/>
      </c>
      <c r="K605" s="1096" t="str">
        <f t="shared" si="373"/>
        <v/>
      </c>
    </row>
    <row r="606" spans="1:11" x14ac:dyDescent="0.3">
      <c r="A606" s="1766"/>
      <c r="B606" s="704" t="s">
        <v>849</v>
      </c>
      <c r="C606" s="703" t="s">
        <v>596</v>
      </c>
      <c r="D606" s="704" t="s">
        <v>341</v>
      </c>
      <c r="E606" s="703" t="str">
        <f t="shared" si="369"/>
        <v>km</v>
      </c>
      <c r="F606" s="1095">
        <f t="shared" ref="F606" si="374">F58+F195-F332+F469</f>
        <v>0</v>
      </c>
      <c r="G606" s="1095" t="str">
        <f t="shared" ref="G606:K606" si="375">IFERROR(G58+G195-G332+G469,"")</f>
        <v/>
      </c>
      <c r="H606" s="1095" t="str">
        <f t="shared" si="375"/>
        <v/>
      </c>
      <c r="I606" s="1095" t="str">
        <f t="shared" si="375"/>
        <v/>
      </c>
      <c r="J606" s="1095" t="str">
        <f t="shared" si="375"/>
        <v/>
      </c>
      <c r="K606" s="1096" t="str">
        <f t="shared" si="375"/>
        <v/>
      </c>
    </row>
    <row r="607" spans="1:11" x14ac:dyDescent="0.3">
      <c r="A607" s="1766"/>
      <c r="B607" s="704" t="s">
        <v>849</v>
      </c>
      <c r="C607" s="703" t="s">
        <v>596</v>
      </c>
      <c r="D607" s="704" t="s">
        <v>342</v>
      </c>
      <c r="E607" s="703" t="str">
        <f t="shared" si="369"/>
        <v>km</v>
      </c>
      <c r="F607" s="1095">
        <f t="shared" ref="F607" si="376">F59+F196-F333+F470</f>
        <v>0</v>
      </c>
      <c r="G607" s="1095" t="str">
        <f t="shared" ref="G607:K607" si="377">IFERROR(G59+G196-G333+G470,"")</f>
        <v/>
      </c>
      <c r="H607" s="1095" t="str">
        <f t="shared" si="377"/>
        <v/>
      </c>
      <c r="I607" s="1095" t="str">
        <f t="shared" si="377"/>
        <v/>
      </c>
      <c r="J607" s="1095" t="str">
        <f t="shared" si="377"/>
        <v/>
      </c>
      <c r="K607" s="1096" t="str">
        <f t="shared" si="377"/>
        <v/>
      </c>
    </row>
    <row r="608" spans="1:11" x14ac:dyDescent="0.3">
      <c r="A608" s="1766"/>
      <c r="B608" s="704" t="s">
        <v>849</v>
      </c>
      <c r="C608" s="703" t="s">
        <v>596</v>
      </c>
      <c r="D608" s="704" t="s">
        <v>343</v>
      </c>
      <c r="E608" s="703" t="str">
        <f t="shared" si="369"/>
        <v>km</v>
      </c>
      <c r="F608" s="1095">
        <f t="shared" ref="F608" si="378">F60+F197-F334+F471</f>
        <v>0</v>
      </c>
      <c r="G608" s="1095" t="str">
        <f t="shared" ref="G608:K608" si="379">IFERROR(G60+G197-G334+G471,"")</f>
        <v/>
      </c>
      <c r="H608" s="1095" t="str">
        <f t="shared" si="379"/>
        <v/>
      </c>
      <c r="I608" s="1095" t="str">
        <f t="shared" si="379"/>
        <v/>
      </c>
      <c r="J608" s="1095" t="str">
        <f t="shared" si="379"/>
        <v/>
      </c>
      <c r="K608" s="1096" t="str">
        <f t="shared" si="379"/>
        <v/>
      </c>
    </row>
    <row r="609" spans="1:11" x14ac:dyDescent="0.3">
      <c r="A609" s="1766"/>
      <c r="B609" s="704" t="s">
        <v>849</v>
      </c>
      <c r="C609" s="703" t="s">
        <v>596</v>
      </c>
      <c r="D609" s="704" t="s">
        <v>344</v>
      </c>
      <c r="E609" s="703" t="str">
        <f t="shared" si="369"/>
        <v>km</v>
      </c>
      <c r="F609" s="1095">
        <f t="shared" ref="F609" si="380">F61+F198-F335+F472</f>
        <v>0</v>
      </c>
      <c r="G609" s="1095" t="str">
        <f t="shared" ref="G609:K609" si="381">IFERROR(G61+G198-G335+G472,"")</f>
        <v/>
      </c>
      <c r="H609" s="1095" t="str">
        <f t="shared" si="381"/>
        <v/>
      </c>
      <c r="I609" s="1095" t="str">
        <f t="shared" si="381"/>
        <v/>
      </c>
      <c r="J609" s="1095" t="str">
        <f t="shared" si="381"/>
        <v/>
      </c>
      <c r="K609" s="1096" t="str">
        <f t="shared" si="381"/>
        <v/>
      </c>
    </row>
    <row r="610" spans="1:11" x14ac:dyDescent="0.3">
      <c r="A610" s="1766"/>
      <c r="B610" s="704" t="s">
        <v>849</v>
      </c>
      <c r="C610" s="703" t="s">
        <v>596</v>
      </c>
      <c r="D610" s="704" t="s">
        <v>345</v>
      </c>
      <c r="E610" s="703" t="str">
        <f t="shared" si="369"/>
        <v>km</v>
      </c>
      <c r="F610" s="1095">
        <f t="shared" ref="F610" si="382">F62+F199-F336+F473</f>
        <v>0</v>
      </c>
      <c r="G610" s="1095" t="str">
        <f t="shared" ref="G610:K610" si="383">IFERROR(G62+G199-G336+G473,"")</f>
        <v/>
      </c>
      <c r="H610" s="1095" t="str">
        <f t="shared" si="383"/>
        <v/>
      </c>
      <c r="I610" s="1095" t="str">
        <f t="shared" si="383"/>
        <v/>
      </c>
      <c r="J610" s="1095" t="str">
        <f t="shared" si="383"/>
        <v/>
      </c>
      <c r="K610" s="1096" t="str">
        <f t="shared" si="383"/>
        <v/>
      </c>
    </row>
    <row r="611" spans="1:11" x14ac:dyDescent="0.3">
      <c r="A611" s="1766"/>
      <c r="B611" s="704" t="s">
        <v>849</v>
      </c>
      <c r="C611" s="703" t="s">
        <v>596</v>
      </c>
      <c r="D611" s="704" t="s">
        <v>346</v>
      </c>
      <c r="E611" s="703" t="str">
        <f t="shared" si="369"/>
        <v>km</v>
      </c>
      <c r="F611" s="1095">
        <f t="shared" ref="F611" si="384">F63+F200-F337+F474</f>
        <v>0</v>
      </c>
      <c r="G611" s="1095" t="str">
        <f t="shared" ref="G611:K611" si="385">IFERROR(G63+G200-G337+G474,"")</f>
        <v/>
      </c>
      <c r="H611" s="1095" t="str">
        <f t="shared" si="385"/>
        <v/>
      </c>
      <c r="I611" s="1095" t="str">
        <f t="shared" si="385"/>
        <v/>
      </c>
      <c r="J611" s="1095" t="str">
        <f t="shared" si="385"/>
        <v/>
      </c>
      <c r="K611" s="1096" t="str">
        <f t="shared" si="385"/>
        <v/>
      </c>
    </row>
    <row r="612" spans="1:11" x14ac:dyDescent="0.3">
      <c r="A612" s="1766"/>
      <c r="B612" s="704" t="s">
        <v>849</v>
      </c>
      <c r="C612" s="703" t="s">
        <v>596</v>
      </c>
      <c r="D612" s="704" t="s">
        <v>347</v>
      </c>
      <c r="E612" s="703" t="str">
        <f t="shared" si="369"/>
        <v>km</v>
      </c>
      <c r="F612" s="1095">
        <f t="shared" ref="F612" si="386">F64+F201-F338+F475</f>
        <v>0</v>
      </c>
      <c r="G612" s="1095" t="str">
        <f t="shared" ref="G612:K612" si="387">IFERROR(G64+G201-G338+G475,"")</f>
        <v/>
      </c>
      <c r="H612" s="1095" t="str">
        <f t="shared" si="387"/>
        <v/>
      </c>
      <c r="I612" s="1095" t="str">
        <f t="shared" si="387"/>
        <v/>
      </c>
      <c r="J612" s="1095" t="str">
        <f t="shared" si="387"/>
        <v/>
      </c>
      <c r="K612" s="1096" t="str">
        <f t="shared" si="387"/>
        <v/>
      </c>
    </row>
    <row r="613" spans="1:11" x14ac:dyDescent="0.3">
      <c r="A613" s="1766"/>
      <c r="B613" s="704" t="s">
        <v>849</v>
      </c>
      <c r="C613" s="703" t="s">
        <v>596</v>
      </c>
      <c r="D613" s="704" t="s">
        <v>348</v>
      </c>
      <c r="E613" s="703" t="str">
        <f t="shared" si="369"/>
        <v>km</v>
      </c>
      <c r="F613" s="1095">
        <f t="shared" ref="F613" si="388">F65+F202-F339+F476</f>
        <v>0</v>
      </c>
      <c r="G613" s="1095" t="str">
        <f t="shared" ref="G613:K613" si="389">IFERROR(G65+G202-G339+G476,"")</f>
        <v/>
      </c>
      <c r="H613" s="1095" t="str">
        <f t="shared" si="389"/>
        <v/>
      </c>
      <c r="I613" s="1095" t="str">
        <f t="shared" si="389"/>
        <v/>
      </c>
      <c r="J613" s="1095" t="str">
        <f t="shared" si="389"/>
        <v/>
      </c>
      <c r="K613" s="1096" t="str">
        <f t="shared" si="389"/>
        <v/>
      </c>
    </row>
    <row r="614" spans="1:11" x14ac:dyDescent="0.3">
      <c r="A614" s="1766"/>
      <c r="B614" s="704" t="s">
        <v>849</v>
      </c>
      <c r="C614" s="703" t="s">
        <v>596</v>
      </c>
      <c r="D614" s="704" t="s">
        <v>349</v>
      </c>
      <c r="E614" s="703" t="str">
        <f t="shared" si="369"/>
        <v>km</v>
      </c>
      <c r="F614" s="1095">
        <f t="shared" ref="F614" si="390">F66+F203-F340+F477</f>
        <v>0</v>
      </c>
      <c r="G614" s="1095" t="str">
        <f t="shared" ref="G614:K614" si="391">IFERROR(G66+G203-G340+G477,"")</f>
        <v/>
      </c>
      <c r="H614" s="1095" t="str">
        <f t="shared" si="391"/>
        <v/>
      </c>
      <c r="I614" s="1095" t="str">
        <f t="shared" si="391"/>
        <v/>
      </c>
      <c r="J614" s="1095" t="str">
        <f t="shared" si="391"/>
        <v/>
      </c>
      <c r="K614" s="1096" t="str">
        <f t="shared" si="391"/>
        <v/>
      </c>
    </row>
    <row r="615" spans="1:11" x14ac:dyDescent="0.3">
      <c r="A615" s="1766"/>
      <c r="B615" s="580" t="s">
        <v>849</v>
      </c>
      <c r="C615" s="708" t="s">
        <v>596</v>
      </c>
      <c r="D615" s="580" t="s">
        <v>350</v>
      </c>
      <c r="E615" s="703" t="str">
        <f t="shared" si="369"/>
        <v>km</v>
      </c>
      <c r="F615" s="1097">
        <f t="shared" ref="F615" si="392">F67+F204-F341+F478</f>
        <v>0</v>
      </c>
      <c r="G615" s="1095" t="str">
        <f t="shared" ref="G615:K615" si="393">IFERROR(G67+G204-G341+G478,"")</f>
        <v/>
      </c>
      <c r="H615" s="1095" t="str">
        <f t="shared" si="393"/>
        <v/>
      </c>
      <c r="I615" s="1095" t="str">
        <f t="shared" si="393"/>
        <v/>
      </c>
      <c r="J615" s="1095" t="str">
        <f t="shared" si="393"/>
        <v/>
      </c>
      <c r="K615" s="1096" t="str">
        <f t="shared" si="393"/>
        <v/>
      </c>
    </row>
    <row r="616" spans="1:11" ht="14.5" thickBot="1" x14ac:dyDescent="0.35">
      <c r="A616" s="1767"/>
      <c r="B616" s="1090" t="s">
        <v>849</v>
      </c>
      <c r="C616" s="433" t="s">
        <v>596</v>
      </c>
      <c r="D616" s="1090" t="s">
        <v>853</v>
      </c>
      <c r="E616" s="433" t="str">
        <f t="shared" si="369"/>
        <v>km</v>
      </c>
      <c r="F616" s="1105">
        <f>SUM(F602:F615)</f>
        <v>0</v>
      </c>
      <c r="G616" s="1105">
        <f t="shared" ref="G616" si="394">SUM(G602:G615)</f>
        <v>0</v>
      </c>
      <c r="H616" s="1105">
        <f t="shared" ref="H616" si="395">SUM(H602:H615)</f>
        <v>0</v>
      </c>
      <c r="I616" s="1105">
        <f t="shared" ref="I616" si="396">SUM(I602:I615)</f>
        <v>0</v>
      </c>
      <c r="J616" s="1105">
        <f t="shared" ref="J616" si="397">SUM(J602:J615)</f>
        <v>0</v>
      </c>
      <c r="K616" s="1106">
        <f t="shared" ref="K616" si="398">SUM(K602:K615)</f>
        <v>0</v>
      </c>
    </row>
    <row r="617" spans="1:11" x14ac:dyDescent="0.3">
      <c r="A617" s="1765" t="s">
        <v>667</v>
      </c>
      <c r="B617" s="1088" t="s">
        <v>850</v>
      </c>
      <c r="C617" s="1089" t="s">
        <v>596</v>
      </c>
      <c r="D617" s="1088" t="s">
        <v>337</v>
      </c>
      <c r="E617" s="1089" t="s">
        <v>230</v>
      </c>
      <c r="F617" s="1099">
        <f t="shared" ref="F617" si="399">F69+F206-F343+F480</f>
        <v>0</v>
      </c>
      <c r="G617" s="1093" t="str">
        <f>IFERROR(G69+G206-G343+G480,"")</f>
        <v/>
      </c>
      <c r="H617" s="1093" t="str">
        <f t="shared" ref="H617:K617" si="400">IFERROR(H69+H206-H343+H480,"")</f>
        <v/>
      </c>
      <c r="I617" s="1093" t="str">
        <f t="shared" si="400"/>
        <v/>
      </c>
      <c r="J617" s="1093" t="str">
        <f t="shared" si="400"/>
        <v/>
      </c>
      <c r="K617" s="1094" t="str">
        <f t="shared" si="400"/>
        <v/>
      </c>
    </row>
    <row r="618" spans="1:11" x14ac:dyDescent="0.3">
      <c r="A618" s="1766"/>
      <c r="B618" s="704" t="s">
        <v>850</v>
      </c>
      <c r="C618" s="703" t="s">
        <v>596</v>
      </c>
      <c r="D618" s="704" t="s">
        <v>338</v>
      </c>
      <c r="E618" s="703" t="str">
        <f>$E$9</f>
        <v>km</v>
      </c>
      <c r="F618" s="1097">
        <f t="shared" ref="F618" si="401">F70+F207-F344+F481</f>
        <v>0</v>
      </c>
      <c r="G618" s="1095" t="str">
        <f t="shared" ref="G618:K618" si="402">IFERROR(G70+G207-G344+G481,"")</f>
        <v/>
      </c>
      <c r="H618" s="1095" t="str">
        <f t="shared" si="402"/>
        <v/>
      </c>
      <c r="I618" s="1095" t="str">
        <f t="shared" si="402"/>
        <v/>
      </c>
      <c r="J618" s="1095" t="str">
        <f t="shared" si="402"/>
        <v/>
      </c>
      <c r="K618" s="1096" t="str">
        <f t="shared" si="402"/>
        <v/>
      </c>
    </row>
    <row r="619" spans="1:11" x14ac:dyDescent="0.3">
      <c r="A619" s="1766"/>
      <c r="B619" s="704" t="s">
        <v>850</v>
      </c>
      <c r="C619" s="703" t="s">
        <v>596</v>
      </c>
      <c r="D619" s="704" t="s">
        <v>339</v>
      </c>
      <c r="E619" s="703" t="str">
        <f t="shared" ref="E619:E629" si="403">$E$9</f>
        <v>km</v>
      </c>
      <c r="F619" s="1097">
        <f t="shared" ref="F619" si="404">F71+F208-F345+F482</f>
        <v>0</v>
      </c>
      <c r="G619" s="1095" t="str">
        <f t="shared" ref="G619:K619" si="405">IFERROR(G71+G208-G345+G482,"")</f>
        <v/>
      </c>
      <c r="H619" s="1095" t="str">
        <f t="shared" si="405"/>
        <v/>
      </c>
      <c r="I619" s="1095" t="str">
        <f t="shared" si="405"/>
        <v/>
      </c>
      <c r="J619" s="1095" t="str">
        <f t="shared" si="405"/>
        <v/>
      </c>
      <c r="K619" s="1096" t="str">
        <f t="shared" si="405"/>
        <v/>
      </c>
    </row>
    <row r="620" spans="1:11" x14ac:dyDescent="0.3">
      <c r="A620" s="1766"/>
      <c r="B620" s="704" t="s">
        <v>850</v>
      </c>
      <c r="C620" s="703" t="s">
        <v>596</v>
      </c>
      <c r="D620" s="704" t="s">
        <v>340</v>
      </c>
      <c r="E620" s="703" t="str">
        <f t="shared" si="403"/>
        <v>km</v>
      </c>
      <c r="F620" s="1097">
        <f t="shared" ref="F620" si="406">F72+F209-F346+F483</f>
        <v>0</v>
      </c>
      <c r="G620" s="1095" t="str">
        <f t="shared" ref="G620:K620" si="407">IFERROR(G72+G209-G346+G483,"")</f>
        <v/>
      </c>
      <c r="H620" s="1095" t="str">
        <f t="shared" si="407"/>
        <v/>
      </c>
      <c r="I620" s="1095" t="str">
        <f t="shared" si="407"/>
        <v/>
      </c>
      <c r="J620" s="1095" t="str">
        <f t="shared" si="407"/>
        <v/>
      </c>
      <c r="K620" s="1096" t="str">
        <f t="shared" si="407"/>
        <v/>
      </c>
    </row>
    <row r="621" spans="1:11" x14ac:dyDescent="0.3">
      <c r="A621" s="1766"/>
      <c r="B621" s="704" t="s">
        <v>850</v>
      </c>
      <c r="C621" s="703" t="s">
        <v>596</v>
      </c>
      <c r="D621" s="704" t="s">
        <v>341</v>
      </c>
      <c r="E621" s="703" t="str">
        <f t="shared" si="403"/>
        <v>km</v>
      </c>
      <c r="F621" s="1097">
        <f t="shared" ref="F621" si="408">F73+F210-F347+F484</f>
        <v>0</v>
      </c>
      <c r="G621" s="1095" t="str">
        <f t="shared" ref="G621:K621" si="409">IFERROR(G73+G210-G347+G484,"")</f>
        <v/>
      </c>
      <c r="H621" s="1095" t="str">
        <f t="shared" si="409"/>
        <v/>
      </c>
      <c r="I621" s="1095" t="str">
        <f t="shared" si="409"/>
        <v/>
      </c>
      <c r="J621" s="1095" t="str">
        <f t="shared" si="409"/>
        <v/>
      </c>
      <c r="K621" s="1096" t="str">
        <f t="shared" si="409"/>
        <v/>
      </c>
    </row>
    <row r="622" spans="1:11" x14ac:dyDescent="0.3">
      <c r="A622" s="1766"/>
      <c r="B622" s="704" t="s">
        <v>850</v>
      </c>
      <c r="C622" s="703" t="s">
        <v>596</v>
      </c>
      <c r="D622" s="704" t="s">
        <v>342</v>
      </c>
      <c r="E622" s="703" t="str">
        <f t="shared" si="403"/>
        <v>km</v>
      </c>
      <c r="F622" s="1097">
        <f t="shared" ref="F622" si="410">F74+F211-F348+F485</f>
        <v>0</v>
      </c>
      <c r="G622" s="1095" t="str">
        <f t="shared" ref="G622:K622" si="411">IFERROR(G74+G211-G348+G485,"")</f>
        <v/>
      </c>
      <c r="H622" s="1095" t="str">
        <f t="shared" si="411"/>
        <v/>
      </c>
      <c r="I622" s="1095" t="str">
        <f t="shared" si="411"/>
        <v/>
      </c>
      <c r="J622" s="1095" t="str">
        <f t="shared" si="411"/>
        <v/>
      </c>
      <c r="K622" s="1096" t="str">
        <f t="shared" si="411"/>
        <v/>
      </c>
    </row>
    <row r="623" spans="1:11" x14ac:dyDescent="0.3">
      <c r="A623" s="1766"/>
      <c r="B623" s="704" t="s">
        <v>850</v>
      </c>
      <c r="C623" s="703" t="s">
        <v>596</v>
      </c>
      <c r="D623" s="704" t="s">
        <v>343</v>
      </c>
      <c r="E623" s="703" t="str">
        <f t="shared" si="403"/>
        <v>km</v>
      </c>
      <c r="F623" s="1097">
        <f t="shared" ref="F623" si="412">F75+F212-F349+F486</f>
        <v>0</v>
      </c>
      <c r="G623" s="1095" t="str">
        <f t="shared" ref="G623:K623" si="413">IFERROR(G75+G212-G349+G486,"")</f>
        <v/>
      </c>
      <c r="H623" s="1095" t="str">
        <f t="shared" si="413"/>
        <v/>
      </c>
      <c r="I623" s="1095" t="str">
        <f t="shared" si="413"/>
        <v/>
      </c>
      <c r="J623" s="1095" t="str">
        <f t="shared" si="413"/>
        <v/>
      </c>
      <c r="K623" s="1096" t="str">
        <f t="shared" si="413"/>
        <v/>
      </c>
    </row>
    <row r="624" spans="1:11" x14ac:dyDescent="0.3">
      <c r="A624" s="1766"/>
      <c r="B624" s="704" t="s">
        <v>850</v>
      </c>
      <c r="C624" s="703" t="s">
        <v>596</v>
      </c>
      <c r="D624" s="704" t="s">
        <v>344</v>
      </c>
      <c r="E624" s="703" t="str">
        <f t="shared" si="403"/>
        <v>km</v>
      </c>
      <c r="F624" s="1097">
        <f t="shared" ref="F624" si="414">F76+F213-F350+F487</f>
        <v>0</v>
      </c>
      <c r="G624" s="1095" t="str">
        <f t="shared" ref="G624:K624" si="415">IFERROR(G76+G213-G350+G487,"")</f>
        <v/>
      </c>
      <c r="H624" s="1095" t="str">
        <f t="shared" si="415"/>
        <v/>
      </c>
      <c r="I624" s="1095" t="str">
        <f t="shared" si="415"/>
        <v/>
      </c>
      <c r="J624" s="1095" t="str">
        <f t="shared" si="415"/>
        <v/>
      </c>
      <c r="K624" s="1096" t="str">
        <f t="shared" si="415"/>
        <v/>
      </c>
    </row>
    <row r="625" spans="1:11" x14ac:dyDescent="0.3">
      <c r="A625" s="1766"/>
      <c r="B625" s="704" t="s">
        <v>850</v>
      </c>
      <c r="C625" s="703" t="s">
        <v>596</v>
      </c>
      <c r="D625" s="704" t="s">
        <v>345</v>
      </c>
      <c r="E625" s="703" t="str">
        <f t="shared" si="403"/>
        <v>km</v>
      </c>
      <c r="F625" s="1097">
        <f t="shared" ref="F625" si="416">F77+F214-F351+F488</f>
        <v>0</v>
      </c>
      <c r="G625" s="1095" t="str">
        <f t="shared" ref="G625:K625" si="417">IFERROR(G77+G214-G351+G488,"")</f>
        <v/>
      </c>
      <c r="H625" s="1095" t="str">
        <f t="shared" si="417"/>
        <v/>
      </c>
      <c r="I625" s="1095" t="str">
        <f t="shared" si="417"/>
        <v/>
      </c>
      <c r="J625" s="1095" t="str">
        <f t="shared" si="417"/>
        <v/>
      </c>
      <c r="K625" s="1096" t="str">
        <f t="shared" si="417"/>
        <v/>
      </c>
    </row>
    <row r="626" spans="1:11" x14ac:dyDescent="0.3">
      <c r="A626" s="1766"/>
      <c r="B626" s="704" t="s">
        <v>850</v>
      </c>
      <c r="C626" s="703" t="s">
        <v>596</v>
      </c>
      <c r="D626" s="704" t="s">
        <v>346</v>
      </c>
      <c r="E626" s="703" t="str">
        <f t="shared" si="403"/>
        <v>km</v>
      </c>
      <c r="F626" s="1097">
        <f t="shared" ref="F626" si="418">F78+F215-F352+F489</f>
        <v>0</v>
      </c>
      <c r="G626" s="1095" t="str">
        <f t="shared" ref="G626:K626" si="419">IFERROR(G78+G215-G352+G489,"")</f>
        <v/>
      </c>
      <c r="H626" s="1095" t="str">
        <f t="shared" si="419"/>
        <v/>
      </c>
      <c r="I626" s="1095" t="str">
        <f t="shared" si="419"/>
        <v/>
      </c>
      <c r="J626" s="1095" t="str">
        <f t="shared" si="419"/>
        <v/>
      </c>
      <c r="K626" s="1096" t="str">
        <f t="shared" si="419"/>
        <v/>
      </c>
    </row>
    <row r="627" spans="1:11" x14ac:dyDescent="0.3">
      <c r="A627" s="1766"/>
      <c r="B627" s="704" t="s">
        <v>850</v>
      </c>
      <c r="C627" s="703" t="s">
        <v>596</v>
      </c>
      <c r="D627" s="704" t="s">
        <v>347</v>
      </c>
      <c r="E627" s="703" t="str">
        <f t="shared" si="403"/>
        <v>km</v>
      </c>
      <c r="F627" s="1097">
        <f t="shared" ref="F627" si="420">F79+F216-F353+F490</f>
        <v>0</v>
      </c>
      <c r="G627" s="1095" t="str">
        <f t="shared" ref="G627:K627" si="421">IFERROR(G79+G216-G353+G490,"")</f>
        <v/>
      </c>
      <c r="H627" s="1095" t="str">
        <f t="shared" si="421"/>
        <v/>
      </c>
      <c r="I627" s="1095" t="str">
        <f t="shared" si="421"/>
        <v/>
      </c>
      <c r="J627" s="1095" t="str">
        <f t="shared" si="421"/>
        <v/>
      </c>
      <c r="K627" s="1096" t="str">
        <f t="shared" si="421"/>
        <v/>
      </c>
    </row>
    <row r="628" spans="1:11" x14ac:dyDescent="0.3">
      <c r="A628" s="1766"/>
      <c r="B628" s="704" t="s">
        <v>850</v>
      </c>
      <c r="C628" s="703" t="s">
        <v>596</v>
      </c>
      <c r="D628" s="704" t="s">
        <v>348</v>
      </c>
      <c r="E628" s="703" t="str">
        <f t="shared" si="403"/>
        <v>km</v>
      </c>
      <c r="F628" s="1097">
        <f t="shared" ref="F628" si="422">F80+F217-F354+F491</f>
        <v>0</v>
      </c>
      <c r="G628" s="1095" t="str">
        <f t="shared" ref="G628:K628" si="423">IFERROR(G80+G217-G354+G491,"")</f>
        <v/>
      </c>
      <c r="H628" s="1095" t="str">
        <f t="shared" si="423"/>
        <v/>
      </c>
      <c r="I628" s="1095" t="str">
        <f t="shared" si="423"/>
        <v/>
      </c>
      <c r="J628" s="1095" t="str">
        <f t="shared" si="423"/>
        <v/>
      </c>
      <c r="K628" s="1096" t="str">
        <f t="shared" si="423"/>
        <v/>
      </c>
    </row>
    <row r="629" spans="1:11" x14ac:dyDescent="0.3">
      <c r="A629" s="1766"/>
      <c r="B629" s="704" t="s">
        <v>850</v>
      </c>
      <c r="C629" s="703" t="s">
        <v>596</v>
      </c>
      <c r="D629" s="704" t="s">
        <v>349</v>
      </c>
      <c r="E629" s="703" t="str">
        <f t="shared" si="403"/>
        <v>km</v>
      </c>
      <c r="F629" s="1097">
        <f t="shared" ref="F629" si="424">F81+F218-F355+F492</f>
        <v>0</v>
      </c>
      <c r="G629" s="1095" t="str">
        <f t="shared" ref="G629:K629" si="425">IFERROR(G81+G218-G355+G492,"")</f>
        <v/>
      </c>
      <c r="H629" s="1095" t="str">
        <f t="shared" si="425"/>
        <v/>
      </c>
      <c r="I629" s="1095" t="str">
        <f t="shared" si="425"/>
        <v/>
      </c>
      <c r="J629" s="1095" t="str">
        <f t="shared" si="425"/>
        <v/>
      </c>
      <c r="K629" s="1096" t="str">
        <f t="shared" si="425"/>
        <v/>
      </c>
    </row>
    <row r="630" spans="1:11" x14ac:dyDescent="0.3">
      <c r="A630" s="1766"/>
      <c r="B630" s="704" t="s">
        <v>850</v>
      </c>
      <c r="C630" s="708" t="s">
        <v>596</v>
      </c>
      <c r="D630" s="580" t="s">
        <v>350</v>
      </c>
      <c r="E630" s="708" t="s">
        <v>230</v>
      </c>
      <c r="F630" s="1097">
        <f t="shared" ref="F630" si="426">F82+F219-F356+F493</f>
        <v>0</v>
      </c>
      <c r="G630" s="1095" t="str">
        <f t="shared" ref="G630:K630" si="427">IFERROR(G82+G219-G356+G493,"")</f>
        <v/>
      </c>
      <c r="H630" s="1095" t="str">
        <f t="shared" si="427"/>
        <v/>
      </c>
      <c r="I630" s="1095" t="str">
        <f t="shared" si="427"/>
        <v/>
      </c>
      <c r="J630" s="1095" t="str">
        <f t="shared" si="427"/>
        <v/>
      </c>
      <c r="K630" s="1096" t="str">
        <f t="shared" si="427"/>
        <v/>
      </c>
    </row>
    <row r="631" spans="1:11" ht="14.5" thickBot="1" x14ac:dyDescent="0.35">
      <c r="A631" s="1767"/>
      <c r="B631" s="1090" t="s">
        <v>850</v>
      </c>
      <c r="C631" s="433" t="s">
        <v>596</v>
      </c>
      <c r="D631" s="1090" t="s">
        <v>853</v>
      </c>
      <c r="E631" s="433" t="str">
        <f t="shared" ref="E631" si="428">$E$9</f>
        <v>km</v>
      </c>
      <c r="F631" s="1105">
        <f>SUM(F617:F630)</f>
        <v>0</v>
      </c>
      <c r="G631" s="1105">
        <f t="shared" ref="G631" si="429">SUM(G617:G630)</f>
        <v>0</v>
      </c>
      <c r="H631" s="1105">
        <f t="shared" ref="H631" si="430">SUM(H617:H630)</f>
        <v>0</v>
      </c>
      <c r="I631" s="1105">
        <f t="shared" ref="I631" si="431">SUM(I617:I630)</f>
        <v>0</v>
      </c>
      <c r="J631" s="1105">
        <f t="shared" ref="J631" si="432">SUM(J617:J630)</f>
        <v>0</v>
      </c>
      <c r="K631" s="1106">
        <f t="shared" ref="K631" si="433">SUM(K617:K630)</f>
        <v>0</v>
      </c>
    </row>
    <row r="632" spans="1:11" x14ac:dyDescent="0.3">
      <c r="A632" s="1765" t="s">
        <v>667</v>
      </c>
      <c r="B632" s="1086" t="s">
        <v>851</v>
      </c>
      <c r="C632" s="1087" t="s">
        <v>596</v>
      </c>
      <c r="D632" s="1086" t="s">
        <v>337</v>
      </c>
      <c r="E632" s="1087" t="s">
        <v>230</v>
      </c>
      <c r="F632" s="1099">
        <f t="shared" ref="F632" si="434">F84+F221-F358+F495</f>
        <v>0</v>
      </c>
      <c r="G632" s="1093" t="str">
        <f>IFERROR(G84+G221-G358+G495,"")</f>
        <v/>
      </c>
      <c r="H632" s="1093" t="str">
        <f t="shared" ref="H632:K632" si="435">IFERROR(H84+H221-H358+H495,"")</f>
        <v/>
      </c>
      <c r="I632" s="1093" t="str">
        <f t="shared" si="435"/>
        <v/>
      </c>
      <c r="J632" s="1093" t="str">
        <f t="shared" si="435"/>
        <v/>
      </c>
      <c r="K632" s="1094" t="str">
        <f t="shared" si="435"/>
        <v/>
      </c>
    </row>
    <row r="633" spans="1:11" x14ac:dyDescent="0.3">
      <c r="A633" s="1766"/>
      <c r="B633" s="580" t="s">
        <v>851</v>
      </c>
      <c r="C633" s="708" t="s">
        <v>596</v>
      </c>
      <c r="D633" s="580" t="s">
        <v>338</v>
      </c>
      <c r="E633" s="708" t="s">
        <v>230</v>
      </c>
      <c r="F633" s="1097">
        <f t="shared" ref="F633" si="436">F85+F222-F359+F496</f>
        <v>0</v>
      </c>
      <c r="G633" s="1095" t="str">
        <f t="shared" ref="G633:K633" si="437">IFERROR(G85+G222-G359+G496,"")</f>
        <v/>
      </c>
      <c r="H633" s="1095" t="str">
        <f t="shared" si="437"/>
        <v/>
      </c>
      <c r="I633" s="1095" t="str">
        <f t="shared" si="437"/>
        <v/>
      </c>
      <c r="J633" s="1095" t="str">
        <f t="shared" si="437"/>
        <v/>
      </c>
      <c r="K633" s="1096" t="str">
        <f t="shared" si="437"/>
        <v/>
      </c>
    </row>
    <row r="634" spans="1:11" x14ac:dyDescent="0.3">
      <c r="A634" s="1766"/>
      <c r="B634" s="580" t="s">
        <v>851</v>
      </c>
      <c r="C634" s="708" t="s">
        <v>596</v>
      </c>
      <c r="D634" s="580" t="s">
        <v>339</v>
      </c>
      <c r="E634" s="708" t="s">
        <v>230</v>
      </c>
      <c r="F634" s="1097">
        <f t="shared" ref="F634" si="438">F86+F223-F360+F497</f>
        <v>0</v>
      </c>
      <c r="G634" s="1095" t="str">
        <f t="shared" ref="G634:K634" si="439">IFERROR(G86+G223-G360+G497,"")</f>
        <v/>
      </c>
      <c r="H634" s="1095" t="str">
        <f t="shared" si="439"/>
        <v/>
      </c>
      <c r="I634" s="1095" t="str">
        <f t="shared" si="439"/>
        <v/>
      </c>
      <c r="J634" s="1095" t="str">
        <f t="shared" si="439"/>
        <v/>
      </c>
      <c r="K634" s="1096" t="str">
        <f t="shared" si="439"/>
        <v/>
      </c>
    </row>
    <row r="635" spans="1:11" x14ac:dyDescent="0.3">
      <c r="A635" s="1766"/>
      <c r="B635" s="580" t="s">
        <v>851</v>
      </c>
      <c r="C635" s="708" t="s">
        <v>596</v>
      </c>
      <c r="D635" s="580" t="s">
        <v>340</v>
      </c>
      <c r="E635" s="708" t="s">
        <v>230</v>
      </c>
      <c r="F635" s="1097">
        <f t="shared" ref="F635" si="440">F87+F224-F361+F498</f>
        <v>0</v>
      </c>
      <c r="G635" s="1095" t="str">
        <f t="shared" ref="G635:K635" si="441">IFERROR(G87+G224-G361+G498,"")</f>
        <v/>
      </c>
      <c r="H635" s="1095" t="str">
        <f t="shared" si="441"/>
        <v/>
      </c>
      <c r="I635" s="1095" t="str">
        <f t="shared" si="441"/>
        <v/>
      </c>
      <c r="J635" s="1095" t="str">
        <f t="shared" si="441"/>
        <v/>
      </c>
      <c r="K635" s="1096" t="str">
        <f t="shared" si="441"/>
        <v/>
      </c>
    </row>
    <row r="636" spans="1:11" x14ac:dyDescent="0.3">
      <c r="A636" s="1766"/>
      <c r="B636" s="580" t="s">
        <v>851</v>
      </c>
      <c r="C636" s="708" t="s">
        <v>596</v>
      </c>
      <c r="D636" s="580" t="s">
        <v>341</v>
      </c>
      <c r="E636" s="708" t="s">
        <v>230</v>
      </c>
      <c r="F636" s="1097">
        <f t="shared" ref="F636" si="442">F88+F225-F362+F499</f>
        <v>0</v>
      </c>
      <c r="G636" s="1095" t="str">
        <f t="shared" ref="G636:K636" si="443">IFERROR(G88+G225-G362+G499,"")</f>
        <v/>
      </c>
      <c r="H636" s="1095" t="str">
        <f t="shared" si="443"/>
        <v/>
      </c>
      <c r="I636" s="1095" t="str">
        <f t="shared" si="443"/>
        <v/>
      </c>
      <c r="J636" s="1095" t="str">
        <f t="shared" si="443"/>
        <v/>
      </c>
      <c r="K636" s="1096" t="str">
        <f t="shared" si="443"/>
        <v/>
      </c>
    </row>
    <row r="637" spans="1:11" x14ac:dyDescent="0.3">
      <c r="A637" s="1766"/>
      <c r="B637" s="580" t="s">
        <v>851</v>
      </c>
      <c r="C637" s="708" t="s">
        <v>596</v>
      </c>
      <c r="D637" s="580" t="s">
        <v>342</v>
      </c>
      <c r="E637" s="708" t="s">
        <v>230</v>
      </c>
      <c r="F637" s="1097">
        <f t="shared" ref="F637" si="444">F89+F226-F363+F500</f>
        <v>0</v>
      </c>
      <c r="G637" s="1095" t="str">
        <f t="shared" ref="G637:K637" si="445">IFERROR(G89+G226-G363+G500,"")</f>
        <v/>
      </c>
      <c r="H637" s="1095" t="str">
        <f t="shared" si="445"/>
        <v/>
      </c>
      <c r="I637" s="1095" t="str">
        <f t="shared" si="445"/>
        <v/>
      </c>
      <c r="J637" s="1095" t="str">
        <f t="shared" si="445"/>
        <v/>
      </c>
      <c r="K637" s="1096" t="str">
        <f t="shared" si="445"/>
        <v/>
      </c>
    </row>
    <row r="638" spans="1:11" x14ac:dyDescent="0.3">
      <c r="A638" s="1766"/>
      <c r="B638" s="580" t="s">
        <v>851</v>
      </c>
      <c r="C638" s="708" t="s">
        <v>596</v>
      </c>
      <c r="D638" s="580" t="s">
        <v>343</v>
      </c>
      <c r="E638" s="708" t="s">
        <v>230</v>
      </c>
      <c r="F638" s="1097">
        <f t="shared" ref="F638" si="446">F90+F227-F364+F501</f>
        <v>0</v>
      </c>
      <c r="G638" s="1095" t="str">
        <f t="shared" ref="G638:K638" si="447">IFERROR(G90+G227-G364+G501,"")</f>
        <v/>
      </c>
      <c r="H638" s="1095" t="str">
        <f t="shared" si="447"/>
        <v/>
      </c>
      <c r="I638" s="1095" t="str">
        <f t="shared" si="447"/>
        <v/>
      </c>
      <c r="J638" s="1095" t="str">
        <f t="shared" si="447"/>
        <v/>
      </c>
      <c r="K638" s="1096" t="str">
        <f t="shared" si="447"/>
        <v/>
      </c>
    </row>
    <row r="639" spans="1:11" x14ac:dyDescent="0.3">
      <c r="A639" s="1766"/>
      <c r="B639" s="580" t="s">
        <v>851</v>
      </c>
      <c r="C639" s="708" t="s">
        <v>596</v>
      </c>
      <c r="D639" s="580" t="s">
        <v>344</v>
      </c>
      <c r="E639" s="708" t="s">
        <v>230</v>
      </c>
      <c r="F639" s="1097">
        <f t="shared" ref="F639" si="448">F91+F228-F365+F502</f>
        <v>0</v>
      </c>
      <c r="G639" s="1095" t="str">
        <f t="shared" ref="G639:K639" si="449">IFERROR(G91+G228-G365+G502,"")</f>
        <v/>
      </c>
      <c r="H639" s="1095" t="str">
        <f t="shared" si="449"/>
        <v/>
      </c>
      <c r="I639" s="1095" t="str">
        <f t="shared" si="449"/>
        <v/>
      </c>
      <c r="J639" s="1095" t="str">
        <f t="shared" si="449"/>
        <v/>
      </c>
      <c r="K639" s="1096" t="str">
        <f t="shared" si="449"/>
        <v/>
      </c>
    </row>
    <row r="640" spans="1:11" x14ac:dyDescent="0.3">
      <c r="A640" s="1766"/>
      <c r="B640" s="580" t="s">
        <v>851</v>
      </c>
      <c r="C640" s="708" t="s">
        <v>596</v>
      </c>
      <c r="D640" s="580" t="s">
        <v>345</v>
      </c>
      <c r="E640" s="708" t="s">
        <v>230</v>
      </c>
      <c r="F640" s="1097">
        <f t="shared" ref="F640" si="450">F92+F229-F366+F503</f>
        <v>0</v>
      </c>
      <c r="G640" s="1095" t="str">
        <f t="shared" ref="G640:K640" si="451">IFERROR(G92+G229-G366+G503,"")</f>
        <v/>
      </c>
      <c r="H640" s="1095" t="str">
        <f t="shared" si="451"/>
        <v/>
      </c>
      <c r="I640" s="1095" t="str">
        <f t="shared" si="451"/>
        <v/>
      </c>
      <c r="J640" s="1095" t="str">
        <f t="shared" si="451"/>
        <v/>
      </c>
      <c r="K640" s="1096" t="str">
        <f t="shared" si="451"/>
        <v/>
      </c>
    </row>
    <row r="641" spans="1:11" x14ac:dyDescent="0.3">
      <c r="A641" s="1766"/>
      <c r="B641" s="580" t="s">
        <v>851</v>
      </c>
      <c r="C641" s="708" t="s">
        <v>596</v>
      </c>
      <c r="D641" s="580" t="s">
        <v>346</v>
      </c>
      <c r="E641" s="708" t="s">
        <v>230</v>
      </c>
      <c r="F641" s="1097">
        <f t="shared" ref="F641" si="452">F93+F230-F367+F504</f>
        <v>0</v>
      </c>
      <c r="G641" s="1095" t="str">
        <f t="shared" ref="G641:K641" si="453">IFERROR(G93+G230-G367+G504,"")</f>
        <v/>
      </c>
      <c r="H641" s="1095" t="str">
        <f t="shared" si="453"/>
        <v/>
      </c>
      <c r="I641" s="1095" t="str">
        <f t="shared" si="453"/>
        <v/>
      </c>
      <c r="J641" s="1095" t="str">
        <f t="shared" si="453"/>
        <v/>
      </c>
      <c r="K641" s="1096" t="str">
        <f t="shared" si="453"/>
        <v/>
      </c>
    </row>
    <row r="642" spans="1:11" x14ac:dyDescent="0.3">
      <c r="A642" s="1766"/>
      <c r="B642" s="580" t="s">
        <v>851</v>
      </c>
      <c r="C642" s="708" t="s">
        <v>596</v>
      </c>
      <c r="D642" s="580" t="s">
        <v>347</v>
      </c>
      <c r="E642" s="708" t="s">
        <v>230</v>
      </c>
      <c r="F642" s="1097">
        <f t="shared" ref="F642" si="454">F94+F231-F368+F505</f>
        <v>0</v>
      </c>
      <c r="G642" s="1095" t="str">
        <f t="shared" ref="G642:K642" si="455">IFERROR(G94+G231-G368+G505,"")</f>
        <v/>
      </c>
      <c r="H642" s="1095" t="str">
        <f t="shared" si="455"/>
        <v/>
      </c>
      <c r="I642" s="1095" t="str">
        <f t="shared" si="455"/>
        <v/>
      </c>
      <c r="J642" s="1095" t="str">
        <f t="shared" si="455"/>
        <v/>
      </c>
      <c r="K642" s="1096" t="str">
        <f t="shared" si="455"/>
        <v/>
      </c>
    </row>
    <row r="643" spans="1:11" x14ac:dyDescent="0.3">
      <c r="A643" s="1766"/>
      <c r="B643" s="580" t="s">
        <v>851</v>
      </c>
      <c r="C643" s="708" t="s">
        <v>596</v>
      </c>
      <c r="D643" s="580" t="s">
        <v>348</v>
      </c>
      <c r="E643" s="708" t="s">
        <v>230</v>
      </c>
      <c r="F643" s="1097">
        <f t="shared" ref="F643" si="456">F95+F232-F369+F506</f>
        <v>0</v>
      </c>
      <c r="G643" s="1095" t="str">
        <f t="shared" ref="G643:K643" si="457">IFERROR(G95+G232-G369+G506,"")</f>
        <v/>
      </c>
      <c r="H643" s="1095" t="str">
        <f t="shared" si="457"/>
        <v/>
      </c>
      <c r="I643" s="1095" t="str">
        <f t="shared" si="457"/>
        <v/>
      </c>
      <c r="J643" s="1095" t="str">
        <f t="shared" si="457"/>
        <v/>
      </c>
      <c r="K643" s="1096" t="str">
        <f t="shared" si="457"/>
        <v/>
      </c>
    </row>
    <row r="644" spans="1:11" x14ac:dyDescent="0.3">
      <c r="A644" s="1766"/>
      <c r="B644" s="580" t="s">
        <v>851</v>
      </c>
      <c r="C644" s="708" t="s">
        <v>596</v>
      </c>
      <c r="D644" s="580" t="s">
        <v>349</v>
      </c>
      <c r="E644" s="708" t="s">
        <v>230</v>
      </c>
      <c r="F644" s="1097">
        <f t="shared" ref="F644" si="458">F96+F233-F370+F507</f>
        <v>0</v>
      </c>
      <c r="G644" s="1095" t="str">
        <f t="shared" ref="G644:K644" si="459">IFERROR(G96+G233-G370+G507,"")</f>
        <v/>
      </c>
      <c r="H644" s="1095" t="str">
        <f t="shared" si="459"/>
        <v/>
      </c>
      <c r="I644" s="1095" t="str">
        <f t="shared" si="459"/>
        <v/>
      </c>
      <c r="J644" s="1095" t="str">
        <f t="shared" si="459"/>
        <v/>
      </c>
      <c r="K644" s="1096" t="str">
        <f t="shared" si="459"/>
        <v/>
      </c>
    </row>
    <row r="645" spans="1:11" x14ac:dyDescent="0.3">
      <c r="A645" s="1766"/>
      <c r="B645" s="580" t="s">
        <v>851</v>
      </c>
      <c r="C645" s="708" t="s">
        <v>596</v>
      </c>
      <c r="D645" s="580" t="s">
        <v>350</v>
      </c>
      <c r="E645" s="708" t="s">
        <v>230</v>
      </c>
      <c r="F645" s="1097">
        <f t="shared" ref="F645" si="460">F97+F234-F371+F508</f>
        <v>0</v>
      </c>
      <c r="G645" s="1095" t="str">
        <f t="shared" ref="G645:K645" si="461">IFERROR(G97+G234-G371+G508,"")</f>
        <v/>
      </c>
      <c r="H645" s="1095" t="str">
        <f t="shared" si="461"/>
        <v/>
      </c>
      <c r="I645" s="1095" t="str">
        <f t="shared" si="461"/>
        <v/>
      </c>
      <c r="J645" s="1095" t="str">
        <f t="shared" si="461"/>
        <v/>
      </c>
      <c r="K645" s="1096" t="str">
        <f t="shared" si="461"/>
        <v/>
      </c>
    </row>
    <row r="646" spans="1:11" ht="14.5" thickBot="1" x14ac:dyDescent="0.35">
      <c r="A646" s="1767"/>
      <c r="B646" s="1090" t="s">
        <v>851</v>
      </c>
      <c r="C646" s="433" t="s">
        <v>596</v>
      </c>
      <c r="D646" s="1090" t="s">
        <v>853</v>
      </c>
      <c r="E646" s="433" t="str">
        <f t="shared" ref="E646" si="462">$E$9</f>
        <v>km</v>
      </c>
      <c r="F646" s="1105">
        <f>SUM(F632:F645)</f>
        <v>0</v>
      </c>
      <c r="G646" s="1105">
        <f t="shared" ref="G646" si="463">SUM(G632:G645)</f>
        <v>0</v>
      </c>
      <c r="H646" s="1105">
        <f t="shared" ref="H646" si="464">SUM(H632:H645)</f>
        <v>0</v>
      </c>
      <c r="I646" s="1105">
        <f t="shared" ref="I646" si="465">SUM(I632:I645)</f>
        <v>0</v>
      </c>
      <c r="J646" s="1105">
        <f t="shared" ref="J646" si="466">SUM(J632:J645)</f>
        <v>0</v>
      </c>
      <c r="K646" s="1106">
        <f t="shared" ref="K646" si="467">SUM(K632:K645)</f>
        <v>0</v>
      </c>
    </row>
    <row r="647" spans="1:11" x14ac:dyDescent="0.3">
      <c r="A647" s="1765" t="s">
        <v>667</v>
      </c>
      <c r="B647" s="710" t="s">
        <v>854</v>
      </c>
      <c r="C647" s="1087" t="s">
        <v>602</v>
      </c>
      <c r="D647" s="710" t="s">
        <v>337</v>
      </c>
      <c r="E647" s="711" t="s">
        <v>230</v>
      </c>
      <c r="F647" s="1093">
        <f>IFERROR(F557+F572+F587,"")</f>
        <v>0</v>
      </c>
      <c r="G647" s="1093" t="str">
        <f t="shared" ref="G647:K647" si="468">IFERROR(G557+G572+G587,"")</f>
        <v/>
      </c>
      <c r="H647" s="1093" t="str">
        <f t="shared" si="468"/>
        <v/>
      </c>
      <c r="I647" s="1093" t="str">
        <f t="shared" si="468"/>
        <v/>
      </c>
      <c r="J647" s="1093" t="str">
        <f t="shared" si="468"/>
        <v/>
      </c>
      <c r="K647" s="1094" t="str">
        <f t="shared" si="468"/>
        <v/>
      </c>
    </row>
    <row r="648" spans="1:11" x14ac:dyDescent="0.3">
      <c r="A648" s="1766"/>
      <c r="B648" s="704" t="s">
        <v>854</v>
      </c>
      <c r="C648" s="708" t="s">
        <v>602</v>
      </c>
      <c r="D648" s="704" t="s">
        <v>338</v>
      </c>
      <c r="E648" s="703" t="str">
        <f>$E$9</f>
        <v>km</v>
      </c>
      <c r="F648" s="1095">
        <f t="shared" ref="F648:K648" si="469">IFERROR(F558+F573+F588,"")</f>
        <v>0</v>
      </c>
      <c r="G648" s="1095" t="str">
        <f t="shared" si="469"/>
        <v/>
      </c>
      <c r="H648" s="1095" t="str">
        <f t="shared" si="469"/>
        <v/>
      </c>
      <c r="I648" s="1095" t="str">
        <f t="shared" si="469"/>
        <v/>
      </c>
      <c r="J648" s="1095" t="str">
        <f t="shared" si="469"/>
        <v/>
      </c>
      <c r="K648" s="1096" t="str">
        <f t="shared" si="469"/>
        <v/>
      </c>
    </row>
    <row r="649" spans="1:11" x14ac:dyDescent="0.3">
      <c r="A649" s="1766"/>
      <c r="B649" s="704" t="s">
        <v>854</v>
      </c>
      <c r="C649" s="708" t="s">
        <v>602</v>
      </c>
      <c r="D649" s="704" t="s">
        <v>339</v>
      </c>
      <c r="E649" s="703" t="str">
        <f t="shared" ref="E649:E661" si="470">$E$9</f>
        <v>km</v>
      </c>
      <c r="F649" s="1095">
        <f t="shared" ref="F649:K649" si="471">IFERROR(F559+F574+F589,"")</f>
        <v>0</v>
      </c>
      <c r="G649" s="1095" t="str">
        <f t="shared" si="471"/>
        <v/>
      </c>
      <c r="H649" s="1095" t="str">
        <f t="shared" si="471"/>
        <v/>
      </c>
      <c r="I649" s="1095" t="str">
        <f t="shared" si="471"/>
        <v/>
      </c>
      <c r="J649" s="1095" t="str">
        <f t="shared" si="471"/>
        <v/>
      </c>
      <c r="K649" s="1096" t="str">
        <f t="shared" si="471"/>
        <v/>
      </c>
    </row>
    <row r="650" spans="1:11" x14ac:dyDescent="0.3">
      <c r="A650" s="1766"/>
      <c r="B650" s="704" t="s">
        <v>854</v>
      </c>
      <c r="C650" s="708" t="s">
        <v>602</v>
      </c>
      <c r="D650" s="704" t="s">
        <v>340</v>
      </c>
      <c r="E650" s="703" t="str">
        <f t="shared" si="470"/>
        <v>km</v>
      </c>
      <c r="F650" s="1095">
        <f t="shared" ref="F650:K650" si="472">IFERROR(F560+F575+F590,"")</f>
        <v>0</v>
      </c>
      <c r="G650" s="1095" t="str">
        <f t="shared" si="472"/>
        <v/>
      </c>
      <c r="H650" s="1095" t="str">
        <f t="shared" si="472"/>
        <v/>
      </c>
      <c r="I650" s="1095" t="str">
        <f t="shared" si="472"/>
        <v/>
      </c>
      <c r="J650" s="1095" t="str">
        <f t="shared" si="472"/>
        <v/>
      </c>
      <c r="K650" s="1096" t="str">
        <f t="shared" si="472"/>
        <v/>
      </c>
    </row>
    <row r="651" spans="1:11" x14ac:dyDescent="0.3">
      <c r="A651" s="1766"/>
      <c r="B651" s="704" t="s">
        <v>854</v>
      </c>
      <c r="C651" s="708" t="s">
        <v>602</v>
      </c>
      <c r="D651" s="704" t="s">
        <v>341</v>
      </c>
      <c r="E651" s="703" t="str">
        <f t="shared" si="470"/>
        <v>km</v>
      </c>
      <c r="F651" s="1095">
        <f t="shared" ref="F651:K651" si="473">IFERROR(F561+F576+F591,"")</f>
        <v>0</v>
      </c>
      <c r="G651" s="1095" t="str">
        <f t="shared" si="473"/>
        <v/>
      </c>
      <c r="H651" s="1095" t="str">
        <f t="shared" si="473"/>
        <v/>
      </c>
      <c r="I651" s="1095" t="str">
        <f t="shared" si="473"/>
        <v/>
      </c>
      <c r="J651" s="1095" t="str">
        <f t="shared" si="473"/>
        <v/>
      </c>
      <c r="K651" s="1096" t="str">
        <f t="shared" si="473"/>
        <v/>
      </c>
    </row>
    <row r="652" spans="1:11" x14ac:dyDescent="0.3">
      <c r="A652" s="1766"/>
      <c r="B652" s="704" t="s">
        <v>854</v>
      </c>
      <c r="C652" s="708" t="s">
        <v>602</v>
      </c>
      <c r="D652" s="704" t="s">
        <v>342</v>
      </c>
      <c r="E652" s="703" t="str">
        <f t="shared" si="470"/>
        <v>km</v>
      </c>
      <c r="F652" s="1095">
        <f t="shared" ref="F652:K652" si="474">IFERROR(F562+F577+F592,"")</f>
        <v>0</v>
      </c>
      <c r="G652" s="1095" t="str">
        <f t="shared" si="474"/>
        <v/>
      </c>
      <c r="H652" s="1095" t="str">
        <f t="shared" si="474"/>
        <v/>
      </c>
      <c r="I652" s="1095" t="str">
        <f t="shared" si="474"/>
        <v/>
      </c>
      <c r="J652" s="1095" t="str">
        <f t="shared" si="474"/>
        <v/>
      </c>
      <c r="K652" s="1096" t="str">
        <f t="shared" si="474"/>
        <v/>
      </c>
    </row>
    <row r="653" spans="1:11" x14ac:dyDescent="0.3">
      <c r="A653" s="1766"/>
      <c r="B653" s="704" t="s">
        <v>854</v>
      </c>
      <c r="C653" s="708" t="s">
        <v>602</v>
      </c>
      <c r="D653" s="704" t="s">
        <v>343</v>
      </c>
      <c r="E653" s="703" t="str">
        <f t="shared" si="470"/>
        <v>km</v>
      </c>
      <c r="F653" s="1095">
        <f t="shared" ref="F653:K653" si="475">IFERROR(F563+F578+F593,"")</f>
        <v>0</v>
      </c>
      <c r="G653" s="1095" t="str">
        <f t="shared" si="475"/>
        <v/>
      </c>
      <c r="H653" s="1095" t="str">
        <f t="shared" si="475"/>
        <v/>
      </c>
      <c r="I653" s="1095" t="str">
        <f t="shared" si="475"/>
        <v/>
      </c>
      <c r="J653" s="1095" t="str">
        <f t="shared" si="475"/>
        <v/>
      </c>
      <c r="K653" s="1096" t="str">
        <f t="shared" si="475"/>
        <v/>
      </c>
    </row>
    <row r="654" spans="1:11" x14ac:dyDescent="0.3">
      <c r="A654" s="1766"/>
      <c r="B654" s="704" t="s">
        <v>854</v>
      </c>
      <c r="C654" s="708" t="s">
        <v>602</v>
      </c>
      <c r="D654" s="704" t="s">
        <v>344</v>
      </c>
      <c r="E654" s="703" t="str">
        <f t="shared" si="470"/>
        <v>km</v>
      </c>
      <c r="F654" s="1095">
        <f t="shared" ref="F654:K654" si="476">IFERROR(F564+F579+F594,"")</f>
        <v>0</v>
      </c>
      <c r="G654" s="1095" t="str">
        <f t="shared" si="476"/>
        <v/>
      </c>
      <c r="H654" s="1095" t="str">
        <f t="shared" si="476"/>
        <v/>
      </c>
      <c r="I654" s="1095" t="str">
        <f t="shared" si="476"/>
        <v/>
      </c>
      <c r="J654" s="1095" t="str">
        <f t="shared" si="476"/>
        <v/>
      </c>
      <c r="K654" s="1096" t="str">
        <f t="shared" si="476"/>
        <v/>
      </c>
    </row>
    <row r="655" spans="1:11" x14ac:dyDescent="0.3">
      <c r="A655" s="1766"/>
      <c r="B655" s="704" t="s">
        <v>854</v>
      </c>
      <c r="C655" s="708" t="s">
        <v>602</v>
      </c>
      <c r="D655" s="704" t="s">
        <v>345</v>
      </c>
      <c r="E655" s="703" t="str">
        <f t="shared" si="470"/>
        <v>km</v>
      </c>
      <c r="F655" s="1095">
        <f t="shared" ref="F655:K655" si="477">IFERROR(F565+F580+F595,"")</f>
        <v>0</v>
      </c>
      <c r="G655" s="1095" t="str">
        <f t="shared" si="477"/>
        <v/>
      </c>
      <c r="H655" s="1095" t="str">
        <f t="shared" si="477"/>
        <v/>
      </c>
      <c r="I655" s="1095" t="str">
        <f t="shared" si="477"/>
        <v/>
      </c>
      <c r="J655" s="1095" t="str">
        <f t="shared" si="477"/>
        <v/>
      </c>
      <c r="K655" s="1096" t="str">
        <f t="shared" si="477"/>
        <v/>
      </c>
    </row>
    <row r="656" spans="1:11" x14ac:dyDescent="0.3">
      <c r="A656" s="1766"/>
      <c r="B656" s="704" t="s">
        <v>854</v>
      </c>
      <c r="C656" s="708" t="s">
        <v>602</v>
      </c>
      <c r="D656" s="704" t="s">
        <v>346</v>
      </c>
      <c r="E656" s="703" t="str">
        <f t="shared" si="470"/>
        <v>km</v>
      </c>
      <c r="F656" s="1095">
        <f t="shared" ref="F656:K656" si="478">IFERROR(F566+F581+F596,"")</f>
        <v>0</v>
      </c>
      <c r="G656" s="1095" t="str">
        <f t="shared" si="478"/>
        <v/>
      </c>
      <c r="H656" s="1095" t="str">
        <f t="shared" si="478"/>
        <v/>
      </c>
      <c r="I656" s="1095" t="str">
        <f t="shared" si="478"/>
        <v/>
      </c>
      <c r="J656" s="1095" t="str">
        <f t="shared" si="478"/>
        <v/>
      </c>
      <c r="K656" s="1096" t="str">
        <f t="shared" si="478"/>
        <v/>
      </c>
    </row>
    <row r="657" spans="1:11" x14ac:dyDescent="0.3">
      <c r="A657" s="1766"/>
      <c r="B657" s="704" t="s">
        <v>854</v>
      </c>
      <c r="C657" s="708" t="s">
        <v>602</v>
      </c>
      <c r="D657" s="704" t="s">
        <v>347</v>
      </c>
      <c r="E657" s="703" t="str">
        <f t="shared" si="470"/>
        <v>km</v>
      </c>
      <c r="F657" s="1095">
        <f t="shared" ref="F657:K657" si="479">IFERROR(F567+F582+F597,"")</f>
        <v>0</v>
      </c>
      <c r="G657" s="1095" t="str">
        <f t="shared" si="479"/>
        <v/>
      </c>
      <c r="H657" s="1095" t="str">
        <f t="shared" si="479"/>
        <v/>
      </c>
      <c r="I657" s="1095" t="str">
        <f t="shared" si="479"/>
        <v/>
      </c>
      <c r="J657" s="1095" t="str">
        <f t="shared" si="479"/>
        <v/>
      </c>
      <c r="K657" s="1096" t="str">
        <f t="shared" si="479"/>
        <v/>
      </c>
    </row>
    <row r="658" spans="1:11" x14ac:dyDescent="0.3">
      <c r="A658" s="1766"/>
      <c r="B658" s="704" t="s">
        <v>854</v>
      </c>
      <c r="C658" s="708" t="s">
        <v>602</v>
      </c>
      <c r="D658" s="704" t="s">
        <v>348</v>
      </c>
      <c r="E658" s="703" t="str">
        <f t="shared" si="470"/>
        <v>km</v>
      </c>
      <c r="F658" s="1095">
        <f t="shared" ref="F658:K658" si="480">IFERROR(F568+F583+F598,"")</f>
        <v>0</v>
      </c>
      <c r="G658" s="1095" t="str">
        <f t="shared" si="480"/>
        <v/>
      </c>
      <c r="H658" s="1095" t="str">
        <f t="shared" si="480"/>
        <v/>
      </c>
      <c r="I658" s="1095" t="str">
        <f t="shared" si="480"/>
        <v/>
      </c>
      <c r="J658" s="1095" t="str">
        <f t="shared" si="480"/>
        <v/>
      </c>
      <c r="K658" s="1096" t="str">
        <f t="shared" si="480"/>
        <v/>
      </c>
    </row>
    <row r="659" spans="1:11" x14ac:dyDescent="0.3">
      <c r="A659" s="1766"/>
      <c r="B659" s="704" t="s">
        <v>854</v>
      </c>
      <c r="C659" s="708" t="s">
        <v>602</v>
      </c>
      <c r="D659" s="704" t="s">
        <v>349</v>
      </c>
      <c r="E659" s="703" t="str">
        <f t="shared" si="470"/>
        <v>km</v>
      </c>
      <c r="F659" s="1095">
        <f t="shared" ref="F659:K659" si="481">IFERROR(F569+F584+F599,"")</f>
        <v>0</v>
      </c>
      <c r="G659" s="1095" t="str">
        <f t="shared" si="481"/>
        <v/>
      </c>
      <c r="H659" s="1095" t="str">
        <f t="shared" si="481"/>
        <v/>
      </c>
      <c r="I659" s="1095" t="str">
        <f t="shared" si="481"/>
        <v/>
      </c>
      <c r="J659" s="1095" t="str">
        <f t="shared" si="481"/>
        <v/>
      </c>
      <c r="K659" s="1096" t="str">
        <f t="shared" si="481"/>
        <v/>
      </c>
    </row>
    <row r="660" spans="1:11" x14ac:dyDescent="0.3">
      <c r="A660" s="1766"/>
      <c r="B660" s="580" t="s">
        <v>854</v>
      </c>
      <c r="C660" s="708" t="s">
        <v>602</v>
      </c>
      <c r="D660" s="580" t="s">
        <v>350</v>
      </c>
      <c r="E660" s="703" t="str">
        <f t="shared" si="470"/>
        <v>km</v>
      </c>
      <c r="F660" s="1097">
        <f t="shared" ref="F660:K660" si="482">IFERROR(F570+F585+F600,"")</f>
        <v>0</v>
      </c>
      <c r="G660" s="1097" t="str">
        <f t="shared" si="482"/>
        <v/>
      </c>
      <c r="H660" s="1097" t="str">
        <f t="shared" si="482"/>
        <v/>
      </c>
      <c r="I660" s="1097" t="str">
        <f t="shared" si="482"/>
        <v/>
      </c>
      <c r="J660" s="1097" t="str">
        <f t="shared" si="482"/>
        <v/>
      </c>
      <c r="K660" s="1098" t="str">
        <f t="shared" si="482"/>
        <v/>
      </c>
    </row>
    <row r="661" spans="1:11" ht="14.5" thickBot="1" x14ac:dyDescent="0.35">
      <c r="A661" s="1767"/>
      <c r="B661" s="1090" t="s">
        <v>854</v>
      </c>
      <c r="C661" s="433" t="s">
        <v>602</v>
      </c>
      <c r="D661" s="1090" t="s">
        <v>853</v>
      </c>
      <c r="E661" s="433" t="str">
        <f t="shared" si="470"/>
        <v>km</v>
      </c>
      <c r="F661" s="1105">
        <f t="shared" ref="F661:K661" si="483">IFERROR(F571+F586+F601,"")</f>
        <v>0</v>
      </c>
      <c r="G661" s="1105">
        <f t="shared" si="483"/>
        <v>0</v>
      </c>
      <c r="H661" s="1105">
        <f t="shared" si="483"/>
        <v>0</v>
      </c>
      <c r="I661" s="1105">
        <f t="shared" si="483"/>
        <v>0</v>
      </c>
      <c r="J661" s="1105">
        <f t="shared" si="483"/>
        <v>0</v>
      </c>
      <c r="K661" s="1106">
        <f t="shared" si="483"/>
        <v>0</v>
      </c>
    </row>
    <row r="662" spans="1:11" x14ac:dyDescent="0.3">
      <c r="A662" s="1765" t="s">
        <v>667</v>
      </c>
      <c r="B662" s="1088" t="s">
        <v>854</v>
      </c>
      <c r="C662" s="1089" t="s">
        <v>596</v>
      </c>
      <c r="D662" s="1088" t="s">
        <v>337</v>
      </c>
      <c r="E662" s="1089" t="s">
        <v>230</v>
      </c>
      <c r="F662" s="1093">
        <f>IFERROR(F602+F617+F632,"")</f>
        <v>0</v>
      </c>
      <c r="G662" s="1093" t="str">
        <f t="shared" ref="G662:K662" si="484">IFERROR(G602+G617+G632,"")</f>
        <v/>
      </c>
      <c r="H662" s="1093" t="str">
        <f t="shared" si="484"/>
        <v/>
      </c>
      <c r="I662" s="1093" t="str">
        <f t="shared" si="484"/>
        <v/>
      </c>
      <c r="J662" s="1093" t="str">
        <f t="shared" si="484"/>
        <v/>
      </c>
      <c r="K662" s="1094" t="str">
        <f t="shared" si="484"/>
        <v/>
      </c>
    </row>
    <row r="663" spans="1:11" x14ac:dyDescent="0.3">
      <c r="A663" s="1766"/>
      <c r="B663" s="704" t="s">
        <v>854</v>
      </c>
      <c r="C663" s="703" t="s">
        <v>596</v>
      </c>
      <c r="D663" s="704" t="s">
        <v>338</v>
      </c>
      <c r="E663" s="703" t="str">
        <f>$E$9</f>
        <v>km</v>
      </c>
      <c r="F663" s="1097">
        <f t="shared" ref="F663:K663" si="485">IFERROR(F603+F618+F633,"")</f>
        <v>0</v>
      </c>
      <c r="G663" s="1097" t="str">
        <f t="shared" si="485"/>
        <v/>
      </c>
      <c r="H663" s="1097" t="str">
        <f t="shared" si="485"/>
        <v/>
      </c>
      <c r="I663" s="1097" t="str">
        <f t="shared" si="485"/>
        <v/>
      </c>
      <c r="J663" s="1097" t="str">
        <f t="shared" si="485"/>
        <v/>
      </c>
      <c r="K663" s="1098" t="str">
        <f t="shared" si="485"/>
        <v/>
      </c>
    </row>
    <row r="664" spans="1:11" x14ac:dyDescent="0.3">
      <c r="A664" s="1766"/>
      <c r="B664" s="704" t="s">
        <v>854</v>
      </c>
      <c r="C664" s="703" t="s">
        <v>596</v>
      </c>
      <c r="D664" s="704" t="s">
        <v>339</v>
      </c>
      <c r="E664" s="703" t="str">
        <f t="shared" ref="E664:E674" si="486">$E$9</f>
        <v>km</v>
      </c>
      <c r="F664" s="1097">
        <f t="shared" ref="F664:K664" si="487">IFERROR(F604+F619+F634,"")</f>
        <v>0</v>
      </c>
      <c r="G664" s="1097" t="str">
        <f t="shared" si="487"/>
        <v/>
      </c>
      <c r="H664" s="1097" t="str">
        <f t="shared" si="487"/>
        <v/>
      </c>
      <c r="I664" s="1097" t="str">
        <f t="shared" si="487"/>
        <v/>
      </c>
      <c r="J664" s="1097" t="str">
        <f t="shared" si="487"/>
        <v/>
      </c>
      <c r="K664" s="1098" t="str">
        <f t="shared" si="487"/>
        <v/>
      </c>
    </row>
    <row r="665" spans="1:11" x14ac:dyDescent="0.3">
      <c r="A665" s="1766"/>
      <c r="B665" s="704" t="s">
        <v>854</v>
      </c>
      <c r="C665" s="703" t="s">
        <v>596</v>
      </c>
      <c r="D665" s="704" t="s">
        <v>340</v>
      </c>
      <c r="E665" s="703" t="str">
        <f t="shared" si="486"/>
        <v>km</v>
      </c>
      <c r="F665" s="1097">
        <f t="shared" ref="F665:K665" si="488">IFERROR(F605+F620+F635,"")</f>
        <v>0</v>
      </c>
      <c r="G665" s="1097" t="str">
        <f t="shared" si="488"/>
        <v/>
      </c>
      <c r="H665" s="1097" t="str">
        <f t="shared" si="488"/>
        <v/>
      </c>
      <c r="I665" s="1097" t="str">
        <f t="shared" si="488"/>
        <v/>
      </c>
      <c r="J665" s="1097" t="str">
        <f t="shared" si="488"/>
        <v/>
      </c>
      <c r="K665" s="1098" t="str">
        <f t="shared" si="488"/>
        <v/>
      </c>
    </row>
    <row r="666" spans="1:11" x14ac:dyDescent="0.3">
      <c r="A666" s="1766"/>
      <c r="B666" s="704" t="s">
        <v>854</v>
      </c>
      <c r="C666" s="703" t="s">
        <v>596</v>
      </c>
      <c r="D666" s="704" t="s">
        <v>341</v>
      </c>
      <c r="E666" s="703" t="str">
        <f t="shared" si="486"/>
        <v>km</v>
      </c>
      <c r="F666" s="1097">
        <f t="shared" ref="F666:K666" si="489">IFERROR(F606+F621+F636,"")</f>
        <v>0</v>
      </c>
      <c r="G666" s="1097" t="str">
        <f t="shared" si="489"/>
        <v/>
      </c>
      <c r="H666" s="1097" t="str">
        <f t="shared" si="489"/>
        <v/>
      </c>
      <c r="I666" s="1097" t="str">
        <f t="shared" si="489"/>
        <v/>
      </c>
      <c r="J666" s="1097" t="str">
        <f t="shared" si="489"/>
        <v/>
      </c>
      <c r="K666" s="1098" t="str">
        <f t="shared" si="489"/>
        <v/>
      </c>
    </row>
    <row r="667" spans="1:11" x14ac:dyDescent="0.3">
      <c r="A667" s="1766"/>
      <c r="B667" s="704" t="s">
        <v>854</v>
      </c>
      <c r="C667" s="703" t="s">
        <v>596</v>
      </c>
      <c r="D667" s="704" t="s">
        <v>342</v>
      </c>
      <c r="E667" s="703" t="str">
        <f t="shared" si="486"/>
        <v>km</v>
      </c>
      <c r="F667" s="1097">
        <f t="shared" ref="F667:K667" si="490">IFERROR(F607+F622+F637,"")</f>
        <v>0</v>
      </c>
      <c r="G667" s="1097" t="str">
        <f t="shared" si="490"/>
        <v/>
      </c>
      <c r="H667" s="1097" t="str">
        <f t="shared" si="490"/>
        <v/>
      </c>
      <c r="I667" s="1097" t="str">
        <f t="shared" si="490"/>
        <v/>
      </c>
      <c r="J667" s="1097" t="str">
        <f t="shared" si="490"/>
        <v/>
      </c>
      <c r="K667" s="1098" t="str">
        <f t="shared" si="490"/>
        <v/>
      </c>
    </row>
    <row r="668" spans="1:11" x14ac:dyDescent="0.3">
      <c r="A668" s="1766"/>
      <c r="B668" s="704" t="s">
        <v>854</v>
      </c>
      <c r="C668" s="703" t="s">
        <v>596</v>
      </c>
      <c r="D668" s="704" t="s">
        <v>343</v>
      </c>
      <c r="E668" s="703" t="str">
        <f t="shared" si="486"/>
        <v>km</v>
      </c>
      <c r="F668" s="1097">
        <f t="shared" ref="F668:K668" si="491">IFERROR(F608+F623+F638,"")</f>
        <v>0</v>
      </c>
      <c r="G668" s="1097" t="str">
        <f t="shared" si="491"/>
        <v/>
      </c>
      <c r="H668" s="1097" t="str">
        <f t="shared" si="491"/>
        <v/>
      </c>
      <c r="I668" s="1097" t="str">
        <f t="shared" si="491"/>
        <v/>
      </c>
      <c r="J668" s="1097" t="str">
        <f t="shared" si="491"/>
        <v/>
      </c>
      <c r="K668" s="1098" t="str">
        <f t="shared" si="491"/>
        <v/>
      </c>
    </row>
    <row r="669" spans="1:11" x14ac:dyDescent="0.3">
      <c r="A669" s="1766"/>
      <c r="B669" s="704" t="s">
        <v>854</v>
      </c>
      <c r="C669" s="703" t="s">
        <v>596</v>
      </c>
      <c r="D669" s="704" t="s">
        <v>344</v>
      </c>
      <c r="E669" s="703" t="str">
        <f t="shared" si="486"/>
        <v>km</v>
      </c>
      <c r="F669" s="1097">
        <f t="shared" ref="F669:K669" si="492">IFERROR(F609+F624+F639,"")</f>
        <v>0</v>
      </c>
      <c r="G669" s="1097" t="str">
        <f t="shared" si="492"/>
        <v/>
      </c>
      <c r="H669" s="1097" t="str">
        <f t="shared" si="492"/>
        <v/>
      </c>
      <c r="I669" s="1097" t="str">
        <f t="shared" si="492"/>
        <v/>
      </c>
      <c r="J669" s="1097" t="str">
        <f t="shared" si="492"/>
        <v/>
      </c>
      <c r="K669" s="1098" t="str">
        <f t="shared" si="492"/>
        <v/>
      </c>
    </row>
    <row r="670" spans="1:11" x14ac:dyDescent="0.3">
      <c r="A670" s="1766"/>
      <c r="B670" s="704" t="s">
        <v>854</v>
      </c>
      <c r="C670" s="703" t="s">
        <v>596</v>
      </c>
      <c r="D670" s="704" t="s">
        <v>345</v>
      </c>
      <c r="E670" s="703" t="str">
        <f t="shared" si="486"/>
        <v>km</v>
      </c>
      <c r="F670" s="1097">
        <f t="shared" ref="F670:K670" si="493">IFERROR(F610+F625+F640,"")</f>
        <v>0</v>
      </c>
      <c r="G670" s="1097" t="str">
        <f t="shared" si="493"/>
        <v/>
      </c>
      <c r="H670" s="1097" t="str">
        <f t="shared" si="493"/>
        <v/>
      </c>
      <c r="I670" s="1097" t="str">
        <f t="shared" si="493"/>
        <v/>
      </c>
      <c r="J670" s="1097" t="str">
        <f t="shared" si="493"/>
        <v/>
      </c>
      <c r="K670" s="1098" t="str">
        <f t="shared" si="493"/>
        <v/>
      </c>
    </row>
    <row r="671" spans="1:11" x14ac:dyDescent="0.3">
      <c r="A671" s="1766"/>
      <c r="B671" s="704" t="s">
        <v>854</v>
      </c>
      <c r="C671" s="703" t="s">
        <v>596</v>
      </c>
      <c r="D671" s="704" t="s">
        <v>346</v>
      </c>
      <c r="E671" s="703" t="str">
        <f t="shared" si="486"/>
        <v>km</v>
      </c>
      <c r="F671" s="1097">
        <f t="shared" ref="F671:K671" si="494">IFERROR(F611+F626+F641,"")</f>
        <v>0</v>
      </c>
      <c r="G671" s="1097" t="str">
        <f t="shared" si="494"/>
        <v/>
      </c>
      <c r="H671" s="1097" t="str">
        <f t="shared" si="494"/>
        <v/>
      </c>
      <c r="I671" s="1097" t="str">
        <f t="shared" si="494"/>
        <v/>
      </c>
      <c r="J671" s="1097" t="str">
        <f t="shared" si="494"/>
        <v/>
      </c>
      <c r="K671" s="1098" t="str">
        <f t="shared" si="494"/>
        <v/>
      </c>
    </row>
    <row r="672" spans="1:11" x14ac:dyDescent="0.3">
      <c r="A672" s="1766"/>
      <c r="B672" s="704" t="s">
        <v>854</v>
      </c>
      <c r="C672" s="703" t="s">
        <v>596</v>
      </c>
      <c r="D672" s="704" t="s">
        <v>347</v>
      </c>
      <c r="E672" s="703" t="str">
        <f t="shared" si="486"/>
        <v>km</v>
      </c>
      <c r="F672" s="1097">
        <f t="shared" ref="F672:K672" si="495">IFERROR(F612+F627+F642,"")</f>
        <v>0</v>
      </c>
      <c r="G672" s="1097" t="str">
        <f t="shared" si="495"/>
        <v/>
      </c>
      <c r="H672" s="1097" t="str">
        <f t="shared" si="495"/>
        <v/>
      </c>
      <c r="I672" s="1097" t="str">
        <f t="shared" si="495"/>
        <v/>
      </c>
      <c r="J672" s="1097" t="str">
        <f t="shared" si="495"/>
        <v/>
      </c>
      <c r="K672" s="1098" t="str">
        <f t="shared" si="495"/>
        <v/>
      </c>
    </row>
    <row r="673" spans="1:11" x14ac:dyDescent="0.3">
      <c r="A673" s="1766"/>
      <c r="B673" s="704" t="s">
        <v>854</v>
      </c>
      <c r="C673" s="703" t="s">
        <v>596</v>
      </c>
      <c r="D673" s="704" t="s">
        <v>348</v>
      </c>
      <c r="E673" s="703" t="str">
        <f t="shared" si="486"/>
        <v>km</v>
      </c>
      <c r="F673" s="1097">
        <f t="shared" ref="F673:K673" si="496">IFERROR(F613+F628+F643,"")</f>
        <v>0</v>
      </c>
      <c r="G673" s="1097" t="str">
        <f t="shared" si="496"/>
        <v/>
      </c>
      <c r="H673" s="1097" t="str">
        <f t="shared" si="496"/>
        <v/>
      </c>
      <c r="I673" s="1097" t="str">
        <f t="shared" si="496"/>
        <v/>
      </c>
      <c r="J673" s="1097" t="str">
        <f t="shared" si="496"/>
        <v/>
      </c>
      <c r="K673" s="1098" t="str">
        <f t="shared" si="496"/>
        <v/>
      </c>
    </row>
    <row r="674" spans="1:11" x14ac:dyDescent="0.3">
      <c r="A674" s="1766"/>
      <c r="B674" s="704" t="s">
        <v>854</v>
      </c>
      <c r="C674" s="703" t="s">
        <v>596</v>
      </c>
      <c r="D674" s="704" t="s">
        <v>349</v>
      </c>
      <c r="E674" s="703" t="str">
        <f t="shared" si="486"/>
        <v>km</v>
      </c>
      <c r="F674" s="1097">
        <f t="shared" ref="F674:K674" si="497">IFERROR(F614+F629+F644,"")</f>
        <v>0</v>
      </c>
      <c r="G674" s="1097" t="str">
        <f t="shared" si="497"/>
        <v/>
      </c>
      <c r="H674" s="1097" t="str">
        <f t="shared" si="497"/>
        <v/>
      </c>
      <c r="I674" s="1097" t="str">
        <f t="shared" si="497"/>
        <v/>
      </c>
      <c r="J674" s="1097" t="str">
        <f t="shared" si="497"/>
        <v/>
      </c>
      <c r="K674" s="1098" t="str">
        <f t="shared" si="497"/>
        <v/>
      </c>
    </row>
    <row r="675" spans="1:11" x14ac:dyDescent="0.3">
      <c r="A675" s="1766"/>
      <c r="B675" s="704" t="s">
        <v>854</v>
      </c>
      <c r="C675" s="708" t="s">
        <v>596</v>
      </c>
      <c r="D675" s="580" t="s">
        <v>350</v>
      </c>
      <c r="E675" s="708" t="s">
        <v>230</v>
      </c>
      <c r="F675" s="1097">
        <f t="shared" ref="F675:K675" si="498">IFERROR(F615+F630+F645,"")</f>
        <v>0</v>
      </c>
      <c r="G675" s="1097" t="str">
        <f t="shared" si="498"/>
        <v/>
      </c>
      <c r="H675" s="1097" t="str">
        <f t="shared" si="498"/>
        <v/>
      </c>
      <c r="I675" s="1097" t="str">
        <f t="shared" si="498"/>
        <v/>
      </c>
      <c r="J675" s="1097" t="str">
        <f t="shared" si="498"/>
        <v/>
      </c>
      <c r="K675" s="1098" t="str">
        <f t="shared" si="498"/>
        <v/>
      </c>
    </row>
    <row r="676" spans="1:11" ht="14.5" thickBot="1" x14ac:dyDescent="0.35">
      <c r="A676" s="1767"/>
      <c r="B676" s="1090" t="s">
        <v>854</v>
      </c>
      <c r="C676" s="433" t="s">
        <v>596</v>
      </c>
      <c r="D676" s="1090" t="s">
        <v>853</v>
      </c>
      <c r="E676" s="433" t="str">
        <f t="shared" ref="E676" si="499">$E$9</f>
        <v>km</v>
      </c>
      <c r="F676" s="1107">
        <f t="shared" ref="F676:K676" si="500">IFERROR(F616+F631+F646,"")</f>
        <v>0</v>
      </c>
      <c r="G676" s="1107">
        <f t="shared" si="500"/>
        <v>0</v>
      </c>
      <c r="H676" s="1107">
        <f t="shared" si="500"/>
        <v>0</v>
      </c>
      <c r="I676" s="1107">
        <f t="shared" si="500"/>
        <v>0</v>
      </c>
      <c r="J676" s="1107">
        <f t="shared" si="500"/>
        <v>0</v>
      </c>
      <c r="K676" s="1108">
        <f t="shared" si="500"/>
        <v>0</v>
      </c>
    </row>
    <row r="677" spans="1:11" x14ac:dyDescent="0.3">
      <c r="A677" s="1765" t="s">
        <v>667</v>
      </c>
      <c r="B677" s="1088" t="s">
        <v>854</v>
      </c>
      <c r="C677" s="1089" t="s">
        <v>855</v>
      </c>
      <c r="D677" s="1088" t="s">
        <v>337</v>
      </c>
      <c r="E677" s="711" t="s">
        <v>230</v>
      </c>
      <c r="F677" s="1093">
        <f>IFERROR(F647+F662,"")</f>
        <v>0</v>
      </c>
      <c r="G677" s="1093" t="str">
        <f t="shared" ref="G677:K677" si="501">IFERROR(G647+G662,"")</f>
        <v/>
      </c>
      <c r="H677" s="1093" t="str">
        <f t="shared" si="501"/>
        <v/>
      </c>
      <c r="I677" s="1093" t="str">
        <f t="shared" si="501"/>
        <v/>
      </c>
      <c r="J677" s="1093" t="str">
        <f t="shared" si="501"/>
        <v/>
      </c>
      <c r="K677" s="1094" t="str">
        <f t="shared" si="501"/>
        <v/>
      </c>
    </row>
    <row r="678" spans="1:11" x14ac:dyDescent="0.3">
      <c r="A678" s="1766"/>
      <c r="B678" s="704" t="s">
        <v>854</v>
      </c>
      <c r="C678" s="1089" t="s">
        <v>855</v>
      </c>
      <c r="D678" s="704" t="s">
        <v>338</v>
      </c>
      <c r="E678" s="703" t="str">
        <f>$E$9</f>
        <v>km</v>
      </c>
      <c r="F678" s="1097">
        <f t="shared" ref="F678:K678" si="502">IFERROR(F648+F663,"")</f>
        <v>0</v>
      </c>
      <c r="G678" s="1097" t="str">
        <f t="shared" si="502"/>
        <v/>
      </c>
      <c r="H678" s="1097" t="str">
        <f t="shared" si="502"/>
        <v/>
      </c>
      <c r="I678" s="1097" t="str">
        <f t="shared" si="502"/>
        <v/>
      </c>
      <c r="J678" s="1097" t="str">
        <f t="shared" si="502"/>
        <v/>
      </c>
      <c r="K678" s="1098" t="str">
        <f t="shared" si="502"/>
        <v/>
      </c>
    </row>
    <row r="679" spans="1:11" x14ac:dyDescent="0.3">
      <c r="A679" s="1766"/>
      <c r="B679" s="704" t="s">
        <v>854</v>
      </c>
      <c r="C679" s="1089" t="s">
        <v>855</v>
      </c>
      <c r="D679" s="704" t="s">
        <v>339</v>
      </c>
      <c r="E679" s="703" t="str">
        <f t="shared" ref="E679:E689" si="503">$E$9</f>
        <v>km</v>
      </c>
      <c r="F679" s="1097">
        <f t="shared" ref="F679:K679" si="504">IFERROR(F649+F664,"")</f>
        <v>0</v>
      </c>
      <c r="G679" s="1097" t="str">
        <f t="shared" si="504"/>
        <v/>
      </c>
      <c r="H679" s="1097" t="str">
        <f t="shared" si="504"/>
        <v/>
      </c>
      <c r="I679" s="1097" t="str">
        <f t="shared" si="504"/>
        <v/>
      </c>
      <c r="J679" s="1097" t="str">
        <f t="shared" si="504"/>
        <v/>
      </c>
      <c r="K679" s="1098" t="str">
        <f t="shared" si="504"/>
        <v/>
      </c>
    </row>
    <row r="680" spans="1:11" x14ac:dyDescent="0.3">
      <c r="A680" s="1766"/>
      <c r="B680" s="704" t="s">
        <v>854</v>
      </c>
      <c r="C680" s="1089" t="s">
        <v>855</v>
      </c>
      <c r="D680" s="704" t="s">
        <v>340</v>
      </c>
      <c r="E680" s="703" t="str">
        <f t="shared" si="503"/>
        <v>km</v>
      </c>
      <c r="F680" s="1097">
        <f t="shared" ref="F680:K680" si="505">IFERROR(F650+F665,"")</f>
        <v>0</v>
      </c>
      <c r="G680" s="1097" t="str">
        <f t="shared" si="505"/>
        <v/>
      </c>
      <c r="H680" s="1097" t="str">
        <f t="shared" si="505"/>
        <v/>
      </c>
      <c r="I680" s="1097" t="str">
        <f t="shared" si="505"/>
        <v/>
      </c>
      <c r="J680" s="1097" t="str">
        <f t="shared" si="505"/>
        <v/>
      </c>
      <c r="K680" s="1098" t="str">
        <f t="shared" si="505"/>
        <v/>
      </c>
    </row>
    <row r="681" spans="1:11" x14ac:dyDescent="0.3">
      <c r="A681" s="1766"/>
      <c r="B681" s="704" t="s">
        <v>854</v>
      </c>
      <c r="C681" s="1089" t="s">
        <v>855</v>
      </c>
      <c r="D681" s="704" t="s">
        <v>341</v>
      </c>
      <c r="E681" s="703" t="str">
        <f t="shared" si="503"/>
        <v>km</v>
      </c>
      <c r="F681" s="1097">
        <f t="shared" ref="F681:K681" si="506">IFERROR(F651+F666,"")</f>
        <v>0</v>
      </c>
      <c r="G681" s="1097" t="str">
        <f t="shared" si="506"/>
        <v/>
      </c>
      <c r="H681" s="1097" t="str">
        <f t="shared" si="506"/>
        <v/>
      </c>
      <c r="I681" s="1097" t="str">
        <f t="shared" si="506"/>
        <v/>
      </c>
      <c r="J681" s="1097" t="str">
        <f t="shared" si="506"/>
        <v/>
      </c>
      <c r="K681" s="1098" t="str">
        <f t="shared" si="506"/>
        <v/>
      </c>
    </row>
    <row r="682" spans="1:11" x14ac:dyDescent="0.3">
      <c r="A682" s="1766"/>
      <c r="B682" s="704" t="s">
        <v>854</v>
      </c>
      <c r="C682" s="1089" t="s">
        <v>855</v>
      </c>
      <c r="D682" s="704" t="s">
        <v>342</v>
      </c>
      <c r="E682" s="703" t="str">
        <f t="shared" si="503"/>
        <v>km</v>
      </c>
      <c r="F682" s="1097">
        <f t="shared" ref="F682:K682" si="507">IFERROR(F652+F667,"")</f>
        <v>0</v>
      </c>
      <c r="G682" s="1097" t="str">
        <f t="shared" si="507"/>
        <v/>
      </c>
      <c r="H682" s="1097" t="str">
        <f t="shared" si="507"/>
        <v/>
      </c>
      <c r="I682" s="1097" t="str">
        <f t="shared" si="507"/>
        <v/>
      </c>
      <c r="J682" s="1097" t="str">
        <f t="shared" si="507"/>
        <v/>
      </c>
      <c r="K682" s="1098" t="str">
        <f t="shared" si="507"/>
        <v/>
      </c>
    </row>
    <row r="683" spans="1:11" x14ac:dyDescent="0.3">
      <c r="A683" s="1766"/>
      <c r="B683" s="704" t="s">
        <v>854</v>
      </c>
      <c r="C683" s="1089" t="s">
        <v>855</v>
      </c>
      <c r="D683" s="704" t="s">
        <v>343</v>
      </c>
      <c r="E683" s="703" t="str">
        <f t="shared" si="503"/>
        <v>km</v>
      </c>
      <c r="F683" s="1097">
        <f t="shared" ref="F683:K683" si="508">IFERROR(F653+F668,"")</f>
        <v>0</v>
      </c>
      <c r="G683" s="1097" t="str">
        <f t="shared" si="508"/>
        <v/>
      </c>
      <c r="H683" s="1097" t="str">
        <f t="shared" si="508"/>
        <v/>
      </c>
      <c r="I683" s="1097" t="str">
        <f t="shared" si="508"/>
        <v/>
      </c>
      <c r="J683" s="1097" t="str">
        <f t="shared" si="508"/>
        <v/>
      </c>
      <c r="K683" s="1098" t="str">
        <f t="shared" si="508"/>
        <v/>
      </c>
    </row>
    <row r="684" spans="1:11" x14ac:dyDescent="0.3">
      <c r="A684" s="1766"/>
      <c r="B684" s="704" t="s">
        <v>854</v>
      </c>
      <c r="C684" s="1089" t="s">
        <v>855</v>
      </c>
      <c r="D684" s="704" t="s">
        <v>344</v>
      </c>
      <c r="E684" s="703" t="str">
        <f t="shared" si="503"/>
        <v>km</v>
      </c>
      <c r="F684" s="1097">
        <f t="shared" ref="F684:K684" si="509">IFERROR(F654+F669,"")</f>
        <v>0</v>
      </c>
      <c r="G684" s="1097" t="str">
        <f t="shared" si="509"/>
        <v/>
      </c>
      <c r="H684" s="1097" t="str">
        <f t="shared" si="509"/>
        <v/>
      </c>
      <c r="I684" s="1097" t="str">
        <f t="shared" si="509"/>
        <v/>
      </c>
      <c r="J684" s="1097" t="str">
        <f t="shared" si="509"/>
        <v/>
      </c>
      <c r="K684" s="1098" t="str">
        <f t="shared" si="509"/>
        <v/>
      </c>
    </row>
    <row r="685" spans="1:11" x14ac:dyDescent="0.3">
      <c r="A685" s="1766"/>
      <c r="B685" s="704" t="s">
        <v>854</v>
      </c>
      <c r="C685" s="1089" t="s">
        <v>855</v>
      </c>
      <c r="D685" s="704" t="s">
        <v>345</v>
      </c>
      <c r="E685" s="703" t="str">
        <f t="shared" si="503"/>
        <v>km</v>
      </c>
      <c r="F685" s="1097">
        <f t="shared" ref="F685:K685" si="510">IFERROR(F655+F670,"")</f>
        <v>0</v>
      </c>
      <c r="G685" s="1097" t="str">
        <f t="shared" si="510"/>
        <v/>
      </c>
      <c r="H685" s="1097" t="str">
        <f t="shared" si="510"/>
        <v/>
      </c>
      <c r="I685" s="1097" t="str">
        <f t="shared" si="510"/>
        <v/>
      </c>
      <c r="J685" s="1097" t="str">
        <f t="shared" si="510"/>
        <v/>
      </c>
      <c r="K685" s="1098" t="str">
        <f t="shared" si="510"/>
        <v/>
      </c>
    </row>
    <row r="686" spans="1:11" x14ac:dyDescent="0.3">
      <c r="A686" s="1766"/>
      <c r="B686" s="704" t="s">
        <v>854</v>
      </c>
      <c r="C686" s="1089" t="s">
        <v>855</v>
      </c>
      <c r="D686" s="704" t="s">
        <v>346</v>
      </c>
      <c r="E686" s="703" t="str">
        <f t="shared" si="503"/>
        <v>km</v>
      </c>
      <c r="F686" s="1097">
        <f t="shared" ref="F686:K686" si="511">IFERROR(F656+F671,"")</f>
        <v>0</v>
      </c>
      <c r="G686" s="1097" t="str">
        <f t="shared" si="511"/>
        <v/>
      </c>
      <c r="H686" s="1097" t="str">
        <f t="shared" si="511"/>
        <v/>
      </c>
      <c r="I686" s="1097" t="str">
        <f t="shared" si="511"/>
        <v/>
      </c>
      <c r="J686" s="1097" t="str">
        <f t="shared" si="511"/>
        <v/>
      </c>
      <c r="K686" s="1098" t="str">
        <f t="shared" si="511"/>
        <v/>
      </c>
    </row>
    <row r="687" spans="1:11" x14ac:dyDescent="0.3">
      <c r="A687" s="1766"/>
      <c r="B687" s="704" t="s">
        <v>854</v>
      </c>
      <c r="C687" s="1089" t="s">
        <v>855</v>
      </c>
      <c r="D687" s="704" t="s">
        <v>347</v>
      </c>
      <c r="E687" s="703" t="str">
        <f t="shared" si="503"/>
        <v>km</v>
      </c>
      <c r="F687" s="1097">
        <f t="shared" ref="F687:K687" si="512">IFERROR(F657+F672,"")</f>
        <v>0</v>
      </c>
      <c r="G687" s="1097" t="str">
        <f t="shared" si="512"/>
        <v/>
      </c>
      <c r="H687" s="1097" t="str">
        <f t="shared" si="512"/>
        <v/>
      </c>
      <c r="I687" s="1097" t="str">
        <f t="shared" si="512"/>
        <v/>
      </c>
      <c r="J687" s="1097" t="str">
        <f t="shared" si="512"/>
        <v/>
      </c>
      <c r="K687" s="1098" t="str">
        <f t="shared" si="512"/>
        <v/>
      </c>
    </row>
    <row r="688" spans="1:11" x14ac:dyDescent="0.3">
      <c r="A688" s="1766"/>
      <c r="B688" s="704" t="s">
        <v>854</v>
      </c>
      <c r="C688" s="1089" t="s">
        <v>855</v>
      </c>
      <c r="D688" s="704" t="s">
        <v>348</v>
      </c>
      <c r="E688" s="703" t="str">
        <f t="shared" si="503"/>
        <v>km</v>
      </c>
      <c r="F688" s="1097">
        <f t="shared" ref="F688:K688" si="513">IFERROR(F658+F673,"")</f>
        <v>0</v>
      </c>
      <c r="G688" s="1097" t="str">
        <f t="shared" si="513"/>
        <v/>
      </c>
      <c r="H688" s="1097" t="str">
        <f t="shared" si="513"/>
        <v/>
      </c>
      <c r="I688" s="1097" t="str">
        <f t="shared" si="513"/>
        <v/>
      </c>
      <c r="J688" s="1097" t="str">
        <f t="shared" si="513"/>
        <v/>
      </c>
      <c r="K688" s="1098" t="str">
        <f t="shared" si="513"/>
        <v/>
      </c>
    </row>
    <row r="689" spans="1:11" x14ac:dyDescent="0.3">
      <c r="A689" s="1766"/>
      <c r="B689" s="704" t="s">
        <v>854</v>
      </c>
      <c r="C689" s="1089" t="s">
        <v>855</v>
      </c>
      <c r="D689" s="704" t="s">
        <v>349</v>
      </c>
      <c r="E689" s="703" t="str">
        <f t="shared" si="503"/>
        <v>km</v>
      </c>
      <c r="F689" s="1097">
        <f t="shared" ref="F689:K689" si="514">IFERROR(F659+F674,"")</f>
        <v>0</v>
      </c>
      <c r="G689" s="1097" t="str">
        <f t="shared" si="514"/>
        <v/>
      </c>
      <c r="H689" s="1097" t="str">
        <f t="shared" si="514"/>
        <v/>
      </c>
      <c r="I689" s="1097" t="str">
        <f t="shared" si="514"/>
        <v/>
      </c>
      <c r="J689" s="1097" t="str">
        <f t="shared" si="514"/>
        <v/>
      </c>
      <c r="K689" s="1098" t="str">
        <f t="shared" si="514"/>
        <v/>
      </c>
    </row>
    <row r="690" spans="1:11" x14ac:dyDescent="0.3">
      <c r="A690" s="1766"/>
      <c r="B690" s="704" t="s">
        <v>854</v>
      </c>
      <c r="C690" s="703" t="s">
        <v>855</v>
      </c>
      <c r="D690" s="704" t="s">
        <v>350</v>
      </c>
      <c r="E690" s="703" t="s">
        <v>230</v>
      </c>
      <c r="F690" s="1097">
        <f t="shared" ref="F690:K690" si="515">IFERROR(F660+F675,"")</f>
        <v>0</v>
      </c>
      <c r="G690" s="1097" t="str">
        <f t="shared" si="515"/>
        <v/>
      </c>
      <c r="H690" s="1097" t="str">
        <f t="shared" si="515"/>
        <v/>
      </c>
      <c r="I690" s="1097" t="str">
        <f t="shared" si="515"/>
        <v/>
      </c>
      <c r="J690" s="1097" t="str">
        <f t="shared" si="515"/>
        <v/>
      </c>
      <c r="K690" s="1098" t="str">
        <f t="shared" si="515"/>
        <v/>
      </c>
    </row>
    <row r="691" spans="1:11" ht="14.5" thickBot="1" x14ac:dyDescent="0.35">
      <c r="A691" s="1120"/>
      <c r="B691" s="1091" t="s">
        <v>859</v>
      </c>
      <c r="C691" s="1092"/>
      <c r="D691" s="1091"/>
      <c r="E691" s="1092" t="s">
        <v>230</v>
      </c>
      <c r="F691" s="1105">
        <f>IFERROR(F661+F676,"")</f>
        <v>0</v>
      </c>
      <c r="G691" s="1105">
        <f>IFERROR(G661+G676,"")</f>
        <v>0</v>
      </c>
      <c r="H691" s="1105">
        <f t="shared" ref="H691:K691" si="516">IFERROR(H661+H676,"")</f>
        <v>0</v>
      </c>
      <c r="I691" s="1105">
        <f t="shared" si="516"/>
        <v>0</v>
      </c>
      <c r="J691" s="1105">
        <f t="shared" si="516"/>
        <v>0</v>
      </c>
      <c r="K691" s="1106">
        <f t="shared" si="516"/>
        <v>0</v>
      </c>
    </row>
    <row r="692" spans="1:11" x14ac:dyDescent="0.3"/>
    <row r="693" spans="1:11" x14ac:dyDescent="0.3"/>
    <row r="694" spans="1:11" ht="16" thickBot="1" x14ac:dyDescent="0.4">
      <c r="A694" s="517" t="s">
        <v>877</v>
      </c>
    </row>
    <row r="695" spans="1:11" x14ac:dyDescent="0.3">
      <c r="A695" s="1754"/>
      <c r="B695" s="1756" t="s">
        <v>21</v>
      </c>
      <c r="C695" s="1763" t="s">
        <v>862</v>
      </c>
      <c r="D695" s="1763" t="s">
        <v>864</v>
      </c>
      <c r="E695" s="1758" t="s">
        <v>299</v>
      </c>
      <c r="F695" s="1760" t="s">
        <v>891</v>
      </c>
      <c r="G695" s="1761"/>
      <c r="H695" s="1761"/>
      <c r="I695" s="1761"/>
      <c r="J695" s="1761"/>
      <c r="K695" s="1762"/>
    </row>
    <row r="696" spans="1:11" ht="14.5" thickBot="1" x14ac:dyDescent="0.35">
      <c r="A696" s="1768"/>
      <c r="B696" s="1757"/>
      <c r="C696" s="1764"/>
      <c r="D696" s="1764"/>
      <c r="E696" s="1759"/>
      <c r="F696" s="708">
        <v>2023</v>
      </c>
      <c r="G696" s="708">
        <v>2024</v>
      </c>
      <c r="H696" s="708">
        <v>2025</v>
      </c>
      <c r="I696" s="708">
        <v>2026</v>
      </c>
      <c r="J696" s="708">
        <v>2027</v>
      </c>
      <c r="K696" s="709">
        <v>2028</v>
      </c>
    </row>
    <row r="697" spans="1:11" x14ac:dyDescent="0.3">
      <c r="A697" s="1545" t="s">
        <v>658</v>
      </c>
      <c r="B697" s="1117" t="s">
        <v>863</v>
      </c>
      <c r="C697" s="475"/>
      <c r="D697" s="710" t="s">
        <v>865</v>
      </c>
      <c r="E697" s="711" t="s">
        <v>225</v>
      </c>
      <c r="F697" s="519"/>
      <c r="G697" s="680" t="str">
        <f>IF(G$696&gt;Cover!$E$13,"",F717)</f>
        <v/>
      </c>
      <c r="H697" s="680" t="str">
        <f>IF(H$696&gt;Cover!$E$13,"",G717)</f>
        <v/>
      </c>
      <c r="I697" s="680" t="str">
        <f>IF(I$696&gt;Cover!$E$13,"",H717)</f>
        <v/>
      </c>
      <c r="J697" s="680" t="str">
        <f>IF(J$696&gt;Cover!$E$13,"",I717)</f>
        <v/>
      </c>
      <c r="K697" s="671" t="str">
        <f>IF(K$696&gt;Cover!$E$13,"",J717)</f>
        <v/>
      </c>
    </row>
    <row r="698" spans="1:11" x14ac:dyDescent="0.3">
      <c r="A698" s="1503"/>
      <c r="B698" s="1118" t="s">
        <v>863</v>
      </c>
      <c r="C698" s="703"/>
      <c r="D698" s="704" t="s">
        <v>866</v>
      </c>
      <c r="E698" s="703" t="s">
        <v>225</v>
      </c>
      <c r="F698" s="500"/>
      <c r="G698" s="662" t="str">
        <f>IF(G$696&gt;Cover!$E$13,"",F718)</f>
        <v/>
      </c>
      <c r="H698" s="662" t="str">
        <f>IF(H$696&gt;Cover!$E$13,"",G718)</f>
        <v/>
      </c>
      <c r="I698" s="662" t="str">
        <f>IF(I$696&gt;Cover!$E$13,"",H718)</f>
        <v/>
      </c>
      <c r="J698" s="662" t="str">
        <f>IF(J$696&gt;Cover!$E$13,"",I718)</f>
        <v/>
      </c>
      <c r="K698" s="663" t="str">
        <f>IF(K$696&gt;Cover!$E$13,"",J718)</f>
        <v/>
      </c>
    </row>
    <row r="699" spans="1:11" x14ac:dyDescent="0.3">
      <c r="A699" s="1503"/>
      <c r="B699" s="1118" t="s">
        <v>863</v>
      </c>
      <c r="C699" s="703"/>
      <c r="D699" s="704" t="s">
        <v>867</v>
      </c>
      <c r="E699" s="703" t="s">
        <v>225</v>
      </c>
      <c r="F699" s="500"/>
      <c r="G699" s="662" t="str">
        <f>IF(G$696&gt;Cover!$E$13,"",F719)</f>
        <v/>
      </c>
      <c r="H699" s="662" t="str">
        <f>IF(H$696&gt;Cover!$E$13,"",G719)</f>
        <v/>
      </c>
      <c r="I699" s="662" t="str">
        <f>IF(I$696&gt;Cover!$E$13,"",H719)</f>
        <v/>
      </c>
      <c r="J699" s="662" t="str">
        <f>IF(J$696&gt;Cover!$E$13,"",I719)</f>
        <v/>
      </c>
      <c r="K699" s="663" t="str">
        <f>IF(K$696&gt;Cover!$E$13,"",J719)</f>
        <v/>
      </c>
    </row>
    <row r="700" spans="1:11" ht="14.5" thickBot="1" x14ac:dyDescent="0.35">
      <c r="A700" s="1778"/>
      <c r="B700" s="1119" t="s">
        <v>876</v>
      </c>
      <c r="C700" s="433"/>
      <c r="D700" s="1090"/>
      <c r="E700" s="433" t="s">
        <v>225</v>
      </c>
      <c r="F700" s="715">
        <f t="shared" ref="F700:K700" si="517">SUM(F697:F699)</f>
        <v>0</v>
      </c>
      <c r="G700" s="715">
        <f t="shared" si="517"/>
        <v>0</v>
      </c>
      <c r="H700" s="715">
        <f t="shared" si="517"/>
        <v>0</v>
      </c>
      <c r="I700" s="715">
        <f t="shared" si="517"/>
        <v>0</v>
      </c>
      <c r="J700" s="715">
        <f t="shared" si="517"/>
        <v>0</v>
      </c>
      <c r="K700" s="716">
        <f t="shared" si="517"/>
        <v>0</v>
      </c>
    </row>
    <row r="701" spans="1:11" x14ac:dyDescent="0.3">
      <c r="A701" s="1545" t="s">
        <v>663</v>
      </c>
      <c r="B701" s="1117" t="s">
        <v>863</v>
      </c>
      <c r="C701" s="475"/>
      <c r="D701" s="710" t="s">
        <v>865</v>
      </c>
      <c r="E701" s="711" t="s">
        <v>225</v>
      </c>
      <c r="F701" s="519"/>
      <c r="G701" s="519"/>
      <c r="H701" s="519"/>
      <c r="I701" s="519"/>
      <c r="J701" s="519"/>
      <c r="K701" s="520"/>
    </row>
    <row r="702" spans="1:11" x14ac:dyDescent="0.3">
      <c r="A702" s="1503"/>
      <c r="B702" s="1118" t="s">
        <v>863</v>
      </c>
      <c r="C702" s="703"/>
      <c r="D702" s="704" t="s">
        <v>866</v>
      </c>
      <c r="E702" s="703" t="s">
        <v>225</v>
      </c>
      <c r="F702" s="500"/>
      <c r="G702" s="500"/>
      <c r="H702" s="500"/>
      <c r="I702" s="500"/>
      <c r="J702" s="500"/>
      <c r="K702" s="553"/>
    </row>
    <row r="703" spans="1:11" x14ac:dyDescent="0.3">
      <c r="A703" s="1503"/>
      <c r="B703" s="1118" t="s">
        <v>863</v>
      </c>
      <c r="C703" s="703"/>
      <c r="D703" s="704" t="s">
        <v>867</v>
      </c>
      <c r="E703" s="703" t="s">
        <v>225</v>
      </c>
      <c r="F703" s="500"/>
      <c r="G703" s="500"/>
      <c r="H703" s="500"/>
      <c r="I703" s="500"/>
      <c r="J703" s="500"/>
      <c r="K703" s="553"/>
    </row>
    <row r="704" spans="1:11" ht="14.5" thickBot="1" x14ac:dyDescent="0.35">
      <c r="A704" s="1778"/>
      <c r="B704" s="1119" t="s">
        <v>868</v>
      </c>
      <c r="C704" s="433"/>
      <c r="D704" s="1090"/>
      <c r="E704" s="433" t="s">
        <v>225</v>
      </c>
      <c r="F704" s="715">
        <f t="shared" ref="F704:K704" si="518">SUM(F701:F703)</f>
        <v>0</v>
      </c>
      <c r="G704" s="715">
        <f t="shared" si="518"/>
        <v>0</v>
      </c>
      <c r="H704" s="715">
        <f t="shared" si="518"/>
        <v>0</v>
      </c>
      <c r="I704" s="715">
        <f t="shared" si="518"/>
        <v>0</v>
      </c>
      <c r="J704" s="715">
        <f t="shared" si="518"/>
        <v>0</v>
      </c>
      <c r="K704" s="716">
        <f t="shared" si="518"/>
        <v>0</v>
      </c>
    </row>
    <row r="705" spans="1:11" x14ac:dyDescent="0.3">
      <c r="A705" s="1775" t="s">
        <v>870</v>
      </c>
      <c r="B705" s="1117" t="s">
        <v>863</v>
      </c>
      <c r="C705" s="475"/>
      <c r="D705" s="710" t="s">
        <v>865</v>
      </c>
      <c r="E705" s="711" t="s">
        <v>225</v>
      </c>
      <c r="F705" s="680">
        <f>F697+F701</f>
        <v>0</v>
      </c>
      <c r="G705" s="680" t="str">
        <f t="shared" ref="G705:K707" si="519">IFERROR(G697+G701,"")</f>
        <v/>
      </c>
      <c r="H705" s="680" t="str">
        <f t="shared" si="519"/>
        <v/>
      </c>
      <c r="I705" s="680" t="str">
        <f t="shared" si="519"/>
        <v/>
      </c>
      <c r="J705" s="680" t="str">
        <f t="shared" si="519"/>
        <v/>
      </c>
      <c r="K705" s="671" t="str">
        <f t="shared" si="519"/>
        <v/>
      </c>
    </row>
    <row r="706" spans="1:11" x14ac:dyDescent="0.3">
      <c r="A706" s="1776"/>
      <c r="B706" s="1118" t="s">
        <v>863</v>
      </c>
      <c r="C706" s="703"/>
      <c r="D706" s="704" t="s">
        <v>866</v>
      </c>
      <c r="E706" s="703" t="s">
        <v>225</v>
      </c>
      <c r="F706" s="662">
        <f>F698+F702</f>
        <v>0</v>
      </c>
      <c r="G706" s="662" t="str">
        <f t="shared" si="519"/>
        <v/>
      </c>
      <c r="H706" s="662" t="str">
        <f t="shared" si="519"/>
        <v/>
      </c>
      <c r="I706" s="662" t="str">
        <f t="shared" si="519"/>
        <v/>
      </c>
      <c r="J706" s="662" t="str">
        <f t="shared" si="519"/>
        <v/>
      </c>
      <c r="K706" s="663" t="str">
        <f t="shared" si="519"/>
        <v/>
      </c>
    </row>
    <row r="707" spans="1:11" x14ac:dyDescent="0.3">
      <c r="A707" s="1776"/>
      <c r="B707" s="1118" t="s">
        <v>863</v>
      </c>
      <c r="C707" s="703"/>
      <c r="D707" s="704" t="s">
        <v>867</v>
      </c>
      <c r="E707" s="703" t="s">
        <v>225</v>
      </c>
      <c r="F707" s="662">
        <f>F699+F703</f>
        <v>0</v>
      </c>
      <c r="G707" s="662" t="str">
        <f t="shared" si="519"/>
        <v/>
      </c>
      <c r="H707" s="662" t="str">
        <f t="shared" si="519"/>
        <v/>
      </c>
      <c r="I707" s="662" t="str">
        <f t="shared" si="519"/>
        <v/>
      </c>
      <c r="J707" s="662" t="str">
        <f t="shared" si="519"/>
        <v/>
      </c>
      <c r="K707" s="663" t="str">
        <f t="shared" si="519"/>
        <v/>
      </c>
    </row>
    <row r="708" spans="1:11" ht="14.5" thickBot="1" x14ac:dyDescent="0.35">
      <c r="A708" s="1777"/>
      <c r="B708" s="1119" t="s">
        <v>885</v>
      </c>
      <c r="C708" s="433"/>
      <c r="D708" s="1090"/>
      <c r="E708" s="433" t="s">
        <v>225</v>
      </c>
      <c r="F708" s="715">
        <f t="shared" ref="F708:K708" si="520">SUM(F705:F707)</f>
        <v>0</v>
      </c>
      <c r="G708" s="715">
        <f t="shared" si="520"/>
        <v>0</v>
      </c>
      <c r="H708" s="715">
        <f t="shared" si="520"/>
        <v>0</v>
      </c>
      <c r="I708" s="715">
        <f t="shared" si="520"/>
        <v>0</v>
      </c>
      <c r="J708" s="715">
        <f t="shared" si="520"/>
        <v>0</v>
      </c>
      <c r="K708" s="716">
        <f t="shared" si="520"/>
        <v>0</v>
      </c>
    </row>
    <row r="709" spans="1:11" x14ac:dyDescent="0.3">
      <c r="A709" s="1545" t="s">
        <v>665</v>
      </c>
      <c r="B709" s="1117" t="s">
        <v>863</v>
      </c>
      <c r="C709" s="475"/>
      <c r="D709" s="710" t="s">
        <v>865</v>
      </c>
      <c r="E709" s="711" t="s">
        <v>225</v>
      </c>
      <c r="F709" s="519"/>
      <c r="G709" s="519"/>
      <c r="H709" s="519"/>
      <c r="I709" s="519"/>
      <c r="J709" s="519"/>
      <c r="K709" s="520"/>
    </row>
    <row r="710" spans="1:11" x14ac:dyDescent="0.3">
      <c r="A710" s="1503"/>
      <c r="B710" s="1118" t="s">
        <v>863</v>
      </c>
      <c r="C710" s="703"/>
      <c r="D710" s="704" t="s">
        <v>866</v>
      </c>
      <c r="E710" s="703" t="s">
        <v>225</v>
      </c>
      <c r="F710" s="500"/>
      <c r="G710" s="500"/>
      <c r="H710" s="500"/>
      <c r="I710" s="500"/>
      <c r="J710" s="500"/>
      <c r="K710" s="553"/>
    </row>
    <row r="711" spans="1:11" x14ac:dyDescent="0.3">
      <c r="A711" s="1503"/>
      <c r="B711" s="1118" t="s">
        <v>863</v>
      </c>
      <c r="C711" s="703"/>
      <c r="D711" s="704" t="s">
        <v>867</v>
      </c>
      <c r="E711" s="703" t="s">
        <v>225</v>
      </c>
      <c r="F711" s="500"/>
      <c r="G711" s="500"/>
      <c r="H711" s="500"/>
      <c r="I711" s="500"/>
      <c r="J711" s="500"/>
      <c r="K711" s="553"/>
    </row>
    <row r="712" spans="1:11" ht="14.5" thickBot="1" x14ac:dyDescent="0.35">
      <c r="A712" s="1778"/>
      <c r="B712" s="1119" t="s">
        <v>872</v>
      </c>
      <c r="C712" s="433"/>
      <c r="D712" s="1090"/>
      <c r="E712" s="433" t="s">
        <v>225</v>
      </c>
      <c r="F712" s="715">
        <f t="shared" ref="F712:K712" si="521">SUM(F709:F711)</f>
        <v>0</v>
      </c>
      <c r="G712" s="715">
        <f t="shared" si="521"/>
        <v>0</v>
      </c>
      <c r="H712" s="715">
        <f t="shared" si="521"/>
        <v>0</v>
      </c>
      <c r="I712" s="715">
        <f t="shared" si="521"/>
        <v>0</v>
      </c>
      <c r="J712" s="715">
        <f t="shared" si="521"/>
        <v>0</v>
      </c>
      <c r="K712" s="716">
        <f t="shared" si="521"/>
        <v>0</v>
      </c>
    </row>
    <row r="713" spans="1:11" x14ac:dyDescent="0.3">
      <c r="A713" s="1775" t="s">
        <v>871</v>
      </c>
      <c r="B713" s="1117" t="s">
        <v>863</v>
      </c>
      <c r="C713" s="475"/>
      <c r="D713" s="710" t="s">
        <v>865</v>
      </c>
      <c r="E713" s="711" t="s">
        <v>225</v>
      </c>
      <c r="F713" s="680">
        <f>'4.5 District Governors Summary'!D9</f>
        <v>0</v>
      </c>
      <c r="G713" s="680">
        <f>'4.5 District Governors Summary'!E9</f>
        <v>0</v>
      </c>
      <c r="H713" s="680">
        <f>'4.5 District Governors Summary'!F9</f>
        <v>0</v>
      </c>
      <c r="I713" s="680">
        <f>'4.5 District Governors Summary'!G9</f>
        <v>0</v>
      </c>
      <c r="J713" s="680">
        <f>'4.5 District Governors Summary'!H9</f>
        <v>0</v>
      </c>
      <c r="K713" s="671">
        <f>'4.5 District Governors Summary'!I9</f>
        <v>0</v>
      </c>
    </row>
    <row r="714" spans="1:11" x14ac:dyDescent="0.3">
      <c r="A714" s="1776"/>
      <c r="B714" s="1118" t="s">
        <v>863</v>
      </c>
      <c r="C714" s="703"/>
      <c r="D714" s="704" t="s">
        <v>866</v>
      </c>
      <c r="E714" s="703" t="s">
        <v>225</v>
      </c>
      <c r="F714" s="662">
        <f>'4.5 District Governors Summary'!D10</f>
        <v>0</v>
      </c>
      <c r="G714" s="662">
        <f>'4.5 District Governors Summary'!E10</f>
        <v>0</v>
      </c>
      <c r="H714" s="662">
        <f>'4.5 District Governors Summary'!F10</f>
        <v>0</v>
      </c>
      <c r="I714" s="662">
        <f>'4.5 District Governors Summary'!G10</f>
        <v>0</v>
      </c>
      <c r="J714" s="662">
        <f>'4.5 District Governors Summary'!H10</f>
        <v>0</v>
      </c>
      <c r="K714" s="663">
        <f>'4.5 District Governors Summary'!I10</f>
        <v>0</v>
      </c>
    </row>
    <row r="715" spans="1:11" x14ac:dyDescent="0.3">
      <c r="A715" s="1776"/>
      <c r="B715" s="1118" t="s">
        <v>863</v>
      </c>
      <c r="C715" s="703"/>
      <c r="D715" s="704" t="s">
        <v>867</v>
      </c>
      <c r="E715" s="703" t="s">
        <v>225</v>
      </c>
      <c r="F715" s="662">
        <f>'4.5 District Governors Summary'!D11</f>
        <v>0</v>
      </c>
      <c r="G715" s="662">
        <f>'4.5 District Governors Summary'!E11</f>
        <v>0</v>
      </c>
      <c r="H715" s="662">
        <f>'4.5 District Governors Summary'!F11</f>
        <v>0</v>
      </c>
      <c r="I715" s="662">
        <f>'4.5 District Governors Summary'!G11</f>
        <v>0</v>
      </c>
      <c r="J715" s="662">
        <f>'4.5 District Governors Summary'!H11</f>
        <v>0</v>
      </c>
      <c r="K715" s="663">
        <f>'4.5 District Governors Summary'!I11</f>
        <v>0</v>
      </c>
    </row>
    <row r="716" spans="1:11" ht="14.5" thickBot="1" x14ac:dyDescent="0.35">
      <c r="A716" s="1777"/>
      <c r="B716" s="1119" t="s">
        <v>873</v>
      </c>
      <c r="C716" s="433"/>
      <c r="D716" s="1090"/>
      <c r="E716" s="433" t="s">
        <v>225</v>
      </c>
      <c r="F716" s="715">
        <f t="shared" ref="F716:K716" si="522">SUM(F713:F715)</f>
        <v>0</v>
      </c>
      <c r="G716" s="715">
        <f t="shared" si="522"/>
        <v>0</v>
      </c>
      <c r="H716" s="715">
        <f t="shared" si="522"/>
        <v>0</v>
      </c>
      <c r="I716" s="715">
        <f t="shared" si="522"/>
        <v>0</v>
      </c>
      <c r="J716" s="715">
        <f t="shared" si="522"/>
        <v>0</v>
      </c>
      <c r="K716" s="716">
        <f t="shared" si="522"/>
        <v>0</v>
      </c>
    </row>
    <row r="717" spans="1:11" x14ac:dyDescent="0.3">
      <c r="A717" s="1775" t="s">
        <v>874</v>
      </c>
      <c r="B717" s="1117" t="s">
        <v>863</v>
      </c>
      <c r="C717" s="475"/>
      <c r="D717" s="710" t="s">
        <v>865</v>
      </c>
      <c r="E717" s="711" t="s">
        <v>225</v>
      </c>
      <c r="F717" s="680">
        <f>F705-F709+F713</f>
        <v>0</v>
      </c>
      <c r="G717" s="680" t="str">
        <f t="shared" ref="G717:K719" si="523">IFERROR(G705-G709+G713,"")</f>
        <v/>
      </c>
      <c r="H717" s="680" t="str">
        <f t="shared" si="523"/>
        <v/>
      </c>
      <c r="I717" s="680" t="str">
        <f t="shared" si="523"/>
        <v/>
      </c>
      <c r="J717" s="680" t="str">
        <f t="shared" si="523"/>
        <v/>
      </c>
      <c r="K717" s="671" t="str">
        <f t="shared" si="523"/>
        <v/>
      </c>
    </row>
    <row r="718" spans="1:11" x14ac:dyDescent="0.3">
      <c r="A718" s="1776"/>
      <c r="B718" s="1118" t="s">
        <v>863</v>
      </c>
      <c r="C718" s="703"/>
      <c r="D718" s="704" t="s">
        <v>866</v>
      </c>
      <c r="E718" s="703" t="s">
        <v>225</v>
      </c>
      <c r="F718" s="662">
        <f>F706-F710+F714</f>
        <v>0</v>
      </c>
      <c r="G718" s="662" t="str">
        <f t="shared" si="523"/>
        <v/>
      </c>
      <c r="H718" s="662" t="str">
        <f t="shared" si="523"/>
        <v/>
      </c>
      <c r="I718" s="662" t="str">
        <f t="shared" si="523"/>
        <v/>
      </c>
      <c r="J718" s="662" t="str">
        <f t="shared" si="523"/>
        <v/>
      </c>
      <c r="K718" s="663" t="str">
        <f t="shared" si="523"/>
        <v/>
      </c>
    </row>
    <row r="719" spans="1:11" x14ac:dyDescent="0.3">
      <c r="A719" s="1776"/>
      <c r="B719" s="1118" t="s">
        <v>863</v>
      </c>
      <c r="C719" s="703"/>
      <c r="D719" s="704" t="s">
        <v>867</v>
      </c>
      <c r="E719" s="703" t="s">
        <v>225</v>
      </c>
      <c r="F719" s="662">
        <f>F707-F711+F715</f>
        <v>0</v>
      </c>
      <c r="G719" s="662" t="str">
        <f t="shared" si="523"/>
        <v/>
      </c>
      <c r="H719" s="662" t="str">
        <f t="shared" si="523"/>
        <v/>
      </c>
      <c r="I719" s="662" t="str">
        <f t="shared" si="523"/>
        <v/>
      </c>
      <c r="J719" s="662" t="str">
        <f t="shared" si="523"/>
        <v/>
      </c>
      <c r="K719" s="663" t="str">
        <f t="shared" si="523"/>
        <v/>
      </c>
    </row>
    <row r="720" spans="1:11" ht="14.5" thickBot="1" x14ac:dyDescent="0.35">
      <c r="A720" s="1777"/>
      <c r="B720" s="1119" t="s">
        <v>875</v>
      </c>
      <c r="C720" s="433"/>
      <c r="D720" s="1090"/>
      <c r="E720" s="433" t="s">
        <v>225</v>
      </c>
      <c r="F720" s="715">
        <f t="shared" ref="F720:K720" si="524">SUM(F717:F719)</f>
        <v>0</v>
      </c>
      <c r="G720" s="715">
        <f t="shared" si="524"/>
        <v>0</v>
      </c>
      <c r="H720" s="715">
        <f t="shared" si="524"/>
        <v>0</v>
      </c>
      <c r="I720" s="715">
        <f t="shared" si="524"/>
        <v>0</v>
      </c>
      <c r="J720" s="715">
        <f t="shared" si="524"/>
        <v>0</v>
      </c>
      <c r="K720" s="716">
        <f t="shared" si="524"/>
        <v>0</v>
      </c>
    </row>
    <row r="721" spans="1:11" x14ac:dyDescent="0.3"/>
    <row r="722" spans="1:11" x14ac:dyDescent="0.3"/>
    <row r="723" spans="1:11" ht="16" thickBot="1" x14ac:dyDescent="0.4">
      <c r="A723" s="517" t="s">
        <v>878</v>
      </c>
    </row>
    <row r="724" spans="1:11" ht="14.25" customHeight="1" x14ac:dyDescent="0.3">
      <c r="A724" s="1754"/>
      <c r="B724" s="1756" t="s">
        <v>879</v>
      </c>
      <c r="C724" s="1779" t="s">
        <v>852</v>
      </c>
      <c r="D724" s="1780"/>
      <c r="E724" s="1758" t="s">
        <v>299</v>
      </c>
      <c r="F724" s="1760" t="s">
        <v>890</v>
      </c>
      <c r="G724" s="1761"/>
      <c r="H724" s="1761"/>
      <c r="I724" s="1761"/>
      <c r="J724" s="1761"/>
      <c r="K724" s="1762"/>
    </row>
    <row r="725" spans="1:11" ht="14.5" thickBot="1" x14ac:dyDescent="0.35">
      <c r="A725" s="1768"/>
      <c r="B725" s="1757"/>
      <c r="C725" s="1781"/>
      <c r="D725" s="1782"/>
      <c r="E725" s="1759"/>
      <c r="F725" s="708">
        <v>2023</v>
      </c>
      <c r="G725" s="708">
        <v>2024</v>
      </c>
      <c r="H725" s="708">
        <v>2025</v>
      </c>
      <c r="I725" s="708">
        <v>2026</v>
      </c>
      <c r="J725" s="708">
        <v>2027</v>
      </c>
      <c r="K725" s="709">
        <v>2028</v>
      </c>
    </row>
    <row r="726" spans="1:11" x14ac:dyDescent="0.3">
      <c r="A726" s="1775" t="s">
        <v>658</v>
      </c>
      <c r="B726" s="1117" t="s">
        <v>674</v>
      </c>
      <c r="C726" s="1769" t="s">
        <v>602</v>
      </c>
      <c r="D726" s="1770"/>
      <c r="E726" s="711" t="s">
        <v>225</v>
      </c>
      <c r="F726" s="519"/>
      <c r="G726" s="680" t="str">
        <f>IF(G$725&gt;Cover!$E$13,"",F751)</f>
        <v/>
      </c>
      <c r="H726" s="680" t="str">
        <f>IF(H$725&gt;Cover!$E$13,"",G751)</f>
        <v/>
      </c>
      <c r="I726" s="680" t="str">
        <f>IF(I$725&gt;Cover!$E$13,"",H751)</f>
        <v/>
      </c>
      <c r="J726" s="680" t="str">
        <f>IF(J$725&gt;Cover!$E$13,"",I751)</f>
        <v/>
      </c>
      <c r="K726" s="671" t="str">
        <f>IF(K$725&gt;Cover!$E$13,"",J751)</f>
        <v/>
      </c>
    </row>
    <row r="727" spans="1:11" x14ac:dyDescent="0.3">
      <c r="A727" s="1776"/>
      <c r="B727" s="1118" t="s">
        <v>674</v>
      </c>
      <c r="C727" s="1771" t="s">
        <v>596</v>
      </c>
      <c r="D727" s="1772"/>
      <c r="E727" s="703" t="s">
        <v>225</v>
      </c>
      <c r="F727" s="500"/>
      <c r="G727" s="662" t="str">
        <f>IF(G$725&gt;Cover!$E$13,"",F752)</f>
        <v/>
      </c>
      <c r="H727" s="662" t="str">
        <f>IF(H$725&gt;Cover!$E$13,"",G752)</f>
        <v/>
      </c>
      <c r="I727" s="662" t="str">
        <f>IF(I$725&gt;Cover!$E$13,"",H752)</f>
        <v/>
      </c>
      <c r="J727" s="662" t="str">
        <f>IF(J$725&gt;Cover!$E$13,"",I752)</f>
        <v/>
      </c>
      <c r="K727" s="663" t="str">
        <f>IF(K$725&gt;Cover!$E$13,"",J752)</f>
        <v/>
      </c>
    </row>
    <row r="728" spans="1:11" x14ac:dyDescent="0.3">
      <c r="A728" s="1776"/>
      <c r="B728" s="1118" t="s">
        <v>674</v>
      </c>
      <c r="C728" s="1771" t="s">
        <v>805</v>
      </c>
      <c r="D728" s="1772"/>
      <c r="E728" s="703" t="s">
        <v>225</v>
      </c>
      <c r="F728" s="500"/>
      <c r="G728" s="662" t="str">
        <f>IF(G$725&gt;Cover!$E$13,"",F753)</f>
        <v/>
      </c>
      <c r="H728" s="662" t="str">
        <f>IF(H$725&gt;Cover!$E$13,"",G753)</f>
        <v/>
      </c>
      <c r="I728" s="662" t="str">
        <f>IF(I$725&gt;Cover!$E$13,"",H753)</f>
        <v/>
      </c>
      <c r="J728" s="662" t="str">
        <f>IF(J$725&gt;Cover!$E$13,"",I753)</f>
        <v/>
      </c>
      <c r="K728" s="663" t="str">
        <f>IF(K$725&gt;Cover!$E$13,"",J753)</f>
        <v/>
      </c>
    </row>
    <row r="729" spans="1:11" x14ac:dyDescent="0.3">
      <c r="A729" s="1776"/>
      <c r="B729" s="1118" t="s">
        <v>674</v>
      </c>
      <c r="C729" s="1771" t="s">
        <v>293</v>
      </c>
      <c r="D729" s="1772"/>
      <c r="E729" s="703" t="s">
        <v>225</v>
      </c>
      <c r="F729" s="500"/>
      <c r="G729" s="662" t="str">
        <f>IF(G$725&gt;Cover!$E$13,"",F754)</f>
        <v/>
      </c>
      <c r="H729" s="662" t="str">
        <f>IF(H$725&gt;Cover!$E$13,"",G754)</f>
        <v/>
      </c>
      <c r="I729" s="662" t="str">
        <f>IF(I$725&gt;Cover!$E$13,"",H754)</f>
        <v/>
      </c>
      <c r="J729" s="662" t="str">
        <f>IF(J$725&gt;Cover!$E$13,"",I754)</f>
        <v/>
      </c>
      <c r="K729" s="663" t="str">
        <f>IF(K$725&gt;Cover!$E$13,"",J754)</f>
        <v/>
      </c>
    </row>
    <row r="730" spans="1:11" ht="14.5" thickBot="1" x14ac:dyDescent="0.35">
      <c r="A730" s="1777"/>
      <c r="B730" s="1119" t="s">
        <v>880</v>
      </c>
      <c r="C730" s="1773"/>
      <c r="D730" s="1774"/>
      <c r="E730" s="433" t="s">
        <v>225</v>
      </c>
      <c r="F730" s="715">
        <f t="shared" ref="F730:K730" si="525">SUM(F726:F729)</f>
        <v>0</v>
      </c>
      <c r="G730" s="715">
        <f t="shared" si="525"/>
        <v>0</v>
      </c>
      <c r="H730" s="715">
        <f t="shared" si="525"/>
        <v>0</v>
      </c>
      <c r="I730" s="715">
        <f t="shared" si="525"/>
        <v>0</v>
      </c>
      <c r="J730" s="715">
        <f t="shared" si="525"/>
        <v>0</v>
      </c>
      <c r="K730" s="716">
        <f t="shared" si="525"/>
        <v>0</v>
      </c>
    </row>
    <row r="731" spans="1:11" x14ac:dyDescent="0.3">
      <c r="A731" s="1545" t="s">
        <v>663</v>
      </c>
      <c r="B731" s="1117" t="s">
        <v>674</v>
      </c>
      <c r="C731" s="1769" t="s">
        <v>602</v>
      </c>
      <c r="D731" s="1770"/>
      <c r="E731" s="711" t="s">
        <v>225</v>
      </c>
      <c r="F731" s="519"/>
      <c r="G731" s="519"/>
      <c r="H731" s="519"/>
      <c r="I731" s="519"/>
      <c r="J731" s="519"/>
      <c r="K731" s="520"/>
    </row>
    <row r="732" spans="1:11" x14ac:dyDescent="0.3">
      <c r="A732" s="1503"/>
      <c r="B732" s="1118" t="s">
        <v>674</v>
      </c>
      <c r="C732" s="1771" t="s">
        <v>596</v>
      </c>
      <c r="D732" s="1772"/>
      <c r="E732" s="703" t="s">
        <v>225</v>
      </c>
      <c r="F732" s="500"/>
      <c r="G732" s="500"/>
      <c r="H732" s="500"/>
      <c r="I732" s="500"/>
      <c r="J732" s="500"/>
      <c r="K732" s="553"/>
    </row>
    <row r="733" spans="1:11" x14ac:dyDescent="0.3">
      <c r="A733" s="1503"/>
      <c r="B733" s="1118" t="s">
        <v>674</v>
      </c>
      <c r="C733" s="1771" t="s">
        <v>805</v>
      </c>
      <c r="D733" s="1772"/>
      <c r="E733" s="703" t="s">
        <v>225</v>
      </c>
      <c r="F733" s="500"/>
      <c r="G733" s="500"/>
      <c r="H733" s="500"/>
      <c r="I733" s="500"/>
      <c r="J733" s="500"/>
      <c r="K733" s="553"/>
    </row>
    <row r="734" spans="1:11" x14ac:dyDescent="0.3">
      <c r="A734" s="1503"/>
      <c r="B734" s="1118" t="s">
        <v>674</v>
      </c>
      <c r="C734" s="1771" t="s">
        <v>293</v>
      </c>
      <c r="D734" s="1772"/>
      <c r="E734" s="703" t="s">
        <v>225</v>
      </c>
      <c r="F734" s="500"/>
      <c r="G734" s="500"/>
      <c r="H734" s="500"/>
      <c r="I734" s="500"/>
      <c r="J734" s="500"/>
      <c r="K734" s="553"/>
    </row>
    <row r="735" spans="1:11" ht="14.5" thickBot="1" x14ac:dyDescent="0.35">
      <c r="A735" s="1778"/>
      <c r="B735" s="1119" t="s">
        <v>886</v>
      </c>
      <c r="C735" s="1773"/>
      <c r="D735" s="1774"/>
      <c r="E735" s="433" t="s">
        <v>225</v>
      </c>
      <c r="F735" s="715">
        <f t="shared" ref="F735:K735" si="526">SUM(F731:F734)</f>
        <v>0</v>
      </c>
      <c r="G735" s="715">
        <f t="shared" si="526"/>
        <v>0</v>
      </c>
      <c r="H735" s="715">
        <f t="shared" si="526"/>
        <v>0</v>
      </c>
      <c r="I735" s="715">
        <f t="shared" si="526"/>
        <v>0</v>
      </c>
      <c r="J735" s="715">
        <f t="shared" si="526"/>
        <v>0</v>
      </c>
      <c r="K735" s="716">
        <f t="shared" si="526"/>
        <v>0</v>
      </c>
    </row>
    <row r="736" spans="1:11" x14ac:dyDescent="0.3">
      <c r="A736" s="1775" t="s">
        <v>870</v>
      </c>
      <c r="B736" s="1117" t="s">
        <v>674</v>
      </c>
      <c r="C736" s="1769" t="s">
        <v>602</v>
      </c>
      <c r="D736" s="1770"/>
      <c r="E736" s="711" t="s">
        <v>225</v>
      </c>
      <c r="F736" s="680">
        <f>F726+F731</f>
        <v>0</v>
      </c>
      <c r="G736" s="680" t="str">
        <f t="shared" ref="G736:K739" si="527">IFERROR(G726+G731,"")</f>
        <v/>
      </c>
      <c r="H736" s="680" t="str">
        <f t="shared" si="527"/>
        <v/>
      </c>
      <c r="I736" s="680" t="str">
        <f t="shared" si="527"/>
        <v/>
      </c>
      <c r="J736" s="680" t="str">
        <f t="shared" si="527"/>
        <v/>
      </c>
      <c r="K736" s="671" t="str">
        <f t="shared" si="527"/>
        <v/>
      </c>
    </row>
    <row r="737" spans="1:11" x14ac:dyDescent="0.3">
      <c r="A737" s="1776"/>
      <c r="B737" s="1118" t="s">
        <v>674</v>
      </c>
      <c r="C737" s="1771" t="s">
        <v>596</v>
      </c>
      <c r="D737" s="1772"/>
      <c r="E737" s="703" t="s">
        <v>225</v>
      </c>
      <c r="F737" s="662">
        <f>F727+F732</f>
        <v>0</v>
      </c>
      <c r="G737" s="662" t="str">
        <f t="shared" si="527"/>
        <v/>
      </c>
      <c r="H737" s="662" t="str">
        <f t="shared" si="527"/>
        <v/>
      </c>
      <c r="I737" s="662" t="str">
        <f t="shared" si="527"/>
        <v/>
      </c>
      <c r="J737" s="662" t="str">
        <f t="shared" si="527"/>
        <v/>
      </c>
      <c r="K737" s="663" t="str">
        <f t="shared" si="527"/>
        <v/>
      </c>
    </row>
    <row r="738" spans="1:11" x14ac:dyDescent="0.3">
      <c r="A738" s="1776"/>
      <c r="B738" s="1118" t="s">
        <v>674</v>
      </c>
      <c r="C738" s="1771" t="s">
        <v>805</v>
      </c>
      <c r="D738" s="1772"/>
      <c r="E738" s="703" t="s">
        <v>225</v>
      </c>
      <c r="F738" s="662">
        <f>F728+F733</f>
        <v>0</v>
      </c>
      <c r="G738" s="662" t="str">
        <f t="shared" si="527"/>
        <v/>
      </c>
      <c r="H738" s="662" t="str">
        <f t="shared" si="527"/>
        <v/>
      </c>
      <c r="I738" s="662" t="str">
        <f t="shared" si="527"/>
        <v/>
      </c>
      <c r="J738" s="662" t="str">
        <f t="shared" si="527"/>
        <v/>
      </c>
      <c r="K738" s="663" t="str">
        <f t="shared" si="527"/>
        <v/>
      </c>
    </row>
    <row r="739" spans="1:11" x14ac:dyDescent="0.3">
      <c r="A739" s="1776"/>
      <c r="B739" s="1118" t="s">
        <v>674</v>
      </c>
      <c r="C739" s="1771" t="s">
        <v>293</v>
      </c>
      <c r="D739" s="1772"/>
      <c r="E739" s="703" t="s">
        <v>225</v>
      </c>
      <c r="F739" s="662">
        <f>F729+F734</f>
        <v>0</v>
      </c>
      <c r="G739" s="662" t="str">
        <f t="shared" si="527"/>
        <v/>
      </c>
      <c r="H739" s="662" t="str">
        <f t="shared" si="527"/>
        <v/>
      </c>
      <c r="I739" s="662" t="str">
        <f t="shared" si="527"/>
        <v/>
      </c>
      <c r="J739" s="662" t="str">
        <f t="shared" si="527"/>
        <v/>
      </c>
      <c r="K739" s="663" t="str">
        <f t="shared" si="527"/>
        <v/>
      </c>
    </row>
    <row r="740" spans="1:11" ht="14.5" thickBot="1" x14ac:dyDescent="0.35">
      <c r="A740" s="1777"/>
      <c r="B740" s="1119" t="s">
        <v>884</v>
      </c>
      <c r="C740" s="1773"/>
      <c r="D740" s="1774"/>
      <c r="E740" s="433" t="s">
        <v>225</v>
      </c>
      <c r="F740" s="715">
        <f t="shared" ref="F740:K740" si="528">SUM(F736:F739)</f>
        <v>0</v>
      </c>
      <c r="G740" s="715">
        <f t="shared" si="528"/>
        <v>0</v>
      </c>
      <c r="H740" s="715">
        <f t="shared" si="528"/>
        <v>0</v>
      </c>
      <c r="I740" s="715">
        <f t="shared" si="528"/>
        <v>0</v>
      </c>
      <c r="J740" s="715">
        <f t="shared" si="528"/>
        <v>0</v>
      </c>
      <c r="K740" s="716">
        <f t="shared" si="528"/>
        <v>0</v>
      </c>
    </row>
    <row r="741" spans="1:11" x14ac:dyDescent="0.3">
      <c r="A741" s="1775" t="s">
        <v>665</v>
      </c>
      <c r="B741" s="1117" t="s">
        <v>674</v>
      </c>
      <c r="C741" s="1769" t="s">
        <v>602</v>
      </c>
      <c r="D741" s="1770"/>
      <c r="E741" s="711" t="s">
        <v>225</v>
      </c>
      <c r="F741" s="519"/>
      <c r="G741" s="519"/>
      <c r="H741" s="519"/>
      <c r="I741" s="519"/>
      <c r="J741" s="519"/>
      <c r="K741" s="520"/>
    </row>
    <row r="742" spans="1:11" x14ac:dyDescent="0.3">
      <c r="A742" s="1776"/>
      <c r="B742" s="1118" t="s">
        <v>674</v>
      </c>
      <c r="C742" s="1771" t="s">
        <v>596</v>
      </c>
      <c r="D742" s="1772"/>
      <c r="E742" s="703" t="s">
        <v>225</v>
      </c>
      <c r="F742" s="500"/>
      <c r="G742" s="500"/>
      <c r="H742" s="500"/>
      <c r="I742" s="500"/>
      <c r="J742" s="500"/>
      <c r="K742" s="553"/>
    </row>
    <row r="743" spans="1:11" x14ac:dyDescent="0.3">
      <c r="A743" s="1776"/>
      <c r="B743" s="1118" t="s">
        <v>674</v>
      </c>
      <c r="C743" s="1771" t="s">
        <v>805</v>
      </c>
      <c r="D743" s="1772"/>
      <c r="E743" s="703" t="s">
        <v>225</v>
      </c>
      <c r="F743" s="500"/>
      <c r="G743" s="500"/>
      <c r="H743" s="500"/>
      <c r="I743" s="500"/>
      <c r="J743" s="500"/>
      <c r="K743" s="553"/>
    </row>
    <row r="744" spans="1:11" x14ac:dyDescent="0.3">
      <c r="A744" s="1776"/>
      <c r="B744" s="1118" t="s">
        <v>674</v>
      </c>
      <c r="C744" s="1771" t="s">
        <v>293</v>
      </c>
      <c r="D744" s="1772"/>
      <c r="E744" s="703" t="s">
        <v>225</v>
      </c>
      <c r="F744" s="500"/>
      <c r="G744" s="500"/>
      <c r="H744" s="500"/>
      <c r="I744" s="500"/>
      <c r="J744" s="500"/>
      <c r="K744" s="553"/>
    </row>
    <row r="745" spans="1:11" ht="14.5" thickBot="1" x14ac:dyDescent="0.35">
      <c r="A745" s="1777"/>
      <c r="B745" s="1119" t="s">
        <v>883</v>
      </c>
      <c r="C745" s="1773"/>
      <c r="D745" s="1774"/>
      <c r="E745" s="433" t="s">
        <v>225</v>
      </c>
      <c r="F745" s="715">
        <f t="shared" ref="F745:K745" si="529">SUM(F741:F744)</f>
        <v>0</v>
      </c>
      <c r="G745" s="715">
        <f t="shared" si="529"/>
        <v>0</v>
      </c>
      <c r="H745" s="715">
        <f t="shared" si="529"/>
        <v>0</v>
      </c>
      <c r="I745" s="715">
        <f t="shared" si="529"/>
        <v>0</v>
      </c>
      <c r="J745" s="715">
        <f t="shared" si="529"/>
        <v>0</v>
      </c>
      <c r="K745" s="716">
        <f t="shared" si="529"/>
        <v>0</v>
      </c>
    </row>
    <row r="746" spans="1:11" x14ac:dyDescent="0.3">
      <c r="A746" s="1775" t="s">
        <v>871</v>
      </c>
      <c r="B746" s="1117" t="s">
        <v>674</v>
      </c>
      <c r="C746" s="1769" t="s">
        <v>602</v>
      </c>
      <c r="D746" s="1770"/>
      <c r="E746" s="711" t="s">
        <v>225</v>
      </c>
      <c r="F746" s="519"/>
      <c r="G746" s="519"/>
      <c r="H746" s="519"/>
      <c r="I746" s="519"/>
      <c r="J746" s="519"/>
      <c r="K746" s="520"/>
    </row>
    <row r="747" spans="1:11" x14ac:dyDescent="0.3">
      <c r="A747" s="1776"/>
      <c r="B747" s="1118" t="s">
        <v>674</v>
      </c>
      <c r="C747" s="1771" t="s">
        <v>596</v>
      </c>
      <c r="D747" s="1772"/>
      <c r="E747" s="703" t="s">
        <v>225</v>
      </c>
      <c r="F747" s="500"/>
      <c r="G747" s="500"/>
      <c r="H747" s="500"/>
      <c r="I747" s="500"/>
      <c r="J747" s="500"/>
      <c r="K747" s="553"/>
    </row>
    <row r="748" spans="1:11" x14ac:dyDescent="0.3">
      <c r="A748" s="1776"/>
      <c r="B748" s="1118" t="s">
        <v>674</v>
      </c>
      <c r="C748" s="1771" t="s">
        <v>805</v>
      </c>
      <c r="D748" s="1772"/>
      <c r="E748" s="703" t="s">
        <v>225</v>
      </c>
      <c r="F748" s="500"/>
      <c r="G748" s="500"/>
      <c r="H748" s="500"/>
      <c r="I748" s="500"/>
      <c r="J748" s="500"/>
      <c r="K748" s="553"/>
    </row>
    <row r="749" spans="1:11" x14ac:dyDescent="0.3">
      <c r="A749" s="1776"/>
      <c r="B749" s="1118" t="s">
        <v>674</v>
      </c>
      <c r="C749" s="1771" t="s">
        <v>293</v>
      </c>
      <c r="D749" s="1772"/>
      <c r="E749" s="703" t="s">
        <v>225</v>
      </c>
      <c r="F749" s="500"/>
      <c r="G749" s="500"/>
      <c r="H749" s="500"/>
      <c r="I749" s="500"/>
      <c r="J749" s="500"/>
      <c r="K749" s="553"/>
    </row>
    <row r="750" spans="1:11" ht="14.5" thickBot="1" x14ac:dyDescent="0.35">
      <c r="A750" s="1777"/>
      <c r="B750" s="1119" t="s">
        <v>882</v>
      </c>
      <c r="C750" s="1773"/>
      <c r="D750" s="1774"/>
      <c r="E750" s="433" t="s">
        <v>225</v>
      </c>
      <c r="F750" s="715">
        <f t="shared" ref="F750:K750" si="530">SUM(F746:F749)</f>
        <v>0</v>
      </c>
      <c r="G750" s="715">
        <f t="shared" si="530"/>
        <v>0</v>
      </c>
      <c r="H750" s="715">
        <f t="shared" si="530"/>
        <v>0</v>
      </c>
      <c r="I750" s="715">
        <f t="shared" si="530"/>
        <v>0</v>
      </c>
      <c r="J750" s="715">
        <f t="shared" si="530"/>
        <v>0</v>
      </c>
      <c r="K750" s="716">
        <f t="shared" si="530"/>
        <v>0</v>
      </c>
    </row>
    <row r="751" spans="1:11" x14ac:dyDescent="0.3">
      <c r="A751" s="1775" t="s">
        <v>874</v>
      </c>
      <c r="B751" s="1117" t="s">
        <v>674</v>
      </c>
      <c r="C751" s="1769" t="s">
        <v>602</v>
      </c>
      <c r="D751" s="1770"/>
      <c r="E751" s="711" t="s">
        <v>225</v>
      </c>
      <c r="F751" s="680">
        <f>F736-F741+F746</f>
        <v>0</v>
      </c>
      <c r="G751" s="680" t="str">
        <f t="shared" ref="G751:K754" si="531">IFERROR(G736-G741+G746,"")</f>
        <v/>
      </c>
      <c r="H751" s="680" t="str">
        <f t="shared" si="531"/>
        <v/>
      </c>
      <c r="I751" s="680" t="str">
        <f t="shared" si="531"/>
        <v/>
      </c>
      <c r="J751" s="680" t="str">
        <f t="shared" si="531"/>
        <v/>
      </c>
      <c r="K751" s="671" t="str">
        <f t="shared" si="531"/>
        <v/>
      </c>
    </row>
    <row r="752" spans="1:11" x14ac:dyDescent="0.3">
      <c r="A752" s="1776"/>
      <c r="B752" s="1118" t="s">
        <v>674</v>
      </c>
      <c r="C752" s="1771" t="s">
        <v>596</v>
      </c>
      <c r="D752" s="1772"/>
      <c r="E752" s="703" t="s">
        <v>225</v>
      </c>
      <c r="F752" s="662">
        <f>F737-F742+F747</f>
        <v>0</v>
      </c>
      <c r="G752" s="662" t="str">
        <f t="shared" si="531"/>
        <v/>
      </c>
      <c r="H752" s="662" t="str">
        <f t="shared" si="531"/>
        <v/>
      </c>
      <c r="I752" s="662" t="str">
        <f t="shared" si="531"/>
        <v/>
      </c>
      <c r="J752" s="662" t="str">
        <f t="shared" si="531"/>
        <v/>
      </c>
      <c r="K752" s="663" t="str">
        <f t="shared" si="531"/>
        <v/>
      </c>
    </row>
    <row r="753" spans="1:11" x14ac:dyDescent="0.3">
      <c r="A753" s="1776"/>
      <c r="B753" s="1118" t="s">
        <v>674</v>
      </c>
      <c r="C753" s="1771" t="s">
        <v>805</v>
      </c>
      <c r="D753" s="1772"/>
      <c r="E753" s="703" t="s">
        <v>225</v>
      </c>
      <c r="F753" s="662">
        <f>F738-F743+F748</f>
        <v>0</v>
      </c>
      <c r="G753" s="662" t="str">
        <f t="shared" si="531"/>
        <v/>
      </c>
      <c r="H753" s="662" t="str">
        <f t="shared" si="531"/>
        <v/>
      </c>
      <c r="I753" s="662" t="str">
        <f t="shared" si="531"/>
        <v/>
      </c>
      <c r="J753" s="662" t="str">
        <f t="shared" si="531"/>
        <v/>
      </c>
      <c r="K753" s="663" t="str">
        <f t="shared" si="531"/>
        <v/>
      </c>
    </row>
    <row r="754" spans="1:11" x14ac:dyDescent="0.3">
      <c r="A754" s="1776"/>
      <c r="B754" s="1118" t="s">
        <v>674</v>
      </c>
      <c r="C754" s="1771" t="s">
        <v>293</v>
      </c>
      <c r="D754" s="1772"/>
      <c r="E754" s="703" t="s">
        <v>225</v>
      </c>
      <c r="F754" s="662">
        <f>F739-F744+F749</f>
        <v>0</v>
      </c>
      <c r="G754" s="662" t="str">
        <f t="shared" si="531"/>
        <v/>
      </c>
      <c r="H754" s="662" t="str">
        <f t="shared" si="531"/>
        <v/>
      </c>
      <c r="I754" s="662" t="str">
        <f t="shared" si="531"/>
        <v/>
      </c>
      <c r="J754" s="662" t="str">
        <f t="shared" si="531"/>
        <v/>
      </c>
      <c r="K754" s="663" t="str">
        <f t="shared" si="531"/>
        <v/>
      </c>
    </row>
    <row r="755" spans="1:11" ht="14.5" thickBot="1" x14ac:dyDescent="0.35">
      <c r="A755" s="1777"/>
      <c r="B755" s="1119" t="s">
        <v>881</v>
      </c>
      <c r="C755" s="1773"/>
      <c r="D755" s="1774"/>
      <c r="E755" s="433" t="s">
        <v>225</v>
      </c>
      <c r="F755" s="715">
        <f t="shared" ref="F755:K755" si="532">SUM(F751:F754)</f>
        <v>0</v>
      </c>
      <c r="G755" s="715">
        <f t="shared" si="532"/>
        <v>0</v>
      </c>
      <c r="H755" s="715">
        <f t="shared" si="532"/>
        <v>0</v>
      </c>
      <c r="I755" s="715">
        <f t="shared" si="532"/>
        <v>0</v>
      </c>
      <c r="J755" s="715">
        <f t="shared" si="532"/>
        <v>0</v>
      </c>
      <c r="K755" s="716">
        <f t="shared" si="532"/>
        <v>0</v>
      </c>
    </row>
    <row r="756" spans="1:11" x14ac:dyDescent="0.3"/>
    <row r="757" spans="1:11" x14ac:dyDescent="0.3"/>
    <row r="758" spans="1:11" ht="16" thickBot="1" x14ac:dyDescent="0.4">
      <c r="A758" s="517" t="s">
        <v>887</v>
      </c>
    </row>
    <row r="759" spans="1:11" x14ac:dyDescent="0.3">
      <c r="A759" s="1754"/>
      <c r="B759" s="1756" t="s">
        <v>879</v>
      </c>
      <c r="C759" s="1779" t="s">
        <v>852</v>
      </c>
      <c r="D759" s="1780"/>
      <c r="E759" s="1758" t="s">
        <v>299</v>
      </c>
      <c r="F759" s="1760" t="s">
        <v>890</v>
      </c>
      <c r="G759" s="1761"/>
      <c r="H759" s="1761"/>
      <c r="I759" s="1761"/>
      <c r="J759" s="1761"/>
      <c r="K759" s="1762"/>
    </row>
    <row r="760" spans="1:11" ht="14.5" thickBot="1" x14ac:dyDescent="0.35">
      <c r="A760" s="1768"/>
      <c r="B760" s="1757"/>
      <c r="C760" s="1781"/>
      <c r="D760" s="1782"/>
      <c r="E760" s="1759"/>
      <c r="F760" s="708">
        <v>2023</v>
      </c>
      <c r="G760" s="708">
        <v>2024</v>
      </c>
      <c r="H760" s="708">
        <v>2025</v>
      </c>
      <c r="I760" s="708">
        <v>2026</v>
      </c>
      <c r="J760" s="708">
        <v>2027</v>
      </c>
      <c r="K760" s="709">
        <v>2028</v>
      </c>
    </row>
    <row r="761" spans="1:11" x14ac:dyDescent="0.3">
      <c r="A761" s="1775" t="s">
        <v>658</v>
      </c>
      <c r="B761" s="1117" t="s">
        <v>327</v>
      </c>
      <c r="C761" s="1769" t="s">
        <v>602</v>
      </c>
      <c r="D761" s="1770"/>
      <c r="E761" s="711" t="s">
        <v>225</v>
      </c>
      <c r="F761" s="519"/>
      <c r="G761" s="680" t="str">
        <f>IF(G$760&gt;Cover!$E$13,"",F786)</f>
        <v/>
      </c>
      <c r="H761" s="680" t="str">
        <f>IF(H$760&gt;Cover!$E$13,"",G786)</f>
        <v/>
      </c>
      <c r="I761" s="680" t="str">
        <f>IF(I$760&gt;Cover!$E$13,"",H786)</f>
        <v/>
      </c>
      <c r="J761" s="680" t="str">
        <f>IF(J$760&gt;Cover!$E$13,"",I786)</f>
        <v/>
      </c>
      <c r="K761" s="671" t="str">
        <f>IF(K$760&gt;Cover!$E$13,"",J786)</f>
        <v/>
      </c>
    </row>
    <row r="762" spans="1:11" x14ac:dyDescent="0.3">
      <c r="A762" s="1776"/>
      <c r="B762" s="1118" t="s">
        <v>327</v>
      </c>
      <c r="C762" s="1771" t="s">
        <v>596</v>
      </c>
      <c r="D762" s="1772"/>
      <c r="E762" s="703" t="s">
        <v>225</v>
      </c>
      <c r="F762" s="500"/>
      <c r="G762" s="662" t="str">
        <f>IF(G$760&gt;Cover!$E$13,"",F787)</f>
        <v/>
      </c>
      <c r="H762" s="662" t="str">
        <f>IF(H$760&gt;Cover!$E$13,"",G787)</f>
        <v/>
      </c>
      <c r="I762" s="662" t="str">
        <f>IF(I$760&gt;Cover!$E$13,"",H787)</f>
        <v/>
      </c>
      <c r="J762" s="662" t="str">
        <f>IF(J$760&gt;Cover!$E$13,"",I787)</f>
        <v/>
      </c>
      <c r="K762" s="663" t="str">
        <f>IF(K$760&gt;Cover!$E$13,"",J787)</f>
        <v/>
      </c>
    </row>
    <row r="763" spans="1:11" x14ac:dyDescent="0.3">
      <c r="A763" s="1776"/>
      <c r="B763" s="1118" t="s">
        <v>327</v>
      </c>
      <c r="C763" s="1771" t="s">
        <v>805</v>
      </c>
      <c r="D763" s="1772"/>
      <c r="E763" s="703" t="s">
        <v>225</v>
      </c>
      <c r="F763" s="500"/>
      <c r="G763" s="662" t="str">
        <f>IF(G$760&gt;Cover!$E$13,"",F788)</f>
        <v/>
      </c>
      <c r="H763" s="662" t="str">
        <f>IF(H$760&gt;Cover!$E$13,"",G788)</f>
        <v/>
      </c>
      <c r="I763" s="662" t="str">
        <f>IF(I$760&gt;Cover!$E$13,"",H788)</f>
        <v/>
      </c>
      <c r="J763" s="662" t="str">
        <f>IF(J$760&gt;Cover!$E$13,"",I788)</f>
        <v/>
      </c>
      <c r="K763" s="663" t="str">
        <f>IF(K$760&gt;Cover!$E$13,"",J788)</f>
        <v/>
      </c>
    </row>
    <row r="764" spans="1:11" x14ac:dyDescent="0.3">
      <c r="A764" s="1776"/>
      <c r="B764" s="1118" t="s">
        <v>327</v>
      </c>
      <c r="C764" s="1771" t="s">
        <v>293</v>
      </c>
      <c r="D764" s="1772"/>
      <c r="E764" s="703" t="s">
        <v>225</v>
      </c>
      <c r="F764" s="500"/>
      <c r="G764" s="662" t="str">
        <f>IF(G$760&gt;Cover!$E$13,"",F789)</f>
        <v/>
      </c>
      <c r="H764" s="662" t="str">
        <f>IF(H$760&gt;Cover!$E$13,"",G789)</f>
        <v/>
      </c>
      <c r="I764" s="662" t="str">
        <f>IF(I$760&gt;Cover!$E$13,"",H789)</f>
        <v/>
      </c>
      <c r="J764" s="662" t="str">
        <f>IF(J$760&gt;Cover!$E$13,"",I789)</f>
        <v/>
      </c>
      <c r="K764" s="663" t="str">
        <f>IF(K$760&gt;Cover!$E$13,"",J789)</f>
        <v/>
      </c>
    </row>
    <row r="765" spans="1:11" ht="14.5" thickBot="1" x14ac:dyDescent="0.35">
      <c r="A765" s="1777"/>
      <c r="B765" s="1119" t="s">
        <v>880</v>
      </c>
      <c r="C765" s="1773"/>
      <c r="D765" s="1774"/>
      <c r="E765" s="433" t="s">
        <v>225</v>
      </c>
      <c r="F765" s="715">
        <f t="shared" ref="F765:K765" si="533">SUM(F761:F764)</f>
        <v>0</v>
      </c>
      <c r="G765" s="715">
        <f t="shared" si="533"/>
        <v>0</v>
      </c>
      <c r="H765" s="715">
        <f t="shared" si="533"/>
        <v>0</v>
      </c>
      <c r="I765" s="715">
        <f t="shared" si="533"/>
        <v>0</v>
      </c>
      <c r="J765" s="715">
        <f t="shared" si="533"/>
        <v>0</v>
      </c>
      <c r="K765" s="716">
        <f t="shared" si="533"/>
        <v>0</v>
      </c>
    </row>
    <row r="766" spans="1:11" x14ac:dyDescent="0.3">
      <c r="A766" s="1545" t="s">
        <v>663</v>
      </c>
      <c r="B766" s="1117" t="s">
        <v>327</v>
      </c>
      <c r="C766" s="1769" t="s">
        <v>602</v>
      </c>
      <c r="D766" s="1770"/>
      <c r="E766" s="711" t="s">
        <v>225</v>
      </c>
      <c r="F766" s="519"/>
      <c r="G766" s="519"/>
      <c r="H766" s="519"/>
      <c r="I766" s="519"/>
      <c r="J766" s="519"/>
      <c r="K766" s="520"/>
    </row>
    <row r="767" spans="1:11" x14ac:dyDescent="0.3">
      <c r="A767" s="1503"/>
      <c r="B767" s="1118" t="s">
        <v>327</v>
      </c>
      <c r="C767" s="1771" t="s">
        <v>596</v>
      </c>
      <c r="D767" s="1772"/>
      <c r="E767" s="703" t="s">
        <v>225</v>
      </c>
      <c r="F767" s="500"/>
      <c r="G767" s="500"/>
      <c r="H767" s="500"/>
      <c r="I767" s="500"/>
      <c r="J767" s="500"/>
      <c r="K767" s="553"/>
    </row>
    <row r="768" spans="1:11" x14ac:dyDescent="0.3">
      <c r="A768" s="1503"/>
      <c r="B768" s="1118" t="s">
        <v>327</v>
      </c>
      <c r="C768" s="1771" t="s">
        <v>805</v>
      </c>
      <c r="D768" s="1772"/>
      <c r="E768" s="703" t="s">
        <v>225</v>
      </c>
      <c r="F768" s="500"/>
      <c r="G768" s="500"/>
      <c r="H768" s="500"/>
      <c r="I768" s="500"/>
      <c r="J768" s="500"/>
      <c r="K768" s="553"/>
    </row>
    <row r="769" spans="1:11" x14ac:dyDescent="0.3">
      <c r="A769" s="1503"/>
      <c r="B769" s="1118" t="s">
        <v>327</v>
      </c>
      <c r="C769" s="1771" t="s">
        <v>293</v>
      </c>
      <c r="D769" s="1772"/>
      <c r="E769" s="703" t="s">
        <v>225</v>
      </c>
      <c r="F769" s="500"/>
      <c r="G769" s="500"/>
      <c r="H769" s="500"/>
      <c r="I769" s="500"/>
      <c r="J769" s="500"/>
      <c r="K769" s="553"/>
    </row>
    <row r="770" spans="1:11" ht="14.5" thickBot="1" x14ac:dyDescent="0.35">
      <c r="A770" s="1778"/>
      <c r="B770" s="1119" t="s">
        <v>886</v>
      </c>
      <c r="C770" s="1773"/>
      <c r="D770" s="1774"/>
      <c r="E770" s="433" t="s">
        <v>225</v>
      </c>
      <c r="F770" s="715">
        <f t="shared" ref="F770:K770" si="534">SUM(F766:F769)</f>
        <v>0</v>
      </c>
      <c r="G770" s="715">
        <f t="shared" si="534"/>
        <v>0</v>
      </c>
      <c r="H770" s="715">
        <f t="shared" si="534"/>
        <v>0</v>
      </c>
      <c r="I770" s="715">
        <f t="shared" si="534"/>
        <v>0</v>
      </c>
      <c r="J770" s="715">
        <f t="shared" si="534"/>
        <v>0</v>
      </c>
      <c r="K770" s="716">
        <f t="shared" si="534"/>
        <v>0</v>
      </c>
    </row>
    <row r="771" spans="1:11" x14ac:dyDescent="0.3">
      <c r="A771" s="1775" t="s">
        <v>870</v>
      </c>
      <c r="B771" s="1117" t="s">
        <v>327</v>
      </c>
      <c r="C771" s="1769" t="s">
        <v>602</v>
      </c>
      <c r="D771" s="1770"/>
      <c r="E771" s="711" t="s">
        <v>225</v>
      </c>
      <c r="F771" s="680">
        <f>F761+F766</f>
        <v>0</v>
      </c>
      <c r="G771" s="680" t="str">
        <f t="shared" ref="G771:K774" si="535">IFERROR(G761+G766,"")</f>
        <v/>
      </c>
      <c r="H771" s="680" t="str">
        <f t="shared" si="535"/>
        <v/>
      </c>
      <c r="I771" s="680" t="str">
        <f t="shared" si="535"/>
        <v/>
      </c>
      <c r="J771" s="680" t="str">
        <f t="shared" si="535"/>
        <v/>
      </c>
      <c r="K771" s="671" t="str">
        <f t="shared" si="535"/>
        <v/>
      </c>
    </row>
    <row r="772" spans="1:11" x14ac:dyDescent="0.3">
      <c r="A772" s="1776"/>
      <c r="B772" s="1118" t="s">
        <v>327</v>
      </c>
      <c r="C772" s="1771" t="s">
        <v>596</v>
      </c>
      <c r="D772" s="1772"/>
      <c r="E772" s="703" t="s">
        <v>225</v>
      </c>
      <c r="F772" s="662">
        <f>F762+F767</f>
        <v>0</v>
      </c>
      <c r="G772" s="662" t="str">
        <f t="shared" si="535"/>
        <v/>
      </c>
      <c r="H772" s="662" t="str">
        <f t="shared" si="535"/>
        <v/>
      </c>
      <c r="I772" s="662" t="str">
        <f t="shared" si="535"/>
        <v/>
      </c>
      <c r="J772" s="662" t="str">
        <f t="shared" si="535"/>
        <v/>
      </c>
      <c r="K772" s="663" t="str">
        <f t="shared" si="535"/>
        <v/>
      </c>
    </row>
    <row r="773" spans="1:11" x14ac:dyDescent="0.3">
      <c r="A773" s="1776"/>
      <c r="B773" s="1118" t="s">
        <v>327</v>
      </c>
      <c r="C773" s="1771" t="s">
        <v>805</v>
      </c>
      <c r="D773" s="1772"/>
      <c r="E773" s="703" t="s">
        <v>225</v>
      </c>
      <c r="F773" s="662">
        <f>F763+F768</f>
        <v>0</v>
      </c>
      <c r="G773" s="662" t="str">
        <f t="shared" si="535"/>
        <v/>
      </c>
      <c r="H773" s="662" t="str">
        <f t="shared" si="535"/>
        <v/>
      </c>
      <c r="I773" s="662" t="str">
        <f t="shared" si="535"/>
        <v/>
      </c>
      <c r="J773" s="662" t="str">
        <f t="shared" si="535"/>
        <v/>
      </c>
      <c r="K773" s="663" t="str">
        <f t="shared" si="535"/>
        <v/>
      </c>
    </row>
    <row r="774" spans="1:11" x14ac:dyDescent="0.3">
      <c r="A774" s="1776"/>
      <c r="B774" s="1118" t="s">
        <v>327</v>
      </c>
      <c r="C774" s="1771" t="s">
        <v>293</v>
      </c>
      <c r="D774" s="1772"/>
      <c r="E774" s="703" t="s">
        <v>225</v>
      </c>
      <c r="F774" s="662">
        <f>F764+F769</f>
        <v>0</v>
      </c>
      <c r="G774" s="662" t="str">
        <f t="shared" si="535"/>
        <v/>
      </c>
      <c r="H774" s="662" t="str">
        <f t="shared" si="535"/>
        <v/>
      </c>
      <c r="I774" s="662" t="str">
        <f t="shared" si="535"/>
        <v/>
      </c>
      <c r="J774" s="662" t="str">
        <f t="shared" si="535"/>
        <v/>
      </c>
      <c r="K774" s="663" t="str">
        <f t="shared" si="535"/>
        <v/>
      </c>
    </row>
    <row r="775" spans="1:11" ht="14.5" thickBot="1" x14ac:dyDescent="0.35">
      <c r="A775" s="1777"/>
      <c r="B775" s="1119" t="s">
        <v>884</v>
      </c>
      <c r="C775" s="1773"/>
      <c r="D775" s="1774"/>
      <c r="E775" s="433" t="s">
        <v>225</v>
      </c>
      <c r="F775" s="715">
        <f t="shared" ref="F775:K775" si="536">SUM(F771:F774)</f>
        <v>0</v>
      </c>
      <c r="G775" s="715">
        <f t="shared" si="536"/>
        <v>0</v>
      </c>
      <c r="H775" s="715">
        <f t="shared" si="536"/>
        <v>0</v>
      </c>
      <c r="I775" s="715">
        <f t="shared" si="536"/>
        <v>0</v>
      </c>
      <c r="J775" s="715">
        <f t="shared" si="536"/>
        <v>0</v>
      </c>
      <c r="K775" s="716">
        <f t="shared" si="536"/>
        <v>0</v>
      </c>
    </row>
    <row r="776" spans="1:11" x14ac:dyDescent="0.3">
      <c r="A776" s="1775" t="s">
        <v>665</v>
      </c>
      <c r="B776" s="1117" t="s">
        <v>327</v>
      </c>
      <c r="C776" s="1769" t="s">
        <v>602</v>
      </c>
      <c r="D776" s="1770"/>
      <c r="E776" s="711" t="s">
        <v>225</v>
      </c>
      <c r="F776" s="519"/>
      <c r="G776" s="519"/>
      <c r="H776" s="519"/>
      <c r="I776" s="519"/>
      <c r="J776" s="519"/>
      <c r="K776" s="520"/>
    </row>
    <row r="777" spans="1:11" x14ac:dyDescent="0.3">
      <c r="A777" s="1776"/>
      <c r="B777" s="1118" t="s">
        <v>327</v>
      </c>
      <c r="C777" s="1771" t="s">
        <v>596</v>
      </c>
      <c r="D777" s="1772"/>
      <c r="E777" s="703" t="s">
        <v>225</v>
      </c>
      <c r="F777" s="500"/>
      <c r="G777" s="500"/>
      <c r="H777" s="500"/>
      <c r="I777" s="500"/>
      <c r="J777" s="500"/>
      <c r="K777" s="553"/>
    </row>
    <row r="778" spans="1:11" x14ac:dyDescent="0.3">
      <c r="A778" s="1776"/>
      <c r="B778" s="1118" t="s">
        <v>327</v>
      </c>
      <c r="C778" s="1771" t="s">
        <v>805</v>
      </c>
      <c r="D778" s="1772"/>
      <c r="E778" s="703" t="s">
        <v>225</v>
      </c>
      <c r="F778" s="500"/>
      <c r="G778" s="500"/>
      <c r="H778" s="500"/>
      <c r="I778" s="500"/>
      <c r="J778" s="500"/>
      <c r="K778" s="553"/>
    </row>
    <row r="779" spans="1:11" x14ac:dyDescent="0.3">
      <c r="A779" s="1776"/>
      <c r="B779" s="1118" t="s">
        <v>327</v>
      </c>
      <c r="C779" s="1771" t="s">
        <v>293</v>
      </c>
      <c r="D779" s="1772"/>
      <c r="E779" s="703" t="s">
        <v>225</v>
      </c>
      <c r="F779" s="500"/>
      <c r="G779" s="500"/>
      <c r="H779" s="500"/>
      <c r="I779" s="500"/>
      <c r="J779" s="500"/>
      <c r="K779" s="553"/>
    </row>
    <row r="780" spans="1:11" ht="14.5" thickBot="1" x14ac:dyDescent="0.35">
      <c r="A780" s="1777"/>
      <c r="B780" s="1119" t="s">
        <v>883</v>
      </c>
      <c r="C780" s="1773"/>
      <c r="D780" s="1774"/>
      <c r="E780" s="433" t="s">
        <v>225</v>
      </c>
      <c r="F780" s="715">
        <f t="shared" ref="F780:K780" si="537">SUM(F776:F779)</f>
        <v>0</v>
      </c>
      <c r="G780" s="715">
        <f t="shared" si="537"/>
        <v>0</v>
      </c>
      <c r="H780" s="715">
        <f t="shared" si="537"/>
        <v>0</v>
      </c>
      <c r="I780" s="715">
        <f t="shared" si="537"/>
        <v>0</v>
      </c>
      <c r="J780" s="715">
        <f t="shared" si="537"/>
        <v>0</v>
      </c>
      <c r="K780" s="716">
        <f t="shared" si="537"/>
        <v>0</v>
      </c>
    </row>
    <row r="781" spans="1:11" x14ac:dyDescent="0.3">
      <c r="A781" s="1775" t="s">
        <v>871</v>
      </c>
      <c r="B781" s="1117" t="s">
        <v>327</v>
      </c>
      <c r="C781" s="1769" t="s">
        <v>602</v>
      </c>
      <c r="D781" s="1770"/>
      <c r="E781" s="711" t="s">
        <v>225</v>
      </c>
      <c r="F781" s="519"/>
      <c r="G781" s="519"/>
      <c r="H781" s="519"/>
      <c r="I781" s="519"/>
      <c r="J781" s="519"/>
      <c r="K781" s="520"/>
    </row>
    <row r="782" spans="1:11" x14ac:dyDescent="0.3">
      <c r="A782" s="1776"/>
      <c r="B782" s="1118" t="s">
        <v>327</v>
      </c>
      <c r="C782" s="1771" t="s">
        <v>596</v>
      </c>
      <c r="D782" s="1772"/>
      <c r="E782" s="703" t="s">
        <v>225</v>
      </c>
      <c r="F782" s="500"/>
      <c r="G782" s="500"/>
      <c r="H782" s="500"/>
      <c r="I782" s="500"/>
      <c r="J782" s="500"/>
      <c r="K782" s="553"/>
    </row>
    <row r="783" spans="1:11" x14ac:dyDescent="0.3">
      <c r="A783" s="1776"/>
      <c r="B783" s="1118" t="s">
        <v>327</v>
      </c>
      <c r="C783" s="1771" t="s">
        <v>805</v>
      </c>
      <c r="D783" s="1772"/>
      <c r="E783" s="703" t="s">
        <v>225</v>
      </c>
      <c r="F783" s="500"/>
      <c r="G783" s="500"/>
      <c r="H783" s="500"/>
      <c r="I783" s="500"/>
      <c r="J783" s="500"/>
      <c r="K783" s="553"/>
    </row>
    <row r="784" spans="1:11" x14ac:dyDescent="0.3">
      <c r="A784" s="1776"/>
      <c r="B784" s="1118" t="s">
        <v>327</v>
      </c>
      <c r="C784" s="1771" t="s">
        <v>293</v>
      </c>
      <c r="D784" s="1772"/>
      <c r="E784" s="703" t="s">
        <v>225</v>
      </c>
      <c r="F784" s="500"/>
      <c r="G784" s="500"/>
      <c r="H784" s="500"/>
      <c r="I784" s="500"/>
      <c r="J784" s="500"/>
      <c r="K784" s="553"/>
    </row>
    <row r="785" spans="1:11" ht="14.5" thickBot="1" x14ac:dyDescent="0.35">
      <c r="A785" s="1777"/>
      <c r="B785" s="1119" t="s">
        <v>882</v>
      </c>
      <c r="C785" s="1773"/>
      <c r="D785" s="1774"/>
      <c r="E785" s="433" t="s">
        <v>225</v>
      </c>
      <c r="F785" s="715">
        <f t="shared" ref="F785:K785" si="538">SUM(F781:F784)</f>
        <v>0</v>
      </c>
      <c r="G785" s="715">
        <f t="shared" si="538"/>
        <v>0</v>
      </c>
      <c r="H785" s="715">
        <f t="shared" si="538"/>
        <v>0</v>
      </c>
      <c r="I785" s="715">
        <f t="shared" si="538"/>
        <v>0</v>
      </c>
      <c r="J785" s="715">
        <f t="shared" si="538"/>
        <v>0</v>
      </c>
      <c r="K785" s="716">
        <f t="shared" si="538"/>
        <v>0</v>
      </c>
    </row>
    <row r="786" spans="1:11" x14ac:dyDescent="0.3">
      <c r="A786" s="1775" t="s">
        <v>874</v>
      </c>
      <c r="B786" s="1117" t="s">
        <v>327</v>
      </c>
      <c r="C786" s="1769" t="s">
        <v>602</v>
      </c>
      <c r="D786" s="1770"/>
      <c r="E786" s="711" t="s">
        <v>225</v>
      </c>
      <c r="F786" s="680">
        <f>F771-F776+F781</f>
        <v>0</v>
      </c>
      <c r="G786" s="680" t="str">
        <f t="shared" ref="G786:K789" si="539">IFERROR(G771-G776+G781,"")</f>
        <v/>
      </c>
      <c r="H786" s="680" t="str">
        <f t="shared" si="539"/>
        <v/>
      </c>
      <c r="I786" s="680" t="str">
        <f t="shared" si="539"/>
        <v/>
      </c>
      <c r="J786" s="680" t="str">
        <f t="shared" si="539"/>
        <v/>
      </c>
      <c r="K786" s="671" t="str">
        <f t="shared" si="539"/>
        <v/>
      </c>
    </row>
    <row r="787" spans="1:11" x14ac:dyDescent="0.3">
      <c r="A787" s="1776"/>
      <c r="B787" s="1118" t="s">
        <v>327</v>
      </c>
      <c r="C787" s="1771" t="s">
        <v>596</v>
      </c>
      <c r="D787" s="1772"/>
      <c r="E787" s="703" t="s">
        <v>225</v>
      </c>
      <c r="F787" s="662">
        <f>F772-F777+F782</f>
        <v>0</v>
      </c>
      <c r="G787" s="662" t="str">
        <f t="shared" si="539"/>
        <v/>
      </c>
      <c r="H787" s="662" t="str">
        <f t="shared" si="539"/>
        <v/>
      </c>
      <c r="I787" s="662" t="str">
        <f t="shared" si="539"/>
        <v/>
      </c>
      <c r="J787" s="662" t="str">
        <f t="shared" si="539"/>
        <v/>
      </c>
      <c r="K787" s="663" t="str">
        <f t="shared" si="539"/>
        <v/>
      </c>
    </row>
    <row r="788" spans="1:11" x14ac:dyDescent="0.3">
      <c r="A788" s="1776"/>
      <c r="B788" s="1118" t="s">
        <v>327</v>
      </c>
      <c r="C788" s="1771" t="s">
        <v>805</v>
      </c>
      <c r="D788" s="1772"/>
      <c r="E788" s="703" t="s">
        <v>225</v>
      </c>
      <c r="F788" s="662">
        <f>F773-F778+F783</f>
        <v>0</v>
      </c>
      <c r="G788" s="662" t="str">
        <f t="shared" si="539"/>
        <v/>
      </c>
      <c r="H788" s="662" t="str">
        <f t="shared" si="539"/>
        <v/>
      </c>
      <c r="I788" s="662" t="str">
        <f t="shared" si="539"/>
        <v/>
      </c>
      <c r="J788" s="662" t="str">
        <f t="shared" si="539"/>
        <v/>
      </c>
      <c r="K788" s="663" t="str">
        <f t="shared" si="539"/>
        <v/>
      </c>
    </row>
    <row r="789" spans="1:11" x14ac:dyDescent="0.3">
      <c r="A789" s="1776"/>
      <c r="B789" s="1118" t="s">
        <v>327</v>
      </c>
      <c r="C789" s="1771" t="s">
        <v>293</v>
      </c>
      <c r="D789" s="1772"/>
      <c r="E789" s="703" t="s">
        <v>225</v>
      </c>
      <c r="F789" s="662">
        <f>F774-F779+F784</f>
        <v>0</v>
      </c>
      <c r="G789" s="662" t="str">
        <f t="shared" si="539"/>
        <v/>
      </c>
      <c r="H789" s="662" t="str">
        <f t="shared" si="539"/>
        <v/>
      </c>
      <c r="I789" s="662" t="str">
        <f t="shared" si="539"/>
        <v/>
      </c>
      <c r="J789" s="662" t="str">
        <f t="shared" si="539"/>
        <v/>
      </c>
      <c r="K789" s="663" t="str">
        <f t="shared" si="539"/>
        <v/>
      </c>
    </row>
    <row r="790" spans="1:11" ht="14.5" thickBot="1" x14ac:dyDescent="0.35">
      <c r="A790" s="1777"/>
      <c r="B790" s="1119" t="s">
        <v>881</v>
      </c>
      <c r="C790" s="1773"/>
      <c r="D790" s="1774"/>
      <c r="E790" s="433" t="s">
        <v>225</v>
      </c>
      <c r="F790" s="715">
        <f t="shared" ref="F790:K790" si="540">SUM(F786:F789)</f>
        <v>0</v>
      </c>
      <c r="G790" s="715">
        <f t="shared" si="540"/>
        <v>0</v>
      </c>
      <c r="H790" s="715">
        <f t="shared" si="540"/>
        <v>0</v>
      </c>
      <c r="I790" s="715">
        <f t="shared" si="540"/>
        <v>0</v>
      </c>
      <c r="J790" s="715">
        <f t="shared" si="540"/>
        <v>0</v>
      </c>
      <c r="K790" s="716">
        <f t="shared" si="540"/>
        <v>0</v>
      </c>
    </row>
    <row r="791" spans="1:11" x14ac:dyDescent="0.3"/>
    <row r="792" spans="1:11" x14ac:dyDescent="0.3"/>
    <row r="793" spans="1:11" ht="16" thickBot="1" x14ac:dyDescent="0.4">
      <c r="A793" s="517" t="s">
        <v>888</v>
      </c>
    </row>
    <row r="794" spans="1:11" ht="14.25" customHeight="1" x14ac:dyDescent="0.3">
      <c r="A794" s="1754"/>
      <c r="B794" s="1756"/>
      <c r="C794" s="1779" t="s">
        <v>816</v>
      </c>
      <c r="D794" s="1780"/>
      <c r="E794" s="1758" t="s">
        <v>299</v>
      </c>
      <c r="F794" s="1760" t="s">
        <v>889</v>
      </c>
      <c r="G794" s="1761"/>
      <c r="H794" s="1761"/>
      <c r="I794" s="1761"/>
      <c r="J794" s="1761"/>
      <c r="K794" s="1762"/>
    </row>
    <row r="795" spans="1:11" ht="14.5" thickBot="1" x14ac:dyDescent="0.35">
      <c r="A795" s="1768"/>
      <c r="B795" s="1757"/>
      <c r="C795" s="1781"/>
      <c r="D795" s="1782"/>
      <c r="E795" s="1759"/>
      <c r="F795" s="708">
        <v>2023</v>
      </c>
      <c r="G795" s="708">
        <v>2024</v>
      </c>
      <c r="H795" s="708">
        <v>2025</v>
      </c>
      <c r="I795" s="708">
        <v>2026</v>
      </c>
      <c r="J795" s="708">
        <v>2027</v>
      </c>
      <c r="K795" s="709">
        <v>2028</v>
      </c>
    </row>
    <row r="796" spans="1:11" x14ac:dyDescent="0.3">
      <c r="A796" s="1248" t="s">
        <v>658</v>
      </c>
      <c r="B796" s="1117"/>
      <c r="C796" s="1785" t="s">
        <v>1000</v>
      </c>
      <c r="D796" s="1786"/>
      <c r="E796" s="711" t="s">
        <v>225</v>
      </c>
      <c r="F796" s="519"/>
      <c r="G796" s="680" t="str">
        <f>IF(G$795&gt;Cover!$E$13,"",F801)</f>
        <v/>
      </c>
      <c r="H796" s="680" t="str">
        <f>IF(H$795&gt;Cover!$E$13,"",G801)</f>
        <v/>
      </c>
      <c r="I796" s="680" t="str">
        <f>IF(I$795&gt;Cover!$E$13,"",H801)</f>
        <v/>
      </c>
      <c r="J796" s="680" t="str">
        <f>IF(J$795&gt;Cover!$E$13,"",I801)</f>
        <v/>
      </c>
      <c r="K796" s="671" t="str">
        <f>IF(K$795&gt;Cover!$E$13,"",J801)</f>
        <v/>
      </c>
    </row>
    <row r="797" spans="1:11" x14ac:dyDescent="0.3">
      <c r="A797" s="1249" t="s">
        <v>663</v>
      </c>
      <c r="B797" s="1118"/>
      <c r="C797" s="1787" t="s">
        <v>1000</v>
      </c>
      <c r="D797" s="1788"/>
      <c r="E797" s="703" t="s">
        <v>225</v>
      </c>
      <c r="F797" s="500"/>
      <c r="G797" s="500"/>
      <c r="H797" s="500"/>
      <c r="I797" s="500"/>
      <c r="J797" s="500"/>
      <c r="K797" s="553"/>
    </row>
    <row r="798" spans="1:11" x14ac:dyDescent="0.3">
      <c r="A798" s="1249" t="s">
        <v>870</v>
      </c>
      <c r="B798" s="1118"/>
      <c r="C798" s="1787" t="s">
        <v>1000</v>
      </c>
      <c r="D798" s="1788"/>
      <c r="E798" s="703" t="s">
        <v>225</v>
      </c>
      <c r="F798" s="662">
        <f>IFERROR(F796+F797,"")</f>
        <v>0</v>
      </c>
      <c r="G798" s="662" t="str">
        <f>IFERROR(G796+G797,"")</f>
        <v/>
      </c>
      <c r="H798" s="662" t="str">
        <f t="shared" ref="H798:K798" si="541">IFERROR(H796+H797,"")</f>
        <v/>
      </c>
      <c r="I798" s="662" t="str">
        <f t="shared" si="541"/>
        <v/>
      </c>
      <c r="J798" s="662" t="str">
        <f t="shared" si="541"/>
        <v/>
      </c>
      <c r="K798" s="663" t="str">
        <f t="shared" si="541"/>
        <v/>
      </c>
    </row>
    <row r="799" spans="1:11" x14ac:dyDescent="0.3">
      <c r="A799" s="1249" t="s">
        <v>665</v>
      </c>
      <c r="B799" s="1118"/>
      <c r="C799" s="1787" t="s">
        <v>1000</v>
      </c>
      <c r="D799" s="1788"/>
      <c r="E799" s="703" t="s">
        <v>225</v>
      </c>
      <c r="F799" s="500"/>
      <c r="G799" s="500"/>
      <c r="H799" s="500"/>
      <c r="I799" s="500"/>
      <c r="J799" s="500"/>
      <c r="K799" s="553"/>
    </row>
    <row r="800" spans="1:11" x14ac:dyDescent="0.3">
      <c r="A800" s="1250" t="s">
        <v>871</v>
      </c>
      <c r="B800" s="579"/>
      <c r="C800" s="1771" t="s">
        <v>1000</v>
      </c>
      <c r="D800" s="1772"/>
      <c r="E800" s="708" t="s">
        <v>225</v>
      </c>
      <c r="F800" s="556"/>
      <c r="G800" s="556"/>
      <c r="H800" s="556"/>
      <c r="I800" s="556"/>
      <c r="J800" s="556"/>
      <c r="K800" s="557"/>
    </row>
    <row r="801" spans="1:11" ht="14.5" thickBot="1" x14ac:dyDescent="0.35">
      <c r="A801" s="1251" t="s">
        <v>874</v>
      </c>
      <c r="B801" s="564"/>
      <c r="C801" s="1783" t="s">
        <v>1000</v>
      </c>
      <c r="D801" s="1784"/>
      <c r="E801" s="1019" t="s">
        <v>225</v>
      </c>
      <c r="F801" s="664">
        <f>F798-F799+F800</f>
        <v>0</v>
      </c>
      <c r="G801" s="664" t="str">
        <f>IFERROR(G798-G799+G800,"")</f>
        <v/>
      </c>
      <c r="H801" s="664" t="str">
        <f t="shared" ref="H801:K801" si="542">IFERROR(H798-H799+H800,"")</f>
        <v/>
      </c>
      <c r="I801" s="664" t="str">
        <f t="shared" si="542"/>
        <v/>
      </c>
      <c r="J801" s="664" t="str">
        <f t="shared" si="542"/>
        <v/>
      </c>
      <c r="K801" s="665" t="str">
        <f t="shared" si="542"/>
        <v/>
      </c>
    </row>
    <row r="802" spans="1:11" x14ac:dyDescent="0.3"/>
    <row r="803" spans="1:11" x14ac:dyDescent="0.3"/>
    <row r="804" spans="1:11" s="35" customFormat="1" ht="18" x14ac:dyDescent="0.4">
      <c r="A804" s="34" t="s">
        <v>12</v>
      </c>
    </row>
    <row r="805" spans="1:11" s="35" customFormat="1" ht="18" hidden="1" x14ac:dyDescent="0.4">
      <c r="A805" s="34" t="s">
        <v>12</v>
      </c>
      <c r="B805" s="34"/>
      <c r="C805" s="34"/>
    </row>
  </sheetData>
  <sheetProtection sheet="1" objects="1" scenarios="1"/>
  <mergeCells count="181">
    <mergeCell ref="A794:A795"/>
    <mergeCell ref="B794:B795"/>
    <mergeCell ref="C794:D795"/>
    <mergeCell ref="C800:D800"/>
    <mergeCell ref="C801:D801"/>
    <mergeCell ref="E794:E795"/>
    <mergeCell ref="F794:K794"/>
    <mergeCell ref="C796:D796"/>
    <mergeCell ref="C797:D797"/>
    <mergeCell ref="C798:D798"/>
    <mergeCell ref="C799:D799"/>
    <mergeCell ref="A786:A790"/>
    <mergeCell ref="C786:D786"/>
    <mergeCell ref="C787:D787"/>
    <mergeCell ref="C788:D788"/>
    <mergeCell ref="C789:D789"/>
    <mergeCell ref="C790:D790"/>
    <mergeCell ref="A781:A785"/>
    <mergeCell ref="C781:D781"/>
    <mergeCell ref="C782:D782"/>
    <mergeCell ref="C783:D783"/>
    <mergeCell ref="C784:D784"/>
    <mergeCell ref="C785:D785"/>
    <mergeCell ref="A776:A780"/>
    <mergeCell ref="C776:D776"/>
    <mergeCell ref="C777:D777"/>
    <mergeCell ref="C778:D778"/>
    <mergeCell ref="C779:D779"/>
    <mergeCell ref="C780:D780"/>
    <mergeCell ref="A771:A775"/>
    <mergeCell ref="C771:D771"/>
    <mergeCell ref="C772:D772"/>
    <mergeCell ref="C773:D773"/>
    <mergeCell ref="C774:D774"/>
    <mergeCell ref="C775:D775"/>
    <mergeCell ref="A766:A770"/>
    <mergeCell ref="C766:D766"/>
    <mergeCell ref="C767:D767"/>
    <mergeCell ref="C768:D768"/>
    <mergeCell ref="C769:D769"/>
    <mergeCell ref="C770:D770"/>
    <mergeCell ref="A759:A760"/>
    <mergeCell ref="B759:B760"/>
    <mergeCell ref="C759:D760"/>
    <mergeCell ref="E759:E760"/>
    <mergeCell ref="F759:K759"/>
    <mergeCell ref="A761:A765"/>
    <mergeCell ref="C761:D761"/>
    <mergeCell ref="C762:D762"/>
    <mergeCell ref="C763:D763"/>
    <mergeCell ref="C764:D764"/>
    <mergeCell ref="C750:D750"/>
    <mergeCell ref="C751:D751"/>
    <mergeCell ref="C752:D752"/>
    <mergeCell ref="C753:D753"/>
    <mergeCell ref="C754:D754"/>
    <mergeCell ref="C755:D755"/>
    <mergeCell ref="C765:D765"/>
    <mergeCell ref="A741:A745"/>
    <mergeCell ref="A746:A750"/>
    <mergeCell ref="A751:A755"/>
    <mergeCell ref="C744:D744"/>
    <mergeCell ref="C745:D745"/>
    <mergeCell ref="C746:D746"/>
    <mergeCell ref="C747:D747"/>
    <mergeCell ref="C748:D748"/>
    <mergeCell ref="C749:D749"/>
    <mergeCell ref="C741:D741"/>
    <mergeCell ref="C742:D742"/>
    <mergeCell ref="C743:D743"/>
    <mergeCell ref="A724:A725"/>
    <mergeCell ref="B724:B725"/>
    <mergeCell ref="E724:E725"/>
    <mergeCell ref="F724:K724"/>
    <mergeCell ref="C724:D725"/>
    <mergeCell ref="A697:A700"/>
    <mergeCell ref="A701:A704"/>
    <mergeCell ref="A705:A708"/>
    <mergeCell ref="A709:A712"/>
    <mergeCell ref="A713:A716"/>
    <mergeCell ref="A717:A720"/>
    <mergeCell ref="C726:D726"/>
    <mergeCell ref="C729:D729"/>
    <mergeCell ref="C728:D728"/>
    <mergeCell ref="C727:D727"/>
    <mergeCell ref="C730:D730"/>
    <mergeCell ref="C731:D731"/>
    <mergeCell ref="A726:A730"/>
    <mergeCell ref="A731:A735"/>
    <mergeCell ref="A736:A740"/>
    <mergeCell ref="C738:D738"/>
    <mergeCell ref="C732:D732"/>
    <mergeCell ref="C733:D733"/>
    <mergeCell ref="C734:D734"/>
    <mergeCell ref="C735:D735"/>
    <mergeCell ref="C736:D736"/>
    <mergeCell ref="C737:D737"/>
    <mergeCell ref="C739:D739"/>
    <mergeCell ref="C740:D740"/>
    <mergeCell ref="A695:A696"/>
    <mergeCell ref="B695:B696"/>
    <mergeCell ref="C695:C696"/>
    <mergeCell ref="D695:D696"/>
    <mergeCell ref="E695:E696"/>
    <mergeCell ref="F695:K695"/>
    <mergeCell ref="A602:A616"/>
    <mergeCell ref="A617:A631"/>
    <mergeCell ref="A632:A646"/>
    <mergeCell ref="A647:A661"/>
    <mergeCell ref="A662:A676"/>
    <mergeCell ref="A677:A690"/>
    <mergeCell ref="D555:D556"/>
    <mergeCell ref="E555:E556"/>
    <mergeCell ref="F555:K555"/>
    <mergeCell ref="A557:A571"/>
    <mergeCell ref="A572:A586"/>
    <mergeCell ref="A587:A601"/>
    <mergeCell ref="A510:A524"/>
    <mergeCell ref="A525:A539"/>
    <mergeCell ref="A540:A553"/>
    <mergeCell ref="A555:A556"/>
    <mergeCell ref="B555:B556"/>
    <mergeCell ref="C555:C556"/>
    <mergeCell ref="A420:A434"/>
    <mergeCell ref="A435:A449"/>
    <mergeCell ref="A450:A464"/>
    <mergeCell ref="A465:A479"/>
    <mergeCell ref="A480:A494"/>
    <mergeCell ref="A495:A509"/>
    <mergeCell ref="F281:K281"/>
    <mergeCell ref="A373:A387"/>
    <mergeCell ref="A388:A402"/>
    <mergeCell ref="A403:A416"/>
    <mergeCell ref="A418:A419"/>
    <mergeCell ref="B418:B419"/>
    <mergeCell ref="C418:C419"/>
    <mergeCell ref="D418:D419"/>
    <mergeCell ref="E418:E419"/>
    <mergeCell ref="F418:K418"/>
    <mergeCell ref="A328:A342"/>
    <mergeCell ref="A343:A357"/>
    <mergeCell ref="A358:A372"/>
    <mergeCell ref="C281:C282"/>
    <mergeCell ref="D281:D282"/>
    <mergeCell ref="E281:E282"/>
    <mergeCell ref="A251:A265"/>
    <mergeCell ref="A266:A279"/>
    <mergeCell ref="A281:A282"/>
    <mergeCell ref="A283:A297"/>
    <mergeCell ref="A298:A312"/>
    <mergeCell ref="A313:A327"/>
    <mergeCell ref="B281:B282"/>
    <mergeCell ref="A236:A250"/>
    <mergeCell ref="A146:A160"/>
    <mergeCell ref="A161:A175"/>
    <mergeCell ref="A176:A190"/>
    <mergeCell ref="A191:A205"/>
    <mergeCell ref="A206:A220"/>
    <mergeCell ref="A221:A235"/>
    <mergeCell ref="A1:L3"/>
    <mergeCell ref="A7:A8"/>
    <mergeCell ref="B7:B8"/>
    <mergeCell ref="E7:E8"/>
    <mergeCell ref="F7:K7"/>
    <mergeCell ref="C144:C145"/>
    <mergeCell ref="D144:D145"/>
    <mergeCell ref="E144:E145"/>
    <mergeCell ref="F144:K144"/>
    <mergeCell ref="A54:A68"/>
    <mergeCell ref="A69:A83"/>
    <mergeCell ref="A84:A98"/>
    <mergeCell ref="A99:A113"/>
    <mergeCell ref="D7:D8"/>
    <mergeCell ref="C7:C8"/>
    <mergeCell ref="A9:A23"/>
    <mergeCell ref="A24:A38"/>
    <mergeCell ref="A39:A53"/>
    <mergeCell ref="A114:A128"/>
    <mergeCell ref="A129:A143"/>
    <mergeCell ref="A144:A145"/>
    <mergeCell ref="B144:B145"/>
  </mergeCells>
  <pageMargins left="0.7" right="0.7" top="0.75" bottom="0.75" header="0.3" footer="0.3"/>
  <pageSetup paperSize="9" scale="23" orientation="portrait" r:id="rId1"/>
  <ignoredErrors>
    <ignoredError sqref="F631:K631 F616:K616 F601:K601 F586:K586 F571:K571 G704:K704 G798:K798" formula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03B49-7171-4ED6-8EB7-FC8D8C88594D}">
  <sheetPr>
    <pageSetUpPr fitToPage="1"/>
  </sheetPr>
  <dimension ref="A1:AN148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16.33203125" customWidth="1"/>
    <col min="2" max="2" width="48" customWidth="1"/>
    <col min="3" max="9" width="11.58203125" customWidth="1"/>
    <col min="10" max="10" width="9" customWidth="1"/>
    <col min="11" max="12" width="9" hidden="1" customWidth="1"/>
    <col min="13" max="40" width="0" hidden="1" customWidth="1"/>
    <col min="41" max="16384" width="9" hidden="1"/>
  </cols>
  <sheetData>
    <row r="1" spans="1:10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10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10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10" ht="18" x14ac:dyDescent="0.4">
      <c r="A4" s="638" t="str">
        <f ca="1">CONCATENATE("Worksheet: ",RIGHT(CELL("filename",$A$1),LEN(CELL("filename",$A$1))-FIND("]",CELL("filename",$A$1))))</f>
        <v>Worksheet: 5.2 Metering Assets</v>
      </c>
    </row>
    <row r="5" spans="1:10" x14ac:dyDescent="0.3"/>
    <row r="6" spans="1:10" ht="16" thickBot="1" x14ac:dyDescent="0.35">
      <c r="A6" s="699" t="s">
        <v>1229</v>
      </c>
      <c r="B6" s="699"/>
      <c r="C6" s="699"/>
      <c r="D6" s="700"/>
    </row>
    <row r="7" spans="1:10" ht="15.75" customHeight="1" x14ac:dyDescent="0.3">
      <c r="A7" s="1754"/>
      <c r="B7" s="1756" t="s">
        <v>575</v>
      </c>
      <c r="C7" s="1758" t="s">
        <v>299</v>
      </c>
      <c r="D7" s="1760" t="s">
        <v>861</v>
      </c>
      <c r="E7" s="1761"/>
      <c r="F7" s="1761"/>
      <c r="G7" s="1761"/>
      <c r="H7" s="1761"/>
      <c r="I7" s="1762"/>
    </row>
    <row r="8" spans="1:10" ht="15" customHeight="1" thickBot="1" x14ac:dyDescent="0.35">
      <c r="A8" s="1755"/>
      <c r="B8" s="1757"/>
      <c r="C8" s="1759"/>
      <c r="D8" s="708">
        <v>2023</v>
      </c>
      <c r="E8" s="708">
        <v>2024</v>
      </c>
      <c r="F8" s="708">
        <v>2025</v>
      </c>
      <c r="G8" s="708">
        <v>2026</v>
      </c>
      <c r="H8" s="708">
        <v>2027</v>
      </c>
      <c r="I8" s="709">
        <v>2028</v>
      </c>
    </row>
    <row r="9" spans="1:10" ht="15" customHeight="1" x14ac:dyDescent="0.3">
      <c r="A9" s="1792" t="s">
        <v>658</v>
      </c>
      <c r="B9" s="710" t="s">
        <v>659</v>
      </c>
      <c r="C9" s="711" t="s">
        <v>225</v>
      </c>
      <c r="D9" s="519"/>
      <c r="E9" s="680" t="str">
        <f>IF(E$8&gt;Cover!$E$13,"",D99)</f>
        <v/>
      </c>
      <c r="F9" s="680" t="str">
        <f>IF(F$8&gt;Cover!$E$13,"",E99)</f>
        <v/>
      </c>
      <c r="G9" s="680" t="str">
        <f>IF(G$8&gt;Cover!$E$13,"",F99)</f>
        <v/>
      </c>
      <c r="H9" s="680" t="str">
        <f>IF(H$8&gt;Cover!$E$13,"",G99)</f>
        <v/>
      </c>
      <c r="I9" s="671" t="str">
        <f>IF(I$8&gt;Cover!$E$13,"",H99)</f>
        <v/>
      </c>
    </row>
    <row r="10" spans="1:10" ht="15" customHeight="1" x14ac:dyDescent="0.3">
      <c r="A10" s="1793"/>
      <c r="B10" s="704" t="s">
        <v>660</v>
      </c>
      <c r="C10" s="703" t="s">
        <v>225</v>
      </c>
      <c r="D10" s="500"/>
      <c r="E10" s="662" t="str">
        <f>IF(E$8&gt;Cover!$E$13,"",D100)</f>
        <v/>
      </c>
      <c r="F10" s="662" t="str">
        <f>IF(F$8&gt;Cover!$E$13,"",E100)</f>
        <v/>
      </c>
      <c r="G10" s="662" t="str">
        <f>IF(G$8&gt;Cover!$E$13,"",F100)</f>
        <v/>
      </c>
      <c r="H10" s="662" t="str">
        <f>IF(H$8&gt;Cover!$E$13,"",G100)</f>
        <v/>
      </c>
      <c r="I10" s="663" t="str">
        <f>IF(I$8&gt;Cover!$E$13,"",H100)</f>
        <v/>
      </c>
    </row>
    <row r="11" spans="1:10" ht="15" customHeight="1" x14ac:dyDescent="0.3">
      <c r="A11" s="1793"/>
      <c r="B11" s="704" t="s">
        <v>661</v>
      </c>
      <c r="C11" s="703" t="s">
        <v>225</v>
      </c>
      <c r="D11" s="500"/>
      <c r="E11" s="662" t="str">
        <f>IF(E$8&gt;Cover!$E$13,"",D101)</f>
        <v/>
      </c>
      <c r="F11" s="662" t="str">
        <f>IF(F$8&gt;Cover!$E$13,"",E101)</f>
        <v/>
      </c>
      <c r="G11" s="662" t="str">
        <f>IF(G$8&gt;Cover!$E$13,"",F101)</f>
        <v/>
      </c>
      <c r="H11" s="662" t="str">
        <f>IF(H$8&gt;Cover!$E$13,"",G101)</f>
        <v/>
      </c>
      <c r="I11" s="663" t="str">
        <f>IF(I$8&gt;Cover!$E$13,"",H101)</f>
        <v/>
      </c>
    </row>
    <row r="12" spans="1:10" ht="15" customHeight="1" x14ac:dyDescent="0.3">
      <c r="A12" s="1793"/>
      <c r="B12" s="704" t="s">
        <v>662</v>
      </c>
      <c r="C12" s="703" t="s">
        <v>225</v>
      </c>
      <c r="D12" s="500"/>
      <c r="E12" s="662" t="str">
        <f>IF(E$8&gt;Cover!$E$13,"",D102)</f>
        <v/>
      </c>
      <c r="F12" s="662" t="str">
        <f>IF(F$8&gt;Cover!$E$13,"",E102)</f>
        <v/>
      </c>
      <c r="G12" s="662" t="str">
        <f>IF(G$8&gt;Cover!$E$13,"",F102)</f>
        <v/>
      </c>
      <c r="H12" s="662" t="str">
        <f>IF(H$8&gt;Cover!$E$13,"",G102)</f>
        <v/>
      </c>
      <c r="I12" s="663" t="str">
        <f>IF(I$8&gt;Cover!$E$13,"",H102)</f>
        <v/>
      </c>
    </row>
    <row r="13" spans="1:10" ht="15" customHeight="1" x14ac:dyDescent="0.3">
      <c r="A13" s="1793"/>
      <c r="B13" s="704" t="s">
        <v>463</v>
      </c>
      <c r="C13" s="703" t="s">
        <v>225</v>
      </c>
      <c r="D13" s="500"/>
      <c r="E13" s="662" t="str">
        <f>IF(E$8&gt;Cover!$E$13,"",D103)</f>
        <v/>
      </c>
      <c r="F13" s="662" t="str">
        <f>IF(F$8&gt;Cover!$E$13,"",E103)</f>
        <v/>
      </c>
      <c r="G13" s="662" t="str">
        <f>IF(G$8&gt;Cover!$E$13,"",F103)</f>
        <v/>
      </c>
      <c r="H13" s="662" t="str">
        <f>IF(H$8&gt;Cover!$E$13,"",G103)</f>
        <v/>
      </c>
      <c r="I13" s="663" t="str">
        <f>IF(I$8&gt;Cover!$E$13,"",H103)</f>
        <v/>
      </c>
    </row>
    <row r="14" spans="1:10" ht="15" customHeight="1" x14ac:dyDescent="0.3">
      <c r="A14" s="1793"/>
      <c r="B14" s="704" t="s">
        <v>464</v>
      </c>
      <c r="C14" s="703" t="s">
        <v>225</v>
      </c>
      <c r="D14" s="500"/>
      <c r="E14" s="662" t="str">
        <f>IF(E$8&gt;Cover!$E$13,"",D104)</f>
        <v/>
      </c>
      <c r="F14" s="662" t="str">
        <f>IF(F$8&gt;Cover!$E$13,"",E104)</f>
        <v/>
      </c>
      <c r="G14" s="662" t="str">
        <f>IF(G$8&gt;Cover!$E$13,"",F104)</f>
        <v/>
      </c>
      <c r="H14" s="662" t="str">
        <f>IF(H$8&gt;Cover!$E$13,"",G104)</f>
        <v/>
      </c>
      <c r="I14" s="663" t="str">
        <f>IF(I$8&gt;Cover!$E$13,"",H104)</f>
        <v/>
      </c>
    </row>
    <row r="15" spans="1:10" ht="15" customHeight="1" x14ac:dyDescent="0.3">
      <c r="A15" s="1793"/>
      <c r="B15" s="704" t="s">
        <v>465</v>
      </c>
      <c r="C15" s="703" t="s">
        <v>225</v>
      </c>
      <c r="D15" s="500"/>
      <c r="E15" s="662" t="str">
        <f>IF(E$8&gt;Cover!$E$13,"",D105)</f>
        <v/>
      </c>
      <c r="F15" s="662" t="str">
        <f>IF(F$8&gt;Cover!$E$13,"",E105)</f>
        <v/>
      </c>
      <c r="G15" s="662" t="str">
        <f>IF(G$8&gt;Cover!$E$13,"",F105)</f>
        <v/>
      </c>
      <c r="H15" s="662" t="str">
        <f>IF(H$8&gt;Cover!$E$13,"",G105)</f>
        <v/>
      </c>
      <c r="I15" s="663" t="str">
        <f>IF(I$8&gt;Cover!$E$13,"",H105)</f>
        <v/>
      </c>
    </row>
    <row r="16" spans="1:10" ht="15" customHeight="1" x14ac:dyDescent="0.3">
      <c r="A16" s="1793"/>
      <c r="B16" s="704" t="s">
        <v>466</v>
      </c>
      <c r="C16" s="703" t="s">
        <v>225</v>
      </c>
      <c r="D16" s="500"/>
      <c r="E16" s="662" t="str">
        <f>IF(E$8&gt;Cover!$E$13,"",D106)</f>
        <v/>
      </c>
      <c r="F16" s="662" t="str">
        <f>IF(F$8&gt;Cover!$E$13,"",E106)</f>
        <v/>
      </c>
      <c r="G16" s="662" t="str">
        <f>IF(G$8&gt;Cover!$E$13,"",F106)</f>
        <v/>
      </c>
      <c r="H16" s="662" t="str">
        <f>IF(H$8&gt;Cover!$E$13,"",G106)</f>
        <v/>
      </c>
      <c r="I16" s="663" t="str">
        <f>IF(I$8&gt;Cover!$E$13,"",H106)</f>
        <v/>
      </c>
    </row>
    <row r="17" spans="1:9" ht="15" customHeight="1" x14ac:dyDescent="0.3">
      <c r="A17" s="1793"/>
      <c r="B17" s="704" t="s">
        <v>467</v>
      </c>
      <c r="C17" s="703" t="s">
        <v>225</v>
      </c>
      <c r="D17" s="500"/>
      <c r="E17" s="662" t="str">
        <f>IF(E$8&gt;Cover!$E$13,"",D107)</f>
        <v/>
      </c>
      <c r="F17" s="662" t="str">
        <f>IF(F$8&gt;Cover!$E$13,"",E107)</f>
        <v/>
      </c>
      <c r="G17" s="662" t="str">
        <f>IF(G$8&gt;Cover!$E$13,"",F107)</f>
        <v/>
      </c>
      <c r="H17" s="662" t="str">
        <f>IF(H$8&gt;Cover!$E$13,"",G107)</f>
        <v/>
      </c>
      <c r="I17" s="663" t="str">
        <f>IF(I$8&gt;Cover!$E$13,"",H107)</f>
        <v/>
      </c>
    </row>
    <row r="18" spans="1:9" ht="15" customHeight="1" x14ac:dyDescent="0.3">
      <c r="A18" s="1793"/>
      <c r="B18" s="704" t="s">
        <v>468</v>
      </c>
      <c r="C18" s="703" t="s">
        <v>225</v>
      </c>
      <c r="D18" s="500"/>
      <c r="E18" s="662" t="str">
        <f>IF(E$8&gt;Cover!$E$13,"",D108)</f>
        <v/>
      </c>
      <c r="F18" s="662" t="str">
        <f>IF(F$8&gt;Cover!$E$13,"",E108)</f>
        <v/>
      </c>
      <c r="G18" s="662" t="str">
        <f>IF(G$8&gt;Cover!$E$13,"",F108)</f>
        <v/>
      </c>
      <c r="H18" s="662" t="str">
        <f>IF(H$8&gt;Cover!$E$13,"",G108)</f>
        <v/>
      </c>
      <c r="I18" s="663" t="str">
        <f>IF(I$8&gt;Cover!$E$13,"",H108)</f>
        <v/>
      </c>
    </row>
    <row r="19" spans="1:9" ht="15" customHeight="1" x14ac:dyDescent="0.3">
      <c r="A19" s="1793"/>
      <c r="B19" s="704" t="s">
        <v>469</v>
      </c>
      <c r="C19" s="703" t="s">
        <v>225</v>
      </c>
      <c r="D19" s="500"/>
      <c r="E19" s="662" t="str">
        <f>IF(E$8&gt;Cover!$E$13,"",D109)</f>
        <v/>
      </c>
      <c r="F19" s="662" t="str">
        <f>IF(F$8&gt;Cover!$E$13,"",E109)</f>
        <v/>
      </c>
      <c r="G19" s="662" t="str">
        <f>IF(G$8&gt;Cover!$E$13,"",F109)</f>
        <v/>
      </c>
      <c r="H19" s="662" t="str">
        <f>IF(H$8&gt;Cover!$E$13,"",G109)</f>
        <v/>
      </c>
      <c r="I19" s="663" t="str">
        <f>IF(I$8&gt;Cover!$E$13,"",H109)</f>
        <v/>
      </c>
    </row>
    <row r="20" spans="1:9" ht="15" customHeight="1" x14ac:dyDescent="0.3">
      <c r="A20" s="1793"/>
      <c r="B20" s="704" t="s">
        <v>470</v>
      </c>
      <c r="C20" s="703" t="s">
        <v>225</v>
      </c>
      <c r="D20" s="500"/>
      <c r="E20" s="662" t="str">
        <f>IF(E$8&gt;Cover!$E$13,"",D110)</f>
        <v/>
      </c>
      <c r="F20" s="662" t="str">
        <f>IF(F$8&gt;Cover!$E$13,"",E110)</f>
        <v/>
      </c>
      <c r="G20" s="662" t="str">
        <f>IF(G$8&gt;Cover!$E$13,"",F110)</f>
        <v/>
      </c>
      <c r="H20" s="662" t="str">
        <f>IF(H$8&gt;Cover!$E$13,"",G110)</f>
        <v/>
      </c>
      <c r="I20" s="663" t="str">
        <f>IF(I$8&gt;Cover!$E$13,"",H110)</f>
        <v/>
      </c>
    </row>
    <row r="21" spans="1:9" ht="15" customHeight="1" x14ac:dyDescent="0.3">
      <c r="A21" s="1793"/>
      <c r="B21" s="704" t="s">
        <v>471</v>
      </c>
      <c r="C21" s="703" t="s">
        <v>225</v>
      </c>
      <c r="D21" s="500"/>
      <c r="E21" s="662" t="str">
        <f>IF(E$8&gt;Cover!$E$13,"",D111)</f>
        <v/>
      </c>
      <c r="F21" s="662" t="str">
        <f>IF(F$8&gt;Cover!$E$13,"",E111)</f>
        <v/>
      </c>
      <c r="G21" s="662" t="str">
        <f>IF(G$8&gt;Cover!$E$13,"",F111)</f>
        <v/>
      </c>
      <c r="H21" s="662" t="str">
        <f>IF(H$8&gt;Cover!$E$13,"",G111)</f>
        <v/>
      </c>
      <c r="I21" s="663" t="str">
        <f>IF(I$8&gt;Cover!$E$13,"",H111)</f>
        <v/>
      </c>
    </row>
    <row r="22" spans="1:9" ht="15" customHeight="1" x14ac:dyDescent="0.3">
      <c r="A22" s="1793"/>
      <c r="B22" s="704" t="s">
        <v>472</v>
      </c>
      <c r="C22" s="703" t="s">
        <v>225</v>
      </c>
      <c r="D22" s="500"/>
      <c r="E22" s="662" t="str">
        <f>IF(E$8&gt;Cover!$E$13,"",D112)</f>
        <v/>
      </c>
      <c r="F22" s="662" t="str">
        <f>IF(F$8&gt;Cover!$E$13,"",E112)</f>
        <v/>
      </c>
      <c r="G22" s="662" t="str">
        <f>IF(G$8&gt;Cover!$E$13,"",F112)</f>
        <v/>
      </c>
      <c r="H22" s="662" t="str">
        <f>IF(H$8&gt;Cover!$E$13,"",G112)</f>
        <v/>
      </c>
      <c r="I22" s="663" t="str">
        <f>IF(I$8&gt;Cover!$E$13,"",H112)</f>
        <v/>
      </c>
    </row>
    <row r="23" spans="1:9" ht="15" customHeight="1" x14ac:dyDescent="0.3">
      <c r="A23" s="1793"/>
      <c r="B23" s="704" t="s">
        <v>473</v>
      </c>
      <c r="C23" s="703" t="s">
        <v>225</v>
      </c>
      <c r="D23" s="500"/>
      <c r="E23" s="662" t="str">
        <f>IF(E$8&gt;Cover!$E$13,"",D113)</f>
        <v/>
      </c>
      <c r="F23" s="662" t="str">
        <f>IF(F$8&gt;Cover!$E$13,"",E113)</f>
        <v/>
      </c>
      <c r="G23" s="662" t="str">
        <f>IF(G$8&gt;Cover!$E$13,"",F113)</f>
        <v/>
      </c>
      <c r="H23" s="662" t="str">
        <f>IF(H$8&gt;Cover!$E$13,"",G113)</f>
        <v/>
      </c>
      <c r="I23" s="663" t="str">
        <f>IF(I$8&gt;Cover!$E$13,"",H113)</f>
        <v/>
      </c>
    </row>
    <row r="24" spans="1:9" ht="15" customHeight="1" x14ac:dyDescent="0.3">
      <c r="A24" s="1793"/>
      <c r="B24" s="704" t="s">
        <v>474</v>
      </c>
      <c r="C24" s="703" t="s">
        <v>225</v>
      </c>
      <c r="D24" s="500"/>
      <c r="E24" s="662" t="str">
        <f>IF(E$8&gt;Cover!$E$13,"",D114)</f>
        <v/>
      </c>
      <c r="F24" s="662" t="str">
        <f>IF(F$8&gt;Cover!$E$13,"",E114)</f>
        <v/>
      </c>
      <c r="G24" s="662" t="str">
        <f>IF(G$8&gt;Cover!$E$13,"",F114)</f>
        <v/>
      </c>
      <c r="H24" s="662" t="str">
        <f>IF(H$8&gt;Cover!$E$13,"",G114)</f>
        <v/>
      </c>
      <c r="I24" s="663" t="str">
        <f>IF(I$8&gt;Cover!$E$13,"",H114)</f>
        <v/>
      </c>
    </row>
    <row r="25" spans="1:9" ht="15" customHeight="1" x14ac:dyDescent="0.3">
      <c r="A25" s="1793"/>
      <c r="B25" s="704" t="s">
        <v>475</v>
      </c>
      <c r="C25" s="703" t="s">
        <v>225</v>
      </c>
      <c r="D25" s="500"/>
      <c r="E25" s="662" t="str">
        <f>IF(E$8&gt;Cover!$E$13,"",D115)</f>
        <v/>
      </c>
      <c r="F25" s="662" t="str">
        <f>IF(F$8&gt;Cover!$E$13,"",E115)</f>
        <v/>
      </c>
      <c r="G25" s="662" t="str">
        <f>IF(G$8&gt;Cover!$E$13,"",F115)</f>
        <v/>
      </c>
      <c r="H25" s="662" t="str">
        <f>IF(H$8&gt;Cover!$E$13,"",G115)</f>
        <v/>
      </c>
      <c r="I25" s="663" t="str">
        <f>IF(I$8&gt;Cover!$E$13,"",H115)</f>
        <v/>
      </c>
    </row>
    <row r="26" spans="1:9" ht="15" customHeight="1" thickBot="1" x14ac:dyDescent="0.35">
      <c r="A26" s="1794"/>
      <c r="B26" s="706" t="s">
        <v>668</v>
      </c>
      <c r="C26" s="707" t="s">
        <v>225</v>
      </c>
      <c r="D26" s="715">
        <f>SUM(D9:D25)</f>
        <v>0</v>
      </c>
      <c r="E26" s="715">
        <f>SUM(E9:E25)</f>
        <v>0</v>
      </c>
      <c r="F26" s="715">
        <f t="shared" ref="F26:I26" si="0">SUM(F9:F25)</f>
        <v>0</v>
      </c>
      <c r="G26" s="715">
        <f t="shared" si="0"/>
        <v>0</v>
      </c>
      <c r="H26" s="715">
        <f t="shared" si="0"/>
        <v>0</v>
      </c>
      <c r="I26" s="716">
        <f t="shared" si="0"/>
        <v>0</v>
      </c>
    </row>
    <row r="27" spans="1:9" ht="15" customHeight="1" x14ac:dyDescent="0.3">
      <c r="A27" s="1792" t="s">
        <v>663</v>
      </c>
      <c r="B27" s="710" t="s">
        <v>659</v>
      </c>
      <c r="C27" s="711" t="s">
        <v>225</v>
      </c>
      <c r="D27" s="519"/>
      <c r="E27" s="519"/>
      <c r="F27" s="519"/>
      <c r="G27" s="519"/>
      <c r="H27" s="519"/>
      <c r="I27" s="520"/>
    </row>
    <row r="28" spans="1:9" ht="15" customHeight="1" x14ac:dyDescent="0.3">
      <c r="A28" s="1793"/>
      <c r="B28" s="704" t="s">
        <v>660</v>
      </c>
      <c r="C28" s="703" t="s">
        <v>225</v>
      </c>
      <c r="D28" s="500"/>
      <c r="E28" s="500"/>
      <c r="F28" s="500"/>
      <c r="G28" s="500"/>
      <c r="H28" s="500"/>
      <c r="I28" s="553"/>
    </row>
    <row r="29" spans="1:9" ht="15" customHeight="1" x14ac:dyDescent="0.3">
      <c r="A29" s="1793"/>
      <c r="B29" s="704" t="s">
        <v>661</v>
      </c>
      <c r="C29" s="703" t="s">
        <v>225</v>
      </c>
      <c r="D29" s="500"/>
      <c r="E29" s="500"/>
      <c r="F29" s="500"/>
      <c r="G29" s="500"/>
      <c r="H29" s="500"/>
      <c r="I29" s="553"/>
    </row>
    <row r="30" spans="1:9" ht="15" customHeight="1" x14ac:dyDescent="0.3">
      <c r="A30" s="1793"/>
      <c r="B30" s="704" t="s">
        <v>662</v>
      </c>
      <c r="C30" s="703" t="s">
        <v>225</v>
      </c>
      <c r="D30" s="500"/>
      <c r="E30" s="500"/>
      <c r="F30" s="500"/>
      <c r="G30" s="500"/>
      <c r="H30" s="500"/>
      <c r="I30" s="553"/>
    </row>
    <row r="31" spans="1:9" ht="15" customHeight="1" x14ac:dyDescent="0.3">
      <c r="A31" s="1793"/>
      <c r="B31" s="704" t="s">
        <v>463</v>
      </c>
      <c r="C31" s="703" t="s">
        <v>225</v>
      </c>
      <c r="D31" s="500"/>
      <c r="E31" s="500"/>
      <c r="F31" s="500"/>
      <c r="G31" s="500"/>
      <c r="H31" s="500"/>
      <c r="I31" s="553"/>
    </row>
    <row r="32" spans="1:9" ht="15" customHeight="1" x14ac:dyDescent="0.3">
      <c r="A32" s="1793"/>
      <c r="B32" s="704" t="s">
        <v>464</v>
      </c>
      <c r="C32" s="703" t="s">
        <v>225</v>
      </c>
      <c r="D32" s="500"/>
      <c r="E32" s="500"/>
      <c r="F32" s="500"/>
      <c r="G32" s="500"/>
      <c r="H32" s="500"/>
      <c r="I32" s="553"/>
    </row>
    <row r="33" spans="1:39" ht="15" customHeight="1" x14ac:dyDescent="0.3">
      <c r="A33" s="1793"/>
      <c r="B33" s="704" t="s">
        <v>465</v>
      </c>
      <c r="C33" s="703" t="s">
        <v>225</v>
      </c>
      <c r="D33" s="500"/>
      <c r="E33" s="500"/>
      <c r="F33" s="500"/>
      <c r="G33" s="500"/>
      <c r="H33" s="500"/>
      <c r="I33" s="553"/>
    </row>
    <row r="34" spans="1:39" ht="15" customHeight="1" x14ac:dyDescent="0.3">
      <c r="A34" s="1793"/>
      <c r="B34" s="704" t="s">
        <v>466</v>
      </c>
      <c r="C34" s="703" t="s">
        <v>225</v>
      </c>
      <c r="D34" s="500"/>
      <c r="E34" s="500"/>
      <c r="F34" s="500"/>
      <c r="G34" s="500"/>
      <c r="H34" s="500"/>
      <c r="I34" s="553"/>
    </row>
    <row r="35" spans="1:39" ht="15" customHeight="1" x14ac:dyDescent="0.3">
      <c r="A35" s="1793"/>
      <c r="B35" s="704" t="s">
        <v>467</v>
      </c>
      <c r="C35" s="703" t="s">
        <v>225</v>
      </c>
      <c r="D35" s="500"/>
      <c r="E35" s="500"/>
      <c r="F35" s="500"/>
      <c r="G35" s="500"/>
      <c r="H35" s="500"/>
      <c r="I35" s="553"/>
    </row>
    <row r="36" spans="1:39" ht="15" customHeight="1" x14ac:dyDescent="0.3">
      <c r="A36" s="1793"/>
      <c r="B36" s="704" t="s">
        <v>468</v>
      </c>
      <c r="C36" s="703" t="s">
        <v>225</v>
      </c>
      <c r="D36" s="500"/>
      <c r="E36" s="500"/>
      <c r="F36" s="500"/>
      <c r="G36" s="500"/>
      <c r="H36" s="500"/>
      <c r="I36" s="553"/>
    </row>
    <row r="37" spans="1:39" ht="15" customHeight="1" x14ac:dyDescent="0.3">
      <c r="A37" s="1793"/>
      <c r="B37" s="704" t="s">
        <v>469</v>
      </c>
      <c r="C37" s="703" t="s">
        <v>225</v>
      </c>
      <c r="D37" s="500"/>
      <c r="E37" s="500"/>
      <c r="F37" s="500"/>
      <c r="G37" s="500"/>
      <c r="H37" s="500"/>
      <c r="I37" s="553"/>
    </row>
    <row r="38" spans="1:39" s="17" customFormat="1" ht="15" customHeight="1" x14ac:dyDescent="0.3">
      <c r="A38" s="1793"/>
      <c r="B38" s="704" t="s">
        <v>470</v>
      </c>
      <c r="C38" s="703" t="s">
        <v>225</v>
      </c>
      <c r="D38" s="500"/>
      <c r="E38" s="500"/>
      <c r="F38" s="500"/>
      <c r="G38" s="500"/>
      <c r="H38" s="500"/>
      <c r="I38" s="553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40"/>
      <c r="AJ38" s="40"/>
      <c r="AK38" s="40"/>
      <c r="AL38" s="40"/>
      <c r="AM38" s="40"/>
    </row>
    <row r="39" spans="1:39" ht="15" customHeight="1" x14ac:dyDescent="0.3">
      <c r="A39" s="1793"/>
      <c r="B39" s="704" t="s">
        <v>471</v>
      </c>
      <c r="C39" s="703" t="s">
        <v>225</v>
      </c>
      <c r="D39" s="500"/>
      <c r="E39" s="500"/>
      <c r="F39" s="500"/>
      <c r="G39" s="500"/>
      <c r="H39" s="500"/>
      <c r="I39" s="553"/>
    </row>
    <row r="40" spans="1:39" ht="15" customHeight="1" x14ac:dyDescent="0.3">
      <c r="A40" s="1793"/>
      <c r="B40" s="704" t="s">
        <v>472</v>
      </c>
      <c r="C40" s="703" t="s">
        <v>225</v>
      </c>
      <c r="D40" s="500"/>
      <c r="E40" s="500"/>
      <c r="F40" s="500"/>
      <c r="G40" s="500"/>
      <c r="H40" s="500"/>
      <c r="I40" s="553"/>
    </row>
    <row r="41" spans="1:39" ht="15" customHeight="1" x14ac:dyDescent="0.3">
      <c r="A41" s="1793"/>
      <c r="B41" s="704" t="s">
        <v>473</v>
      </c>
      <c r="C41" s="703" t="s">
        <v>225</v>
      </c>
      <c r="D41" s="500"/>
      <c r="E41" s="500"/>
      <c r="F41" s="500"/>
      <c r="G41" s="500"/>
      <c r="H41" s="500"/>
      <c r="I41" s="553"/>
    </row>
    <row r="42" spans="1:39" ht="15" customHeight="1" x14ac:dyDescent="0.3">
      <c r="A42" s="1793"/>
      <c r="B42" s="704" t="s">
        <v>474</v>
      </c>
      <c r="C42" s="703" t="s">
        <v>225</v>
      </c>
      <c r="D42" s="500"/>
      <c r="E42" s="500"/>
      <c r="F42" s="500"/>
      <c r="G42" s="500"/>
      <c r="H42" s="500"/>
      <c r="I42" s="553"/>
    </row>
    <row r="43" spans="1:39" ht="15" customHeight="1" x14ac:dyDescent="0.3">
      <c r="A43" s="1793"/>
      <c r="B43" s="704" t="s">
        <v>475</v>
      </c>
      <c r="C43" s="703" t="s">
        <v>225</v>
      </c>
      <c r="D43" s="500"/>
      <c r="E43" s="500"/>
      <c r="F43" s="500"/>
      <c r="G43" s="500"/>
      <c r="H43" s="500"/>
      <c r="I43" s="553"/>
    </row>
    <row r="44" spans="1:39" ht="15" customHeight="1" thickBot="1" x14ac:dyDescent="0.35">
      <c r="A44" s="1794"/>
      <c r="B44" s="706" t="s">
        <v>669</v>
      </c>
      <c r="C44" s="707" t="s">
        <v>225</v>
      </c>
      <c r="D44" s="715">
        <f>SUM(D27:D43)</f>
        <v>0</v>
      </c>
      <c r="E44" s="715">
        <f t="shared" ref="E44:I44" si="1">SUM(E27:E43)</f>
        <v>0</v>
      </c>
      <c r="F44" s="715">
        <f t="shared" si="1"/>
        <v>0</v>
      </c>
      <c r="G44" s="715">
        <f t="shared" si="1"/>
        <v>0</v>
      </c>
      <c r="H44" s="715">
        <f t="shared" si="1"/>
        <v>0</v>
      </c>
      <c r="I44" s="716">
        <f t="shared" si="1"/>
        <v>0</v>
      </c>
    </row>
    <row r="45" spans="1:39" ht="15" customHeight="1" x14ac:dyDescent="0.3">
      <c r="A45" s="1792" t="s">
        <v>664</v>
      </c>
      <c r="B45" s="710" t="s">
        <v>659</v>
      </c>
      <c r="C45" s="711" t="s">
        <v>225</v>
      </c>
      <c r="D45" s="680">
        <f t="shared" ref="D45:D61" si="2">+D9+D27</f>
        <v>0</v>
      </c>
      <c r="E45" s="680" t="str">
        <f>IFERROR(E9+E27,"")</f>
        <v/>
      </c>
      <c r="F45" s="680" t="str">
        <f t="shared" ref="F45:I45" si="3">IFERROR(F9+F27,"")</f>
        <v/>
      </c>
      <c r="G45" s="680" t="str">
        <f t="shared" si="3"/>
        <v/>
      </c>
      <c r="H45" s="680" t="str">
        <f t="shared" si="3"/>
        <v/>
      </c>
      <c r="I45" s="671" t="str">
        <f t="shared" si="3"/>
        <v/>
      </c>
    </row>
    <row r="46" spans="1:39" ht="15" customHeight="1" x14ac:dyDescent="0.3">
      <c r="A46" s="1793"/>
      <c r="B46" s="704" t="s">
        <v>660</v>
      </c>
      <c r="C46" s="703" t="s">
        <v>225</v>
      </c>
      <c r="D46" s="662">
        <f t="shared" si="2"/>
        <v>0</v>
      </c>
      <c r="E46" s="662" t="str">
        <f t="shared" ref="E46:I46" si="4">IFERROR(E10+E28,"")</f>
        <v/>
      </c>
      <c r="F46" s="662" t="str">
        <f t="shared" si="4"/>
        <v/>
      </c>
      <c r="G46" s="662" t="str">
        <f t="shared" si="4"/>
        <v/>
      </c>
      <c r="H46" s="662" t="str">
        <f t="shared" si="4"/>
        <v/>
      </c>
      <c r="I46" s="663" t="str">
        <f t="shared" si="4"/>
        <v/>
      </c>
    </row>
    <row r="47" spans="1:39" ht="15" customHeight="1" x14ac:dyDescent="0.3">
      <c r="A47" s="1793"/>
      <c r="B47" s="704" t="s">
        <v>661</v>
      </c>
      <c r="C47" s="703" t="s">
        <v>225</v>
      </c>
      <c r="D47" s="662">
        <f t="shared" si="2"/>
        <v>0</v>
      </c>
      <c r="E47" s="662" t="str">
        <f t="shared" ref="E47:I47" si="5">IFERROR(E11+E29,"")</f>
        <v/>
      </c>
      <c r="F47" s="662" t="str">
        <f t="shared" si="5"/>
        <v/>
      </c>
      <c r="G47" s="662" t="str">
        <f t="shared" si="5"/>
        <v/>
      </c>
      <c r="H47" s="662" t="str">
        <f t="shared" si="5"/>
        <v/>
      </c>
      <c r="I47" s="663" t="str">
        <f t="shared" si="5"/>
        <v/>
      </c>
    </row>
    <row r="48" spans="1:39" ht="15" customHeight="1" x14ac:dyDescent="0.3">
      <c r="A48" s="1793"/>
      <c r="B48" s="704" t="s">
        <v>662</v>
      </c>
      <c r="C48" s="703" t="s">
        <v>225</v>
      </c>
      <c r="D48" s="662">
        <f t="shared" si="2"/>
        <v>0</v>
      </c>
      <c r="E48" s="662" t="str">
        <f t="shared" ref="E48:I48" si="6">IFERROR(E12+E30,"")</f>
        <v/>
      </c>
      <c r="F48" s="662" t="str">
        <f t="shared" si="6"/>
        <v/>
      </c>
      <c r="G48" s="662" t="str">
        <f t="shared" si="6"/>
        <v/>
      </c>
      <c r="H48" s="662" t="str">
        <f t="shared" si="6"/>
        <v/>
      </c>
      <c r="I48" s="663" t="str">
        <f t="shared" si="6"/>
        <v/>
      </c>
    </row>
    <row r="49" spans="1:9" ht="15" customHeight="1" x14ac:dyDescent="0.3">
      <c r="A49" s="1793"/>
      <c r="B49" s="704" t="s">
        <v>463</v>
      </c>
      <c r="C49" s="703" t="s">
        <v>225</v>
      </c>
      <c r="D49" s="662">
        <f t="shared" si="2"/>
        <v>0</v>
      </c>
      <c r="E49" s="662" t="str">
        <f t="shared" ref="E49:I49" si="7">IFERROR(E13+E31,"")</f>
        <v/>
      </c>
      <c r="F49" s="662" t="str">
        <f t="shared" si="7"/>
        <v/>
      </c>
      <c r="G49" s="662" t="str">
        <f t="shared" si="7"/>
        <v/>
      </c>
      <c r="H49" s="662" t="str">
        <f t="shared" si="7"/>
        <v/>
      </c>
      <c r="I49" s="663" t="str">
        <f t="shared" si="7"/>
        <v/>
      </c>
    </row>
    <row r="50" spans="1:9" ht="15" customHeight="1" x14ac:dyDescent="0.3">
      <c r="A50" s="1793"/>
      <c r="B50" s="704" t="s">
        <v>464</v>
      </c>
      <c r="C50" s="703" t="s">
        <v>225</v>
      </c>
      <c r="D50" s="662">
        <f t="shared" si="2"/>
        <v>0</v>
      </c>
      <c r="E50" s="662" t="str">
        <f t="shared" ref="E50:I50" si="8">IFERROR(E14+E32,"")</f>
        <v/>
      </c>
      <c r="F50" s="662" t="str">
        <f t="shared" si="8"/>
        <v/>
      </c>
      <c r="G50" s="662" t="str">
        <f t="shared" si="8"/>
        <v/>
      </c>
      <c r="H50" s="662" t="str">
        <f t="shared" si="8"/>
        <v/>
      </c>
      <c r="I50" s="663" t="str">
        <f t="shared" si="8"/>
        <v/>
      </c>
    </row>
    <row r="51" spans="1:9" ht="15" customHeight="1" x14ac:dyDescent="0.3">
      <c r="A51" s="1793"/>
      <c r="B51" s="704" t="s">
        <v>465</v>
      </c>
      <c r="C51" s="703" t="s">
        <v>225</v>
      </c>
      <c r="D51" s="662">
        <f t="shared" si="2"/>
        <v>0</v>
      </c>
      <c r="E51" s="662" t="str">
        <f t="shared" ref="E51:I51" si="9">IFERROR(E15+E33,"")</f>
        <v/>
      </c>
      <c r="F51" s="662" t="str">
        <f t="shared" si="9"/>
        <v/>
      </c>
      <c r="G51" s="662" t="str">
        <f t="shared" si="9"/>
        <v/>
      </c>
      <c r="H51" s="662" t="str">
        <f t="shared" si="9"/>
        <v/>
      </c>
      <c r="I51" s="663" t="str">
        <f t="shared" si="9"/>
        <v/>
      </c>
    </row>
    <row r="52" spans="1:9" ht="15" customHeight="1" x14ac:dyDescent="0.3">
      <c r="A52" s="1793"/>
      <c r="B52" s="704" t="s">
        <v>466</v>
      </c>
      <c r="C52" s="703" t="s">
        <v>225</v>
      </c>
      <c r="D52" s="662">
        <f t="shared" si="2"/>
        <v>0</v>
      </c>
      <c r="E52" s="662" t="str">
        <f t="shared" ref="E52:I52" si="10">IFERROR(E16+E34,"")</f>
        <v/>
      </c>
      <c r="F52" s="662" t="str">
        <f t="shared" si="10"/>
        <v/>
      </c>
      <c r="G52" s="662" t="str">
        <f t="shared" si="10"/>
        <v/>
      </c>
      <c r="H52" s="662" t="str">
        <f t="shared" si="10"/>
        <v/>
      </c>
      <c r="I52" s="663" t="str">
        <f t="shared" si="10"/>
        <v/>
      </c>
    </row>
    <row r="53" spans="1:9" ht="15" customHeight="1" x14ac:dyDescent="0.3">
      <c r="A53" s="1793"/>
      <c r="B53" s="704" t="s">
        <v>467</v>
      </c>
      <c r="C53" s="703" t="s">
        <v>225</v>
      </c>
      <c r="D53" s="662">
        <f t="shared" si="2"/>
        <v>0</v>
      </c>
      <c r="E53" s="662" t="str">
        <f t="shared" ref="E53:I53" si="11">IFERROR(E17+E35,"")</f>
        <v/>
      </c>
      <c r="F53" s="662" t="str">
        <f t="shared" si="11"/>
        <v/>
      </c>
      <c r="G53" s="662" t="str">
        <f t="shared" si="11"/>
        <v/>
      </c>
      <c r="H53" s="662" t="str">
        <f t="shared" si="11"/>
        <v/>
      </c>
      <c r="I53" s="663" t="str">
        <f t="shared" si="11"/>
        <v/>
      </c>
    </row>
    <row r="54" spans="1:9" ht="15" customHeight="1" x14ac:dyDescent="0.3">
      <c r="A54" s="1793"/>
      <c r="B54" s="704" t="s">
        <v>468</v>
      </c>
      <c r="C54" s="703" t="s">
        <v>225</v>
      </c>
      <c r="D54" s="662">
        <f t="shared" si="2"/>
        <v>0</v>
      </c>
      <c r="E54" s="662" t="str">
        <f t="shared" ref="E54:I54" si="12">IFERROR(E18+E36,"")</f>
        <v/>
      </c>
      <c r="F54" s="662" t="str">
        <f t="shared" si="12"/>
        <v/>
      </c>
      <c r="G54" s="662" t="str">
        <f t="shared" si="12"/>
        <v/>
      </c>
      <c r="H54" s="662" t="str">
        <f t="shared" si="12"/>
        <v/>
      </c>
      <c r="I54" s="663" t="str">
        <f t="shared" si="12"/>
        <v/>
      </c>
    </row>
    <row r="55" spans="1:9" ht="15" customHeight="1" x14ac:dyDescent="0.3">
      <c r="A55" s="1793"/>
      <c r="B55" s="704" t="s">
        <v>469</v>
      </c>
      <c r="C55" s="703" t="s">
        <v>225</v>
      </c>
      <c r="D55" s="662">
        <f t="shared" si="2"/>
        <v>0</v>
      </c>
      <c r="E55" s="662" t="str">
        <f t="shared" ref="E55:I55" si="13">IFERROR(E19+E37,"")</f>
        <v/>
      </c>
      <c r="F55" s="662" t="str">
        <f t="shared" si="13"/>
        <v/>
      </c>
      <c r="G55" s="662" t="str">
        <f t="shared" si="13"/>
        <v/>
      </c>
      <c r="H55" s="662" t="str">
        <f t="shared" si="13"/>
        <v/>
      </c>
      <c r="I55" s="663" t="str">
        <f t="shared" si="13"/>
        <v/>
      </c>
    </row>
    <row r="56" spans="1:9" ht="15" customHeight="1" x14ac:dyDescent="0.3">
      <c r="A56" s="1793"/>
      <c r="B56" s="704" t="s">
        <v>470</v>
      </c>
      <c r="C56" s="703" t="s">
        <v>225</v>
      </c>
      <c r="D56" s="662">
        <f t="shared" si="2"/>
        <v>0</v>
      </c>
      <c r="E56" s="662" t="str">
        <f t="shared" ref="E56:I56" si="14">IFERROR(E20+E38,"")</f>
        <v/>
      </c>
      <c r="F56" s="662" t="str">
        <f t="shared" si="14"/>
        <v/>
      </c>
      <c r="G56" s="662" t="str">
        <f t="shared" si="14"/>
        <v/>
      </c>
      <c r="H56" s="662" t="str">
        <f t="shared" si="14"/>
        <v/>
      </c>
      <c r="I56" s="663" t="str">
        <f t="shared" si="14"/>
        <v/>
      </c>
    </row>
    <row r="57" spans="1:9" ht="15" customHeight="1" x14ac:dyDescent="0.3">
      <c r="A57" s="1793"/>
      <c r="B57" s="704" t="s">
        <v>471</v>
      </c>
      <c r="C57" s="703" t="s">
        <v>225</v>
      </c>
      <c r="D57" s="662">
        <f t="shared" si="2"/>
        <v>0</v>
      </c>
      <c r="E57" s="662" t="str">
        <f t="shared" ref="E57:I57" si="15">IFERROR(E21+E39,"")</f>
        <v/>
      </c>
      <c r="F57" s="662" t="str">
        <f t="shared" si="15"/>
        <v/>
      </c>
      <c r="G57" s="662" t="str">
        <f t="shared" si="15"/>
        <v/>
      </c>
      <c r="H57" s="662" t="str">
        <f t="shared" si="15"/>
        <v/>
      </c>
      <c r="I57" s="663" t="str">
        <f t="shared" si="15"/>
        <v/>
      </c>
    </row>
    <row r="58" spans="1:9" ht="15" customHeight="1" x14ac:dyDescent="0.3">
      <c r="A58" s="1793"/>
      <c r="B58" s="704" t="s">
        <v>472</v>
      </c>
      <c r="C58" s="703" t="s">
        <v>225</v>
      </c>
      <c r="D58" s="662">
        <f t="shared" si="2"/>
        <v>0</v>
      </c>
      <c r="E58" s="662" t="str">
        <f t="shared" ref="E58:I58" si="16">IFERROR(E22+E40,"")</f>
        <v/>
      </c>
      <c r="F58" s="662" t="str">
        <f t="shared" si="16"/>
        <v/>
      </c>
      <c r="G58" s="662" t="str">
        <f t="shared" si="16"/>
        <v/>
      </c>
      <c r="H58" s="662" t="str">
        <f t="shared" si="16"/>
        <v/>
      </c>
      <c r="I58" s="663" t="str">
        <f t="shared" si="16"/>
        <v/>
      </c>
    </row>
    <row r="59" spans="1:9" ht="15" customHeight="1" x14ac:dyDescent="0.3">
      <c r="A59" s="1793"/>
      <c r="B59" s="704" t="s">
        <v>473</v>
      </c>
      <c r="C59" s="703" t="s">
        <v>225</v>
      </c>
      <c r="D59" s="662">
        <f t="shared" si="2"/>
        <v>0</v>
      </c>
      <c r="E59" s="662" t="str">
        <f t="shared" ref="E59:I59" si="17">IFERROR(E23+E41,"")</f>
        <v/>
      </c>
      <c r="F59" s="662" t="str">
        <f t="shared" si="17"/>
        <v/>
      </c>
      <c r="G59" s="662" t="str">
        <f t="shared" si="17"/>
        <v/>
      </c>
      <c r="H59" s="662" t="str">
        <f t="shared" si="17"/>
        <v/>
      </c>
      <c r="I59" s="663" t="str">
        <f t="shared" si="17"/>
        <v/>
      </c>
    </row>
    <row r="60" spans="1:9" ht="15" customHeight="1" x14ac:dyDescent="0.3">
      <c r="A60" s="1793"/>
      <c r="B60" s="704" t="s">
        <v>474</v>
      </c>
      <c r="C60" s="703" t="s">
        <v>225</v>
      </c>
      <c r="D60" s="662">
        <f t="shared" si="2"/>
        <v>0</v>
      </c>
      <c r="E60" s="662" t="str">
        <f t="shared" ref="E60:I60" si="18">IFERROR(E24+E42,"")</f>
        <v/>
      </c>
      <c r="F60" s="662" t="str">
        <f t="shared" si="18"/>
        <v/>
      </c>
      <c r="G60" s="662" t="str">
        <f t="shared" si="18"/>
        <v/>
      </c>
      <c r="H60" s="662" t="str">
        <f t="shared" si="18"/>
        <v/>
      </c>
      <c r="I60" s="663" t="str">
        <f t="shared" si="18"/>
        <v/>
      </c>
    </row>
    <row r="61" spans="1:9" ht="15" customHeight="1" x14ac:dyDescent="0.3">
      <c r="A61" s="1793"/>
      <c r="B61" s="704" t="s">
        <v>475</v>
      </c>
      <c r="C61" s="703" t="s">
        <v>225</v>
      </c>
      <c r="D61" s="662">
        <f t="shared" si="2"/>
        <v>0</v>
      </c>
      <c r="E61" s="662" t="str">
        <f t="shared" ref="E61:I61" si="19">IFERROR(E25+E43,"")</f>
        <v/>
      </c>
      <c r="F61" s="662" t="str">
        <f t="shared" si="19"/>
        <v/>
      </c>
      <c r="G61" s="662" t="str">
        <f t="shared" si="19"/>
        <v/>
      </c>
      <c r="H61" s="662" t="str">
        <f t="shared" si="19"/>
        <v/>
      </c>
      <c r="I61" s="663" t="str">
        <f t="shared" si="19"/>
        <v/>
      </c>
    </row>
    <row r="62" spans="1:9" ht="15" customHeight="1" thickBot="1" x14ac:dyDescent="0.35">
      <c r="A62" s="1794"/>
      <c r="B62" s="706" t="s">
        <v>673</v>
      </c>
      <c r="C62" s="707" t="s">
        <v>225</v>
      </c>
      <c r="D62" s="715">
        <f>SUM(D45:D61)</f>
        <v>0</v>
      </c>
      <c r="E62" s="715">
        <f t="shared" ref="E62:I62" si="20">SUM(E45:E61)</f>
        <v>0</v>
      </c>
      <c r="F62" s="715">
        <f t="shared" si="20"/>
        <v>0</v>
      </c>
      <c r="G62" s="715">
        <f t="shared" si="20"/>
        <v>0</v>
      </c>
      <c r="H62" s="715">
        <f t="shared" si="20"/>
        <v>0</v>
      </c>
      <c r="I62" s="716">
        <f t="shared" si="20"/>
        <v>0</v>
      </c>
    </row>
    <row r="63" spans="1:9" ht="15" customHeight="1" x14ac:dyDescent="0.3">
      <c r="A63" s="1792" t="s">
        <v>665</v>
      </c>
      <c r="B63" s="710" t="s">
        <v>659</v>
      </c>
      <c r="C63" s="711" t="s">
        <v>225</v>
      </c>
      <c r="D63" s="712"/>
      <c r="E63" s="712"/>
      <c r="F63" s="712"/>
      <c r="G63" s="712"/>
      <c r="H63" s="712"/>
      <c r="I63" s="702"/>
    </row>
    <row r="64" spans="1:9" ht="15" customHeight="1" x14ac:dyDescent="0.3">
      <c r="A64" s="1793"/>
      <c r="B64" s="704" t="s">
        <v>660</v>
      </c>
      <c r="C64" s="703" t="s">
        <v>225</v>
      </c>
      <c r="D64" s="705"/>
      <c r="E64" s="705"/>
      <c r="F64" s="705"/>
      <c r="G64" s="705"/>
      <c r="H64" s="705"/>
      <c r="I64" s="701"/>
    </row>
    <row r="65" spans="1:9" ht="15" customHeight="1" x14ac:dyDescent="0.3">
      <c r="A65" s="1793"/>
      <c r="B65" s="704" t="s">
        <v>661</v>
      </c>
      <c r="C65" s="703" t="s">
        <v>225</v>
      </c>
      <c r="D65" s="705"/>
      <c r="E65" s="705"/>
      <c r="F65" s="705"/>
      <c r="G65" s="705"/>
      <c r="H65" s="705"/>
      <c r="I65" s="701"/>
    </row>
    <row r="66" spans="1:9" ht="15" customHeight="1" x14ac:dyDescent="0.3">
      <c r="A66" s="1793"/>
      <c r="B66" s="704" t="s">
        <v>662</v>
      </c>
      <c r="C66" s="703" t="s">
        <v>225</v>
      </c>
      <c r="D66" s="705"/>
      <c r="E66" s="705"/>
      <c r="F66" s="705"/>
      <c r="G66" s="705"/>
      <c r="H66" s="705"/>
      <c r="I66" s="701"/>
    </row>
    <row r="67" spans="1:9" ht="15" customHeight="1" x14ac:dyDescent="0.3">
      <c r="A67" s="1793"/>
      <c r="B67" s="704" t="s">
        <v>463</v>
      </c>
      <c r="C67" s="703" t="s">
        <v>225</v>
      </c>
      <c r="D67" s="705"/>
      <c r="E67" s="705"/>
      <c r="F67" s="705"/>
      <c r="G67" s="705"/>
      <c r="H67" s="705"/>
      <c r="I67" s="701"/>
    </row>
    <row r="68" spans="1:9" ht="15" customHeight="1" x14ac:dyDescent="0.3">
      <c r="A68" s="1793"/>
      <c r="B68" s="704" t="s">
        <v>464</v>
      </c>
      <c r="C68" s="703" t="s">
        <v>225</v>
      </c>
      <c r="D68" s="705"/>
      <c r="E68" s="705"/>
      <c r="F68" s="705"/>
      <c r="G68" s="705"/>
      <c r="H68" s="705"/>
      <c r="I68" s="701"/>
    </row>
    <row r="69" spans="1:9" ht="15" customHeight="1" x14ac:dyDescent="0.3">
      <c r="A69" s="1793"/>
      <c r="B69" s="704" t="s">
        <v>465</v>
      </c>
      <c r="C69" s="703" t="s">
        <v>225</v>
      </c>
      <c r="D69" s="705"/>
      <c r="E69" s="705"/>
      <c r="F69" s="705"/>
      <c r="G69" s="705"/>
      <c r="H69" s="705"/>
      <c r="I69" s="701"/>
    </row>
    <row r="70" spans="1:9" ht="15" customHeight="1" x14ac:dyDescent="0.3">
      <c r="A70" s="1793"/>
      <c r="B70" s="704" t="s">
        <v>466</v>
      </c>
      <c r="C70" s="703" t="s">
        <v>225</v>
      </c>
      <c r="D70" s="705"/>
      <c r="E70" s="705"/>
      <c r="F70" s="705"/>
      <c r="G70" s="705"/>
      <c r="H70" s="705"/>
      <c r="I70" s="701"/>
    </row>
    <row r="71" spans="1:9" ht="15" customHeight="1" x14ac:dyDescent="0.3">
      <c r="A71" s="1793"/>
      <c r="B71" s="704" t="s">
        <v>467</v>
      </c>
      <c r="C71" s="703" t="s">
        <v>225</v>
      </c>
      <c r="D71" s="705"/>
      <c r="E71" s="705"/>
      <c r="F71" s="705"/>
      <c r="G71" s="705"/>
      <c r="H71" s="705"/>
      <c r="I71" s="701"/>
    </row>
    <row r="72" spans="1:9" ht="15" customHeight="1" x14ac:dyDescent="0.3">
      <c r="A72" s="1793"/>
      <c r="B72" s="704" t="s">
        <v>468</v>
      </c>
      <c r="C72" s="703" t="s">
        <v>225</v>
      </c>
      <c r="D72" s="705"/>
      <c r="E72" s="705"/>
      <c r="F72" s="705"/>
      <c r="G72" s="705"/>
      <c r="H72" s="705"/>
      <c r="I72" s="701"/>
    </row>
    <row r="73" spans="1:9" ht="15" customHeight="1" x14ac:dyDescent="0.3">
      <c r="A73" s="1793"/>
      <c r="B73" s="704" t="s">
        <v>469</v>
      </c>
      <c r="C73" s="703" t="s">
        <v>225</v>
      </c>
      <c r="D73" s="705"/>
      <c r="E73" s="705"/>
      <c r="F73" s="705"/>
      <c r="G73" s="705"/>
      <c r="H73" s="705"/>
      <c r="I73" s="701"/>
    </row>
    <row r="74" spans="1:9" ht="15" customHeight="1" x14ac:dyDescent="0.3">
      <c r="A74" s="1793"/>
      <c r="B74" s="704" t="s">
        <v>470</v>
      </c>
      <c r="C74" s="703" t="s">
        <v>225</v>
      </c>
      <c r="D74" s="705"/>
      <c r="E74" s="705"/>
      <c r="F74" s="705"/>
      <c r="G74" s="705"/>
      <c r="H74" s="705"/>
      <c r="I74" s="701"/>
    </row>
    <row r="75" spans="1:9" ht="15" customHeight="1" x14ac:dyDescent="0.3">
      <c r="A75" s="1793"/>
      <c r="B75" s="704" t="s">
        <v>471</v>
      </c>
      <c r="C75" s="703" t="s">
        <v>225</v>
      </c>
      <c r="D75" s="705"/>
      <c r="E75" s="705"/>
      <c r="F75" s="705"/>
      <c r="G75" s="705"/>
      <c r="H75" s="705"/>
      <c r="I75" s="701"/>
    </row>
    <row r="76" spans="1:9" ht="15" customHeight="1" x14ac:dyDescent="0.3">
      <c r="A76" s="1793"/>
      <c r="B76" s="704" t="s">
        <v>472</v>
      </c>
      <c r="C76" s="703" t="s">
        <v>225</v>
      </c>
      <c r="D76" s="705"/>
      <c r="E76" s="705"/>
      <c r="F76" s="705"/>
      <c r="G76" s="705"/>
      <c r="H76" s="705"/>
      <c r="I76" s="701"/>
    </row>
    <row r="77" spans="1:9" ht="15" customHeight="1" x14ac:dyDescent="0.3">
      <c r="A77" s="1793"/>
      <c r="B77" s="704" t="s">
        <v>473</v>
      </c>
      <c r="C77" s="703" t="s">
        <v>225</v>
      </c>
      <c r="D77" s="705"/>
      <c r="E77" s="705"/>
      <c r="F77" s="705"/>
      <c r="G77" s="705"/>
      <c r="H77" s="705"/>
      <c r="I77" s="701"/>
    </row>
    <row r="78" spans="1:9" ht="15" customHeight="1" x14ac:dyDescent="0.3">
      <c r="A78" s="1793"/>
      <c r="B78" s="704" t="s">
        <v>474</v>
      </c>
      <c r="C78" s="703" t="s">
        <v>225</v>
      </c>
      <c r="D78" s="705"/>
      <c r="E78" s="705"/>
      <c r="F78" s="705"/>
      <c r="G78" s="705"/>
      <c r="H78" s="705"/>
      <c r="I78" s="701"/>
    </row>
    <row r="79" spans="1:9" ht="15" customHeight="1" x14ac:dyDescent="0.3">
      <c r="A79" s="1793"/>
      <c r="B79" s="704" t="s">
        <v>475</v>
      </c>
      <c r="C79" s="703" t="s">
        <v>225</v>
      </c>
      <c r="D79" s="705"/>
      <c r="E79" s="705"/>
      <c r="F79" s="705"/>
      <c r="G79" s="705"/>
      <c r="H79" s="705"/>
      <c r="I79" s="701"/>
    </row>
    <row r="80" spans="1:9" ht="15" customHeight="1" thickBot="1" x14ac:dyDescent="0.35">
      <c r="A80" s="1794"/>
      <c r="B80" s="706" t="s">
        <v>670</v>
      </c>
      <c r="C80" s="707" t="s">
        <v>225</v>
      </c>
      <c r="D80" s="715">
        <f>SUM(D63:D79)</f>
        <v>0</v>
      </c>
      <c r="E80" s="715">
        <f t="shared" ref="E80:I80" si="21">SUM(E63:E79)</f>
        <v>0</v>
      </c>
      <c r="F80" s="715">
        <f t="shared" si="21"/>
        <v>0</v>
      </c>
      <c r="G80" s="715">
        <f t="shared" si="21"/>
        <v>0</v>
      </c>
      <c r="H80" s="715">
        <f t="shared" si="21"/>
        <v>0</v>
      </c>
      <c r="I80" s="716">
        <f t="shared" si="21"/>
        <v>0</v>
      </c>
    </row>
    <row r="81" spans="1:9" ht="15" customHeight="1" x14ac:dyDescent="0.3">
      <c r="A81" s="1792" t="s">
        <v>666</v>
      </c>
      <c r="B81" s="710" t="s">
        <v>659</v>
      </c>
      <c r="C81" s="711" t="s">
        <v>225</v>
      </c>
      <c r="D81" s="680">
        <f>'4.7 Capex Workload Summary'!D46</f>
        <v>0</v>
      </c>
      <c r="E81" s="680">
        <f>'4.7 Capex Workload Summary'!E46</f>
        <v>0</v>
      </c>
      <c r="F81" s="680">
        <f>'4.7 Capex Workload Summary'!F46</f>
        <v>0</v>
      </c>
      <c r="G81" s="680">
        <f>'4.7 Capex Workload Summary'!G46</f>
        <v>0</v>
      </c>
      <c r="H81" s="680">
        <f>'4.7 Capex Workload Summary'!H46</f>
        <v>0</v>
      </c>
      <c r="I81" s="671">
        <f>'4.7 Capex Workload Summary'!I46</f>
        <v>0</v>
      </c>
    </row>
    <row r="82" spans="1:9" ht="15" customHeight="1" x14ac:dyDescent="0.3">
      <c r="A82" s="1793"/>
      <c r="B82" s="704" t="s">
        <v>660</v>
      </c>
      <c r="C82" s="703" t="s">
        <v>225</v>
      </c>
      <c r="D82" s="662">
        <f>'4.7 Capex Workload Summary'!D49</f>
        <v>0</v>
      </c>
      <c r="E82" s="662">
        <f>'4.7 Capex Workload Summary'!E49</f>
        <v>0</v>
      </c>
      <c r="F82" s="662">
        <f>'4.7 Capex Workload Summary'!F49</f>
        <v>0</v>
      </c>
      <c r="G82" s="662">
        <f>'4.7 Capex Workload Summary'!G49</f>
        <v>0</v>
      </c>
      <c r="H82" s="662">
        <f>'4.7 Capex Workload Summary'!H49</f>
        <v>0</v>
      </c>
      <c r="I82" s="663">
        <f>'4.7 Capex Workload Summary'!I49</f>
        <v>0</v>
      </c>
    </row>
    <row r="83" spans="1:9" ht="15" customHeight="1" x14ac:dyDescent="0.3">
      <c r="A83" s="1793"/>
      <c r="B83" s="704" t="s">
        <v>661</v>
      </c>
      <c r="C83" s="703" t="s">
        <v>225</v>
      </c>
      <c r="D83" s="662">
        <f>'4.7 Capex Workload Summary'!D55</f>
        <v>0</v>
      </c>
      <c r="E83" s="662">
        <f>'4.7 Capex Workload Summary'!E55</f>
        <v>0</v>
      </c>
      <c r="F83" s="662">
        <f>'4.7 Capex Workload Summary'!F55</f>
        <v>0</v>
      </c>
      <c r="G83" s="662">
        <f>'4.7 Capex Workload Summary'!G55</f>
        <v>0</v>
      </c>
      <c r="H83" s="662">
        <f>'4.7 Capex Workload Summary'!H55</f>
        <v>0</v>
      </c>
      <c r="I83" s="663">
        <f>'4.7 Capex Workload Summary'!I55</f>
        <v>0</v>
      </c>
    </row>
    <row r="84" spans="1:9" ht="15" customHeight="1" x14ac:dyDescent="0.3">
      <c r="A84" s="1793"/>
      <c r="B84" s="704" t="s">
        <v>662</v>
      </c>
      <c r="C84" s="703" t="s">
        <v>225</v>
      </c>
      <c r="D84" s="662">
        <f>'4.7 Capex Workload Summary'!D58</f>
        <v>0</v>
      </c>
      <c r="E84" s="662">
        <f>'4.7 Capex Workload Summary'!E58</f>
        <v>0</v>
      </c>
      <c r="F84" s="662">
        <f>'4.7 Capex Workload Summary'!F58</f>
        <v>0</v>
      </c>
      <c r="G84" s="662">
        <f>'4.7 Capex Workload Summary'!G58</f>
        <v>0</v>
      </c>
      <c r="H84" s="662">
        <f>'4.7 Capex Workload Summary'!H58</f>
        <v>0</v>
      </c>
      <c r="I84" s="663">
        <f>'4.7 Capex Workload Summary'!I58</f>
        <v>0</v>
      </c>
    </row>
    <row r="85" spans="1:9" ht="15" customHeight="1" x14ac:dyDescent="0.3">
      <c r="A85" s="1793"/>
      <c r="B85" s="704" t="s">
        <v>463</v>
      </c>
      <c r="C85" s="703" t="s">
        <v>225</v>
      </c>
      <c r="D85" s="662">
        <f>'4.7 Capex Workload Summary'!D61</f>
        <v>0</v>
      </c>
      <c r="E85" s="662">
        <f>'4.7 Capex Workload Summary'!E61</f>
        <v>0</v>
      </c>
      <c r="F85" s="662">
        <f>'4.7 Capex Workload Summary'!F61</f>
        <v>0</v>
      </c>
      <c r="G85" s="662">
        <f>'4.7 Capex Workload Summary'!G61</f>
        <v>0</v>
      </c>
      <c r="H85" s="662">
        <f>'4.7 Capex Workload Summary'!H61</f>
        <v>0</v>
      </c>
      <c r="I85" s="663">
        <f>'4.7 Capex Workload Summary'!I61</f>
        <v>0</v>
      </c>
    </row>
    <row r="86" spans="1:9" ht="15" customHeight="1" x14ac:dyDescent="0.3">
      <c r="A86" s="1793"/>
      <c r="B86" s="704" t="s">
        <v>464</v>
      </c>
      <c r="C86" s="703" t="s">
        <v>225</v>
      </c>
      <c r="D86" s="662">
        <f>'4.7 Capex Workload Summary'!D62</f>
        <v>0</v>
      </c>
      <c r="E86" s="662">
        <f>'4.7 Capex Workload Summary'!E62</f>
        <v>0</v>
      </c>
      <c r="F86" s="662">
        <f>'4.7 Capex Workload Summary'!F62</f>
        <v>0</v>
      </c>
      <c r="G86" s="662">
        <f>'4.7 Capex Workload Summary'!G62</f>
        <v>0</v>
      </c>
      <c r="H86" s="662">
        <f>'4.7 Capex Workload Summary'!H62</f>
        <v>0</v>
      </c>
      <c r="I86" s="663">
        <f>'4.7 Capex Workload Summary'!I62</f>
        <v>0</v>
      </c>
    </row>
    <row r="87" spans="1:9" ht="15" customHeight="1" x14ac:dyDescent="0.3">
      <c r="A87" s="1793"/>
      <c r="B87" s="704" t="s">
        <v>465</v>
      </c>
      <c r="C87" s="703" t="s">
        <v>225</v>
      </c>
      <c r="D87" s="662">
        <f>'4.7 Capex Workload Summary'!D63</f>
        <v>0</v>
      </c>
      <c r="E87" s="662">
        <f>'4.7 Capex Workload Summary'!E63</f>
        <v>0</v>
      </c>
      <c r="F87" s="662">
        <f>'4.7 Capex Workload Summary'!F63</f>
        <v>0</v>
      </c>
      <c r="G87" s="662">
        <f>'4.7 Capex Workload Summary'!G63</f>
        <v>0</v>
      </c>
      <c r="H87" s="662">
        <f>'4.7 Capex Workload Summary'!H63</f>
        <v>0</v>
      </c>
      <c r="I87" s="663">
        <f>'4.7 Capex Workload Summary'!I63</f>
        <v>0</v>
      </c>
    </row>
    <row r="88" spans="1:9" ht="15" customHeight="1" x14ac:dyDescent="0.3">
      <c r="A88" s="1793"/>
      <c r="B88" s="704" t="s">
        <v>466</v>
      </c>
      <c r="C88" s="703" t="s">
        <v>225</v>
      </c>
      <c r="D88" s="662">
        <f>'4.7 Capex Workload Summary'!D64</f>
        <v>0</v>
      </c>
      <c r="E88" s="662">
        <f>'4.7 Capex Workload Summary'!E64</f>
        <v>0</v>
      </c>
      <c r="F88" s="662">
        <f>'4.7 Capex Workload Summary'!F64</f>
        <v>0</v>
      </c>
      <c r="G88" s="662">
        <f>'4.7 Capex Workload Summary'!G64</f>
        <v>0</v>
      </c>
      <c r="H88" s="662">
        <f>'4.7 Capex Workload Summary'!H64</f>
        <v>0</v>
      </c>
      <c r="I88" s="663">
        <f>'4.7 Capex Workload Summary'!I64</f>
        <v>0</v>
      </c>
    </row>
    <row r="89" spans="1:9" ht="15" customHeight="1" x14ac:dyDescent="0.3">
      <c r="A89" s="1793"/>
      <c r="B89" s="704" t="s">
        <v>467</v>
      </c>
      <c r="C89" s="703" t="s">
        <v>225</v>
      </c>
      <c r="D89" s="662">
        <f>'4.7 Capex Workload Summary'!D65</f>
        <v>0</v>
      </c>
      <c r="E89" s="662">
        <f>'4.7 Capex Workload Summary'!E65</f>
        <v>0</v>
      </c>
      <c r="F89" s="662">
        <f>'4.7 Capex Workload Summary'!F65</f>
        <v>0</v>
      </c>
      <c r="G89" s="662">
        <f>'4.7 Capex Workload Summary'!G65</f>
        <v>0</v>
      </c>
      <c r="H89" s="662">
        <f>'4.7 Capex Workload Summary'!H65</f>
        <v>0</v>
      </c>
      <c r="I89" s="663">
        <f>'4.7 Capex Workload Summary'!I65</f>
        <v>0</v>
      </c>
    </row>
    <row r="90" spans="1:9" ht="15" customHeight="1" x14ac:dyDescent="0.3">
      <c r="A90" s="1793"/>
      <c r="B90" s="704" t="s">
        <v>468</v>
      </c>
      <c r="C90" s="703" t="s">
        <v>225</v>
      </c>
      <c r="D90" s="662">
        <f>'4.7 Capex Workload Summary'!D66</f>
        <v>0</v>
      </c>
      <c r="E90" s="662">
        <f>'4.7 Capex Workload Summary'!E66</f>
        <v>0</v>
      </c>
      <c r="F90" s="662">
        <f>'4.7 Capex Workload Summary'!F66</f>
        <v>0</v>
      </c>
      <c r="G90" s="662">
        <f>'4.7 Capex Workload Summary'!G66</f>
        <v>0</v>
      </c>
      <c r="H90" s="662">
        <f>'4.7 Capex Workload Summary'!H66</f>
        <v>0</v>
      </c>
      <c r="I90" s="663">
        <f>'4.7 Capex Workload Summary'!I66</f>
        <v>0</v>
      </c>
    </row>
    <row r="91" spans="1:9" ht="15" customHeight="1" x14ac:dyDescent="0.3">
      <c r="A91" s="1793"/>
      <c r="B91" s="704" t="s">
        <v>469</v>
      </c>
      <c r="C91" s="703" t="s">
        <v>225</v>
      </c>
      <c r="D91" s="662">
        <f>'4.7 Capex Workload Summary'!D67</f>
        <v>0</v>
      </c>
      <c r="E91" s="662">
        <f>'4.7 Capex Workload Summary'!E67</f>
        <v>0</v>
      </c>
      <c r="F91" s="662">
        <f>'4.7 Capex Workload Summary'!F67</f>
        <v>0</v>
      </c>
      <c r="G91" s="662">
        <f>'4.7 Capex Workload Summary'!G67</f>
        <v>0</v>
      </c>
      <c r="H91" s="662">
        <f>'4.7 Capex Workload Summary'!H67</f>
        <v>0</v>
      </c>
      <c r="I91" s="663">
        <f>'4.7 Capex Workload Summary'!I67</f>
        <v>0</v>
      </c>
    </row>
    <row r="92" spans="1:9" ht="15" customHeight="1" x14ac:dyDescent="0.3">
      <c r="A92" s="1793"/>
      <c r="B92" s="704" t="s">
        <v>470</v>
      </c>
      <c r="C92" s="703" t="s">
        <v>225</v>
      </c>
      <c r="D92" s="662">
        <f>'4.7 Capex Workload Summary'!D68</f>
        <v>0</v>
      </c>
      <c r="E92" s="662">
        <f>'4.7 Capex Workload Summary'!E68</f>
        <v>0</v>
      </c>
      <c r="F92" s="662">
        <f>'4.7 Capex Workload Summary'!F68</f>
        <v>0</v>
      </c>
      <c r="G92" s="662">
        <f>'4.7 Capex Workload Summary'!G68</f>
        <v>0</v>
      </c>
      <c r="H92" s="662">
        <f>'4.7 Capex Workload Summary'!H68</f>
        <v>0</v>
      </c>
      <c r="I92" s="663">
        <f>'4.7 Capex Workload Summary'!I68</f>
        <v>0</v>
      </c>
    </row>
    <row r="93" spans="1:9" ht="15" customHeight="1" x14ac:dyDescent="0.3">
      <c r="A93" s="1793"/>
      <c r="B93" s="704" t="s">
        <v>471</v>
      </c>
      <c r="C93" s="703" t="s">
        <v>225</v>
      </c>
      <c r="D93" s="662">
        <f>'4.7 Capex Workload Summary'!D69</f>
        <v>0</v>
      </c>
      <c r="E93" s="662">
        <f>'4.7 Capex Workload Summary'!E69</f>
        <v>0</v>
      </c>
      <c r="F93" s="662">
        <f>'4.7 Capex Workload Summary'!F69</f>
        <v>0</v>
      </c>
      <c r="G93" s="662">
        <f>'4.7 Capex Workload Summary'!G69</f>
        <v>0</v>
      </c>
      <c r="H93" s="662">
        <f>'4.7 Capex Workload Summary'!H69</f>
        <v>0</v>
      </c>
      <c r="I93" s="663">
        <f>'4.7 Capex Workload Summary'!I69</f>
        <v>0</v>
      </c>
    </row>
    <row r="94" spans="1:9" ht="15" customHeight="1" x14ac:dyDescent="0.3">
      <c r="A94" s="1793"/>
      <c r="B94" s="704" t="s">
        <v>472</v>
      </c>
      <c r="C94" s="703" t="s">
        <v>225</v>
      </c>
      <c r="D94" s="662">
        <f>'4.7 Capex Workload Summary'!D70</f>
        <v>0</v>
      </c>
      <c r="E94" s="662">
        <f>'4.7 Capex Workload Summary'!E70</f>
        <v>0</v>
      </c>
      <c r="F94" s="662">
        <f>'4.7 Capex Workload Summary'!F70</f>
        <v>0</v>
      </c>
      <c r="G94" s="662">
        <f>'4.7 Capex Workload Summary'!G70</f>
        <v>0</v>
      </c>
      <c r="H94" s="662">
        <f>'4.7 Capex Workload Summary'!H70</f>
        <v>0</v>
      </c>
      <c r="I94" s="663">
        <f>'4.7 Capex Workload Summary'!I70</f>
        <v>0</v>
      </c>
    </row>
    <row r="95" spans="1:9" ht="15" customHeight="1" x14ac:dyDescent="0.3">
      <c r="A95" s="1793"/>
      <c r="B95" s="704" t="s">
        <v>473</v>
      </c>
      <c r="C95" s="703" t="s">
        <v>225</v>
      </c>
      <c r="D95" s="662">
        <f>'4.7 Capex Workload Summary'!D71</f>
        <v>0</v>
      </c>
      <c r="E95" s="662">
        <f>'4.7 Capex Workload Summary'!E71</f>
        <v>0</v>
      </c>
      <c r="F95" s="662">
        <f>'4.7 Capex Workload Summary'!F71</f>
        <v>0</v>
      </c>
      <c r="G95" s="662">
        <f>'4.7 Capex Workload Summary'!G71</f>
        <v>0</v>
      </c>
      <c r="H95" s="662">
        <f>'4.7 Capex Workload Summary'!H71</f>
        <v>0</v>
      </c>
      <c r="I95" s="663">
        <f>'4.7 Capex Workload Summary'!I71</f>
        <v>0</v>
      </c>
    </row>
    <row r="96" spans="1:9" ht="15" customHeight="1" x14ac:dyDescent="0.3">
      <c r="A96" s="1793"/>
      <c r="B96" s="704" t="s">
        <v>474</v>
      </c>
      <c r="C96" s="703" t="s">
        <v>225</v>
      </c>
      <c r="D96" s="662">
        <f>'4.7 Capex Workload Summary'!D72</f>
        <v>0</v>
      </c>
      <c r="E96" s="662">
        <f>'4.7 Capex Workload Summary'!E72</f>
        <v>0</v>
      </c>
      <c r="F96" s="662">
        <f>'4.7 Capex Workload Summary'!F72</f>
        <v>0</v>
      </c>
      <c r="G96" s="662">
        <f>'4.7 Capex Workload Summary'!G72</f>
        <v>0</v>
      </c>
      <c r="H96" s="662">
        <f>'4.7 Capex Workload Summary'!H72</f>
        <v>0</v>
      </c>
      <c r="I96" s="663">
        <f>'4.7 Capex Workload Summary'!I72</f>
        <v>0</v>
      </c>
    </row>
    <row r="97" spans="1:9" ht="15" customHeight="1" x14ac:dyDescent="0.3">
      <c r="A97" s="1793"/>
      <c r="B97" s="704" t="s">
        <v>475</v>
      </c>
      <c r="C97" s="703" t="s">
        <v>225</v>
      </c>
      <c r="D97" s="662">
        <f>'4.7 Capex Workload Summary'!D73</f>
        <v>0</v>
      </c>
      <c r="E97" s="662">
        <f>'4.7 Capex Workload Summary'!E73</f>
        <v>0</v>
      </c>
      <c r="F97" s="662">
        <f>'4.7 Capex Workload Summary'!F73</f>
        <v>0</v>
      </c>
      <c r="G97" s="662">
        <f>'4.7 Capex Workload Summary'!G73</f>
        <v>0</v>
      </c>
      <c r="H97" s="662">
        <f>'4.7 Capex Workload Summary'!H73</f>
        <v>0</v>
      </c>
      <c r="I97" s="663">
        <f>'4.7 Capex Workload Summary'!I73</f>
        <v>0</v>
      </c>
    </row>
    <row r="98" spans="1:9" ht="15" customHeight="1" thickBot="1" x14ac:dyDescent="0.35">
      <c r="A98" s="1794"/>
      <c r="B98" s="713" t="s">
        <v>671</v>
      </c>
      <c r="C98" s="714" t="s">
        <v>225</v>
      </c>
      <c r="D98" s="715">
        <f>SUM(D81:D97)</f>
        <v>0</v>
      </c>
      <c r="E98" s="715">
        <f t="shared" ref="E98:I98" si="22">SUM(E81:E97)</f>
        <v>0</v>
      </c>
      <c r="F98" s="715">
        <f t="shared" si="22"/>
        <v>0</v>
      </c>
      <c r="G98" s="715">
        <f t="shared" si="22"/>
        <v>0</v>
      </c>
      <c r="H98" s="715">
        <f t="shared" si="22"/>
        <v>0</v>
      </c>
      <c r="I98" s="716">
        <f t="shared" si="22"/>
        <v>0</v>
      </c>
    </row>
    <row r="99" spans="1:9" ht="15" customHeight="1" x14ac:dyDescent="0.3">
      <c r="A99" s="1792" t="s">
        <v>667</v>
      </c>
      <c r="B99" s="710" t="s">
        <v>659</v>
      </c>
      <c r="C99" s="711" t="s">
        <v>225</v>
      </c>
      <c r="D99" s="680">
        <f t="shared" ref="D99:D115" si="23">+D45-D63+D81</f>
        <v>0</v>
      </c>
      <c r="E99" s="680" t="str">
        <f>IFERROR(+E45-E63+E81,"")</f>
        <v/>
      </c>
      <c r="F99" s="680" t="str">
        <f t="shared" ref="F99:I99" si="24">IFERROR(+F45-F63+F81,"")</f>
        <v/>
      </c>
      <c r="G99" s="680" t="str">
        <f t="shared" si="24"/>
        <v/>
      </c>
      <c r="H99" s="680" t="str">
        <f t="shared" si="24"/>
        <v/>
      </c>
      <c r="I99" s="671" t="str">
        <f t="shared" si="24"/>
        <v/>
      </c>
    </row>
    <row r="100" spans="1:9" ht="15" customHeight="1" x14ac:dyDescent="0.3">
      <c r="A100" s="1793"/>
      <c r="B100" s="704" t="s">
        <v>660</v>
      </c>
      <c r="C100" s="703" t="s">
        <v>225</v>
      </c>
      <c r="D100" s="662">
        <f t="shared" si="23"/>
        <v>0</v>
      </c>
      <c r="E100" s="662" t="str">
        <f>IFERROR(+E46-E64+E82,"")</f>
        <v/>
      </c>
      <c r="F100" s="662" t="str">
        <f t="shared" ref="F100:I100" si="25">IFERROR(+F46-F64+F82,"")</f>
        <v/>
      </c>
      <c r="G100" s="662" t="str">
        <f t="shared" si="25"/>
        <v/>
      </c>
      <c r="H100" s="662" t="str">
        <f t="shared" si="25"/>
        <v/>
      </c>
      <c r="I100" s="663" t="str">
        <f t="shared" si="25"/>
        <v/>
      </c>
    </row>
    <row r="101" spans="1:9" ht="15" customHeight="1" x14ac:dyDescent="0.3">
      <c r="A101" s="1793"/>
      <c r="B101" s="704" t="s">
        <v>661</v>
      </c>
      <c r="C101" s="703" t="s">
        <v>225</v>
      </c>
      <c r="D101" s="662">
        <f t="shared" si="23"/>
        <v>0</v>
      </c>
      <c r="E101" s="662" t="str">
        <f t="shared" ref="E101:I101" si="26">IFERROR(+E47-E65+E83,"")</f>
        <v/>
      </c>
      <c r="F101" s="662" t="str">
        <f t="shared" si="26"/>
        <v/>
      </c>
      <c r="G101" s="662" t="str">
        <f t="shared" si="26"/>
        <v/>
      </c>
      <c r="H101" s="662" t="str">
        <f t="shared" si="26"/>
        <v/>
      </c>
      <c r="I101" s="663" t="str">
        <f t="shared" si="26"/>
        <v/>
      </c>
    </row>
    <row r="102" spans="1:9" ht="15" customHeight="1" x14ac:dyDescent="0.3">
      <c r="A102" s="1793"/>
      <c r="B102" s="704" t="s">
        <v>662</v>
      </c>
      <c r="C102" s="703" t="s">
        <v>225</v>
      </c>
      <c r="D102" s="662">
        <f t="shared" si="23"/>
        <v>0</v>
      </c>
      <c r="E102" s="662" t="str">
        <f t="shared" ref="E102:I102" si="27">IFERROR(+E48-E66+E84,"")</f>
        <v/>
      </c>
      <c r="F102" s="662" t="str">
        <f t="shared" si="27"/>
        <v/>
      </c>
      <c r="G102" s="662" t="str">
        <f t="shared" si="27"/>
        <v/>
      </c>
      <c r="H102" s="662" t="str">
        <f t="shared" si="27"/>
        <v/>
      </c>
      <c r="I102" s="663" t="str">
        <f t="shared" si="27"/>
        <v/>
      </c>
    </row>
    <row r="103" spans="1:9" ht="15" customHeight="1" x14ac:dyDescent="0.3">
      <c r="A103" s="1793"/>
      <c r="B103" s="704" t="s">
        <v>463</v>
      </c>
      <c r="C103" s="703" t="s">
        <v>225</v>
      </c>
      <c r="D103" s="662">
        <f t="shared" si="23"/>
        <v>0</v>
      </c>
      <c r="E103" s="662" t="str">
        <f t="shared" ref="E103:I103" si="28">IFERROR(+E49-E67+E85,"")</f>
        <v/>
      </c>
      <c r="F103" s="662" t="str">
        <f t="shared" si="28"/>
        <v/>
      </c>
      <c r="G103" s="662" t="str">
        <f t="shared" si="28"/>
        <v/>
      </c>
      <c r="H103" s="662" t="str">
        <f t="shared" si="28"/>
        <v/>
      </c>
      <c r="I103" s="663" t="str">
        <f t="shared" si="28"/>
        <v/>
      </c>
    </row>
    <row r="104" spans="1:9" ht="15" customHeight="1" x14ac:dyDescent="0.3">
      <c r="A104" s="1793"/>
      <c r="B104" s="704" t="s">
        <v>464</v>
      </c>
      <c r="C104" s="703" t="s">
        <v>225</v>
      </c>
      <c r="D104" s="662">
        <f t="shared" si="23"/>
        <v>0</v>
      </c>
      <c r="E104" s="662" t="str">
        <f t="shared" ref="E104:I104" si="29">IFERROR(+E50-E68+E86,"")</f>
        <v/>
      </c>
      <c r="F104" s="662" t="str">
        <f t="shared" si="29"/>
        <v/>
      </c>
      <c r="G104" s="662" t="str">
        <f t="shared" si="29"/>
        <v/>
      </c>
      <c r="H104" s="662" t="str">
        <f t="shared" si="29"/>
        <v/>
      </c>
      <c r="I104" s="663" t="str">
        <f t="shared" si="29"/>
        <v/>
      </c>
    </row>
    <row r="105" spans="1:9" ht="15" customHeight="1" x14ac:dyDescent="0.3">
      <c r="A105" s="1793"/>
      <c r="B105" s="704" t="s">
        <v>465</v>
      </c>
      <c r="C105" s="703" t="s">
        <v>225</v>
      </c>
      <c r="D105" s="662">
        <f t="shared" si="23"/>
        <v>0</v>
      </c>
      <c r="E105" s="662" t="str">
        <f t="shared" ref="E105:I105" si="30">IFERROR(+E51-E69+E87,"")</f>
        <v/>
      </c>
      <c r="F105" s="662" t="str">
        <f t="shared" si="30"/>
        <v/>
      </c>
      <c r="G105" s="662" t="str">
        <f t="shared" si="30"/>
        <v/>
      </c>
      <c r="H105" s="662" t="str">
        <f t="shared" si="30"/>
        <v/>
      </c>
      <c r="I105" s="663" t="str">
        <f t="shared" si="30"/>
        <v/>
      </c>
    </row>
    <row r="106" spans="1:9" ht="15" customHeight="1" x14ac:dyDescent="0.3">
      <c r="A106" s="1793"/>
      <c r="B106" s="704" t="s">
        <v>466</v>
      </c>
      <c r="C106" s="703" t="s">
        <v>225</v>
      </c>
      <c r="D106" s="662">
        <f t="shared" si="23"/>
        <v>0</v>
      </c>
      <c r="E106" s="662" t="str">
        <f t="shared" ref="E106:I106" si="31">IFERROR(+E52-E70+E88,"")</f>
        <v/>
      </c>
      <c r="F106" s="662" t="str">
        <f t="shared" si="31"/>
        <v/>
      </c>
      <c r="G106" s="662" t="str">
        <f t="shared" si="31"/>
        <v/>
      </c>
      <c r="H106" s="662" t="str">
        <f t="shared" si="31"/>
        <v/>
      </c>
      <c r="I106" s="663" t="str">
        <f t="shared" si="31"/>
        <v/>
      </c>
    </row>
    <row r="107" spans="1:9" ht="15" customHeight="1" x14ac:dyDescent="0.3">
      <c r="A107" s="1793"/>
      <c r="B107" s="704" t="s">
        <v>467</v>
      </c>
      <c r="C107" s="703" t="s">
        <v>225</v>
      </c>
      <c r="D107" s="662">
        <f t="shared" si="23"/>
        <v>0</v>
      </c>
      <c r="E107" s="662" t="str">
        <f t="shared" ref="E107:I107" si="32">IFERROR(+E53-E71+E89,"")</f>
        <v/>
      </c>
      <c r="F107" s="662" t="str">
        <f t="shared" si="32"/>
        <v/>
      </c>
      <c r="G107" s="662" t="str">
        <f t="shared" si="32"/>
        <v/>
      </c>
      <c r="H107" s="662" t="str">
        <f t="shared" si="32"/>
        <v/>
      </c>
      <c r="I107" s="663" t="str">
        <f t="shared" si="32"/>
        <v/>
      </c>
    </row>
    <row r="108" spans="1:9" ht="15" customHeight="1" x14ac:dyDescent="0.3">
      <c r="A108" s="1793"/>
      <c r="B108" s="704" t="s">
        <v>468</v>
      </c>
      <c r="C108" s="703" t="s">
        <v>225</v>
      </c>
      <c r="D108" s="662">
        <f t="shared" si="23"/>
        <v>0</v>
      </c>
      <c r="E108" s="662" t="str">
        <f t="shared" ref="E108:I108" si="33">IFERROR(+E54-E72+E90,"")</f>
        <v/>
      </c>
      <c r="F108" s="662" t="str">
        <f t="shared" si="33"/>
        <v/>
      </c>
      <c r="G108" s="662" t="str">
        <f t="shared" si="33"/>
        <v/>
      </c>
      <c r="H108" s="662" t="str">
        <f t="shared" si="33"/>
        <v/>
      </c>
      <c r="I108" s="663" t="str">
        <f t="shared" si="33"/>
        <v/>
      </c>
    </row>
    <row r="109" spans="1:9" ht="15" customHeight="1" x14ac:dyDescent="0.3">
      <c r="A109" s="1793"/>
      <c r="B109" s="704" t="s">
        <v>469</v>
      </c>
      <c r="C109" s="703" t="s">
        <v>225</v>
      </c>
      <c r="D109" s="662">
        <f t="shared" si="23"/>
        <v>0</v>
      </c>
      <c r="E109" s="662" t="str">
        <f t="shared" ref="E109:I109" si="34">IFERROR(+E55-E73+E91,"")</f>
        <v/>
      </c>
      <c r="F109" s="662" t="str">
        <f t="shared" si="34"/>
        <v/>
      </c>
      <c r="G109" s="662" t="str">
        <f t="shared" si="34"/>
        <v/>
      </c>
      <c r="H109" s="662" t="str">
        <f t="shared" si="34"/>
        <v/>
      </c>
      <c r="I109" s="663" t="str">
        <f t="shared" si="34"/>
        <v/>
      </c>
    </row>
    <row r="110" spans="1:9" ht="15" customHeight="1" x14ac:dyDescent="0.3">
      <c r="A110" s="1793"/>
      <c r="B110" s="704" t="s">
        <v>470</v>
      </c>
      <c r="C110" s="703" t="s">
        <v>225</v>
      </c>
      <c r="D110" s="662">
        <f t="shared" si="23"/>
        <v>0</v>
      </c>
      <c r="E110" s="662" t="str">
        <f t="shared" ref="E110:I110" si="35">IFERROR(+E56-E74+E92,"")</f>
        <v/>
      </c>
      <c r="F110" s="662" t="str">
        <f t="shared" si="35"/>
        <v/>
      </c>
      <c r="G110" s="662" t="str">
        <f t="shared" si="35"/>
        <v/>
      </c>
      <c r="H110" s="662" t="str">
        <f t="shared" si="35"/>
        <v/>
      </c>
      <c r="I110" s="663" t="str">
        <f t="shared" si="35"/>
        <v/>
      </c>
    </row>
    <row r="111" spans="1:9" ht="15" customHeight="1" x14ac:dyDescent="0.3">
      <c r="A111" s="1793"/>
      <c r="B111" s="704" t="s">
        <v>471</v>
      </c>
      <c r="C111" s="703" t="s">
        <v>225</v>
      </c>
      <c r="D111" s="662">
        <f t="shared" si="23"/>
        <v>0</v>
      </c>
      <c r="E111" s="662" t="str">
        <f t="shared" ref="E111:I111" si="36">IFERROR(+E57-E75+E93,"")</f>
        <v/>
      </c>
      <c r="F111" s="662" t="str">
        <f t="shared" si="36"/>
        <v/>
      </c>
      <c r="G111" s="662" t="str">
        <f t="shared" si="36"/>
        <v/>
      </c>
      <c r="H111" s="662" t="str">
        <f t="shared" si="36"/>
        <v/>
      </c>
      <c r="I111" s="663" t="str">
        <f t="shared" si="36"/>
        <v/>
      </c>
    </row>
    <row r="112" spans="1:9" ht="15" customHeight="1" x14ac:dyDescent="0.3">
      <c r="A112" s="1793"/>
      <c r="B112" s="704" t="s">
        <v>472</v>
      </c>
      <c r="C112" s="703" t="s">
        <v>225</v>
      </c>
      <c r="D112" s="662">
        <f t="shared" si="23"/>
        <v>0</v>
      </c>
      <c r="E112" s="662" t="str">
        <f t="shared" ref="E112:I112" si="37">IFERROR(+E58-E76+E94,"")</f>
        <v/>
      </c>
      <c r="F112" s="662" t="str">
        <f t="shared" si="37"/>
        <v/>
      </c>
      <c r="G112" s="662" t="str">
        <f t="shared" si="37"/>
        <v/>
      </c>
      <c r="H112" s="662" t="str">
        <f t="shared" si="37"/>
        <v/>
      </c>
      <c r="I112" s="663" t="str">
        <f t="shared" si="37"/>
        <v/>
      </c>
    </row>
    <row r="113" spans="1:9" ht="15" customHeight="1" x14ac:dyDescent="0.3">
      <c r="A113" s="1793"/>
      <c r="B113" s="704" t="s">
        <v>473</v>
      </c>
      <c r="C113" s="703" t="s">
        <v>225</v>
      </c>
      <c r="D113" s="662">
        <f t="shared" si="23"/>
        <v>0</v>
      </c>
      <c r="E113" s="662" t="str">
        <f t="shared" ref="E113:I113" si="38">IFERROR(+E59-E77+E95,"")</f>
        <v/>
      </c>
      <c r="F113" s="662" t="str">
        <f t="shared" si="38"/>
        <v/>
      </c>
      <c r="G113" s="662" t="str">
        <f t="shared" si="38"/>
        <v/>
      </c>
      <c r="H113" s="662" t="str">
        <f t="shared" si="38"/>
        <v/>
      </c>
      <c r="I113" s="663" t="str">
        <f t="shared" si="38"/>
        <v/>
      </c>
    </row>
    <row r="114" spans="1:9" ht="15" customHeight="1" x14ac:dyDescent="0.3">
      <c r="A114" s="1793"/>
      <c r="B114" s="704" t="s">
        <v>474</v>
      </c>
      <c r="C114" s="703" t="s">
        <v>225</v>
      </c>
      <c r="D114" s="662">
        <f t="shared" si="23"/>
        <v>0</v>
      </c>
      <c r="E114" s="662" t="str">
        <f t="shared" ref="E114:I114" si="39">IFERROR(+E60-E78+E96,"")</f>
        <v/>
      </c>
      <c r="F114" s="662" t="str">
        <f t="shared" si="39"/>
        <v/>
      </c>
      <c r="G114" s="662" t="str">
        <f t="shared" si="39"/>
        <v/>
      </c>
      <c r="H114" s="662" t="str">
        <f t="shared" si="39"/>
        <v/>
      </c>
      <c r="I114" s="663" t="str">
        <f t="shared" si="39"/>
        <v/>
      </c>
    </row>
    <row r="115" spans="1:9" ht="15" customHeight="1" x14ac:dyDescent="0.3">
      <c r="A115" s="1793"/>
      <c r="B115" s="704" t="s">
        <v>475</v>
      </c>
      <c r="C115" s="703" t="s">
        <v>225</v>
      </c>
      <c r="D115" s="662">
        <f t="shared" si="23"/>
        <v>0</v>
      </c>
      <c r="E115" s="662" t="str">
        <f t="shared" ref="E115:I115" si="40">IFERROR(+E61-E79+E97,"")</f>
        <v/>
      </c>
      <c r="F115" s="662" t="str">
        <f t="shared" si="40"/>
        <v/>
      </c>
      <c r="G115" s="662" t="str">
        <f t="shared" si="40"/>
        <v/>
      </c>
      <c r="H115" s="662" t="str">
        <f t="shared" si="40"/>
        <v/>
      </c>
      <c r="I115" s="663" t="str">
        <f t="shared" si="40"/>
        <v/>
      </c>
    </row>
    <row r="116" spans="1:9" ht="15" customHeight="1" thickBot="1" x14ac:dyDescent="0.35">
      <c r="A116" s="1794"/>
      <c r="B116" s="706" t="s">
        <v>672</v>
      </c>
      <c r="C116" s="707" t="s">
        <v>225</v>
      </c>
      <c r="D116" s="715">
        <f>SUM(D99:D115)</f>
        <v>0</v>
      </c>
      <c r="E116" s="715">
        <f t="shared" ref="E116:I116" si="41">SUM(E99:E115)</f>
        <v>0</v>
      </c>
      <c r="F116" s="715">
        <f t="shared" si="41"/>
        <v>0</v>
      </c>
      <c r="G116" s="715">
        <f t="shared" si="41"/>
        <v>0</v>
      </c>
      <c r="H116" s="715">
        <f t="shared" si="41"/>
        <v>0</v>
      </c>
      <c r="I116" s="716">
        <f t="shared" si="41"/>
        <v>0</v>
      </c>
    </row>
    <row r="117" spans="1:9" x14ac:dyDescent="0.3"/>
    <row r="118" spans="1:9" x14ac:dyDescent="0.3"/>
    <row r="119" spans="1:9" ht="16" thickBot="1" x14ac:dyDescent="0.35">
      <c r="A119" s="699" t="s">
        <v>1230</v>
      </c>
      <c r="B119" s="699"/>
      <c r="C119" s="699"/>
      <c r="D119" s="700"/>
    </row>
    <row r="120" spans="1:9" x14ac:dyDescent="0.3">
      <c r="A120" s="1754"/>
      <c r="B120" s="1756" t="s">
        <v>959</v>
      </c>
      <c r="C120" s="1758" t="s">
        <v>299</v>
      </c>
      <c r="D120" s="1760" t="s">
        <v>861</v>
      </c>
      <c r="E120" s="1761"/>
      <c r="F120" s="1761"/>
      <c r="G120" s="1761"/>
      <c r="H120" s="1761"/>
      <c r="I120" s="1762"/>
    </row>
    <row r="121" spans="1:9" ht="14.5" thickBot="1" x14ac:dyDescent="0.35">
      <c r="A121" s="1755"/>
      <c r="B121" s="1757"/>
      <c r="C121" s="1759"/>
      <c r="D121" s="708">
        <v>2023</v>
      </c>
      <c r="E121" s="708">
        <v>2024</v>
      </c>
      <c r="F121" s="708">
        <v>2025</v>
      </c>
      <c r="G121" s="708">
        <v>2026</v>
      </c>
      <c r="H121" s="708">
        <v>2027</v>
      </c>
      <c r="I121" s="709">
        <v>2028</v>
      </c>
    </row>
    <row r="122" spans="1:9" x14ac:dyDescent="0.3">
      <c r="A122" s="1789" t="s">
        <v>960</v>
      </c>
      <c r="B122" s="1162" t="s">
        <v>674</v>
      </c>
      <c r="C122" s="711" t="s">
        <v>225</v>
      </c>
      <c r="D122" s="680">
        <f>SUM(D9:D12)</f>
        <v>0</v>
      </c>
      <c r="E122" s="680">
        <f t="shared" ref="E122:I122" si="42">SUM(E9:E12)</f>
        <v>0</v>
      </c>
      <c r="F122" s="680">
        <f t="shared" si="42"/>
        <v>0</v>
      </c>
      <c r="G122" s="680">
        <f>SUM(G9:G12)</f>
        <v>0</v>
      </c>
      <c r="H122" s="680">
        <f t="shared" si="42"/>
        <v>0</v>
      </c>
      <c r="I122" s="671">
        <f t="shared" si="42"/>
        <v>0</v>
      </c>
    </row>
    <row r="123" spans="1:9" x14ac:dyDescent="0.3">
      <c r="A123" s="1790"/>
      <c r="B123" s="1160" t="s">
        <v>957</v>
      </c>
      <c r="C123" s="703" t="s">
        <v>225</v>
      </c>
      <c r="D123" s="662">
        <f>SUM(D13:D19)</f>
        <v>0</v>
      </c>
      <c r="E123" s="662">
        <f t="shared" ref="E123:I123" si="43">SUM(E13:E19)</f>
        <v>0</v>
      </c>
      <c r="F123" s="662">
        <f t="shared" si="43"/>
        <v>0</v>
      </c>
      <c r="G123" s="662">
        <f t="shared" si="43"/>
        <v>0</v>
      </c>
      <c r="H123" s="662">
        <f t="shared" si="43"/>
        <v>0</v>
      </c>
      <c r="I123" s="663">
        <f t="shared" si="43"/>
        <v>0</v>
      </c>
    </row>
    <row r="124" spans="1:9" x14ac:dyDescent="0.3">
      <c r="A124" s="1790"/>
      <c r="B124" s="1160" t="s">
        <v>958</v>
      </c>
      <c r="C124" s="703" t="s">
        <v>225</v>
      </c>
      <c r="D124" s="662">
        <f>SUM(D20:D25)</f>
        <v>0</v>
      </c>
      <c r="E124" s="662">
        <f t="shared" ref="E124:I124" si="44">SUM(E20:E25)</f>
        <v>0</v>
      </c>
      <c r="F124" s="662">
        <f t="shared" si="44"/>
        <v>0</v>
      </c>
      <c r="G124" s="662">
        <f t="shared" si="44"/>
        <v>0</v>
      </c>
      <c r="H124" s="662">
        <f t="shared" si="44"/>
        <v>0</v>
      </c>
      <c r="I124" s="663">
        <f t="shared" si="44"/>
        <v>0</v>
      </c>
    </row>
    <row r="125" spans="1:9" ht="14.5" thickBot="1" x14ac:dyDescent="0.35">
      <c r="A125" s="1791"/>
      <c r="B125" s="1161" t="s">
        <v>29</v>
      </c>
      <c r="C125" s="1019" t="s">
        <v>225</v>
      </c>
      <c r="D125" s="664">
        <f>SUM(D122:D124)</f>
        <v>0</v>
      </c>
      <c r="E125" s="664">
        <f t="shared" ref="E125:I125" si="45">SUM(E122:E124)</f>
        <v>0</v>
      </c>
      <c r="F125" s="664">
        <f t="shared" si="45"/>
        <v>0</v>
      </c>
      <c r="G125" s="664">
        <f t="shared" si="45"/>
        <v>0</v>
      </c>
      <c r="H125" s="664">
        <f t="shared" si="45"/>
        <v>0</v>
      </c>
      <c r="I125" s="665">
        <f t="shared" si="45"/>
        <v>0</v>
      </c>
    </row>
    <row r="126" spans="1:9" x14ac:dyDescent="0.3">
      <c r="A126" s="1789" t="s">
        <v>961</v>
      </c>
      <c r="B126" s="1162" t="s">
        <v>674</v>
      </c>
      <c r="C126" s="711" t="s">
        <v>225</v>
      </c>
      <c r="D126" s="680">
        <f>SUM(D27:D30)</f>
        <v>0</v>
      </c>
      <c r="E126" s="680">
        <f t="shared" ref="E126:I126" si="46">SUM(E27:E30)</f>
        <v>0</v>
      </c>
      <c r="F126" s="680">
        <f t="shared" si="46"/>
        <v>0</v>
      </c>
      <c r="G126" s="680">
        <f t="shared" si="46"/>
        <v>0</v>
      </c>
      <c r="H126" s="680">
        <f t="shared" si="46"/>
        <v>0</v>
      </c>
      <c r="I126" s="671">
        <f t="shared" si="46"/>
        <v>0</v>
      </c>
    </row>
    <row r="127" spans="1:9" x14ac:dyDescent="0.3">
      <c r="A127" s="1790"/>
      <c r="B127" s="1160" t="s">
        <v>957</v>
      </c>
      <c r="C127" s="703" t="s">
        <v>225</v>
      </c>
      <c r="D127" s="662">
        <f>SUM(D31:D37)</f>
        <v>0</v>
      </c>
      <c r="E127" s="662">
        <f t="shared" ref="E127:I127" si="47">SUM(E31:E37)</f>
        <v>0</v>
      </c>
      <c r="F127" s="662">
        <f t="shared" si="47"/>
        <v>0</v>
      </c>
      <c r="G127" s="662">
        <f t="shared" si="47"/>
        <v>0</v>
      </c>
      <c r="H127" s="662">
        <f t="shared" si="47"/>
        <v>0</v>
      </c>
      <c r="I127" s="663">
        <f t="shared" si="47"/>
        <v>0</v>
      </c>
    </row>
    <row r="128" spans="1:9" x14ac:dyDescent="0.3">
      <c r="A128" s="1790"/>
      <c r="B128" s="1160" t="s">
        <v>958</v>
      </c>
      <c r="C128" s="703" t="s">
        <v>225</v>
      </c>
      <c r="D128" s="662">
        <f>SUM(D38:D43)</f>
        <v>0</v>
      </c>
      <c r="E128" s="662">
        <f t="shared" ref="E128:I128" si="48">SUM(E38:E43)</f>
        <v>0</v>
      </c>
      <c r="F128" s="662">
        <f t="shared" si="48"/>
        <v>0</v>
      </c>
      <c r="G128" s="662">
        <f t="shared" si="48"/>
        <v>0</v>
      </c>
      <c r="H128" s="662">
        <f t="shared" si="48"/>
        <v>0</v>
      </c>
      <c r="I128" s="663">
        <f t="shared" si="48"/>
        <v>0</v>
      </c>
    </row>
    <row r="129" spans="1:9" ht="14.5" thickBot="1" x14ac:dyDescent="0.35">
      <c r="A129" s="1791"/>
      <c r="B129" s="1161" t="s">
        <v>29</v>
      </c>
      <c r="C129" s="1019" t="s">
        <v>225</v>
      </c>
      <c r="D129" s="664">
        <f>SUM(D126:D128)</f>
        <v>0</v>
      </c>
      <c r="E129" s="664">
        <f t="shared" ref="E129" si="49">SUM(E126:E128)</f>
        <v>0</v>
      </c>
      <c r="F129" s="664">
        <f t="shared" ref="F129" si="50">SUM(F126:F128)</f>
        <v>0</v>
      </c>
      <c r="G129" s="664">
        <f t="shared" ref="G129" si="51">SUM(G126:G128)</f>
        <v>0</v>
      </c>
      <c r="H129" s="664">
        <f t="shared" ref="H129" si="52">SUM(H126:H128)</f>
        <v>0</v>
      </c>
      <c r="I129" s="665">
        <f t="shared" ref="I129" si="53">SUM(I126:I128)</f>
        <v>0</v>
      </c>
    </row>
    <row r="130" spans="1:9" x14ac:dyDescent="0.3">
      <c r="A130" s="1789" t="s">
        <v>870</v>
      </c>
      <c r="B130" s="1162" t="s">
        <v>674</v>
      </c>
      <c r="C130" s="711" t="s">
        <v>225</v>
      </c>
      <c r="D130" s="680">
        <f>D122+D126</f>
        <v>0</v>
      </c>
      <c r="E130" s="680">
        <f t="shared" ref="E130:I130" si="54">E122+E126</f>
        <v>0</v>
      </c>
      <c r="F130" s="680">
        <f t="shared" si="54"/>
        <v>0</v>
      </c>
      <c r="G130" s="680">
        <f t="shared" si="54"/>
        <v>0</v>
      </c>
      <c r="H130" s="680">
        <f t="shared" si="54"/>
        <v>0</v>
      </c>
      <c r="I130" s="671">
        <f t="shared" si="54"/>
        <v>0</v>
      </c>
    </row>
    <row r="131" spans="1:9" x14ac:dyDescent="0.3">
      <c r="A131" s="1790"/>
      <c r="B131" s="1160" t="s">
        <v>957</v>
      </c>
      <c r="C131" s="703" t="s">
        <v>225</v>
      </c>
      <c r="D131" s="662">
        <f t="shared" ref="D131:I131" si="55">D123+D127</f>
        <v>0</v>
      </c>
      <c r="E131" s="662">
        <f t="shared" si="55"/>
        <v>0</v>
      </c>
      <c r="F131" s="662">
        <f t="shared" si="55"/>
        <v>0</v>
      </c>
      <c r="G131" s="662">
        <f t="shared" si="55"/>
        <v>0</v>
      </c>
      <c r="H131" s="662">
        <f t="shared" si="55"/>
        <v>0</v>
      </c>
      <c r="I131" s="663">
        <f t="shared" si="55"/>
        <v>0</v>
      </c>
    </row>
    <row r="132" spans="1:9" x14ac:dyDescent="0.3">
      <c r="A132" s="1790"/>
      <c r="B132" s="1160" t="s">
        <v>958</v>
      </c>
      <c r="C132" s="703" t="s">
        <v>225</v>
      </c>
      <c r="D132" s="662">
        <f t="shared" ref="D132:I132" si="56">D124+D128</f>
        <v>0</v>
      </c>
      <c r="E132" s="662">
        <f t="shared" si="56"/>
        <v>0</v>
      </c>
      <c r="F132" s="662">
        <f t="shared" si="56"/>
        <v>0</v>
      </c>
      <c r="G132" s="662">
        <f t="shared" si="56"/>
        <v>0</v>
      </c>
      <c r="H132" s="662">
        <f t="shared" si="56"/>
        <v>0</v>
      </c>
      <c r="I132" s="663">
        <f t="shared" si="56"/>
        <v>0</v>
      </c>
    </row>
    <row r="133" spans="1:9" ht="14.5" thickBot="1" x14ac:dyDescent="0.35">
      <c r="A133" s="1791"/>
      <c r="B133" s="1161" t="s">
        <v>29</v>
      </c>
      <c r="C133" s="1019" t="s">
        <v>225</v>
      </c>
      <c r="D133" s="664">
        <f>SUM(D130:D132)</f>
        <v>0</v>
      </c>
      <c r="E133" s="664">
        <f t="shared" ref="E133" si="57">SUM(E130:E132)</f>
        <v>0</v>
      </c>
      <c r="F133" s="664">
        <f t="shared" ref="F133" si="58">SUM(F130:F132)</f>
        <v>0</v>
      </c>
      <c r="G133" s="664">
        <f t="shared" ref="G133" si="59">SUM(G130:G132)</f>
        <v>0</v>
      </c>
      <c r="H133" s="664">
        <f t="shared" ref="H133" si="60">SUM(H130:H132)</f>
        <v>0</v>
      </c>
      <c r="I133" s="665">
        <f t="shared" ref="I133" si="61">SUM(I130:I132)</f>
        <v>0</v>
      </c>
    </row>
    <row r="134" spans="1:9" x14ac:dyDescent="0.3">
      <c r="A134" s="1789" t="s">
        <v>665</v>
      </c>
      <c r="B134" s="1162" t="s">
        <v>674</v>
      </c>
      <c r="C134" s="711" t="s">
        <v>225</v>
      </c>
      <c r="D134" s="680">
        <f>SUM(D63:D66)</f>
        <v>0</v>
      </c>
      <c r="E134" s="680">
        <f t="shared" ref="E134:I134" si="62">SUM(E63:E66)</f>
        <v>0</v>
      </c>
      <c r="F134" s="680">
        <f t="shared" si="62"/>
        <v>0</v>
      </c>
      <c r="G134" s="680">
        <f t="shared" si="62"/>
        <v>0</v>
      </c>
      <c r="H134" s="680">
        <f t="shared" si="62"/>
        <v>0</v>
      </c>
      <c r="I134" s="671">
        <f t="shared" si="62"/>
        <v>0</v>
      </c>
    </row>
    <row r="135" spans="1:9" x14ac:dyDescent="0.3">
      <c r="A135" s="1790"/>
      <c r="B135" s="1160" t="s">
        <v>957</v>
      </c>
      <c r="C135" s="703" t="s">
        <v>225</v>
      </c>
      <c r="D135" s="662">
        <f>SUM(D67:D73)</f>
        <v>0</v>
      </c>
      <c r="E135" s="662">
        <f t="shared" ref="E135:I135" si="63">SUM(E67:E73)</f>
        <v>0</v>
      </c>
      <c r="F135" s="662">
        <f t="shared" si="63"/>
        <v>0</v>
      </c>
      <c r="G135" s="662">
        <f t="shared" si="63"/>
        <v>0</v>
      </c>
      <c r="H135" s="662">
        <f t="shared" si="63"/>
        <v>0</v>
      </c>
      <c r="I135" s="663">
        <f t="shared" si="63"/>
        <v>0</v>
      </c>
    </row>
    <row r="136" spans="1:9" x14ac:dyDescent="0.3">
      <c r="A136" s="1790"/>
      <c r="B136" s="1160" t="s">
        <v>958</v>
      </c>
      <c r="C136" s="703" t="s">
        <v>225</v>
      </c>
      <c r="D136" s="662">
        <f>SUM(D74:D79)</f>
        <v>0</v>
      </c>
      <c r="E136" s="662">
        <f t="shared" ref="E136:I136" si="64">SUM(E74:E79)</f>
        <v>0</v>
      </c>
      <c r="F136" s="662">
        <f t="shared" si="64"/>
        <v>0</v>
      </c>
      <c r="G136" s="662">
        <f t="shared" si="64"/>
        <v>0</v>
      </c>
      <c r="H136" s="662">
        <f t="shared" si="64"/>
        <v>0</v>
      </c>
      <c r="I136" s="663">
        <f t="shared" si="64"/>
        <v>0</v>
      </c>
    </row>
    <row r="137" spans="1:9" ht="14.5" thickBot="1" x14ac:dyDescent="0.35">
      <c r="A137" s="1791"/>
      <c r="B137" s="1161" t="s">
        <v>29</v>
      </c>
      <c r="C137" s="1019" t="s">
        <v>225</v>
      </c>
      <c r="D137" s="664">
        <f>SUM(D134:D136)</f>
        <v>0</v>
      </c>
      <c r="E137" s="664">
        <f t="shared" ref="E137" si="65">SUM(E134:E136)</f>
        <v>0</v>
      </c>
      <c r="F137" s="664">
        <f t="shared" ref="F137" si="66">SUM(F134:F136)</f>
        <v>0</v>
      </c>
      <c r="G137" s="664">
        <f t="shared" ref="G137" si="67">SUM(G134:G136)</f>
        <v>0</v>
      </c>
      <c r="H137" s="664">
        <f t="shared" ref="H137" si="68">SUM(H134:H136)</f>
        <v>0</v>
      </c>
      <c r="I137" s="665">
        <f t="shared" ref="I137" si="69">SUM(I134:I136)</f>
        <v>0</v>
      </c>
    </row>
    <row r="138" spans="1:9" x14ac:dyDescent="0.3">
      <c r="A138" s="1789" t="s">
        <v>871</v>
      </c>
      <c r="B138" s="1162" t="s">
        <v>674</v>
      </c>
      <c r="C138" s="711" t="s">
        <v>225</v>
      </c>
      <c r="D138" s="680">
        <f>SUM(D81:D84)</f>
        <v>0</v>
      </c>
      <c r="E138" s="680">
        <f t="shared" ref="E138:I138" si="70">SUM(E81:E84)</f>
        <v>0</v>
      </c>
      <c r="F138" s="680">
        <f t="shared" si="70"/>
        <v>0</v>
      </c>
      <c r="G138" s="680">
        <f t="shared" si="70"/>
        <v>0</v>
      </c>
      <c r="H138" s="680">
        <f t="shared" si="70"/>
        <v>0</v>
      </c>
      <c r="I138" s="671">
        <f t="shared" si="70"/>
        <v>0</v>
      </c>
    </row>
    <row r="139" spans="1:9" x14ac:dyDescent="0.3">
      <c r="A139" s="1790"/>
      <c r="B139" s="1160" t="s">
        <v>957</v>
      </c>
      <c r="C139" s="703" t="s">
        <v>225</v>
      </c>
      <c r="D139" s="662">
        <f>SUM(D85:D91)</f>
        <v>0</v>
      </c>
      <c r="E139" s="662">
        <f t="shared" ref="E139:I139" si="71">SUM(E85:E91)</f>
        <v>0</v>
      </c>
      <c r="F139" s="662">
        <f t="shared" si="71"/>
        <v>0</v>
      </c>
      <c r="G139" s="662">
        <f t="shared" si="71"/>
        <v>0</v>
      </c>
      <c r="H139" s="662">
        <f t="shared" si="71"/>
        <v>0</v>
      </c>
      <c r="I139" s="663">
        <f t="shared" si="71"/>
        <v>0</v>
      </c>
    </row>
    <row r="140" spans="1:9" x14ac:dyDescent="0.3">
      <c r="A140" s="1790"/>
      <c r="B140" s="1160" t="s">
        <v>958</v>
      </c>
      <c r="C140" s="703" t="s">
        <v>225</v>
      </c>
      <c r="D140" s="662">
        <f>SUM(D92:D97)</f>
        <v>0</v>
      </c>
      <c r="E140" s="662">
        <f t="shared" ref="E140:I140" si="72">SUM(E92:E97)</f>
        <v>0</v>
      </c>
      <c r="F140" s="662">
        <f t="shared" si="72"/>
        <v>0</v>
      </c>
      <c r="G140" s="662">
        <f t="shared" si="72"/>
        <v>0</v>
      </c>
      <c r="H140" s="662">
        <f t="shared" si="72"/>
        <v>0</v>
      </c>
      <c r="I140" s="663">
        <f t="shared" si="72"/>
        <v>0</v>
      </c>
    </row>
    <row r="141" spans="1:9" ht="14.5" thickBot="1" x14ac:dyDescent="0.35">
      <c r="A141" s="1791"/>
      <c r="B141" s="1161" t="s">
        <v>29</v>
      </c>
      <c r="C141" s="1019" t="s">
        <v>225</v>
      </c>
      <c r="D141" s="664">
        <f>SUM(D138:D140)</f>
        <v>0</v>
      </c>
      <c r="E141" s="664">
        <f t="shared" ref="E141" si="73">SUM(E138:E140)</f>
        <v>0</v>
      </c>
      <c r="F141" s="664">
        <f t="shared" ref="F141" si="74">SUM(F138:F140)</f>
        <v>0</v>
      </c>
      <c r="G141" s="664">
        <f t="shared" ref="G141" si="75">SUM(G138:G140)</f>
        <v>0</v>
      </c>
      <c r="H141" s="664">
        <f t="shared" ref="H141" si="76">SUM(H138:H140)</f>
        <v>0</v>
      </c>
      <c r="I141" s="665">
        <f t="shared" ref="I141" si="77">SUM(I138:I140)</f>
        <v>0</v>
      </c>
    </row>
    <row r="142" spans="1:9" x14ac:dyDescent="0.3">
      <c r="A142" s="1789" t="s">
        <v>667</v>
      </c>
      <c r="B142" s="1162" t="s">
        <v>674</v>
      </c>
      <c r="C142" s="711" t="s">
        <v>225</v>
      </c>
      <c r="D142" s="680">
        <f>D130-D134+D138</f>
        <v>0</v>
      </c>
      <c r="E142" s="680">
        <f t="shared" ref="E142:I142" si="78">E130-E134+E138</f>
        <v>0</v>
      </c>
      <c r="F142" s="680">
        <f t="shared" si="78"/>
        <v>0</v>
      </c>
      <c r="G142" s="680">
        <f t="shared" si="78"/>
        <v>0</v>
      </c>
      <c r="H142" s="680">
        <f t="shared" si="78"/>
        <v>0</v>
      </c>
      <c r="I142" s="671">
        <f t="shared" si="78"/>
        <v>0</v>
      </c>
    </row>
    <row r="143" spans="1:9" x14ac:dyDescent="0.3">
      <c r="A143" s="1790"/>
      <c r="B143" s="1160" t="s">
        <v>957</v>
      </c>
      <c r="C143" s="703" t="s">
        <v>225</v>
      </c>
      <c r="D143" s="662">
        <f t="shared" ref="D143:I143" si="79">D131-D135+D139</f>
        <v>0</v>
      </c>
      <c r="E143" s="662">
        <f t="shared" si="79"/>
        <v>0</v>
      </c>
      <c r="F143" s="662">
        <f t="shared" si="79"/>
        <v>0</v>
      </c>
      <c r="G143" s="662">
        <f t="shared" si="79"/>
        <v>0</v>
      </c>
      <c r="H143" s="662">
        <f t="shared" si="79"/>
        <v>0</v>
      </c>
      <c r="I143" s="663">
        <f t="shared" si="79"/>
        <v>0</v>
      </c>
    </row>
    <row r="144" spans="1:9" x14ac:dyDescent="0.3">
      <c r="A144" s="1790"/>
      <c r="B144" s="1160" t="s">
        <v>958</v>
      </c>
      <c r="C144" s="703" t="s">
        <v>225</v>
      </c>
      <c r="D144" s="662">
        <f t="shared" ref="D144:I144" si="80">D132-D136+D140</f>
        <v>0</v>
      </c>
      <c r="E144" s="662">
        <f t="shared" si="80"/>
        <v>0</v>
      </c>
      <c r="F144" s="662">
        <f t="shared" si="80"/>
        <v>0</v>
      </c>
      <c r="G144" s="662">
        <f t="shared" si="80"/>
        <v>0</v>
      </c>
      <c r="H144" s="662">
        <f t="shared" si="80"/>
        <v>0</v>
      </c>
      <c r="I144" s="663">
        <f t="shared" si="80"/>
        <v>0</v>
      </c>
    </row>
    <row r="145" spans="1:9" ht="14.5" thickBot="1" x14ac:dyDescent="0.35">
      <c r="A145" s="1791"/>
      <c r="B145" s="1161" t="s">
        <v>29</v>
      </c>
      <c r="C145" s="1019" t="s">
        <v>225</v>
      </c>
      <c r="D145" s="664">
        <f>SUM(D142:D144)</f>
        <v>0</v>
      </c>
      <c r="E145" s="664">
        <f t="shared" ref="E145" si="81">SUM(E142:E144)</f>
        <v>0</v>
      </c>
      <c r="F145" s="664">
        <f t="shared" ref="F145" si="82">SUM(F142:F144)</f>
        <v>0</v>
      </c>
      <c r="G145" s="664">
        <f t="shared" ref="G145" si="83">SUM(G142:G144)</f>
        <v>0</v>
      </c>
      <c r="H145" s="664">
        <f t="shared" ref="H145" si="84">SUM(H142:H144)</f>
        <v>0</v>
      </c>
      <c r="I145" s="665">
        <f t="shared" ref="I145" si="85">SUM(I142:I144)</f>
        <v>0</v>
      </c>
    </row>
    <row r="146" spans="1:9" x14ac:dyDescent="0.3"/>
    <row r="147" spans="1:9" x14ac:dyDescent="0.3"/>
    <row r="148" spans="1:9" s="34" customFormat="1" x14ac:dyDescent="0.3">
      <c r="A148" s="34" t="s">
        <v>12</v>
      </c>
    </row>
  </sheetData>
  <sheetProtection sheet="1" objects="1" scenarios="1"/>
  <mergeCells count="21">
    <mergeCell ref="A81:A98"/>
    <mergeCell ref="A99:A116"/>
    <mergeCell ref="D7:I7"/>
    <mergeCell ref="C7:C8"/>
    <mergeCell ref="B7:B8"/>
    <mergeCell ref="A7:A8"/>
    <mergeCell ref="A1:J3"/>
    <mergeCell ref="A9:A26"/>
    <mergeCell ref="A27:A44"/>
    <mergeCell ref="A45:A62"/>
    <mergeCell ref="A63:A80"/>
    <mergeCell ref="A120:A121"/>
    <mergeCell ref="B120:B121"/>
    <mergeCell ref="C120:C121"/>
    <mergeCell ref="D120:I120"/>
    <mergeCell ref="A122:A125"/>
    <mergeCell ref="A126:A129"/>
    <mergeCell ref="A130:A133"/>
    <mergeCell ref="A134:A137"/>
    <mergeCell ref="A138:A141"/>
    <mergeCell ref="A142:A145"/>
  </mergeCells>
  <pageMargins left="0.7" right="0.7" top="0.75" bottom="0.75" header="0.3" footer="0.3"/>
  <pageSetup paperSize="9" scale="23" orientation="portrait" r:id="rId1"/>
  <ignoredErrors>
    <ignoredError sqref="D116:I116 D99 D100:D115" unlockedFormula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D6F3-D2C5-44D5-8140-E9D96A91D6B7}">
  <sheetPr>
    <pageSetUpPr fitToPage="1"/>
  </sheetPr>
  <dimension ref="A1:AM83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52.33203125" customWidth="1"/>
    <col min="2" max="2" width="9" customWidth="1"/>
    <col min="3" max="8" width="11.58203125" customWidth="1"/>
    <col min="9" max="9" width="9" customWidth="1"/>
    <col min="10" max="11" width="9" hidden="1" customWidth="1"/>
    <col min="12" max="39" width="0" hidden="1" customWidth="1"/>
    <col min="40" max="16384" width="9" hidden="1"/>
  </cols>
  <sheetData>
    <row r="1" spans="1:9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</row>
    <row r="2" spans="1:9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</row>
    <row r="3" spans="1:9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</row>
    <row r="4" spans="1:9" ht="18" x14ac:dyDescent="0.4">
      <c r="A4" s="638" t="str">
        <f ca="1">CONCATENATE("Worksheet: ",RIGHT(CELL("filename",$A$1),LEN(CELL("filename",$A$1))-FIND("]",CELL("filename",$A$1))))</f>
        <v>Worksheet: 5.3 MEAV</v>
      </c>
    </row>
    <row r="5" spans="1:9" ht="15" customHeight="1" x14ac:dyDescent="0.3">
      <c r="A5" s="48"/>
      <c r="B5" s="42"/>
      <c r="C5" s="1014"/>
    </row>
    <row r="6" spans="1:9" ht="15" customHeight="1" thickBot="1" x14ac:dyDescent="0.4">
      <c r="A6" s="1015" t="s">
        <v>801</v>
      </c>
      <c r="B6" s="266"/>
      <c r="C6" s="266"/>
    </row>
    <row r="7" spans="1:9" ht="15" customHeight="1" x14ac:dyDescent="0.3">
      <c r="A7" s="1016"/>
      <c r="B7" s="1758" t="s">
        <v>299</v>
      </c>
      <c r="C7" s="1795" t="s">
        <v>813</v>
      </c>
      <c r="D7" s="1761"/>
      <c r="E7" s="1761"/>
      <c r="F7" s="1761"/>
      <c r="G7" s="1761"/>
      <c r="H7" s="1762"/>
    </row>
    <row r="8" spans="1:9" ht="15" customHeight="1" x14ac:dyDescent="0.3">
      <c r="A8" s="1017" t="s">
        <v>814</v>
      </c>
      <c r="B8" s="1759"/>
      <c r="C8" s="708">
        <v>2023</v>
      </c>
      <c r="D8" s="708">
        <v>2024</v>
      </c>
      <c r="E8" s="708">
        <v>2025</v>
      </c>
      <c r="F8" s="708">
        <v>2026</v>
      </c>
      <c r="G8" s="708">
        <v>2027</v>
      </c>
      <c r="H8" s="709">
        <v>2028</v>
      </c>
    </row>
    <row r="9" spans="1:9" ht="15" customHeight="1" x14ac:dyDescent="0.3">
      <c r="A9" s="898" t="s">
        <v>337</v>
      </c>
      <c r="B9" s="703" t="s">
        <v>230</v>
      </c>
      <c r="C9" s="662">
        <f>'5.1 Network Assets'!F677</f>
        <v>0</v>
      </c>
      <c r="D9" s="662" t="str">
        <f>'5.1 Network Assets'!G677</f>
        <v/>
      </c>
      <c r="E9" s="662" t="str">
        <f>'5.1 Network Assets'!H677</f>
        <v/>
      </c>
      <c r="F9" s="662" t="str">
        <f>'5.1 Network Assets'!I677</f>
        <v/>
      </c>
      <c r="G9" s="662" t="str">
        <f>'5.1 Network Assets'!J677</f>
        <v/>
      </c>
      <c r="H9" s="663" t="str">
        <f>'5.1 Network Assets'!K677</f>
        <v/>
      </c>
    </row>
    <row r="10" spans="1:9" ht="15" customHeight="1" x14ac:dyDescent="0.3">
      <c r="A10" s="898" t="s">
        <v>338</v>
      </c>
      <c r="B10" s="703" t="s">
        <v>230</v>
      </c>
      <c r="C10" s="662">
        <f>'5.1 Network Assets'!F678</f>
        <v>0</v>
      </c>
      <c r="D10" s="662" t="str">
        <f>'5.1 Network Assets'!G678</f>
        <v/>
      </c>
      <c r="E10" s="662" t="str">
        <f>'5.1 Network Assets'!H678</f>
        <v/>
      </c>
      <c r="F10" s="662" t="str">
        <f>'5.1 Network Assets'!I678</f>
        <v/>
      </c>
      <c r="G10" s="662" t="str">
        <f>'5.1 Network Assets'!J678</f>
        <v/>
      </c>
      <c r="H10" s="663" t="str">
        <f>'5.1 Network Assets'!K678</f>
        <v/>
      </c>
    </row>
    <row r="11" spans="1:9" ht="15" customHeight="1" x14ac:dyDescent="0.3">
      <c r="A11" s="898" t="s">
        <v>339</v>
      </c>
      <c r="B11" s="703" t="s">
        <v>230</v>
      </c>
      <c r="C11" s="662">
        <f>'5.1 Network Assets'!F679</f>
        <v>0</v>
      </c>
      <c r="D11" s="662" t="str">
        <f>'5.1 Network Assets'!G679</f>
        <v/>
      </c>
      <c r="E11" s="662" t="str">
        <f>'5.1 Network Assets'!H679</f>
        <v/>
      </c>
      <c r="F11" s="662" t="str">
        <f>'5.1 Network Assets'!I679</f>
        <v/>
      </c>
      <c r="G11" s="662" t="str">
        <f>'5.1 Network Assets'!J679</f>
        <v/>
      </c>
      <c r="H11" s="663" t="str">
        <f>'5.1 Network Assets'!K679</f>
        <v/>
      </c>
    </row>
    <row r="12" spans="1:9" ht="15" customHeight="1" x14ac:dyDescent="0.3">
      <c r="A12" s="898" t="s">
        <v>340</v>
      </c>
      <c r="B12" s="703" t="s">
        <v>230</v>
      </c>
      <c r="C12" s="662">
        <f>'5.1 Network Assets'!F680</f>
        <v>0</v>
      </c>
      <c r="D12" s="662" t="str">
        <f>'5.1 Network Assets'!G680</f>
        <v/>
      </c>
      <c r="E12" s="662" t="str">
        <f>'5.1 Network Assets'!H680</f>
        <v/>
      </c>
      <c r="F12" s="662" t="str">
        <f>'5.1 Network Assets'!I680</f>
        <v/>
      </c>
      <c r="G12" s="662" t="str">
        <f>'5.1 Network Assets'!J680</f>
        <v/>
      </c>
      <c r="H12" s="663" t="str">
        <f>'5.1 Network Assets'!K680</f>
        <v/>
      </c>
    </row>
    <row r="13" spans="1:9" ht="15" customHeight="1" x14ac:dyDescent="0.3">
      <c r="A13" s="898" t="s">
        <v>341</v>
      </c>
      <c r="B13" s="703" t="s">
        <v>230</v>
      </c>
      <c r="C13" s="662">
        <f>'5.1 Network Assets'!F681</f>
        <v>0</v>
      </c>
      <c r="D13" s="662" t="str">
        <f>'5.1 Network Assets'!G681</f>
        <v/>
      </c>
      <c r="E13" s="662" t="str">
        <f>'5.1 Network Assets'!H681</f>
        <v/>
      </c>
      <c r="F13" s="662" t="str">
        <f>'5.1 Network Assets'!I681</f>
        <v/>
      </c>
      <c r="G13" s="662" t="str">
        <f>'5.1 Network Assets'!J681</f>
        <v/>
      </c>
      <c r="H13" s="663" t="str">
        <f>'5.1 Network Assets'!K681</f>
        <v/>
      </c>
    </row>
    <row r="14" spans="1:9" ht="15" customHeight="1" x14ac:dyDescent="0.3">
      <c r="A14" s="898" t="s">
        <v>342</v>
      </c>
      <c r="B14" s="703" t="s">
        <v>230</v>
      </c>
      <c r="C14" s="662">
        <f>'5.1 Network Assets'!F682</f>
        <v>0</v>
      </c>
      <c r="D14" s="662" t="str">
        <f>'5.1 Network Assets'!G682</f>
        <v/>
      </c>
      <c r="E14" s="662" t="str">
        <f>'5.1 Network Assets'!H682</f>
        <v/>
      </c>
      <c r="F14" s="662" t="str">
        <f>'5.1 Network Assets'!I682</f>
        <v/>
      </c>
      <c r="G14" s="662" t="str">
        <f>'5.1 Network Assets'!J682</f>
        <v/>
      </c>
      <c r="H14" s="663" t="str">
        <f>'5.1 Network Assets'!K682</f>
        <v/>
      </c>
    </row>
    <row r="15" spans="1:9" ht="15" customHeight="1" x14ac:dyDescent="0.3">
      <c r="A15" s="898" t="s">
        <v>343</v>
      </c>
      <c r="B15" s="703" t="s">
        <v>230</v>
      </c>
      <c r="C15" s="662">
        <f>'5.1 Network Assets'!F683</f>
        <v>0</v>
      </c>
      <c r="D15" s="662" t="str">
        <f>'5.1 Network Assets'!G683</f>
        <v/>
      </c>
      <c r="E15" s="662" t="str">
        <f>'5.1 Network Assets'!H683</f>
        <v/>
      </c>
      <c r="F15" s="662" t="str">
        <f>'5.1 Network Assets'!I683</f>
        <v/>
      </c>
      <c r="G15" s="662" t="str">
        <f>'5.1 Network Assets'!J683</f>
        <v/>
      </c>
      <c r="H15" s="663" t="str">
        <f>'5.1 Network Assets'!K683</f>
        <v/>
      </c>
    </row>
    <row r="16" spans="1:9" ht="15" customHeight="1" x14ac:dyDescent="0.3">
      <c r="A16" s="898" t="s">
        <v>344</v>
      </c>
      <c r="B16" s="703" t="s">
        <v>230</v>
      </c>
      <c r="C16" s="662">
        <f>'5.1 Network Assets'!F684</f>
        <v>0</v>
      </c>
      <c r="D16" s="662" t="str">
        <f>'5.1 Network Assets'!G684</f>
        <v/>
      </c>
      <c r="E16" s="662" t="str">
        <f>'5.1 Network Assets'!H684</f>
        <v/>
      </c>
      <c r="F16" s="662" t="str">
        <f>'5.1 Network Assets'!I684</f>
        <v/>
      </c>
      <c r="G16" s="662" t="str">
        <f>'5.1 Network Assets'!J684</f>
        <v/>
      </c>
      <c r="H16" s="663" t="str">
        <f>'5.1 Network Assets'!K684</f>
        <v/>
      </c>
    </row>
    <row r="17" spans="1:8" ht="15" customHeight="1" x14ac:dyDescent="0.3">
      <c r="A17" s="898" t="s">
        <v>345</v>
      </c>
      <c r="B17" s="703" t="s">
        <v>230</v>
      </c>
      <c r="C17" s="662">
        <f>'5.1 Network Assets'!F685</f>
        <v>0</v>
      </c>
      <c r="D17" s="662" t="str">
        <f>'5.1 Network Assets'!G685</f>
        <v/>
      </c>
      <c r="E17" s="662" t="str">
        <f>'5.1 Network Assets'!H685</f>
        <v/>
      </c>
      <c r="F17" s="662" t="str">
        <f>'5.1 Network Assets'!I685</f>
        <v/>
      </c>
      <c r="G17" s="662" t="str">
        <f>'5.1 Network Assets'!J685</f>
        <v/>
      </c>
      <c r="H17" s="663" t="str">
        <f>'5.1 Network Assets'!K685</f>
        <v/>
      </c>
    </row>
    <row r="18" spans="1:8" ht="15" customHeight="1" x14ac:dyDescent="0.3">
      <c r="A18" s="898" t="s">
        <v>346</v>
      </c>
      <c r="B18" s="703" t="s">
        <v>230</v>
      </c>
      <c r="C18" s="662">
        <f>'5.1 Network Assets'!F686</f>
        <v>0</v>
      </c>
      <c r="D18" s="662" t="str">
        <f>'5.1 Network Assets'!G686</f>
        <v/>
      </c>
      <c r="E18" s="662" t="str">
        <f>'5.1 Network Assets'!H686</f>
        <v/>
      </c>
      <c r="F18" s="662" t="str">
        <f>'5.1 Network Assets'!I686</f>
        <v/>
      </c>
      <c r="G18" s="662" t="str">
        <f>'5.1 Network Assets'!J686</f>
        <v/>
      </c>
      <c r="H18" s="663" t="str">
        <f>'5.1 Network Assets'!K686</f>
        <v/>
      </c>
    </row>
    <row r="19" spans="1:8" ht="15" customHeight="1" x14ac:dyDescent="0.3">
      <c r="A19" s="898" t="s">
        <v>347</v>
      </c>
      <c r="B19" s="703" t="s">
        <v>230</v>
      </c>
      <c r="C19" s="662">
        <f>'5.1 Network Assets'!F687</f>
        <v>0</v>
      </c>
      <c r="D19" s="662" t="str">
        <f>'5.1 Network Assets'!G687</f>
        <v/>
      </c>
      <c r="E19" s="662" t="str">
        <f>'5.1 Network Assets'!H687</f>
        <v/>
      </c>
      <c r="F19" s="662" t="str">
        <f>'5.1 Network Assets'!I687</f>
        <v/>
      </c>
      <c r="G19" s="662" t="str">
        <f>'5.1 Network Assets'!J687</f>
        <v/>
      </c>
      <c r="H19" s="663" t="str">
        <f>'5.1 Network Assets'!K687</f>
        <v/>
      </c>
    </row>
    <row r="20" spans="1:8" ht="15" customHeight="1" x14ac:dyDescent="0.3">
      <c r="A20" s="898" t="s">
        <v>348</v>
      </c>
      <c r="B20" s="703" t="s">
        <v>230</v>
      </c>
      <c r="C20" s="662">
        <f>'5.1 Network Assets'!F688</f>
        <v>0</v>
      </c>
      <c r="D20" s="662" t="str">
        <f>'5.1 Network Assets'!G688</f>
        <v/>
      </c>
      <c r="E20" s="662" t="str">
        <f>'5.1 Network Assets'!H688</f>
        <v/>
      </c>
      <c r="F20" s="662" t="str">
        <f>'5.1 Network Assets'!I688</f>
        <v/>
      </c>
      <c r="G20" s="662" t="str">
        <f>'5.1 Network Assets'!J688</f>
        <v/>
      </c>
      <c r="H20" s="663" t="str">
        <f>'5.1 Network Assets'!K688</f>
        <v/>
      </c>
    </row>
    <row r="21" spans="1:8" ht="15" customHeight="1" x14ac:dyDescent="0.3">
      <c r="A21" s="898" t="s">
        <v>349</v>
      </c>
      <c r="B21" s="703" t="s">
        <v>230</v>
      </c>
      <c r="C21" s="662">
        <f>'5.1 Network Assets'!F689</f>
        <v>0</v>
      </c>
      <c r="D21" s="662" t="str">
        <f>'5.1 Network Assets'!G689</f>
        <v/>
      </c>
      <c r="E21" s="662" t="str">
        <f>'5.1 Network Assets'!H689</f>
        <v/>
      </c>
      <c r="F21" s="662" t="str">
        <f>'5.1 Network Assets'!I689</f>
        <v/>
      </c>
      <c r="G21" s="662" t="str">
        <f>'5.1 Network Assets'!J689</f>
        <v/>
      </c>
      <c r="H21" s="663" t="str">
        <f>'5.1 Network Assets'!K689</f>
        <v/>
      </c>
    </row>
    <row r="22" spans="1:8" ht="15" customHeight="1" thickBot="1" x14ac:dyDescent="0.35">
      <c r="A22" s="1020" t="s">
        <v>350</v>
      </c>
      <c r="B22" s="1019" t="s">
        <v>230</v>
      </c>
      <c r="C22" s="664">
        <f>'5.1 Network Assets'!F690</f>
        <v>0</v>
      </c>
      <c r="D22" s="664" t="str">
        <f>'5.1 Network Assets'!G690</f>
        <v/>
      </c>
      <c r="E22" s="664" t="str">
        <f>'5.1 Network Assets'!H690</f>
        <v/>
      </c>
      <c r="F22" s="664" t="str">
        <f>'5.1 Network Assets'!I690</f>
        <v/>
      </c>
      <c r="G22" s="664" t="str">
        <f>'5.1 Network Assets'!J690</f>
        <v/>
      </c>
      <c r="H22" s="665" t="str">
        <f>'5.1 Network Assets'!K690</f>
        <v/>
      </c>
    </row>
    <row r="23" spans="1:8" ht="15" customHeight="1" x14ac:dyDescent="0.3">
      <c r="A23" s="48"/>
      <c r="B23" s="878"/>
      <c r="C23" s="1014"/>
    </row>
    <row r="24" spans="1:8" ht="15" customHeight="1" x14ac:dyDescent="0.3">
      <c r="A24" s="48"/>
      <c r="B24" s="878"/>
      <c r="C24" s="1014"/>
    </row>
    <row r="25" spans="1:8" ht="15" customHeight="1" thickBot="1" x14ac:dyDescent="0.4">
      <c r="A25" s="895" t="s">
        <v>802</v>
      </c>
      <c r="B25" s="266"/>
      <c r="C25" s="266"/>
    </row>
    <row r="26" spans="1:8" ht="15" customHeight="1" x14ac:dyDescent="0.3">
      <c r="A26" s="1016"/>
      <c r="B26" s="1758" t="s">
        <v>299</v>
      </c>
      <c r="C26" s="1795" t="s">
        <v>813</v>
      </c>
      <c r="D26" s="1761"/>
      <c r="E26" s="1761"/>
      <c r="F26" s="1761"/>
      <c r="G26" s="1761"/>
      <c r="H26" s="1762"/>
    </row>
    <row r="27" spans="1:8" ht="15" customHeight="1" x14ac:dyDescent="0.3">
      <c r="A27" s="1017" t="s">
        <v>574</v>
      </c>
      <c r="B27" s="1759"/>
      <c r="C27" s="708">
        <v>2023</v>
      </c>
      <c r="D27" s="708">
        <v>2024</v>
      </c>
      <c r="E27" s="708">
        <v>2025</v>
      </c>
      <c r="F27" s="708">
        <v>2026</v>
      </c>
      <c r="G27" s="708">
        <v>2027</v>
      </c>
      <c r="H27" s="709">
        <v>2028</v>
      </c>
    </row>
    <row r="28" spans="1:8" ht="15" customHeight="1" x14ac:dyDescent="0.3">
      <c r="A28" s="1018" t="s">
        <v>803</v>
      </c>
      <c r="B28" s="703" t="s">
        <v>225</v>
      </c>
      <c r="C28" s="662">
        <f>SUM('5.1 Network Assets'!F717:F719)</f>
        <v>0</v>
      </c>
      <c r="D28" s="662">
        <f>SUM('5.1 Network Assets'!G717:G719)</f>
        <v>0</v>
      </c>
      <c r="E28" s="662">
        <f>SUM('5.1 Network Assets'!H717:H719)</f>
        <v>0</v>
      </c>
      <c r="F28" s="662">
        <f>SUM('5.1 Network Assets'!I717:I719)</f>
        <v>0</v>
      </c>
      <c r="G28" s="662">
        <f>SUM('5.1 Network Assets'!J717:J719)</f>
        <v>0</v>
      </c>
      <c r="H28" s="663">
        <f>SUM('5.1 Network Assets'!K717:K719)</f>
        <v>0</v>
      </c>
    </row>
    <row r="29" spans="1:8" ht="15" customHeight="1" x14ac:dyDescent="0.3">
      <c r="A29" s="48"/>
      <c r="B29" s="878"/>
      <c r="C29" s="1014"/>
    </row>
    <row r="30" spans="1:8" ht="15" customHeight="1" x14ac:dyDescent="0.3">
      <c r="A30" s="48"/>
      <c r="B30" s="878"/>
      <c r="C30" s="1014"/>
    </row>
    <row r="31" spans="1:8" ht="15" customHeight="1" thickBot="1" x14ac:dyDescent="0.4">
      <c r="A31" s="895" t="s">
        <v>804</v>
      </c>
      <c r="B31" s="266"/>
      <c r="C31" s="266"/>
    </row>
    <row r="32" spans="1:8" ht="15" customHeight="1" x14ac:dyDescent="0.3">
      <c r="A32" s="1016"/>
      <c r="B32" s="1758" t="s">
        <v>299</v>
      </c>
      <c r="C32" s="1795" t="s">
        <v>813</v>
      </c>
      <c r="D32" s="1761"/>
      <c r="E32" s="1761"/>
      <c r="F32" s="1761"/>
      <c r="G32" s="1761"/>
      <c r="H32" s="1762"/>
    </row>
    <row r="33" spans="1:38" ht="15" customHeight="1" x14ac:dyDescent="0.3">
      <c r="A33" s="1017" t="s">
        <v>817</v>
      </c>
      <c r="B33" s="1759"/>
      <c r="C33" s="708">
        <v>2023</v>
      </c>
      <c r="D33" s="708">
        <v>2024</v>
      </c>
      <c r="E33" s="708">
        <v>2025</v>
      </c>
      <c r="F33" s="708">
        <v>2026</v>
      </c>
      <c r="G33" s="708">
        <v>2027</v>
      </c>
      <c r="H33" s="709">
        <v>2028</v>
      </c>
    </row>
    <row r="34" spans="1:38" ht="15" customHeight="1" x14ac:dyDescent="0.3">
      <c r="A34" s="1018" t="s">
        <v>602</v>
      </c>
      <c r="B34" s="703" t="s">
        <v>225</v>
      </c>
      <c r="C34" s="662">
        <f>IFERROR('5.1 Network Assets'!F751+'5.1 Network Assets'!F786,"")</f>
        <v>0</v>
      </c>
      <c r="D34" s="662" t="str">
        <f>IFERROR('5.1 Network Assets'!G751+'5.1 Network Assets'!G786,"")</f>
        <v/>
      </c>
      <c r="E34" s="662" t="str">
        <f>IFERROR('5.1 Network Assets'!H751+'5.1 Network Assets'!H786,"")</f>
        <v/>
      </c>
      <c r="F34" s="662" t="str">
        <f>IFERROR('5.1 Network Assets'!I751+'5.1 Network Assets'!I786,"")</f>
        <v/>
      </c>
      <c r="G34" s="662" t="str">
        <f>IFERROR('5.1 Network Assets'!J751+'5.1 Network Assets'!J786,"")</f>
        <v/>
      </c>
      <c r="H34" s="663" t="str">
        <f>IFERROR('5.1 Network Assets'!K751+'5.1 Network Assets'!K786,"")</f>
        <v/>
      </c>
    </row>
    <row r="35" spans="1:38" ht="15" customHeight="1" x14ac:dyDescent="0.3">
      <c r="A35" s="1018" t="s">
        <v>596</v>
      </c>
      <c r="B35" s="703" t="s">
        <v>225</v>
      </c>
      <c r="C35" s="662">
        <f>IFERROR('5.1 Network Assets'!F752+'5.1 Network Assets'!F787,"")</f>
        <v>0</v>
      </c>
      <c r="D35" s="662" t="str">
        <f>IFERROR('5.1 Network Assets'!G752+'5.1 Network Assets'!G787,"")</f>
        <v/>
      </c>
      <c r="E35" s="662" t="str">
        <f>IFERROR('5.1 Network Assets'!H752+'5.1 Network Assets'!H787,"")</f>
        <v/>
      </c>
      <c r="F35" s="662" t="str">
        <f>IFERROR('5.1 Network Assets'!I752+'5.1 Network Assets'!I787,"")</f>
        <v/>
      </c>
      <c r="G35" s="662" t="str">
        <f>IFERROR('5.1 Network Assets'!J752+'5.1 Network Assets'!J787,"")</f>
        <v/>
      </c>
      <c r="H35" s="663" t="str">
        <f>IFERROR('5.1 Network Assets'!K752+'5.1 Network Assets'!K787,"")</f>
        <v/>
      </c>
    </row>
    <row r="36" spans="1:38" ht="15" customHeight="1" x14ac:dyDescent="0.3">
      <c r="A36" s="1018" t="s">
        <v>805</v>
      </c>
      <c r="B36" s="703" t="s">
        <v>225</v>
      </c>
      <c r="C36" s="662">
        <f>IFERROR('5.1 Network Assets'!F753+'5.1 Network Assets'!F788,"")</f>
        <v>0</v>
      </c>
      <c r="D36" s="662" t="str">
        <f>IFERROR('5.1 Network Assets'!G753+'5.1 Network Assets'!G788,"")</f>
        <v/>
      </c>
      <c r="E36" s="662" t="str">
        <f>IFERROR('5.1 Network Assets'!H753+'5.1 Network Assets'!H788,"")</f>
        <v/>
      </c>
      <c r="F36" s="662" t="str">
        <f>IFERROR('5.1 Network Assets'!I753+'5.1 Network Assets'!I788,"")</f>
        <v/>
      </c>
      <c r="G36" s="662" t="str">
        <f>IFERROR('5.1 Network Assets'!J753+'5.1 Network Assets'!J788,"")</f>
        <v/>
      </c>
      <c r="H36" s="663" t="str">
        <f>IFERROR('5.1 Network Assets'!K753+'5.1 Network Assets'!K788,"")</f>
        <v/>
      </c>
    </row>
    <row r="37" spans="1:38" s="17" customFormat="1" ht="15" customHeight="1" thickBot="1" x14ac:dyDescent="0.35">
      <c r="A37" s="563" t="s">
        <v>293</v>
      </c>
      <c r="B37" s="1019" t="s">
        <v>225</v>
      </c>
      <c r="C37" s="664">
        <f>IFERROR('5.1 Network Assets'!F754+'5.1 Network Assets'!F789,"")</f>
        <v>0</v>
      </c>
      <c r="D37" s="664" t="str">
        <f>IFERROR('5.1 Network Assets'!G754+'5.1 Network Assets'!G789,"")</f>
        <v/>
      </c>
      <c r="E37" s="664" t="str">
        <f>IFERROR('5.1 Network Assets'!H754+'5.1 Network Assets'!H789,"")</f>
        <v/>
      </c>
      <c r="F37" s="664" t="str">
        <f>IFERROR('5.1 Network Assets'!I754+'5.1 Network Assets'!I789,"")</f>
        <v/>
      </c>
      <c r="G37" s="664" t="str">
        <f>IFERROR('5.1 Network Assets'!J754+'5.1 Network Assets'!J789,"")</f>
        <v/>
      </c>
      <c r="H37" s="665" t="str">
        <f>IFERROR('5.1 Network Assets'!K754+'5.1 Network Assets'!K789,"")</f>
        <v/>
      </c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40"/>
      <c r="AI37" s="40"/>
      <c r="AJ37" s="40"/>
      <c r="AK37" s="40"/>
      <c r="AL37" s="40"/>
    </row>
    <row r="38" spans="1:38" ht="15" customHeight="1" x14ac:dyDescent="0.3">
      <c r="A38" s="48"/>
      <c r="B38" s="42"/>
      <c r="C38" s="1014"/>
    </row>
    <row r="39" spans="1:38" ht="15" customHeight="1" x14ac:dyDescent="0.3">
      <c r="A39" s="48"/>
      <c r="B39" s="42"/>
      <c r="C39" s="1014"/>
    </row>
    <row r="40" spans="1:38" ht="15" customHeight="1" thickBot="1" x14ac:dyDescent="0.4">
      <c r="A40" s="895" t="s">
        <v>1009</v>
      </c>
      <c r="B40" s="266"/>
      <c r="C40" s="266"/>
    </row>
    <row r="41" spans="1:38" ht="15" customHeight="1" x14ac:dyDescent="0.3">
      <c r="A41" s="1016"/>
      <c r="B41" s="1758" t="s">
        <v>299</v>
      </c>
      <c r="C41" s="1795" t="s">
        <v>813</v>
      </c>
      <c r="D41" s="1761"/>
      <c r="E41" s="1761"/>
      <c r="F41" s="1761"/>
      <c r="G41" s="1761"/>
      <c r="H41" s="1762"/>
    </row>
    <row r="42" spans="1:38" ht="15" customHeight="1" x14ac:dyDescent="0.3">
      <c r="A42" s="1017" t="s">
        <v>1008</v>
      </c>
      <c r="B42" s="1759"/>
      <c r="C42" s="708">
        <v>2023</v>
      </c>
      <c r="D42" s="708">
        <v>2024</v>
      </c>
      <c r="E42" s="708">
        <v>2025</v>
      </c>
      <c r="F42" s="708">
        <v>2026</v>
      </c>
      <c r="G42" s="708">
        <v>2027</v>
      </c>
      <c r="H42" s="709">
        <v>2028</v>
      </c>
    </row>
    <row r="43" spans="1:38" ht="15" customHeight="1" x14ac:dyDescent="0.3">
      <c r="A43" s="1018" t="s">
        <v>1007</v>
      </c>
      <c r="B43" s="703" t="s">
        <v>225</v>
      </c>
      <c r="C43" s="662">
        <f>'5.1 Network Assets'!F801</f>
        <v>0</v>
      </c>
      <c r="D43" s="662" t="str">
        <f>'5.1 Network Assets'!G801</f>
        <v/>
      </c>
      <c r="E43" s="662" t="str">
        <f>'5.1 Network Assets'!H801</f>
        <v/>
      </c>
      <c r="F43" s="662" t="str">
        <f>'5.1 Network Assets'!I801</f>
        <v/>
      </c>
      <c r="G43" s="662" t="str">
        <f>'5.1 Network Assets'!J801</f>
        <v/>
      </c>
      <c r="H43" s="663" t="str">
        <f>'5.1 Network Assets'!K801</f>
        <v/>
      </c>
    </row>
    <row r="44" spans="1:38" ht="15" customHeight="1" thickBot="1" x14ac:dyDescent="0.35">
      <c r="A44" s="563" t="s">
        <v>1010</v>
      </c>
      <c r="B44" s="1019" t="s">
        <v>225</v>
      </c>
      <c r="C44" s="664">
        <f>SUM(C50:C66)-SUM(C34:C37)</f>
        <v>0</v>
      </c>
      <c r="D44" s="664">
        <f t="shared" ref="D44:H44" si="0">SUM(D50:D66)-SUM(D34:D37)</f>
        <v>0</v>
      </c>
      <c r="E44" s="664">
        <f t="shared" si="0"/>
        <v>0</v>
      </c>
      <c r="F44" s="664">
        <f t="shared" si="0"/>
        <v>0</v>
      </c>
      <c r="G44" s="664">
        <f t="shared" si="0"/>
        <v>0</v>
      </c>
      <c r="H44" s="665">
        <f t="shared" si="0"/>
        <v>0</v>
      </c>
    </row>
    <row r="45" spans="1:38" ht="15" customHeight="1" x14ac:dyDescent="0.3">
      <c r="A45" s="42"/>
      <c r="B45" s="42"/>
      <c r="C45" s="42"/>
    </row>
    <row r="46" spans="1:38" ht="15" customHeight="1" x14ac:dyDescent="0.3">
      <c r="A46" s="42"/>
      <c r="B46" s="42"/>
      <c r="C46" s="42"/>
    </row>
    <row r="47" spans="1:38" ht="15" customHeight="1" thickBot="1" x14ac:dyDescent="0.4">
      <c r="A47" s="895" t="s">
        <v>806</v>
      </c>
      <c r="B47" s="266"/>
      <c r="C47" s="266"/>
    </row>
    <row r="48" spans="1:38" ht="15" customHeight="1" x14ac:dyDescent="0.3">
      <c r="A48" s="1016"/>
      <c r="B48" s="1758" t="s">
        <v>299</v>
      </c>
      <c r="C48" s="1795" t="s">
        <v>813</v>
      </c>
      <c r="D48" s="1761"/>
      <c r="E48" s="1761"/>
      <c r="F48" s="1761"/>
      <c r="G48" s="1761"/>
      <c r="H48" s="1762"/>
    </row>
    <row r="49" spans="1:8" ht="15" customHeight="1" x14ac:dyDescent="0.3">
      <c r="A49" s="1017" t="s">
        <v>575</v>
      </c>
      <c r="B49" s="1759"/>
      <c r="C49" s="708">
        <v>2023</v>
      </c>
      <c r="D49" s="708">
        <v>2024</v>
      </c>
      <c r="E49" s="708">
        <v>2025</v>
      </c>
      <c r="F49" s="708">
        <v>2026</v>
      </c>
      <c r="G49" s="708">
        <v>2027</v>
      </c>
      <c r="H49" s="709">
        <v>2028</v>
      </c>
    </row>
    <row r="50" spans="1:8" ht="15" customHeight="1" x14ac:dyDescent="0.3">
      <c r="A50" s="1018" t="s">
        <v>807</v>
      </c>
      <c r="B50" s="703" t="s">
        <v>225</v>
      </c>
      <c r="C50" s="662">
        <f>'5.2 Metering Assets'!D99</f>
        <v>0</v>
      </c>
      <c r="D50" s="662" t="str">
        <f>'5.2 Metering Assets'!E99</f>
        <v/>
      </c>
      <c r="E50" s="662" t="str">
        <f>'5.2 Metering Assets'!F99</f>
        <v/>
      </c>
      <c r="F50" s="662" t="str">
        <f>'5.2 Metering Assets'!G99</f>
        <v/>
      </c>
      <c r="G50" s="662" t="str">
        <f>'5.2 Metering Assets'!H99</f>
        <v/>
      </c>
      <c r="H50" s="663" t="str">
        <f>'5.2 Metering Assets'!I99</f>
        <v/>
      </c>
    </row>
    <row r="51" spans="1:8" ht="15" customHeight="1" x14ac:dyDescent="0.3">
      <c r="A51" s="1018" t="s">
        <v>661</v>
      </c>
      <c r="B51" s="703" t="s">
        <v>225</v>
      </c>
      <c r="C51" s="662">
        <f>'5.2 Metering Assets'!D100</f>
        <v>0</v>
      </c>
      <c r="D51" s="662" t="str">
        <f>'5.2 Metering Assets'!E100</f>
        <v/>
      </c>
      <c r="E51" s="662" t="str">
        <f>'5.2 Metering Assets'!F100</f>
        <v/>
      </c>
      <c r="F51" s="662" t="str">
        <f>'5.2 Metering Assets'!G100</f>
        <v/>
      </c>
      <c r="G51" s="662" t="str">
        <f>'5.2 Metering Assets'!H100</f>
        <v/>
      </c>
      <c r="H51" s="663" t="str">
        <f>'5.2 Metering Assets'!I100</f>
        <v/>
      </c>
    </row>
    <row r="52" spans="1:8" ht="15" customHeight="1" x14ac:dyDescent="0.3">
      <c r="A52" s="1018" t="s">
        <v>808</v>
      </c>
      <c r="B52" s="703" t="s">
        <v>225</v>
      </c>
      <c r="C52" s="662">
        <f>'5.2 Metering Assets'!D101</f>
        <v>0</v>
      </c>
      <c r="D52" s="662" t="str">
        <f>'5.2 Metering Assets'!E101</f>
        <v/>
      </c>
      <c r="E52" s="662" t="str">
        <f>'5.2 Metering Assets'!F101</f>
        <v/>
      </c>
      <c r="F52" s="662" t="str">
        <f>'5.2 Metering Assets'!G101</f>
        <v/>
      </c>
      <c r="G52" s="662" t="str">
        <f>'5.2 Metering Assets'!H101</f>
        <v/>
      </c>
      <c r="H52" s="663" t="str">
        <f>'5.2 Metering Assets'!I101</f>
        <v/>
      </c>
    </row>
    <row r="53" spans="1:8" ht="15" customHeight="1" x14ac:dyDescent="0.3">
      <c r="A53" s="1018" t="s">
        <v>809</v>
      </c>
      <c r="B53" s="703" t="s">
        <v>225</v>
      </c>
      <c r="C53" s="662">
        <f>'5.2 Metering Assets'!D102</f>
        <v>0</v>
      </c>
      <c r="D53" s="662" t="str">
        <f>'5.2 Metering Assets'!E102</f>
        <v/>
      </c>
      <c r="E53" s="662" t="str">
        <f>'5.2 Metering Assets'!F102</f>
        <v/>
      </c>
      <c r="F53" s="662" t="str">
        <f>'5.2 Metering Assets'!G102</f>
        <v/>
      </c>
      <c r="G53" s="662" t="str">
        <f>'5.2 Metering Assets'!H102</f>
        <v/>
      </c>
      <c r="H53" s="663" t="str">
        <f>'5.2 Metering Assets'!I102</f>
        <v/>
      </c>
    </row>
    <row r="54" spans="1:8" ht="15" customHeight="1" x14ac:dyDescent="0.3">
      <c r="A54" s="1018" t="s">
        <v>463</v>
      </c>
      <c r="B54" s="703" t="s">
        <v>225</v>
      </c>
      <c r="C54" s="662">
        <f>'5.2 Metering Assets'!D103</f>
        <v>0</v>
      </c>
      <c r="D54" s="662" t="str">
        <f>'5.2 Metering Assets'!E103</f>
        <v/>
      </c>
      <c r="E54" s="662" t="str">
        <f>'5.2 Metering Assets'!F103</f>
        <v/>
      </c>
      <c r="F54" s="662" t="str">
        <f>'5.2 Metering Assets'!G103</f>
        <v/>
      </c>
      <c r="G54" s="662" t="str">
        <f>'5.2 Metering Assets'!H103</f>
        <v/>
      </c>
      <c r="H54" s="663" t="str">
        <f>'5.2 Metering Assets'!I103</f>
        <v/>
      </c>
    </row>
    <row r="55" spans="1:8" ht="15" customHeight="1" x14ac:dyDescent="0.3">
      <c r="A55" s="1018" t="s">
        <v>464</v>
      </c>
      <c r="B55" s="703" t="s">
        <v>225</v>
      </c>
      <c r="C55" s="662">
        <f>'5.2 Metering Assets'!D104</f>
        <v>0</v>
      </c>
      <c r="D55" s="662" t="str">
        <f>'5.2 Metering Assets'!E104</f>
        <v/>
      </c>
      <c r="E55" s="662" t="str">
        <f>'5.2 Metering Assets'!F104</f>
        <v/>
      </c>
      <c r="F55" s="662" t="str">
        <f>'5.2 Metering Assets'!G104</f>
        <v/>
      </c>
      <c r="G55" s="662" t="str">
        <f>'5.2 Metering Assets'!H104</f>
        <v/>
      </c>
      <c r="H55" s="663" t="str">
        <f>'5.2 Metering Assets'!I104</f>
        <v/>
      </c>
    </row>
    <row r="56" spans="1:8" ht="15" customHeight="1" x14ac:dyDescent="0.3">
      <c r="A56" s="1018" t="s">
        <v>465</v>
      </c>
      <c r="B56" s="703" t="s">
        <v>225</v>
      </c>
      <c r="C56" s="662">
        <f>'5.2 Metering Assets'!D105</f>
        <v>0</v>
      </c>
      <c r="D56" s="662" t="str">
        <f>'5.2 Metering Assets'!E105</f>
        <v/>
      </c>
      <c r="E56" s="662" t="str">
        <f>'5.2 Metering Assets'!F105</f>
        <v/>
      </c>
      <c r="F56" s="662" t="str">
        <f>'5.2 Metering Assets'!G105</f>
        <v/>
      </c>
      <c r="G56" s="662" t="str">
        <f>'5.2 Metering Assets'!H105</f>
        <v/>
      </c>
      <c r="H56" s="663" t="str">
        <f>'5.2 Metering Assets'!I105</f>
        <v/>
      </c>
    </row>
    <row r="57" spans="1:8" ht="15" customHeight="1" x14ac:dyDescent="0.3">
      <c r="A57" s="1018" t="s">
        <v>466</v>
      </c>
      <c r="B57" s="703" t="s">
        <v>225</v>
      </c>
      <c r="C57" s="662">
        <f>'5.2 Metering Assets'!D106</f>
        <v>0</v>
      </c>
      <c r="D57" s="662" t="str">
        <f>'5.2 Metering Assets'!E106</f>
        <v/>
      </c>
      <c r="E57" s="662" t="str">
        <f>'5.2 Metering Assets'!F106</f>
        <v/>
      </c>
      <c r="F57" s="662" t="str">
        <f>'5.2 Metering Assets'!G106</f>
        <v/>
      </c>
      <c r="G57" s="662" t="str">
        <f>'5.2 Metering Assets'!H106</f>
        <v/>
      </c>
      <c r="H57" s="663" t="str">
        <f>'5.2 Metering Assets'!I106</f>
        <v/>
      </c>
    </row>
    <row r="58" spans="1:8" ht="15" customHeight="1" x14ac:dyDescent="0.3">
      <c r="A58" s="1018" t="s">
        <v>467</v>
      </c>
      <c r="B58" s="703" t="s">
        <v>225</v>
      </c>
      <c r="C58" s="662">
        <f>'5.2 Metering Assets'!D107</f>
        <v>0</v>
      </c>
      <c r="D58" s="662" t="str">
        <f>'5.2 Metering Assets'!E107</f>
        <v/>
      </c>
      <c r="E58" s="662" t="str">
        <f>'5.2 Metering Assets'!F107</f>
        <v/>
      </c>
      <c r="F58" s="662" t="str">
        <f>'5.2 Metering Assets'!G107</f>
        <v/>
      </c>
      <c r="G58" s="662" t="str">
        <f>'5.2 Metering Assets'!H107</f>
        <v/>
      </c>
      <c r="H58" s="663" t="str">
        <f>'5.2 Metering Assets'!I107</f>
        <v/>
      </c>
    </row>
    <row r="59" spans="1:8" ht="15" customHeight="1" x14ac:dyDescent="0.3">
      <c r="A59" s="1018" t="s">
        <v>468</v>
      </c>
      <c r="B59" s="703" t="s">
        <v>225</v>
      </c>
      <c r="C59" s="662">
        <f>'5.2 Metering Assets'!D108</f>
        <v>0</v>
      </c>
      <c r="D59" s="662" t="str">
        <f>'5.2 Metering Assets'!E108</f>
        <v/>
      </c>
      <c r="E59" s="662" t="str">
        <f>'5.2 Metering Assets'!F108</f>
        <v/>
      </c>
      <c r="F59" s="662" t="str">
        <f>'5.2 Metering Assets'!G108</f>
        <v/>
      </c>
      <c r="G59" s="662" t="str">
        <f>'5.2 Metering Assets'!H108</f>
        <v/>
      </c>
      <c r="H59" s="663" t="str">
        <f>'5.2 Metering Assets'!I108</f>
        <v/>
      </c>
    </row>
    <row r="60" spans="1:8" ht="15" customHeight="1" x14ac:dyDescent="0.3">
      <c r="A60" s="1018" t="s">
        <v>469</v>
      </c>
      <c r="B60" s="703" t="s">
        <v>225</v>
      </c>
      <c r="C60" s="662">
        <f>'5.2 Metering Assets'!D109</f>
        <v>0</v>
      </c>
      <c r="D60" s="662" t="str">
        <f>'5.2 Metering Assets'!E109</f>
        <v/>
      </c>
      <c r="E60" s="662" t="str">
        <f>'5.2 Metering Assets'!F109</f>
        <v/>
      </c>
      <c r="F60" s="662" t="str">
        <f>'5.2 Metering Assets'!G109</f>
        <v/>
      </c>
      <c r="G60" s="662" t="str">
        <f>'5.2 Metering Assets'!H109</f>
        <v/>
      </c>
      <c r="H60" s="663" t="str">
        <f>'5.2 Metering Assets'!I109</f>
        <v/>
      </c>
    </row>
    <row r="61" spans="1:8" ht="15" customHeight="1" x14ac:dyDescent="0.3">
      <c r="A61" s="1018" t="s">
        <v>470</v>
      </c>
      <c r="B61" s="703" t="s">
        <v>225</v>
      </c>
      <c r="C61" s="662">
        <f>'5.2 Metering Assets'!D110</f>
        <v>0</v>
      </c>
      <c r="D61" s="662" t="str">
        <f>'5.2 Metering Assets'!E110</f>
        <v/>
      </c>
      <c r="E61" s="662" t="str">
        <f>'5.2 Metering Assets'!F110</f>
        <v/>
      </c>
      <c r="F61" s="662" t="str">
        <f>'5.2 Metering Assets'!G110</f>
        <v/>
      </c>
      <c r="G61" s="662" t="str">
        <f>'5.2 Metering Assets'!H110</f>
        <v/>
      </c>
      <c r="H61" s="663" t="str">
        <f>'5.2 Metering Assets'!I110</f>
        <v/>
      </c>
    </row>
    <row r="62" spans="1:8" ht="15" customHeight="1" x14ac:dyDescent="0.3">
      <c r="A62" s="1018" t="s">
        <v>471</v>
      </c>
      <c r="B62" s="703" t="s">
        <v>225</v>
      </c>
      <c r="C62" s="662">
        <f>'5.2 Metering Assets'!D111</f>
        <v>0</v>
      </c>
      <c r="D62" s="662" t="str">
        <f>'5.2 Metering Assets'!E111</f>
        <v/>
      </c>
      <c r="E62" s="662" t="str">
        <f>'5.2 Metering Assets'!F111</f>
        <v/>
      </c>
      <c r="F62" s="662" t="str">
        <f>'5.2 Metering Assets'!G111</f>
        <v/>
      </c>
      <c r="G62" s="662" t="str">
        <f>'5.2 Metering Assets'!H111</f>
        <v/>
      </c>
      <c r="H62" s="663" t="str">
        <f>'5.2 Metering Assets'!I111</f>
        <v/>
      </c>
    </row>
    <row r="63" spans="1:8" ht="15" customHeight="1" x14ac:dyDescent="0.3">
      <c r="A63" s="1018" t="s">
        <v>472</v>
      </c>
      <c r="B63" s="703" t="s">
        <v>225</v>
      </c>
      <c r="C63" s="662">
        <f>'5.2 Metering Assets'!D112</f>
        <v>0</v>
      </c>
      <c r="D63" s="662" t="str">
        <f>'5.2 Metering Assets'!E112</f>
        <v/>
      </c>
      <c r="E63" s="662" t="str">
        <f>'5.2 Metering Assets'!F112</f>
        <v/>
      </c>
      <c r="F63" s="662" t="str">
        <f>'5.2 Metering Assets'!G112</f>
        <v/>
      </c>
      <c r="G63" s="662" t="str">
        <f>'5.2 Metering Assets'!H112</f>
        <v/>
      </c>
      <c r="H63" s="663" t="str">
        <f>'5.2 Metering Assets'!I112</f>
        <v/>
      </c>
    </row>
    <row r="64" spans="1:8" ht="15" customHeight="1" x14ac:dyDescent="0.3">
      <c r="A64" s="1018" t="s">
        <v>473</v>
      </c>
      <c r="B64" s="703" t="s">
        <v>225</v>
      </c>
      <c r="C64" s="662">
        <f>'5.2 Metering Assets'!D113</f>
        <v>0</v>
      </c>
      <c r="D64" s="662" t="str">
        <f>'5.2 Metering Assets'!E113</f>
        <v/>
      </c>
      <c r="E64" s="662" t="str">
        <f>'5.2 Metering Assets'!F113</f>
        <v/>
      </c>
      <c r="F64" s="662" t="str">
        <f>'5.2 Metering Assets'!G113</f>
        <v/>
      </c>
      <c r="G64" s="662" t="str">
        <f>'5.2 Metering Assets'!H113</f>
        <v/>
      </c>
      <c r="H64" s="663" t="str">
        <f>'5.2 Metering Assets'!I113</f>
        <v/>
      </c>
    </row>
    <row r="65" spans="1:8" ht="15" customHeight="1" x14ac:dyDescent="0.3">
      <c r="A65" s="1018" t="s">
        <v>474</v>
      </c>
      <c r="B65" s="703" t="s">
        <v>225</v>
      </c>
      <c r="C65" s="662">
        <f>'5.2 Metering Assets'!D114</f>
        <v>0</v>
      </c>
      <c r="D65" s="662" t="str">
        <f>'5.2 Metering Assets'!E114</f>
        <v/>
      </c>
      <c r="E65" s="662" t="str">
        <f>'5.2 Metering Assets'!F114</f>
        <v/>
      </c>
      <c r="F65" s="662" t="str">
        <f>'5.2 Metering Assets'!G114</f>
        <v/>
      </c>
      <c r="G65" s="662" t="str">
        <f>'5.2 Metering Assets'!H114</f>
        <v/>
      </c>
      <c r="H65" s="663" t="str">
        <f>'5.2 Metering Assets'!I114</f>
        <v/>
      </c>
    </row>
    <row r="66" spans="1:8" ht="15" customHeight="1" thickBot="1" x14ac:dyDescent="0.35">
      <c r="A66" s="563" t="s">
        <v>475</v>
      </c>
      <c r="B66" s="1019" t="s">
        <v>225</v>
      </c>
      <c r="C66" s="664">
        <f>'5.2 Metering Assets'!D115</f>
        <v>0</v>
      </c>
      <c r="D66" s="664" t="str">
        <f>'5.2 Metering Assets'!E115</f>
        <v/>
      </c>
      <c r="E66" s="664" t="str">
        <f>'5.2 Metering Assets'!F115</f>
        <v/>
      </c>
      <c r="F66" s="664" t="str">
        <f>'5.2 Metering Assets'!G115</f>
        <v/>
      </c>
      <c r="G66" s="664" t="str">
        <f>'5.2 Metering Assets'!H115</f>
        <v/>
      </c>
      <c r="H66" s="665" t="str">
        <f>'5.2 Metering Assets'!I115</f>
        <v/>
      </c>
    </row>
    <row r="67" spans="1:8" ht="15" customHeight="1" x14ac:dyDescent="0.3">
      <c r="A67" s="42"/>
      <c r="B67" s="42"/>
      <c r="C67" s="42"/>
    </row>
    <row r="68" spans="1:8" ht="15" customHeight="1" x14ac:dyDescent="0.3">
      <c r="A68" s="42"/>
      <c r="B68" s="42"/>
      <c r="C68" s="42"/>
    </row>
    <row r="69" spans="1:8" ht="15" customHeight="1" thickBot="1" x14ac:dyDescent="0.4">
      <c r="A69" s="895" t="s">
        <v>810</v>
      </c>
      <c r="B69" s="266"/>
      <c r="C69" s="266"/>
    </row>
    <row r="70" spans="1:8" ht="15" customHeight="1" x14ac:dyDescent="0.3">
      <c r="A70" s="1016"/>
      <c r="B70" s="1758" t="s">
        <v>299</v>
      </c>
      <c r="C70" s="1795" t="s">
        <v>813</v>
      </c>
      <c r="D70" s="1761"/>
      <c r="E70" s="1761"/>
      <c r="F70" s="1761"/>
      <c r="G70" s="1761"/>
      <c r="H70" s="1762"/>
    </row>
    <row r="71" spans="1:8" ht="15" customHeight="1" x14ac:dyDescent="0.3">
      <c r="A71" s="1017" t="s">
        <v>815</v>
      </c>
      <c r="B71" s="1759"/>
      <c r="C71" s="708">
        <v>2023</v>
      </c>
      <c r="D71" s="708">
        <v>2024</v>
      </c>
      <c r="E71" s="708">
        <v>2025</v>
      </c>
      <c r="F71" s="708">
        <v>2026</v>
      </c>
      <c r="G71" s="708">
        <v>2027</v>
      </c>
      <c r="H71" s="709">
        <v>2028</v>
      </c>
    </row>
    <row r="72" spans="1:8" ht="15" customHeight="1" x14ac:dyDescent="0.3">
      <c r="A72" s="1018" t="s">
        <v>674</v>
      </c>
      <c r="B72" s="703" t="s">
        <v>225</v>
      </c>
      <c r="C72" s="662">
        <f>'5.2 Metering Assets'!D142</f>
        <v>0</v>
      </c>
      <c r="D72" s="662">
        <f>'5.2 Metering Assets'!E142</f>
        <v>0</v>
      </c>
      <c r="E72" s="662">
        <f>'5.2 Metering Assets'!F142</f>
        <v>0</v>
      </c>
      <c r="F72" s="662">
        <f>'5.2 Metering Assets'!G142</f>
        <v>0</v>
      </c>
      <c r="G72" s="662">
        <f>'5.2 Metering Assets'!H142</f>
        <v>0</v>
      </c>
      <c r="H72" s="663">
        <f>'5.2 Metering Assets'!I142</f>
        <v>0</v>
      </c>
    </row>
    <row r="73" spans="1:8" ht="15" customHeight="1" x14ac:dyDescent="0.3">
      <c r="A73" s="1487" t="s">
        <v>811</v>
      </c>
      <c r="B73" s="703" t="s">
        <v>225</v>
      </c>
      <c r="C73" s="662">
        <f>'5.2 Metering Assets'!D143</f>
        <v>0</v>
      </c>
      <c r="D73" s="662">
        <f>'5.2 Metering Assets'!E143</f>
        <v>0</v>
      </c>
      <c r="E73" s="662">
        <f>'5.2 Metering Assets'!F143</f>
        <v>0</v>
      </c>
      <c r="F73" s="662">
        <f>'5.2 Metering Assets'!G143</f>
        <v>0</v>
      </c>
      <c r="G73" s="662">
        <f>'5.2 Metering Assets'!H143</f>
        <v>0</v>
      </c>
      <c r="H73" s="663">
        <f>'5.2 Metering Assets'!I143</f>
        <v>0</v>
      </c>
    </row>
    <row r="74" spans="1:8" ht="15" customHeight="1" thickBot="1" x14ac:dyDescent="0.35">
      <c r="A74" s="563" t="s">
        <v>812</v>
      </c>
      <c r="B74" s="1019" t="s">
        <v>225</v>
      </c>
      <c r="C74" s="664">
        <f>'5.2 Metering Assets'!D144</f>
        <v>0</v>
      </c>
      <c r="D74" s="664">
        <f>'5.2 Metering Assets'!E144</f>
        <v>0</v>
      </c>
      <c r="E74" s="664">
        <f>'5.2 Metering Assets'!F144</f>
        <v>0</v>
      </c>
      <c r="F74" s="664">
        <f>'5.2 Metering Assets'!G144</f>
        <v>0</v>
      </c>
      <c r="G74" s="664">
        <f>'5.2 Metering Assets'!H144</f>
        <v>0</v>
      </c>
      <c r="H74" s="665">
        <f>'5.2 Metering Assets'!I144</f>
        <v>0</v>
      </c>
    </row>
    <row r="75" spans="1:8" x14ac:dyDescent="0.3"/>
    <row r="76" spans="1:8" x14ac:dyDescent="0.3"/>
    <row r="77" spans="1:8" s="34" customFormat="1" x14ac:dyDescent="0.3">
      <c r="A77" s="34" t="s">
        <v>12</v>
      </c>
    </row>
    <row r="81" customFormat="1" hidden="1" x14ac:dyDescent="0.3"/>
    <row r="82" customFormat="1" hidden="1" x14ac:dyDescent="0.3"/>
    <row r="83" customFormat="1" hidden="1" x14ac:dyDescent="0.3"/>
  </sheetData>
  <sheetProtection sheet="1" objects="1" scenarios="1"/>
  <mergeCells count="13">
    <mergeCell ref="B70:B71"/>
    <mergeCell ref="C70:H70"/>
    <mergeCell ref="B32:B33"/>
    <mergeCell ref="C32:H32"/>
    <mergeCell ref="B41:B42"/>
    <mergeCell ref="C41:H41"/>
    <mergeCell ref="B48:B49"/>
    <mergeCell ref="C48:H48"/>
    <mergeCell ref="A1:I3"/>
    <mergeCell ref="B7:B8"/>
    <mergeCell ref="C7:H7"/>
    <mergeCell ref="B26:B27"/>
    <mergeCell ref="C26:H26"/>
  </mergeCells>
  <pageMargins left="0.7" right="0.7" top="0.75" bottom="0.75" header="0.3" footer="0.3"/>
  <pageSetup paperSize="9" scale="23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FC0F8-4F06-4FE9-BD26-56CD05B3A6A9}">
  <sheetPr>
    <pageSetUpPr fitToPage="1"/>
  </sheetPr>
  <dimension ref="A1:AN29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21.5" customWidth="1"/>
    <col min="2" max="2" width="64.5" customWidth="1"/>
    <col min="3" max="3" width="8" customWidth="1"/>
    <col min="4" max="9" width="12.58203125" customWidth="1"/>
    <col min="10" max="11" width="9" customWidth="1"/>
    <col min="12" max="12" width="9" hidden="1" customWidth="1"/>
    <col min="13" max="40" width="0" hidden="1" customWidth="1"/>
    <col min="41" max="16384" width="8" hidden="1"/>
  </cols>
  <sheetData>
    <row r="1" spans="1:12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12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12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</row>
    <row r="4" spans="1:12" ht="18" x14ac:dyDescent="0.4">
      <c r="A4" s="47" t="str">
        <f ca="1">CONCATENATE("Worksheet: ",RIGHT(CELL("filename",$A$1),LEN(CELL("filename",$A$1))-FIND("]",CELL("filename",$A$1))))</f>
        <v>Worksheet: 6.1 PREs Reports &amp; Repairs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2" x14ac:dyDescent="0.3">
      <c r="A5" s="4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</row>
    <row r="6" spans="1:12" x14ac:dyDescent="0.3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pans="1:12" ht="16" thickBot="1" x14ac:dyDescent="0.4">
      <c r="A7" s="391" t="s">
        <v>963</v>
      </c>
      <c r="B7" s="67"/>
      <c r="C7" s="48"/>
      <c r="D7" s="48"/>
      <c r="E7" s="48"/>
      <c r="F7" s="48"/>
      <c r="G7" s="48"/>
      <c r="H7" s="48"/>
      <c r="I7" s="48"/>
      <c r="J7" s="51"/>
      <c r="K7" s="51"/>
      <c r="L7" s="51"/>
    </row>
    <row r="8" spans="1:12" x14ac:dyDescent="0.3">
      <c r="A8" s="966" t="s">
        <v>84</v>
      </c>
      <c r="B8" s="967"/>
      <c r="C8" s="965" t="s">
        <v>299</v>
      </c>
      <c r="D8" s="893">
        <v>2023</v>
      </c>
      <c r="E8" s="893">
        <v>2024</v>
      </c>
      <c r="F8" s="893">
        <v>2025</v>
      </c>
      <c r="G8" s="893">
        <v>2026</v>
      </c>
      <c r="H8" s="893">
        <v>2027</v>
      </c>
      <c r="I8" s="894">
        <v>2028</v>
      </c>
      <c r="J8" s="51"/>
      <c r="K8" s="51"/>
      <c r="L8" s="51"/>
    </row>
    <row r="9" spans="1:12" ht="15" customHeight="1" thickBot="1" x14ac:dyDescent="0.35">
      <c r="A9" s="1798" t="s">
        <v>965</v>
      </c>
      <c r="B9" s="1311" t="s">
        <v>85</v>
      </c>
      <c r="C9" s="1307" t="s">
        <v>225</v>
      </c>
      <c r="D9" s="1308"/>
      <c r="E9" s="1308"/>
      <c r="F9" s="1308"/>
      <c r="G9" s="1308"/>
      <c r="H9" s="1308"/>
      <c r="I9" s="1309"/>
      <c r="J9" s="51"/>
      <c r="K9" s="51"/>
      <c r="L9" s="51"/>
    </row>
    <row r="10" spans="1:12" x14ac:dyDescent="0.3">
      <c r="A10" s="1798"/>
      <c r="B10" s="1312" t="s">
        <v>87</v>
      </c>
      <c r="C10" s="958" t="str">
        <f t="shared" ref="C10:C12" si="0">$C$9</f>
        <v>Number</v>
      </c>
      <c r="D10" s="519"/>
      <c r="E10" s="519"/>
      <c r="F10" s="519"/>
      <c r="G10" s="519"/>
      <c r="H10" s="519"/>
      <c r="I10" s="520"/>
      <c r="J10" s="51"/>
      <c r="K10" s="51"/>
      <c r="L10" s="51"/>
    </row>
    <row r="11" spans="1:12" ht="14.5" thickBot="1" x14ac:dyDescent="0.35">
      <c r="A11" s="1799"/>
      <c r="B11" s="1313" t="s">
        <v>1037</v>
      </c>
      <c r="C11" s="960" t="str">
        <f t="shared" si="0"/>
        <v>Number</v>
      </c>
      <c r="D11" s="554"/>
      <c r="E11" s="554"/>
      <c r="F11" s="554"/>
      <c r="G11" s="554"/>
      <c r="H11" s="554"/>
      <c r="I11" s="555"/>
      <c r="J11" s="51"/>
      <c r="K11" s="51"/>
      <c r="L11" s="51"/>
    </row>
    <row r="12" spans="1:12" ht="14.5" thickBot="1" x14ac:dyDescent="0.35">
      <c r="A12" s="1800"/>
      <c r="B12" s="1090" t="s">
        <v>1291</v>
      </c>
      <c r="C12" s="1488" t="str">
        <f t="shared" si="0"/>
        <v>Number</v>
      </c>
      <c r="D12" s="1489">
        <f>SUM(D9:D11)</f>
        <v>0</v>
      </c>
      <c r="E12" s="1489">
        <f t="shared" ref="E12:I12" si="1">SUM(E9:E11)</f>
        <v>0</v>
      </c>
      <c r="F12" s="1489">
        <f t="shared" si="1"/>
        <v>0</v>
      </c>
      <c r="G12" s="1489">
        <f t="shared" si="1"/>
        <v>0</v>
      </c>
      <c r="H12" s="1489">
        <f t="shared" si="1"/>
        <v>0</v>
      </c>
      <c r="I12" s="1490">
        <f t="shared" si="1"/>
        <v>0</v>
      </c>
      <c r="J12" s="51"/>
      <c r="K12" s="51"/>
      <c r="L12" s="51"/>
    </row>
    <row r="13" spans="1:12" x14ac:dyDescent="0.3">
      <c r="A13" s="1796" t="s">
        <v>964</v>
      </c>
      <c r="B13" s="1193" t="s">
        <v>87</v>
      </c>
      <c r="C13" s="1310" t="str">
        <f t="shared" ref="C13:C16" si="2">$C$9</f>
        <v>Number</v>
      </c>
      <c r="D13" s="795"/>
      <c r="E13" s="795"/>
      <c r="F13" s="795"/>
      <c r="G13" s="795"/>
      <c r="H13" s="795"/>
      <c r="I13" s="796"/>
      <c r="J13" s="51"/>
      <c r="K13" s="51"/>
      <c r="L13" s="51"/>
    </row>
    <row r="14" spans="1:12" ht="14.5" thickBot="1" x14ac:dyDescent="0.35">
      <c r="A14" s="1797"/>
      <c r="B14" s="1194" t="s">
        <v>1037</v>
      </c>
      <c r="C14" s="1195" t="str">
        <f t="shared" si="2"/>
        <v>Number</v>
      </c>
      <c r="D14" s="556"/>
      <c r="E14" s="556"/>
      <c r="F14" s="556"/>
      <c r="G14" s="556"/>
      <c r="H14" s="556"/>
      <c r="I14" s="557"/>
      <c r="J14" s="51"/>
      <c r="K14" s="51"/>
      <c r="L14" s="51"/>
    </row>
    <row r="15" spans="1:12" x14ac:dyDescent="0.3">
      <c r="A15" s="1801" t="s">
        <v>966</v>
      </c>
      <c r="B15" s="956" t="s">
        <v>1038</v>
      </c>
      <c r="C15" s="958" t="str">
        <f t="shared" si="2"/>
        <v>Number</v>
      </c>
      <c r="D15" s="1196">
        <f>SUM(D10:D11)+SUM(D13:D14)</f>
        <v>0</v>
      </c>
      <c r="E15" s="1196">
        <f t="shared" ref="E15:I15" si="3">SUM(E10:E11)+SUM(E13:E14)</f>
        <v>0</v>
      </c>
      <c r="F15" s="1196">
        <f t="shared" si="3"/>
        <v>0</v>
      </c>
      <c r="G15" s="1196">
        <f t="shared" si="3"/>
        <v>0</v>
      </c>
      <c r="H15" s="1196">
        <f t="shared" si="3"/>
        <v>0</v>
      </c>
      <c r="I15" s="1197">
        <f t="shared" si="3"/>
        <v>0</v>
      </c>
      <c r="J15" s="51"/>
      <c r="K15" s="51"/>
      <c r="L15" s="51"/>
    </row>
    <row r="16" spans="1:12" ht="14.5" thickBot="1" x14ac:dyDescent="0.35">
      <c r="A16" s="1802"/>
      <c r="B16" s="1090" t="s">
        <v>83</v>
      </c>
      <c r="C16" s="960" t="str">
        <f t="shared" si="2"/>
        <v>Number</v>
      </c>
      <c r="D16" s="715">
        <f t="shared" ref="D16:I16" si="4">D15+D9</f>
        <v>0</v>
      </c>
      <c r="E16" s="715">
        <f t="shared" si="4"/>
        <v>0</v>
      </c>
      <c r="F16" s="715">
        <f t="shared" si="4"/>
        <v>0</v>
      </c>
      <c r="G16" s="715">
        <f t="shared" si="4"/>
        <v>0</v>
      </c>
      <c r="H16" s="715">
        <f t="shared" si="4"/>
        <v>0</v>
      </c>
      <c r="I16" s="716">
        <f t="shared" si="4"/>
        <v>0</v>
      </c>
      <c r="J16" s="51"/>
      <c r="K16" s="51"/>
      <c r="L16" s="51"/>
    </row>
    <row r="17" spans="1:40" x14ac:dyDescent="0.3">
      <c r="A17" s="52"/>
      <c r="B17" s="52"/>
      <c r="C17" s="962"/>
      <c r="D17" s="51"/>
      <c r="E17" s="51"/>
      <c r="F17" s="51"/>
      <c r="G17" s="51"/>
      <c r="H17" s="51"/>
      <c r="I17" s="51"/>
      <c r="J17" s="51"/>
      <c r="K17" s="51"/>
      <c r="L17" s="51"/>
    </row>
    <row r="18" spans="1:40" x14ac:dyDescent="0.3">
      <c r="A18" s="51"/>
      <c r="B18" s="51"/>
      <c r="C18" s="962"/>
      <c r="D18" s="51"/>
      <c r="E18" s="51"/>
      <c r="F18" s="51"/>
      <c r="G18" s="51"/>
      <c r="H18" s="51"/>
      <c r="I18" s="51"/>
      <c r="J18" s="51"/>
      <c r="K18" s="51"/>
      <c r="L18" s="51"/>
    </row>
    <row r="19" spans="1:40" ht="16" thickBot="1" x14ac:dyDescent="0.4">
      <c r="A19" s="391" t="s">
        <v>967</v>
      </c>
      <c r="B19" s="968"/>
      <c r="C19" s="962"/>
      <c r="D19" s="51"/>
      <c r="E19" s="51"/>
      <c r="F19" s="51"/>
      <c r="G19" s="51"/>
      <c r="H19" s="51"/>
      <c r="I19" s="51"/>
      <c r="J19" s="51"/>
      <c r="K19" s="51"/>
      <c r="L19" s="51"/>
    </row>
    <row r="20" spans="1:40" x14ac:dyDescent="0.3">
      <c r="A20" s="1318" t="s">
        <v>86</v>
      </c>
      <c r="B20" s="956"/>
      <c r="C20" s="893" t="s">
        <v>299</v>
      </c>
      <c r="D20" s="893">
        <v>2023</v>
      </c>
      <c r="E20" s="893">
        <v>2024</v>
      </c>
      <c r="F20" s="893">
        <v>2025</v>
      </c>
      <c r="G20" s="893">
        <v>2026</v>
      </c>
      <c r="H20" s="893">
        <v>2027</v>
      </c>
      <c r="I20" s="894">
        <v>2028</v>
      </c>
      <c r="J20" s="51"/>
      <c r="K20" s="51"/>
      <c r="L20" s="51"/>
    </row>
    <row r="21" spans="1:40" x14ac:dyDescent="0.3">
      <c r="A21" s="1314" t="s">
        <v>88</v>
      </c>
      <c r="B21" s="1315"/>
      <c r="C21" s="959" t="str">
        <f t="shared" ref="C21:C26" si="5">$C$9</f>
        <v>Number</v>
      </c>
      <c r="D21" s="500"/>
      <c r="E21" s="500"/>
      <c r="F21" s="500"/>
      <c r="G21" s="500"/>
      <c r="H21" s="500"/>
      <c r="I21" s="553"/>
      <c r="J21" s="51"/>
      <c r="K21" s="51"/>
      <c r="L21" s="51"/>
    </row>
    <row r="22" spans="1:40" ht="14.5" thickBot="1" x14ac:dyDescent="0.35">
      <c r="A22" s="1324" t="s">
        <v>1041</v>
      </c>
      <c r="B22" s="1325"/>
      <c r="C22" s="960" t="str">
        <f t="shared" si="5"/>
        <v>Number</v>
      </c>
      <c r="D22" s="664">
        <f>D15-D21</f>
        <v>0</v>
      </c>
      <c r="E22" s="664">
        <f t="shared" ref="E22:I22" si="6">E15-E21</f>
        <v>0</v>
      </c>
      <c r="F22" s="664">
        <f t="shared" si="6"/>
        <v>0</v>
      </c>
      <c r="G22" s="664">
        <f t="shared" si="6"/>
        <v>0</v>
      </c>
      <c r="H22" s="664">
        <f t="shared" si="6"/>
        <v>0</v>
      </c>
      <c r="I22" s="665">
        <f t="shared" si="6"/>
        <v>0</v>
      </c>
      <c r="J22" s="51"/>
      <c r="K22" s="51"/>
      <c r="L22" s="51"/>
    </row>
    <row r="23" spans="1:40" x14ac:dyDescent="0.3">
      <c r="A23" s="1491" t="s">
        <v>1292</v>
      </c>
      <c r="B23" s="957"/>
      <c r="C23" s="963" t="str">
        <f t="shared" si="5"/>
        <v>Number</v>
      </c>
      <c r="D23" s="795"/>
      <c r="E23" s="795"/>
      <c r="F23" s="795"/>
      <c r="G23" s="795"/>
      <c r="H23" s="795"/>
      <c r="I23" s="796"/>
      <c r="J23" s="51"/>
      <c r="K23" s="51"/>
      <c r="L23" s="51"/>
    </row>
    <row r="24" spans="1:40" x14ac:dyDescent="0.3">
      <c r="A24" s="1491" t="s">
        <v>1293</v>
      </c>
      <c r="B24" s="1319"/>
      <c r="C24" s="963" t="str">
        <f t="shared" si="5"/>
        <v>Number</v>
      </c>
      <c r="D24" s="681">
        <f>D23-D25</f>
        <v>0</v>
      </c>
      <c r="E24" s="681">
        <f t="shared" ref="E24:I24" si="7">E23-E25</f>
        <v>0</v>
      </c>
      <c r="F24" s="681">
        <f t="shared" si="7"/>
        <v>0</v>
      </c>
      <c r="G24" s="681">
        <f t="shared" si="7"/>
        <v>0</v>
      </c>
      <c r="H24" s="681">
        <f t="shared" si="7"/>
        <v>0</v>
      </c>
      <c r="I24" s="682">
        <f t="shared" si="7"/>
        <v>0</v>
      </c>
      <c r="J24" s="51"/>
      <c r="K24" s="51"/>
      <c r="L24" s="51"/>
    </row>
    <row r="25" spans="1:40" ht="14.5" thickBot="1" x14ac:dyDescent="0.35">
      <c r="A25" s="1322" t="s">
        <v>1039</v>
      </c>
      <c r="B25" s="1323"/>
      <c r="C25" s="960" t="str">
        <f t="shared" si="5"/>
        <v>Number</v>
      </c>
      <c r="D25" s="554"/>
      <c r="E25" s="554"/>
      <c r="F25" s="554"/>
      <c r="G25" s="554"/>
      <c r="H25" s="554"/>
      <c r="I25" s="555"/>
      <c r="J25" s="51"/>
      <c r="K25" s="51"/>
      <c r="L25" s="51"/>
    </row>
    <row r="26" spans="1:40" ht="14.25" customHeight="1" thickBot="1" x14ac:dyDescent="0.35">
      <c r="A26" s="1320" t="s">
        <v>1040</v>
      </c>
      <c r="B26" s="1321"/>
      <c r="C26" s="961" t="str">
        <f t="shared" si="5"/>
        <v>Number</v>
      </c>
      <c r="D26" s="969"/>
      <c r="E26" s="969"/>
      <c r="F26" s="969"/>
      <c r="G26" s="969"/>
      <c r="H26" s="969"/>
      <c r="I26" s="826"/>
      <c r="J26" s="51"/>
      <c r="K26" s="51"/>
      <c r="L26" s="51"/>
    </row>
    <row r="27" spans="1:40" x14ac:dyDescent="0.3">
      <c r="A27" s="53"/>
      <c r="B27" s="53"/>
      <c r="C27" s="964"/>
      <c r="D27" s="50"/>
      <c r="E27" s="50"/>
      <c r="F27" s="50"/>
      <c r="G27" s="50"/>
      <c r="H27" s="50"/>
      <c r="I27" s="50"/>
    </row>
    <row r="28" spans="1:40" x14ac:dyDescent="0.3"/>
    <row r="29" spans="1:40" s="38" customFormat="1" ht="15" customHeight="1" x14ac:dyDescent="0.3">
      <c r="A29" s="34" t="s">
        <v>12</v>
      </c>
      <c r="B29" s="34"/>
      <c r="C29" s="34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7"/>
      <c r="AK29" s="37"/>
      <c r="AL29" s="37"/>
      <c r="AM29" s="37"/>
      <c r="AN29" s="37"/>
    </row>
  </sheetData>
  <sheetProtection sheet="1" objects="1" scenarios="1"/>
  <mergeCells count="4">
    <mergeCell ref="A13:A14"/>
    <mergeCell ref="A9:A12"/>
    <mergeCell ref="A15:A16"/>
    <mergeCell ref="A1:K3"/>
  </mergeCells>
  <conditionalFormatting sqref="D27:I27">
    <cfRule type="cellIs" dxfId="2" priority="1" operator="equal">
      <formula>"Error"</formula>
    </cfRule>
  </conditionalFormatting>
  <pageMargins left="0.7" right="0.7" top="0.75" bottom="0.75" header="0.3" footer="0.3"/>
  <pageSetup paperSize="9" scale="2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54AF-1709-483E-B787-D8546BE75E79}">
  <sheetPr>
    <pageSetUpPr fitToPage="1"/>
  </sheetPr>
  <dimension ref="A1:AN392"/>
  <sheetViews>
    <sheetView zoomScale="80" zoomScaleNormal="80" zoomScaleSheetLayoutView="100" workbookViewId="0">
      <selection activeCell="A7" sqref="A7"/>
    </sheetView>
  </sheetViews>
  <sheetFormatPr defaultColWidth="0" defaultRowHeight="14" zeroHeight="1" x14ac:dyDescent="0.3"/>
  <cols>
    <col min="1" max="1" width="38.83203125" customWidth="1"/>
    <col min="2" max="2" width="10.58203125" customWidth="1"/>
    <col min="3" max="8" width="15.58203125" customWidth="1"/>
    <col min="9" max="9" width="9" customWidth="1"/>
    <col min="10" max="10" width="9" hidden="1" customWidth="1"/>
    <col min="11" max="40" width="0" hidden="1" customWidth="1"/>
    <col min="41" max="16384" width="9" hidden="1"/>
  </cols>
  <sheetData>
    <row r="1" spans="1:9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</row>
    <row r="2" spans="1:9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</row>
    <row r="3" spans="1:9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</row>
    <row r="4" spans="1:9" ht="18" x14ac:dyDescent="0.4">
      <c r="A4" s="638" t="str">
        <f ca="1">CONCATENATE("Worksheet: ",RIGHT(CELL("filename",$A$1),LEN(CELL("filename",$A$1))-FIND("]",CELL("filename",$A$1))))</f>
        <v>Worksheet: 2.2 Workload Summary</v>
      </c>
      <c r="B4" s="101"/>
      <c r="C4" s="101"/>
      <c r="D4" s="101"/>
      <c r="E4" s="101"/>
      <c r="F4" s="101"/>
      <c r="G4" s="101"/>
      <c r="H4" s="101"/>
    </row>
    <row r="5" spans="1:9" x14ac:dyDescent="0.3">
      <c r="A5" s="101"/>
      <c r="B5" s="101"/>
      <c r="C5" s="101"/>
      <c r="D5" s="101"/>
      <c r="E5" s="101"/>
      <c r="F5" s="101"/>
      <c r="G5" s="101"/>
      <c r="H5" s="101"/>
    </row>
    <row r="6" spans="1:9" x14ac:dyDescent="0.3">
      <c r="A6" s="101"/>
      <c r="B6" s="101"/>
      <c r="C6" s="101"/>
      <c r="D6" s="101"/>
      <c r="E6" s="101"/>
      <c r="F6" s="101"/>
      <c r="G6" s="101"/>
      <c r="H6" s="101"/>
    </row>
    <row r="7" spans="1:9" ht="16" thickBot="1" x14ac:dyDescent="0.4">
      <c r="A7" s="365" t="s">
        <v>265</v>
      </c>
      <c r="B7" s="101"/>
      <c r="D7" s="101"/>
      <c r="E7" s="101"/>
      <c r="F7" s="101"/>
      <c r="G7" s="101"/>
      <c r="H7" s="101"/>
    </row>
    <row r="8" spans="1:9" x14ac:dyDescent="0.3">
      <c r="A8" s="1514" t="s">
        <v>214</v>
      </c>
      <c r="B8" s="1516" t="s">
        <v>299</v>
      </c>
      <c r="C8" s="1512" t="s">
        <v>213</v>
      </c>
      <c r="D8" s="1512"/>
      <c r="E8" s="1512"/>
      <c r="F8" s="1512"/>
      <c r="G8" s="1512"/>
      <c r="H8" s="1513"/>
    </row>
    <row r="9" spans="1:9" x14ac:dyDescent="0.3">
      <c r="A9" s="1515"/>
      <c r="B9" s="1517"/>
      <c r="C9" s="92">
        <v>2023</v>
      </c>
      <c r="D9" s="92">
        <f>C9+1</f>
        <v>2024</v>
      </c>
      <c r="E9" s="92">
        <f t="shared" ref="E9:H9" si="0">D9+1</f>
        <v>2025</v>
      </c>
      <c r="F9" s="92">
        <f t="shared" si="0"/>
        <v>2026</v>
      </c>
      <c r="G9" s="92">
        <f t="shared" si="0"/>
        <v>2027</v>
      </c>
      <c r="H9" s="95">
        <f t="shared" si="0"/>
        <v>2028</v>
      </c>
    </row>
    <row r="10" spans="1:9" x14ac:dyDescent="0.3">
      <c r="A10" s="1509" t="s">
        <v>13</v>
      </c>
      <c r="B10" s="1510"/>
      <c r="C10" s="1510"/>
      <c r="D10" s="1510"/>
      <c r="E10" s="1510"/>
      <c r="F10" s="1510"/>
      <c r="G10" s="1510"/>
      <c r="H10" s="1511"/>
    </row>
    <row r="11" spans="1:9" x14ac:dyDescent="0.3">
      <c r="A11" s="1326" t="s">
        <v>1043</v>
      </c>
      <c r="B11" s="104" t="s">
        <v>225</v>
      </c>
      <c r="C11" s="662">
        <f>SUM(C12:C13)</f>
        <v>0</v>
      </c>
      <c r="D11" s="662">
        <f t="shared" ref="D11:H11" si="1">SUM(D12:D13)</f>
        <v>0</v>
      </c>
      <c r="E11" s="662">
        <f t="shared" si="1"/>
        <v>0</v>
      </c>
      <c r="F11" s="662">
        <f t="shared" si="1"/>
        <v>0</v>
      </c>
      <c r="G11" s="662">
        <f t="shared" si="1"/>
        <v>0</v>
      </c>
      <c r="H11" s="663">
        <f t="shared" si="1"/>
        <v>0</v>
      </c>
    </row>
    <row r="12" spans="1:9" x14ac:dyDescent="0.3">
      <c r="A12" s="1326" t="s">
        <v>1042</v>
      </c>
      <c r="B12" s="104" t="s">
        <v>225</v>
      </c>
      <c r="C12" s="662">
        <f>'6.1 PREs Reports &amp; Repairs'!D15</f>
        <v>0</v>
      </c>
      <c r="D12" s="662">
        <f>'6.1 PREs Reports &amp; Repairs'!E15</f>
        <v>0</v>
      </c>
      <c r="E12" s="662">
        <f>'6.1 PREs Reports &amp; Repairs'!F15</f>
        <v>0</v>
      </c>
      <c r="F12" s="662">
        <f>'6.1 PREs Reports &amp; Repairs'!G15</f>
        <v>0</v>
      </c>
      <c r="G12" s="662">
        <f>'6.1 PREs Reports &amp; Repairs'!H15</f>
        <v>0</v>
      </c>
      <c r="H12" s="663">
        <f>'6.1 PREs Reports &amp; Repairs'!I15</f>
        <v>0</v>
      </c>
    </row>
    <row r="13" spans="1:9" ht="14.5" thickBot="1" x14ac:dyDescent="0.35">
      <c r="A13" s="107" t="s">
        <v>226</v>
      </c>
      <c r="B13" s="108" t="s">
        <v>225</v>
      </c>
      <c r="C13" s="664">
        <f>'6.1 PREs Reports &amp; Repairs'!D9</f>
        <v>0</v>
      </c>
      <c r="D13" s="664">
        <f>'6.1 PREs Reports &amp; Repairs'!E9</f>
        <v>0</v>
      </c>
      <c r="E13" s="664">
        <f>'6.1 PREs Reports &amp; Repairs'!F9</f>
        <v>0</v>
      </c>
      <c r="F13" s="664">
        <f>'6.1 PREs Reports &amp; Repairs'!G9</f>
        <v>0</v>
      </c>
      <c r="G13" s="664">
        <f>'6.1 PREs Reports &amp; Repairs'!H9</f>
        <v>0</v>
      </c>
      <c r="H13" s="665">
        <f>'6.1 PREs Reports &amp; Repairs'!I9</f>
        <v>0</v>
      </c>
    </row>
    <row r="14" spans="1:9" ht="14.5" thickBot="1" x14ac:dyDescent="0.35">
      <c r="A14" s="105" t="s">
        <v>227</v>
      </c>
      <c r="B14" s="109" t="s">
        <v>225</v>
      </c>
      <c r="C14" s="1063">
        <f t="shared" ref="C14:H14" si="2">SUM(C15:C16)</f>
        <v>0</v>
      </c>
      <c r="D14" s="1063">
        <f t="shared" si="2"/>
        <v>0</v>
      </c>
      <c r="E14" s="1063">
        <f t="shared" si="2"/>
        <v>0</v>
      </c>
      <c r="F14" s="1063">
        <f t="shared" si="2"/>
        <v>0</v>
      </c>
      <c r="G14" s="1063">
        <f t="shared" si="2"/>
        <v>0</v>
      </c>
      <c r="H14" s="1064">
        <f t="shared" si="2"/>
        <v>0</v>
      </c>
    </row>
    <row r="15" spans="1:9" ht="14.5" thickTop="1" x14ac:dyDescent="0.3">
      <c r="A15" s="106" t="s">
        <v>228</v>
      </c>
      <c r="B15" s="104" t="s">
        <v>225</v>
      </c>
      <c r="C15" s="681">
        <f>'6.1 PREs Reports &amp; Repairs'!D21</f>
        <v>0</v>
      </c>
      <c r="D15" s="681">
        <f>'6.1 PREs Reports &amp; Repairs'!E21</f>
        <v>0</v>
      </c>
      <c r="E15" s="681">
        <f>'6.1 PREs Reports &amp; Repairs'!F21</f>
        <v>0</v>
      </c>
      <c r="F15" s="681">
        <f>'6.1 PREs Reports &amp; Repairs'!G21</f>
        <v>0</v>
      </c>
      <c r="G15" s="681">
        <f>'6.1 PREs Reports &amp; Repairs'!H21</f>
        <v>0</v>
      </c>
      <c r="H15" s="682">
        <f>'6.1 PREs Reports &amp; Repairs'!I21</f>
        <v>0</v>
      </c>
    </row>
    <row r="16" spans="1:9" ht="14.5" thickBot="1" x14ac:dyDescent="0.35">
      <c r="A16" s="1326" t="s">
        <v>1044</v>
      </c>
      <c r="B16" s="104" t="s">
        <v>225</v>
      </c>
      <c r="C16" s="662">
        <f>'6.1 PREs Reports &amp; Repairs'!D22</f>
        <v>0</v>
      </c>
      <c r="D16" s="662">
        <f>'6.1 PREs Reports &amp; Repairs'!E22</f>
        <v>0</v>
      </c>
      <c r="E16" s="662">
        <f>'6.1 PREs Reports &amp; Repairs'!F22</f>
        <v>0</v>
      </c>
      <c r="F16" s="662">
        <f>'6.1 PREs Reports &amp; Repairs'!G22</f>
        <v>0</v>
      </c>
      <c r="G16" s="662">
        <f>'6.1 PREs Reports &amp; Repairs'!H22</f>
        <v>0</v>
      </c>
      <c r="H16" s="663">
        <f>'6.1 PREs Reports &amp; Repairs'!I22</f>
        <v>0</v>
      </c>
    </row>
    <row r="17" spans="1:8" x14ac:dyDescent="0.3">
      <c r="A17" s="101"/>
      <c r="B17" s="528"/>
      <c r="C17" s="1512" t="s">
        <v>213</v>
      </c>
      <c r="D17" s="1512"/>
      <c r="E17" s="1512"/>
      <c r="F17" s="1512"/>
      <c r="G17" s="1512"/>
      <c r="H17" s="1513"/>
    </row>
    <row r="18" spans="1:8" ht="14.5" thickBot="1" x14ac:dyDescent="0.35">
      <c r="A18" s="103" t="s">
        <v>14</v>
      </c>
      <c r="B18" s="528"/>
      <c r="C18" s="92">
        <v>2023</v>
      </c>
      <c r="D18" s="92">
        <f>C18+1</f>
        <v>2024</v>
      </c>
      <c r="E18" s="92">
        <f t="shared" ref="E18" si="3">D18+1</f>
        <v>2025</v>
      </c>
      <c r="F18" s="92">
        <f t="shared" ref="F18" si="4">E18+1</f>
        <v>2026</v>
      </c>
      <c r="G18" s="92">
        <f t="shared" ref="G18" si="5">F18+1</f>
        <v>2027</v>
      </c>
      <c r="H18" s="95">
        <f t="shared" ref="H18" si="6">G18+1</f>
        <v>2028</v>
      </c>
    </row>
    <row r="19" spans="1:8" ht="14.5" thickBot="1" x14ac:dyDescent="0.35">
      <c r="A19" s="111" t="s">
        <v>229</v>
      </c>
      <c r="B19" s="1346" t="s">
        <v>375</v>
      </c>
      <c r="C19" s="1063">
        <f>C20+C21</f>
        <v>0</v>
      </c>
      <c r="D19" s="1063">
        <f t="shared" ref="D19:H19" si="7">D20+D21</f>
        <v>0</v>
      </c>
      <c r="E19" s="1063">
        <f t="shared" si="7"/>
        <v>0</v>
      </c>
      <c r="F19" s="1063">
        <f t="shared" si="7"/>
        <v>0</v>
      </c>
      <c r="G19" s="1063">
        <f t="shared" si="7"/>
        <v>0</v>
      </c>
      <c r="H19" s="1064">
        <f t="shared" si="7"/>
        <v>0</v>
      </c>
    </row>
    <row r="20" spans="1:8" ht="14.5" thickTop="1" x14ac:dyDescent="0.3">
      <c r="A20" s="106" t="s">
        <v>231</v>
      </c>
      <c r="B20" s="104" t="s">
        <v>375</v>
      </c>
      <c r="C20" s="681">
        <f>'4.3 Project List Summaries 2023'!$AJ9</f>
        <v>0</v>
      </c>
      <c r="D20" s="681">
        <f>'4.3 Project List Summaries 2023'!$AJ9</f>
        <v>0</v>
      </c>
      <c r="E20" s="681">
        <f>'4.3 Project List Summaries 2023'!$AJ9</f>
        <v>0</v>
      </c>
      <c r="F20" s="681">
        <f>'4.3 Project List Summaries 2023'!$AJ9</f>
        <v>0</v>
      </c>
      <c r="G20" s="681">
        <f>'4.3 Project List Summaries 2023'!$AJ9</f>
        <v>0</v>
      </c>
      <c r="H20" s="682">
        <f>'4.3 Project List Summaries 2023'!$AJ9</f>
        <v>0</v>
      </c>
    </row>
    <row r="21" spans="1:8" x14ac:dyDescent="0.3">
      <c r="A21" s="106" t="s">
        <v>232</v>
      </c>
      <c r="B21" s="104" t="s">
        <v>375</v>
      </c>
      <c r="C21" s="892">
        <f>SUM(C22:C26)</f>
        <v>0</v>
      </c>
      <c r="D21" s="892">
        <f t="shared" ref="D21:H21" si="8">SUM(D22:D26)</f>
        <v>0</v>
      </c>
      <c r="E21" s="892">
        <f t="shared" si="8"/>
        <v>0</v>
      </c>
      <c r="F21" s="892">
        <f t="shared" si="8"/>
        <v>0</v>
      </c>
      <c r="G21" s="892">
        <f t="shared" si="8"/>
        <v>0</v>
      </c>
      <c r="H21" s="896">
        <f t="shared" si="8"/>
        <v>0</v>
      </c>
    </row>
    <row r="22" spans="1:8" x14ac:dyDescent="0.3">
      <c r="A22" s="106" t="s">
        <v>233</v>
      </c>
      <c r="B22" s="104" t="s">
        <v>375</v>
      </c>
      <c r="C22" s="662">
        <f>'4.3 Project List Summaries 2023'!$AJ11</f>
        <v>0</v>
      </c>
      <c r="D22" s="662">
        <f>'4.3 Project List Summaries 2023'!$AJ11</f>
        <v>0</v>
      </c>
      <c r="E22" s="662">
        <f>'4.3 Project List Summaries 2023'!$AJ11</f>
        <v>0</v>
      </c>
      <c r="F22" s="662">
        <f>'4.3 Project List Summaries 2023'!$AJ11</f>
        <v>0</v>
      </c>
      <c r="G22" s="662">
        <f>'4.3 Project List Summaries 2023'!$AJ11</f>
        <v>0</v>
      </c>
      <c r="H22" s="663">
        <f>'4.3 Project List Summaries 2023'!$AJ11</f>
        <v>0</v>
      </c>
    </row>
    <row r="23" spans="1:8" x14ac:dyDescent="0.3">
      <c r="A23" s="106" t="s">
        <v>234</v>
      </c>
      <c r="B23" s="104" t="s">
        <v>375</v>
      </c>
      <c r="C23" s="662">
        <f>'4.3 Project List Summaries 2023'!$AJ12</f>
        <v>0</v>
      </c>
      <c r="D23" s="662">
        <f>'4.3 Project List Summaries 2023'!$AJ12</f>
        <v>0</v>
      </c>
      <c r="E23" s="662">
        <f>'4.3 Project List Summaries 2023'!$AJ12</f>
        <v>0</v>
      </c>
      <c r="F23" s="662">
        <f>'4.3 Project List Summaries 2023'!$AJ12</f>
        <v>0</v>
      </c>
      <c r="G23" s="662">
        <f>'4.3 Project List Summaries 2023'!$AJ12</f>
        <v>0</v>
      </c>
      <c r="H23" s="663">
        <f>'4.3 Project List Summaries 2023'!$AJ12</f>
        <v>0</v>
      </c>
    </row>
    <row r="24" spans="1:8" x14ac:dyDescent="0.3">
      <c r="A24" s="106" t="s">
        <v>235</v>
      </c>
      <c r="B24" s="104" t="s">
        <v>375</v>
      </c>
      <c r="C24" s="662">
        <f>'4.3 Project List Summaries 2023'!$AJ13</f>
        <v>0</v>
      </c>
      <c r="D24" s="662">
        <f>'4.3 Project List Summaries 2023'!$AJ13</f>
        <v>0</v>
      </c>
      <c r="E24" s="662">
        <f>'4.3 Project List Summaries 2023'!$AJ13</f>
        <v>0</v>
      </c>
      <c r="F24" s="662">
        <f>'4.3 Project List Summaries 2023'!$AJ13</f>
        <v>0</v>
      </c>
      <c r="G24" s="662">
        <f>'4.3 Project List Summaries 2023'!$AJ13</f>
        <v>0</v>
      </c>
      <c r="H24" s="663">
        <f>'4.3 Project List Summaries 2023'!$AJ13</f>
        <v>0</v>
      </c>
    </row>
    <row r="25" spans="1:8" x14ac:dyDescent="0.3">
      <c r="A25" s="106" t="s">
        <v>236</v>
      </c>
      <c r="B25" s="104" t="s">
        <v>375</v>
      </c>
      <c r="C25" s="662">
        <f>'4.3 Project List Summaries 2023'!$AJ14</f>
        <v>0</v>
      </c>
      <c r="D25" s="662">
        <f>'4.3 Project List Summaries 2023'!$AJ14</f>
        <v>0</v>
      </c>
      <c r="E25" s="662">
        <f>'4.3 Project List Summaries 2023'!$AJ14</f>
        <v>0</v>
      </c>
      <c r="F25" s="662">
        <f>'4.3 Project List Summaries 2023'!$AJ14</f>
        <v>0</v>
      </c>
      <c r="G25" s="662">
        <f>'4.3 Project List Summaries 2023'!$AJ14</f>
        <v>0</v>
      </c>
      <c r="H25" s="663">
        <f>'4.3 Project List Summaries 2023'!$AJ14</f>
        <v>0</v>
      </c>
    </row>
    <row r="26" spans="1:8" ht="14.5" thickBot="1" x14ac:dyDescent="0.35">
      <c r="A26" s="107" t="s">
        <v>237</v>
      </c>
      <c r="B26" s="108" t="s">
        <v>375</v>
      </c>
      <c r="C26" s="664">
        <f>'4.3 Project List Summaries 2023'!$AJ15</f>
        <v>0</v>
      </c>
      <c r="D26" s="664">
        <f>'4.3 Project List Summaries 2023'!$AJ15</f>
        <v>0</v>
      </c>
      <c r="E26" s="664">
        <f>'4.3 Project List Summaries 2023'!$AJ15</f>
        <v>0</v>
      </c>
      <c r="F26" s="664">
        <f>'4.3 Project List Summaries 2023'!$AJ15</f>
        <v>0</v>
      </c>
      <c r="G26" s="664">
        <f>'4.3 Project List Summaries 2023'!$AJ15</f>
        <v>0</v>
      </c>
      <c r="H26" s="665">
        <f>'4.3 Project List Summaries 2023'!$AJ15</f>
        <v>0</v>
      </c>
    </row>
    <row r="27" spans="1:8" ht="14.5" thickBot="1" x14ac:dyDescent="0.35">
      <c r="A27" s="112" t="s">
        <v>238</v>
      </c>
      <c r="B27" s="526" t="s">
        <v>225</v>
      </c>
      <c r="C27" s="683">
        <f>'4.5 District Governors Summary'!D12</f>
        <v>0</v>
      </c>
      <c r="D27" s="683">
        <f>'4.5 District Governors Summary'!E12</f>
        <v>0</v>
      </c>
      <c r="E27" s="683">
        <f>'4.5 District Governors Summary'!F12</f>
        <v>0</v>
      </c>
      <c r="F27" s="683">
        <f>'4.5 District Governors Summary'!G12</f>
        <v>0</v>
      </c>
      <c r="G27" s="683">
        <f>'4.5 District Governors Summary'!H12</f>
        <v>0</v>
      </c>
      <c r="H27" s="684">
        <f>'4.5 District Governors Summary'!I12</f>
        <v>0</v>
      </c>
    </row>
    <row r="28" spans="1:8" ht="14.5" thickBot="1" x14ac:dyDescent="0.35">
      <c r="A28" s="111" t="s">
        <v>239</v>
      </c>
      <c r="B28" s="525" t="s">
        <v>225</v>
      </c>
      <c r="C28" s="1063">
        <f>C29+C30+C33+C34</f>
        <v>0</v>
      </c>
      <c r="D28" s="1063">
        <f t="shared" ref="D28:H28" si="9">D29+D30+D33+D34</f>
        <v>0</v>
      </c>
      <c r="E28" s="1063">
        <f t="shared" si="9"/>
        <v>0</v>
      </c>
      <c r="F28" s="1063">
        <f t="shared" si="9"/>
        <v>0</v>
      </c>
      <c r="G28" s="1063">
        <f t="shared" si="9"/>
        <v>0</v>
      </c>
      <c r="H28" s="1064">
        <f t="shared" si="9"/>
        <v>0</v>
      </c>
    </row>
    <row r="29" spans="1:8" ht="14.5" thickTop="1" x14ac:dyDescent="0.3">
      <c r="A29" s="106" t="s">
        <v>240</v>
      </c>
      <c r="B29" s="104" t="s">
        <v>225</v>
      </c>
      <c r="C29" s="681">
        <f>'4.7 Capex Workload Summary'!D40</f>
        <v>0</v>
      </c>
      <c r="D29" s="681">
        <f>'4.7 Capex Workload Summary'!E40</f>
        <v>0</v>
      </c>
      <c r="E29" s="681">
        <f>'4.7 Capex Workload Summary'!F40</f>
        <v>0</v>
      </c>
      <c r="F29" s="681">
        <f>'4.7 Capex Workload Summary'!G40</f>
        <v>0</v>
      </c>
      <c r="G29" s="681">
        <f>'4.7 Capex Workload Summary'!H40</f>
        <v>0</v>
      </c>
      <c r="H29" s="682">
        <f>'4.7 Capex Workload Summary'!I40</f>
        <v>0</v>
      </c>
    </row>
    <row r="30" spans="1:8" x14ac:dyDescent="0.3">
      <c r="A30" s="106" t="s">
        <v>241</v>
      </c>
      <c r="B30" s="104" t="s">
        <v>225</v>
      </c>
      <c r="C30" s="892">
        <f>SUM(C31:C32)</f>
        <v>0</v>
      </c>
      <c r="D30" s="892">
        <f>SUM(D31:D32)</f>
        <v>0</v>
      </c>
      <c r="E30" s="892">
        <f t="shared" ref="E30:H30" si="10">SUM(E31:E32)</f>
        <v>0</v>
      </c>
      <c r="F30" s="892">
        <f t="shared" si="10"/>
        <v>0</v>
      </c>
      <c r="G30" s="892">
        <f t="shared" si="10"/>
        <v>0</v>
      </c>
      <c r="H30" s="896">
        <f t="shared" si="10"/>
        <v>0</v>
      </c>
    </row>
    <row r="31" spans="1:8" x14ac:dyDescent="0.3">
      <c r="A31" s="106" t="s">
        <v>242</v>
      </c>
      <c r="B31" s="104" t="s">
        <v>225</v>
      </c>
      <c r="C31" s="662">
        <f>'4.7 Capex Workload Summary'!D37</f>
        <v>0</v>
      </c>
      <c r="D31" s="662">
        <f>'4.7 Capex Workload Summary'!E37</f>
        <v>0</v>
      </c>
      <c r="E31" s="662">
        <f>'4.7 Capex Workload Summary'!F37</f>
        <v>0</v>
      </c>
      <c r="F31" s="662">
        <f>'4.7 Capex Workload Summary'!G37</f>
        <v>0</v>
      </c>
      <c r="G31" s="662">
        <f>'4.7 Capex Workload Summary'!H37</f>
        <v>0</v>
      </c>
      <c r="H31" s="663">
        <f>'4.7 Capex Workload Summary'!I37</f>
        <v>0</v>
      </c>
    </row>
    <row r="32" spans="1:8" x14ac:dyDescent="0.3">
      <c r="A32" s="106" t="s">
        <v>243</v>
      </c>
      <c r="B32" s="104" t="s">
        <v>225</v>
      </c>
      <c r="C32" s="662">
        <f>'4.7 Capex Workload Summary'!D38</f>
        <v>0</v>
      </c>
      <c r="D32" s="662">
        <f>'4.7 Capex Workload Summary'!E38</f>
        <v>0</v>
      </c>
      <c r="E32" s="662">
        <f>'4.7 Capex Workload Summary'!F38</f>
        <v>0</v>
      </c>
      <c r="F32" s="662">
        <f>'4.7 Capex Workload Summary'!G38</f>
        <v>0</v>
      </c>
      <c r="G32" s="662">
        <f>'4.7 Capex Workload Summary'!H38</f>
        <v>0</v>
      </c>
      <c r="H32" s="663">
        <f>'4.7 Capex Workload Summary'!I38</f>
        <v>0</v>
      </c>
    </row>
    <row r="33" spans="1:8" x14ac:dyDescent="0.3">
      <c r="A33" s="106" t="s">
        <v>244</v>
      </c>
      <c r="B33" s="104" t="s">
        <v>225</v>
      </c>
      <c r="C33" s="662">
        <f>SUM('4.7 Capex Workload Summary'!D41:D42)</f>
        <v>0</v>
      </c>
      <c r="D33" s="662">
        <f>SUM('4.7 Capex Workload Summary'!E41:E42)</f>
        <v>0</v>
      </c>
      <c r="E33" s="662">
        <f>SUM('4.7 Capex Workload Summary'!F41:F42)</f>
        <v>0</v>
      </c>
      <c r="F33" s="662">
        <f>SUM('4.7 Capex Workload Summary'!G41:G42)</f>
        <v>0</v>
      </c>
      <c r="G33" s="662">
        <f>SUM('4.7 Capex Workload Summary'!H41:H42)</f>
        <v>0</v>
      </c>
      <c r="H33" s="663">
        <f>SUM('4.7 Capex Workload Summary'!I41:I42)</f>
        <v>0</v>
      </c>
    </row>
    <row r="34" spans="1:8" ht="14.5" thickBot="1" x14ac:dyDescent="0.35">
      <c r="A34" s="114" t="s">
        <v>245</v>
      </c>
      <c r="B34" s="527" t="s">
        <v>225</v>
      </c>
      <c r="C34" s="3">
        <f>SUM('4.7 Capex Workload Summary'!D43:D45)</f>
        <v>0</v>
      </c>
      <c r="D34" s="3">
        <f>SUM('4.7 Capex Workload Summary'!E43:E45)</f>
        <v>0</v>
      </c>
      <c r="E34" s="3">
        <f>SUM('4.7 Capex Workload Summary'!F43:F45)</f>
        <v>0</v>
      </c>
      <c r="F34" s="3">
        <f>SUM('4.7 Capex Workload Summary'!G43:G45)</f>
        <v>0</v>
      </c>
      <c r="G34" s="3">
        <f>SUM('4.7 Capex Workload Summary'!H43:H45)</f>
        <v>0</v>
      </c>
      <c r="H34" s="655">
        <f>SUM('4.7 Capex Workload Summary'!I43:I45)</f>
        <v>0</v>
      </c>
    </row>
    <row r="35" spans="1:8" ht="14.5" thickBot="1" x14ac:dyDescent="0.35">
      <c r="A35" s="111" t="s">
        <v>246</v>
      </c>
      <c r="B35" s="525" t="s">
        <v>225</v>
      </c>
      <c r="C35" s="1063">
        <f>C36+C41+C42</f>
        <v>0</v>
      </c>
      <c r="D35" s="1063">
        <f t="shared" ref="D35:H35" si="11">D36+D41+D42</f>
        <v>0</v>
      </c>
      <c r="E35" s="1063">
        <f t="shared" si="11"/>
        <v>0</v>
      </c>
      <c r="F35" s="1063">
        <f t="shared" si="11"/>
        <v>0</v>
      </c>
      <c r="G35" s="1063">
        <f t="shared" si="11"/>
        <v>0</v>
      </c>
      <c r="H35" s="1064">
        <f t="shared" si="11"/>
        <v>0</v>
      </c>
    </row>
    <row r="36" spans="1:8" ht="14.5" thickTop="1" x14ac:dyDescent="0.3">
      <c r="A36" s="106" t="s">
        <v>247</v>
      </c>
      <c r="B36" s="104" t="s">
        <v>225</v>
      </c>
      <c r="C36" s="1067">
        <f>SUM(C37:C40)</f>
        <v>0</v>
      </c>
      <c r="D36" s="1067">
        <f t="shared" ref="D36:H36" si="12">SUM(D37:D40)</f>
        <v>0</v>
      </c>
      <c r="E36" s="1067">
        <f t="shared" si="12"/>
        <v>0</v>
      </c>
      <c r="F36" s="1067">
        <f t="shared" si="12"/>
        <v>0</v>
      </c>
      <c r="G36" s="1067">
        <f t="shared" si="12"/>
        <v>0</v>
      </c>
      <c r="H36" s="1068">
        <f t="shared" si="12"/>
        <v>0</v>
      </c>
    </row>
    <row r="37" spans="1:8" x14ac:dyDescent="0.3">
      <c r="A37" s="106" t="s">
        <v>248</v>
      </c>
      <c r="B37" s="104" t="s">
        <v>225</v>
      </c>
      <c r="C37" s="681">
        <f>'4.7 Capex Workload Summary'!D46</f>
        <v>0</v>
      </c>
      <c r="D37" s="681">
        <f>'4.7 Capex Workload Summary'!E46</f>
        <v>0</v>
      </c>
      <c r="E37" s="681">
        <f>'4.7 Capex Workload Summary'!F46</f>
        <v>0</v>
      </c>
      <c r="F37" s="681">
        <f>'4.7 Capex Workload Summary'!G46</f>
        <v>0</v>
      </c>
      <c r="G37" s="681">
        <f>'4.7 Capex Workload Summary'!H46</f>
        <v>0</v>
      </c>
      <c r="H37" s="682">
        <f>'4.7 Capex Workload Summary'!I46</f>
        <v>0</v>
      </c>
    </row>
    <row r="38" spans="1:8" x14ac:dyDescent="0.3">
      <c r="A38" s="106" t="s">
        <v>249</v>
      </c>
      <c r="B38" s="104" t="s">
        <v>225</v>
      </c>
      <c r="C38" s="662">
        <f>'4.7 Capex Workload Summary'!D49</f>
        <v>0</v>
      </c>
      <c r="D38" s="662">
        <f>'4.7 Capex Workload Summary'!E49</f>
        <v>0</v>
      </c>
      <c r="E38" s="662">
        <f>'4.7 Capex Workload Summary'!F49</f>
        <v>0</v>
      </c>
      <c r="F38" s="662">
        <f>'4.7 Capex Workload Summary'!G49</f>
        <v>0</v>
      </c>
      <c r="G38" s="662">
        <f>'4.7 Capex Workload Summary'!H49</f>
        <v>0</v>
      </c>
      <c r="H38" s="663">
        <f>'4.7 Capex Workload Summary'!I49</f>
        <v>0</v>
      </c>
    </row>
    <row r="39" spans="1:8" x14ac:dyDescent="0.3">
      <c r="A39" s="106" t="s">
        <v>250</v>
      </c>
      <c r="B39" s="104" t="s">
        <v>225</v>
      </c>
      <c r="C39" s="662">
        <f>'4.7 Capex Workload Summary'!D55</f>
        <v>0</v>
      </c>
      <c r="D39" s="662">
        <f>'4.7 Capex Workload Summary'!E55</f>
        <v>0</v>
      </c>
      <c r="E39" s="662">
        <f>'4.7 Capex Workload Summary'!F55</f>
        <v>0</v>
      </c>
      <c r="F39" s="662">
        <f>'4.7 Capex Workload Summary'!G55</f>
        <v>0</v>
      </c>
      <c r="G39" s="662">
        <f>'4.7 Capex Workload Summary'!H55</f>
        <v>0</v>
      </c>
      <c r="H39" s="663">
        <f>'4.7 Capex Workload Summary'!I55</f>
        <v>0</v>
      </c>
    </row>
    <row r="40" spans="1:8" x14ac:dyDescent="0.3">
      <c r="A40" s="106" t="s">
        <v>251</v>
      </c>
      <c r="B40" s="104" t="s">
        <v>225</v>
      </c>
      <c r="C40" s="662">
        <f>'4.7 Capex Workload Summary'!D58</f>
        <v>0</v>
      </c>
      <c r="D40" s="662">
        <f>'4.7 Capex Workload Summary'!E58</f>
        <v>0</v>
      </c>
      <c r="E40" s="662">
        <f>'4.7 Capex Workload Summary'!F58</f>
        <v>0</v>
      </c>
      <c r="F40" s="662">
        <f>'4.7 Capex Workload Summary'!G58</f>
        <v>0</v>
      </c>
      <c r="G40" s="662">
        <f>'4.7 Capex Workload Summary'!H58</f>
        <v>0</v>
      </c>
      <c r="H40" s="663">
        <f>'4.7 Capex Workload Summary'!I58</f>
        <v>0</v>
      </c>
    </row>
    <row r="41" spans="1:8" x14ac:dyDescent="0.3">
      <c r="A41" s="1326" t="s">
        <v>1047</v>
      </c>
      <c r="B41" s="104" t="s">
        <v>225</v>
      </c>
      <c r="C41" s="662">
        <f>SUM('4.7 Capex Workload Summary'!D61:D64)</f>
        <v>0</v>
      </c>
      <c r="D41" s="662">
        <f>SUM('4.7 Capex Workload Summary'!E61:E64)</f>
        <v>0</v>
      </c>
      <c r="E41" s="662">
        <f>SUM('4.7 Capex Workload Summary'!F61:F64)</f>
        <v>0</v>
      </c>
      <c r="F41" s="662">
        <f>SUM('4.7 Capex Workload Summary'!G61:G64)</f>
        <v>0</v>
      </c>
      <c r="G41" s="662">
        <f>SUM('4.7 Capex Workload Summary'!H61:H64)</f>
        <v>0</v>
      </c>
      <c r="H41" s="663">
        <f>SUM('4.7 Capex Workload Summary'!I61:I64)</f>
        <v>0</v>
      </c>
    </row>
    <row r="42" spans="1:8" ht="14.5" thickBot="1" x14ac:dyDescent="0.35">
      <c r="A42" s="1327" t="s">
        <v>1048</v>
      </c>
      <c r="B42" s="108" t="s">
        <v>225</v>
      </c>
      <c r="C42" s="664">
        <f>SUM('4.7 Capex Workload Summary'!D65:D73)</f>
        <v>0</v>
      </c>
      <c r="D42" s="664">
        <f>SUM('4.7 Capex Workload Summary'!E65:E73)</f>
        <v>0</v>
      </c>
      <c r="E42" s="664">
        <f>SUM('4.7 Capex Workload Summary'!F65:F73)</f>
        <v>0</v>
      </c>
      <c r="F42" s="664">
        <f>SUM('4.7 Capex Workload Summary'!G65:G73)</f>
        <v>0</v>
      </c>
      <c r="G42" s="664">
        <f>SUM('4.7 Capex Workload Summary'!H65:H73)</f>
        <v>0</v>
      </c>
      <c r="H42" s="665">
        <f>SUM('4.7 Capex Workload Summary'!I65:I73)</f>
        <v>0</v>
      </c>
    </row>
    <row r="43" spans="1:8" ht="14.5" thickBot="1" x14ac:dyDescent="0.35">
      <c r="A43" s="111" t="s">
        <v>252</v>
      </c>
      <c r="B43" s="525" t="s">
        <v>225</v>
      </c>
      <c r="C43" s="1063">
        <f>C44+C45</f>
        <v>0</v>
      </c>
      <c r="D43" s="1063">
        <f t="shared" ref="D43:H43" si="13">D44+D45</f>
        <v>0</v>
      </c>
      <c r="E43" s="1063">
        <f t="shared" si="13"/>
        <v>0</v>
      </c>
      <c r="F43" s="1063">
        <f t="shared" si="13"/>
        <v>0</v>
      </c>
      <c r="G43" s="1063">
        <f t="shared" si="13"/>
        <v>0</v>
      </c>
      <c r="H43" s="1064">
        <f t="shared" si="13"/>
        <v>0</v>
      </c>
    </row>
    <row r="44" spans="1:8" ht="14.5" thickTop="1" x14ac:dyDescent="0.3">
      <c r="A44" s="106" t="s">
        <v>253</v>
      </c>
      <c r="B44" s="104" t="s">
        <v>225</v>
      </c>
      <c r="C44" s="681">
        <f>'4.10 Network Development'!AE23</f>
        <v>0</v>
      </c>
      <c r="D44" s="681">
        <f>'4.10 Network Development'!AF23</f>
        <v>0</v>
      </c>
      <c r="E44" s="681">
        <f>'4.10 Network Development'!AG23</f>
        <v>0</v>
      </c>
      <c r="F44" s="681">
        <f>'4.10 Network Development'!AH23</f>
        <v>0</v>
      </c>
      <c r="G44" s="681">
        <f>'4.10 Network Development'!AI23</f>
        <v>0</v>
      </c>
      <c r="H44" s="682">
        <f>'4.10 Network Development'!AJ23</f>
        <v>0</v>
      </c>
    </row>
    <row r="45" spans="1:8" x14ac:dyDescent="0.3">
      <c r="A45" s="106" t="s">
        <v>254</v>
      </c>
      <c r="B45" s="104" t="s">
        <v>225</v>
      </c>
      <c r="C45" s="892">
        <f>SUM(C46:C48)</f>
        <v>0</v>
      </c>
      <c r="D45" s="892">
        <f t="shared" ref="D45:H45" si="14">SUM(D46:D48)</f>
        <v>0</v>
      </c>
      <c r="E45" s="892">
        <f t="shared" si="14"/>
        <v>0</v>
      </c>
      <c r="F45" s="892">
        <f t="shared" si="14"/>
        <v>0</v>
      </c>
      <c r="G45" s="892">
        <f t="shared" si="14"/>
        <v>0</v>
      </c>
      <c r="H45" s="896">
        <f t="shared" si="14"/>
        <v>0</v>
      </c>
    </row>
    <row r="46" spans="1:8" x14ac:dyDescent="0.3">
      <c r="A46" s="106" t="s">
        <v>255</v>
      </c>
      <c r="B46" s="104" t="s">
        <v>225</v>
      </c>
      <c r="C46" s="662">
        <f>'4.10 Network Development'!AE24</f>
        <v>0</v>
      </c>
      <c r="D46" s="662">
        <f>'4.10 Network Development'!AF24</f>
        <v>0</v>
      </c>
      <c r="E46" s="662">
        <f>'4.10 Network Development'!AG24</f>
        <v>0</v>
      </c>
      <c r="F46" s="662">
        <f>'4.10 Network Development'!AH24</f>
        <v>0</v>
      </c>
      <c r="G46" s="662">
        <f>'4.10 Network Development'!AI24</f>
        <v>0</v>
      </c>
      <c r="H46" s="663">
        <f>'4.10 Network Development'!AJ24</f>
        <v>0</v>
      </c>
    </row>
    <row r="47" spans="1:8" x14ac:dyDescent="0.3">
      <c r="A47" s="106" t="s">
        <v>256</v>
      </c>
      <c r="B47" s="104" t="s">
        <v>225</v>
      </c>
      <c r="C47" s="662">
        <f>'4.10 Network Development'!AE25</f>
        <v>0</v>
      </c>
      <c r="D47" s="662">
        <f>'4.10 Network Development'!AF25</f>
        <v>0</v>
      </c>
      <c r="E47" s="662">
        <f>'4.10 Network Development'!AG25</f>
        <v>0</v>
      </c>
      <c r="F47" s="662">
        <f>'4.10 Network Development'!AH25</f>
        <v>0</v>
      </c>
      <c r="G47" s="662">
        <f>'4.10 Network Development'!AI25</f>
        <v>0</v>
      </c>
      <c r="H47" s="663">
        <f>'4.10 Network Development'!AJ25</f>
        <v>0</v>
      </c>
    </row>
    <row r="48" spans="1:8" ht="14.5" thickBot="1" x14ac:dyDescent="0.35">
      <c r="A48" s="107" t="s">
        <v>257</v>
      </c>
      <c r="B48" s="108" t="s">
        <v>225</v>
      </c>
      <c r="C48" s="664">
        <f>'4.10 Network Development'!AE26</f>
        <v>0</v>
      </c>
      <c r="D48" s="664">
        <f>'4.10 Network Development'!AF26</f>
        <v>0</v>
      </c>
      <c r="E48" s="664">
        <f>'4.10 Network Development'!AG26</f>
        <v>0</v>
      </c>
      <c r="F48" s="664">
        <f>'4.10 Network Development'!AH26</f>
        <v>0</v>
      </c>
      <c r="G48" s="664">
        <f>'4.10 Network Development'!AI26</f>
        <v>0</v>
      </c>
      <c r="H48" s="665">
        <f>'4.10 Network Development'!AJ26</f>
        <v>0</v>
      </c>
    </row>
    <row r="49" spans="1:8" ht="14.5" thickBot="1" x14ac:dyDescent="0.35">
      <c r="A49" s="105" t="s">
        <v>258</v>
      </c>
      <c r="B49" s="109" t="s">
        <v>225</v>
      </c>
      <c r="C49" s="1063">
        <f>SUM(C50:C54)</f>
        <v>0</v>
      </c>
      <c r="D49" s="1063">
        <f t="shared" ref="D49:H49" si="15">SUM(D50:D54)</f>
        <v>0</v>
      </c>
      <c r="E49" s="1063">
        <f t="shared" si="15"/>
        <v>0</v>
      </c>
      <c r="F49" s="1063">
        <f t="shared" si="15"/>
        <v>0</v>
      </c>
      <c r="G49" s="1063">
        <f t="shared" si="15"/>
        <v>0</v>
      </c>
      <c r="H49" s="1064">
        <f t="shared" si="15"/>
        <v>0</v>
      </c>
    </row>
    <row r="50" spans="1:8" ht="14.5" thickTop="1" x14ac:dyDescent="0.3">
      <c r="A50" s="106" t="s">
        <v>259</v>
      </c>
      <c r="B50" s="104" t="s">
        <v>225</v>
      </c>
      <c r="C50" s="681">
        <f>SUM('4.7 Capex Workload Summary'!D47:D48)</f>
        <v>0</v>
      </c>
      <c r="D50" s="681">
        <f>SUM('4.7 Capex Workload Summary'!E47:E48)</f>
        <v>0</v>
      </c>
      <c r="E50" s="681">
        <f>SUM('4.7 Capex Workload Summary'!F47:F48)</f>
        <v>0</v>
      </c>
      <c r="F50" s="681">
        <f>SUM('4.7 Capex Workload Summary'!G47:G48)</f>
        <v>0</v>
      </c>
      <c r="G50" s="681">
        <f>SUM('4.7 Capex Workload Summary'!H47:H48)</f>
        <v>0</v>
      </c>
      <c r="H50" s="682">
        <f>SUM('4.7 Capex Workload Summary'!I47:I48)</f>
        <v>0</v>
      </c>
    </row>
    <row r="51" spans="1:8" x14ac:dyDescent="0.3">
      <c r="A51" s="106" t="s">
        <v>260</v>
      </c>
      <c r="B51" s="104" t="s">
        <v>225</v>
      </c>
      <c r="C51" s="662">
        <f>SUM('4.7 Capex Workload Summary'!D50:D51)</f>
        <v>0</v>
      </c>
      <c r="D51" s="662">
        <f>SUM('4.7 Capex Workload Summary'!E50:E51)</f>
        <v>0</v>
      </c>
      <c r="E51" s="662">
        <f>SUM('4.7 Capex Workload Summary'!F50:F51)</f>
        <v>0</v>
      </c>
      <c r="F51" s="662">
        <f>SUM('4.7 Capex Workload Summary'!G50:G51)</f>
        <v>0</v>
      </c>
      <c r="G51" s="662">
        <f>SUM('4.7 Capex Workload Summary'!H50:H51)</f>
        <v>0</v>
      </c>
      <c r="H51" s="663">
        <f>SUM('4.7 Capex Workload Summary'!I50:I51)</f>
        <v>0</v>
      </c>
    </row>
    <row r="52" spans="1:8" x14ac:dyDescent="0.3">
      <c r="A52" s="106" t="s">
        <v>261</v>
      </c>
      <c r="B52" s="104" t="s">
        <v>225</v>
      </c>
      <c r="C52" s="662">
        <f>SUM('4.7 Capex Workload Summary'!D56:D57)</f>
        <v>0</v>
      </c>
      <c r="D52" s="662">
        <f>SUM('4.7 Capex Workload Summary'!E56:E57)</f>
        <v>0</v>
      </c>
      <c r="E52" s="662">
        <f>SUM('4.7 Capex Workload Summary'!F56:F57)</f>
        <v>0</v>
      </c>
      <c r="F52" s="662">
        <f>SUM('4.7 Capex Workload Summary'!G56:G57)</f>
        <v>0</v>
      </c>
      <c r="G52" s="662">
        <f>SUM('4.7 Capex Workload Summary'!H56:H57)</f>
        <v>0</v>
      </c>
      <c r="H52" s="663">
        <f>SUM('4.7 Capex Workload Summary'!I56:I57)</f>
        <v>0</v>
      </c>
    </row>
    <row r="53" spans="1:8" x14ac:dyDescent="0.3">
      <c r="A53" s="106" t="s">
        <v>262</v>
      </c>
      <c r="B53" s="104" t="s">
        <v>225</v>
      </c>
      <c r="C53" s="662">
        <f>SUM('4.7 Capex Workload Summary'!D59:D60)</f>
        <v>0</v>
      </c>
      <c r="D53" s="662">
        <f>SUM('4.7 Capex Workload Summary'!E59:E60)</f>
        <v>0</v>
      </c>
      <c r="E53" s="662">
        <f>SUM('4.7 Capex Workload Summary'!F59:F60)</f>
        <v>0</v>
      </c>
      <c r="F53" s="662">
        <f>SUM('4.7 Capex Workload Summary'!G59:G60)</f>
        <v>0</v>
      </c>
      <c r="G53" s="662">
        <f>SUM('4.7 Capex Workload Summary'!H59:H60)</f>
        <v>0</v>
      </c>
      <c r="H53" s="663">
        <f>SUM('4.7 Capex Workload Summary'!I59:I60)</f>
        <v>0</v>
      </c>
    </row>
    <row r="54" spans="1:8" x14ac:dyDescent="0.3">
      <c r="A54" s="106" t="s">
        <v>263</v>
      </c>
      <c r="B54" s="104" t="s">
        <v>225</v>
      </c>
      <c r="C54" s="892">
        <f>SUM(C55:C56)</f>
        <v>0</v>
      </c>
      <c r="D54" s="892">
        <f t="shared" ref="D54:H54" si="16">SUM(D55:D56)</f>
        <v>0</v>
      </c>
      <c r="E54" s="892">
        <f t="shared" si="16"/>
        <v>0</v>
      </c>
      <c r="F54" s="892">
        <f t="shared" si="16"/>
        <v>0</v>
      </c>
      <c r="G54" s="892">
        <f t="shared" si="16"/>
        <v>0</v>
      </c>
      <c r="H54" s="896">
        <f t="shared" si="16"/>
        <v>0</v>
      </c>
    </row>
    <row r="55" spans="1:8" x14ac:dyDescent="0.3">
      <c r="A55" s="106" t="s">
        <v>1047</v>
      </c>
      <c r="B55" s="104" t="s">
        <v>225</v>
      </c>
      <c r="C55" s="662">
        <f>SUM('4.7 Capex Workload Summary'!D74:D77)+SUM('4.7 Capex Workload Summary'!D87:D90)</f>
        <v>0</v>
      </c>
      <c r="D55" s="662">
        <f>SUM('4.7 Capex Workload Summary'!E74:E77)+SUM('4.7 Capex Workload Summary'!E87:E90)</f>
        <v>0</v>
      </c>
      <c r="E55" s="662">
        <f>SUM('4.7 Capex Workload Summary'!F74:F77)+SUM('4.7 Capex Workload Summary'!F87:F90)</f>
        <v>0</v>
      </c>
      <c r="F55" s="662">
        <f>SUM('4.7 Capex Workload Summary'!G74:G77)+SUM('4.7 Capex Workload Summary'!G87:G90)</f>
        <v>0</v>
      </c>
      <c r="G55" s="662">
        <f>SUM('4.7 Capex Workload Summary'!H74:H77)+SUM('4.7 Capex Workload Summary'!H87:H90)</f>
        <v>0</v>
      </c>
      <c r="H55" s="663">
        <f>SUM('4.7 Capex Workload Summary'!I74:I77)+SUM('4.7 Capex Workload Summary'!I87:I90)</f>
        <v>0</v>
      </c>
    </row>
    <row r="56" spans="1:8" ht="14.5" thickBot="1" x14ac:dyDescent="0.35">
      <c r="A56" s="114" t="s">
        <v>1048</v>
      </c>
      <c r="B56" s="527" t="s">
        <v>225</v>
      </c>
      <c r="C56" s="3">
        <f>SUM('4.7 Capex Workload Summary'!D78:D86)+SUM('4.7 Capex Workload Summary'!D91:D99)+SUM('4.7 Capex Workload Summary'!D104:D113)</f>
        <v>0</v>
      </c>
      <c r="D56" s="3">
        <f>SUM('4.7 Capex Workload Summary'!E78:E86)+SUM('4.7 Capex Workload Summary'!E91:E99)+SUM('4.7 Capex Workload Summary'!E104:E113)</f>
        <v>0</v>
      </c>
      <c r="E56" s="3">
        <f>SUM('4.7 Capex Workload Summary'!F78:F86)+SUM('4.7 Capex Workload Summary'!F91:F99)+SUM('4.7 Capex Workload Summary'!F104:F113)</f>
        <v>0</v>
      </c>
      <c r="F56" s="3">
        <f>SUM('4.7 Capex Workload Summary'!G78:G86)+SUM('4.7 Capex Workload Summary'!G91:G99)+SUM('4.7 Capex Workload Summary'!G104:G113)</f>
        <v>0</v>
      </c>
      <c r="G56" s="3">
        <f>SUM('4.7 Capex Workload Summary'!H78:H86)+SUM('4.7 Capex Workload Summary'!H91:H99)+SUM('4.7 Capex Workload Summary'!H104:H113)</f>
        <v>0</v>
      </c>
      <c r="H56" s="655">
        <f>SUM('4.7 Capex Workload Summary'!I78:I86)+SUM('4.7 Capex Workload Summary'!I91:I99)+SUM('4.7 Capex Workload Summary'!I104:I113)</f>
        <v>0</v>
      </c>
    </row>
    <row r="57" spans="1:8" ht="14.5" thickBot="1" x14ac:dyDescent="0.35">
      <c r="A57" s="110" t="s">
        <v>264</v>
      </c>
      <c r="B57" s="115" t="s">
        <v>225</v>
      </c>
      <c r="C57" s="656">
        <f>'4.5 District Governors Summary'!D16+'4.5 District Governors Summary'!D20</f>
        <v>0</v>
      </c>
      <c r="D57" s="656">
        <f>'4.5 District Governors Summary'!E16+'4.5 District Governors Summary'!E20</f>
        <v>0</v>
      </c>
      <c r="E57" s="656">
        <f>'4.5 District Governors Summary'!F16+'4.5 District Governors Summary'!F20</f>
        <v>0</v>
      </c>
      <c r="F57" s="656">
        <f>'4.5 District Governors Summary'!G16+'4.5 District Governors Summary'!G20</f>
        <v>0</v>
      </c>
      <c r="G57" s="656">
        <f>'4.5 District Governors Summary'!H16+'4.5 District Governors Summary'!H20</f>
        <v>0</v>
      </c>
      <c r="H57" s="657">
        <f>'4.5 District Governors Summary'!I16+'4.5 District Governors Summary'!I20</f>
        <v>0</v>
      </c>
    </row>
    <row r="58" spans="1:8" x14ac:dyDescent="0.3">
      <c r="C58" s="113"/>
      <c r="D58" s="113"/>
      <c r="E58" s="113"/>
      <c r="F58" s="113"/>
      <c r="G58" s="113"/>
      <c r="H58" s="113"/>
    </row>
    <row r="59" spans="1:8" x14ac:dyDescent="0.3">
      <c r="A59" s="101"/>
      <c r="B59" s="101"/>
      <c r="C59" s="101"/>
      <c r="D59" s="101"/>
      <c r="E59" s="101"/>
      <c r="F59" s="101"/>
      <c r="G59" s="101"/>
      <c r="H59" s="101"/>
    </row>
    <row r="60" spans="1:8" ht="16" thickBot="1" x14ac:dyDescent="0.4">
      <c r="A60" s="365" t="s">
        <v>978</v>
      </c>
      <c r="B60" s="101"/>
      <c r="D60" s="101"/>
      <c r="E60" s="101"/>
      <c r="F60" s="101"/>
      <c r="G60" s="101"/>
      <c r="H60" s="101"/>
    </row>
    <row r="61" spans="1:8" x14ac:dyDescent="0.3">
      <c r="A61" s="1514" t="s">
        <v>214</v>
      </c>
      <c r="B61" s="1516" t="s">
        <v>299</v>
      </c>
      <c r="C61" s="1512" t="s">
        <v>223</v>
      </c>
      <c r="D61" s="1512"/>
      <c r="E61" s="1512"/>
      <c r="F61" s="1512"/>
      <c r="G61" s="1512"/>
      <c r="H61" s="1513"/>
    </row>
    <row r="62" spans="1:8" x14ac:dyDescent="0.3">
      <c r="A62" s="1515"/>
      <c r="B62" s="1517"/>
      <c r="C62" s="92">
        <v>2023</v>
      </c>
      <c r="D62" s="92">
        <f>C62+1</f>
        <v>2024</v>
      </c>
      <c r="E62" s="92">
        <f t="shared" ref="E62" si="17">D62+1</f>
        <v>2025</v>
      </c>
      <c r="F62" s="92">
        <f t="shared" ref="F62" si="18">E62+1</f>
        <v>2026</v>
      </c>
      <c r="G62" s="92">
        <f t="shared" ref="G62" si="19">F62+1</f>
        <v>2027</v>
      </c>
      <c r="H62" s="95">
        <f t="shared" ref="H62" si="20">G62+1</f>
        <v>2028</v>
      </c>
    </row>
    <row r="63" spans="1:8" x14ac:dyDescent="0.3">
      <c r="A63" s="1521" t="s">
        <v>13</v>
      </c>
      <c r="B63" s="1522"/>
      <c r="C63" s="1522"/>
      <c r="D63" s="1522"/>
      <c r="E63" s="1522"/>
      <c r="F63" s="1522"/>
      <c r="G63" s="1522"/>
      <c r="H63" s="1523"/>
    </row>
    <row r="64" spans="1:8" ht="14.5" thickBot="1" x14ac:dyDescent="0.35">
      <c r="A64" s="1316" t="s">
        <v>1043</v>
      </c>
      <c r="B64" s="109" t="s">
        <v>225</v>
      </c>
      <c r="C64" s="1339">
        <f>SUM(C65:C66)</f>
        <v>27686.800688431809</v>
      </c>
      <c r="D64" s="1339">
        <f t="shared" ref="D64:H64" si="21">SUM(D65:D66)</f>
        <v>28404.967145700812</v>
      </c>
      <c r="E64" s="1339">
        <f t="shared" si="21"/>
        <v>29076.476682398919</v>
      </c>
      <c r="F64" s="1339">
        <f t="shared" si="21"/>
        <v>29727.555850216992</v>
      </c>
      <c r="G64" s="1339">
        <f t="shared" si="21"/>
        <v>30366.748455109748</v>
      </c>
      <c r="H64" s="1340">
        <f t="shared" si="21"/>
        <v>30994.50208840278</v>
      </c>
    </row>
    <row r="65" spans="1:8" ht="14.5" thickTop="1" x14ac:dyDescent="0.3">
      <c r="A65" s="1326" t="s">
        <v>1042</v>
      </c>
      <c r="B65" s="104" t="s">
        <v>225</v>
      </c>
      <c r="C65" s="1214">
        <v>17126.441848407947</v>
      </c>
      <c r="D65" s="1214">
        <v>17570.683716809657</v>
      </c>
      <c r="E65" s="1214">
        <v>17986.064647251242</v>
      </c>
      <c r="F65" s="1214">
        <v>18388.807803884905</v>
      </c>
      <c r="G65" s="1214">
        <v>18784.198195892244</v>
      </c>
      <c r="H65" s="1215">
        <v>19172.512693356446</v>
      </c>
    </row>
    <row r="66" spans="1:8" ht="14.5" thickBot="1" x14ac:dyDescent="0.35">
      <c r="A66" s="107" t="s">
        <v>226</v>
      </c>
      <c r="B66" s="108" t="s">
        <v>225</v>
      </c>
      <c r="C66" s="1210">
        <v>10560.358840023862</v>
      </c>
      <c r="D66" s="1210">
        <v>10834.283428891154</v>
      </c>
      <c r="E66" s="1210">
        <v>11090.412035147678</v>
      </c>
      <c r="F66" s="1210">
        <v>11338.748046332086</v>
      </c>
      <c r="G66" s="1210">
        <v>11582.550259217503</v>
      </c>
      <c r="H66" s="1211">
        <v>11821.989395046334</v>
      </c>
    </row>
    <row r="67" spans="1:8" ht="14.5" thickBot="1" x14ac:dyDescent="0.35">
      <c r="A67" s="111" t="s">
        <v>227</v>
      </c>
      <c r="B67" s="525" t="s">
        <v>225</v>
      </c>
      <c r="C67" s="1328">
        <f>SUM(C68:C69)</f>
        <v>17126.441848407947</v>
      </c>
      <c r="D67" s="1328">
        <f t="shared" ref="D67:H67" si="22">SUM(D68:D69)</f>
        <v>17570.683716809657</v>
      </c>
      <c r="E67" s="1328">
        <f t="shared" si="22"/>
        <v>17986.064647251242</v>
      </c>
      <c r="F67" s="1328">
        <f t="shared" si="22"/>
        <v>18388.807803884905</v>
      </c>
      <c r="G67" s="1328">
        <f t="shared" si="22"/>
        <v>18784.198195892244</v>
      </c>
      <c r="H67" s="1329">
        <f t="shared" si="22"/>
        <v>19172.512693356446</v>
      </c>
    </row>
    <row r="68" spans="1:8" ht="14.5" thickTop="1" x14ac:dyDescent="0.3">
      <c r="A68" s="106" t="s">
        <v>228</v>
      </c>
      <c r="B68" s="104" t="s">
        <v>225</v>
      </c>
      <c r="C68" s="1214">
        <v>2534.0246556998391</v>
      </c>
      <c r="D68" s="1214">
        <v>2599.7545870882877</v>
      </c>
      <c r="E68" s="1214">
        <v>2661.2142602978965</v>
      </c>
      <c r="F68" s="1214">
        <v>2720.8040512105345</v>
      </c>
      <c r="G68" s="1214">
        <v>2779.3059286490497</v>
      </c>
      <c r="H68" s="1215">
        <v>2836.7608582514567</v>
      </c>
    </row>
    <row r="69" spans="1:8" ht="14.5" thickBot="1" x14ac:dyDescent="0.35">
      <c r="A69" s="1327" t="s">
        <v>1044</v>
      </c>
      <c r="B69" s="108" t="s">
        <v>225</v>
      </c>
      <c r="C69" s="1210">
        <v>14592.417192708108</v>
      </c>
      <c r="D69" s="1210">
        <v>14970.929129721369</v>
      </c>
      <c r="E69" s="1210">
        <v>15324.850386953345</v>
      </c>
      <c r="F69" s="1210">
        <v>15668.003752674371</v>
      </c>
      <c r="G69" s="1210">
        <v>16004.892267243195</v>
      </c>
      <c r="H69" s="1211">
        <v>16335.751835104989</v>
      </c>
    </row>
    <row r="70" spans="1:8" x14ac:dyDescent="0.3">
      <c r="A70" s="101"/>
      <c r="B70" s="101"/>
      <c r="C70" s="1517" t="s">
        <v>223</v>
      </c>
      <c r="D70" s="1517"/>
      <c r="E70" s="1517"/>
      <c r="F70" s="1517"/>
      <c r="G70" s="1517"/>
      <c r="H70" s="1524"/>
    </row>
    <row r="71" spans="1:8" ht="14.5" thickBot="1" x14ac:dyDescent="0.35">
      <c r="A71" s="103" t="s">
        <v>14</v>
      </c>
      <c r="B71" s="101"/>
      <c r="C71" s="92">
        <v>2023</v>
      </c>
      <c r="D71" s="92">
        <f>C71+1</f>
        <v>2024</v>
      </c>
      <c r="E71" s="92">
        <f t="shared" ref="E71" si="23">D71+1</f>
        <v>2025</v>
      </c>
      <c r="F71" s="92">
        <f t="shared" ref="F71" si="24">E71+1</f>
        <v>2026</v>
      </c>
      <c r="G71" s="92">
        <f t="shared" ref="G71" si="25">F71+1</f>
        <v>2027</v>
      </c>
      <c r="H71" s="95">
        <f t="shared" ref="H71" si="26">G71+1</f>
        <v>2028</v>
      </c>
    </row>
    <row r="72" spans="1:8" ht="14.5" thickBot="1" x14ac:dyDescent="0.35">
      <c r="A72" s="111" t="s">
        <v>229</v>
      </c>
      <c r="B72" s="1346" t="s">
        <v>375</v>
      </c>
      <c r="C72" s="1063">
        <f>C73+C74</f>
        <v>66528.459999999992</v>
      </c>
      <c r="D72" s="1063">
        <f t="shared" ref="D72:H72" si="27">D73+D74</f>
        <v>33544.26</v>
      </c>
      <c r="E72" s="1063">
        <f t="shared" si="27"/>
        <v>34768.51</v>
      </c>
      <c r="F72" s="1063">
        <f t="shared" si="27"/>
        <v>34028.01</v>
      </c>
      <c r="G72" s="1063">
        <f t="shared" si="27"/>
        <v>28368.46</v>
      </c>
      <c r="H72" s="1064">
        <f t="shared" si="27"/>
        <v>28368.46</v>
      </c>
    </row>
    <row r="73" spans="1:8" ht="14.5" thickTop="1" x14ac:dyDescent="0.3">
      <c r="A73" s="106" t="s">
        <v>231</v>
      </c>
      <c r="B73" s="104" t="s">
        <v>375</v>
      </c>
      <c r="C73" s="1214">
        <v>19000</v>
      </c>
      <c r="D73" s="1214">
        <v>19000</v>
      </c>
      <c r="E73" s="1214">
        <v>19000</v>
      </c>
      <c r="F73" s="1214">
        <v>19000</v>
      </c>
      <c r="G73" s="1214">
        <v>19000</v>
      </c>
      <c r="H73" s="1215">
        <v>19000</v>
      </c>
    </row>
    <row r="74" spans="1:8" x14ac:dyDescent="0.3">
      <c r="A74" s="106" t="s">
        <v>232</v>
      </c>
      <c r="B74" s="104" t="s">
        <v>375</v>
      </c>
      <c r="C74" s="892">
        <f>SUM(C75:C79)</f>
        <v>47528.46</v>
      </c>
      <c r="D74" s="892">
        <f t="shared" ref="D74:H74" si="28">SUM(D75:D79)</f>
        <v>14544.26</v>
      </c>
      <c r="E74" s="892">
        <f t="shared" si="28"/>
        <v>15768.51</v>
      </c>
      <c r="F74" s="892">
        <f t="shared" si="28"/>
        <v>15028.01</v>
      </c>
      <c r="G74" s="892">
        <f t="shared" si="28"/>
        <v>9368.4600000000009</v>
      </c>
      <c r="H74" s="896">
        <f t="shared" si="28"/>
        <v>9368.4600000000009</v>
      </c>
    </row>
    <row r="75" spans="1:8" x14ac:dyDescent="0.3">
      <c r="A75" s="106" t="s">
        <v>233</v>
      </c>
      <c r="B75" s="104" t="s">
        <v>375</v>
      </c>
      <c r="C75" s="1199">
        <v>43902.96</v>
      </c>
      <c r="D75" s="1199">
        <v>9382.76</v>
      </c>
      <c r="E75" s="1199">
        <v>9382.76</v>
      </c>
      <c r="F75" s="1199">
        <v>9382.76</v>
      </c>
      <c r="G75" s="1199">
        <v>9368.4600000000009</v>
      </c>
      <c r="H75" s="1200">
        <v>9368.4600000000009</v>
      </c>
    </row>
    <row r="76" spans="1:8" x14ac:dyDescent="0.3">
      <c r="A76" s="106" t="s">
        <v>234</v>
      </c>
      <c r="B76" s="104" t="s">
        <v>375</v>
      </c>
      <c r="C76" s="1199">
        <v>0</v>
      </c>
      <c r="D76" s="1199">
        <v>0</v>
      </c>
      <c r="E76" s="1199">
        <v>0</v>
      </c>
      <c r="F76" s="1199">
        <v>0</v>
      </c>
      <c r="G76" s="1199">
        <v>0</v>
      </c>
      <c r="H76" s="1200">
        <v>0</v>
      </c>
    </row>
    <row r="77" spans="1:8" x14ac:dyDescent="0.3">
      <c r="A77" s="106" t="s">
        <v>235</v>
      </c>
      <c r="B77" s="104" t="s">
        <v>375</v>
      </c>
      <c r="C77" s="1199">
        <v>0</v>
      </c>
      <c r="D77" s="1199">
        <v>0</v>
      </c>
      <c r="E77" s="1199">
        <v>0</v>
      </c>
      <c r="F77" s="1199">
        <v>0</v>
      </c>
      <c r="G77" s="1199">
        <v>0</v>
      </c>
      <c r="H77" s="1200">
        <v>0</v>
      </c>
    </row>
    <row r="78" spans="1:8" x14ac:dyDescent="0.3">
      <c r="A78" s="106" t="s">
        <v>236</v>
      </c>
      <c r="B78" s="104" t="s">
        <v>375</v>
      </c>
      <c r="C78" s="1199">
        <v>0</v>
      </c>
      <c r="D78" s="1199">
        <v>0</v>
      </c>
      <c r="E78" s="1199">
        <v>0</v>
      </c>
      <c r="F78" s="1199">
        <v>0</v>
      </c>
      <c r="G78" s="1199">
        <v>0</v>
      </c>
      <c r="H78" s="1200">
        <v>0</v>
      </c>
    </row>
    <row r="79" spans="1:8" ht="14.5" thickBot="1" x14ac:dyDescent="0.35">
      <c r="A79" s="107" t="s">
        <v>237</v>
      </c>
      <c r="B79" s="108" t="s">
        <v>375</v>
      </c>
      <c r="C79" s="1210">
        <v>3625.5</v>
      </c>
      <c r="D79" s="1210">
        <v>5161.5</v>
      </c>
      <c r="E79" s="1210">
        <v>6385.75</v>
      </c>
      <c r="F79" s="1210">
        <v>5645.25</v>
      </c>
      <c r="G79" s="1210">
        <v>0</v>
      </c>
      <c r="H79" s="1211">
        <v>0</v>
      </c>
    </row>
    <row r="80" spans="1:8" ht="14.5" thickBot="1" x14ac:dyDescent="0.35">
      <c r="A80" s="112" t="s">
        <v>238</v>
      </c>
      <c r="B80" s="526" t="s">
        <v>225</v>
      </c>
      <c r="C80" s="1216">
        <v>0</v>
      </c>
      <c r="D80" s="1216">
        <v>2</v>
      </c>
      <c r="E80" s="1216">
        <v>0</v>
      </c>
      <c r="F80" s="1216">
        <v>0</v>
      </c>
      <c r="G80" s="1216">
        <v>0</v>
      </c>
      <c r="H80" s="1217">
        <v>0</v>
      </c>
    </row>
    <row r="81" spans="1:8" ht="14.5" thickBot="1" x14ac:dyDescent="0.35">
      <c r="A81" s="111" t="s">
        <v>239</v>
      </c>
      <c r="B81" s="525" t="s">
        <v>225</v>
      </c>
      <c r="C81" s="1063">
        <f>C82+C83+C86+C87</f>
        <v>6509.5000000000009</v>
      </c>
      <c r="D81" s="1063">
        <f t="shared" ref="D81:H81" si="29">D82+D83+D86+D87</f>
        <v>6659.3188477329968</v>
      </c>
      <c r="E81" s="1063">
        <f t="shared" si="29"/>
        <v>6226.6847315191408</v>
      </c>
      <c r="F81" s="1063">
        <f t="shared" si="29"/>
        <v>6037.240711721417</v>
      </c>
      <c r="G81" s="1063">
        <f t="shared" si="29"/>
        <v>5927.0205646760005</v>
      </c>
      <c r="H81" s="1064">
        <f t="shared" si="29"/>
        <v>5820.9507832183153</v>
      </c>
    </row>
    <row r="82" spans="1:8" ht="14.5" thickTop="1" x14ac:dyDescent="0.3">
      <c r="A82" s="106" t="s">
        <v>240</v>
      </c>
      <c r="B82" s="104" t="s">
        <v>225</v>
      </c>
      <c r="C82" s="1214">
        <v>2000</v>
      </c>
      <c r="D82" s="1214">
        <v>2000</v>
      </c>
      <c r="E82" s="1214">
        <v>2000</v>
      </c>
      <c r="F82" s="1214">
        <v>2000</v>
      </c>
      <c r="G82" s="1214">
        <v>2000</v>
      </c>
      <c r="H82" s="1215">
        <v>2000</v>
      </c>
    </row>
    <row r="83" spans="1:8" x14ac:dyDescent="0.3">
      <c r="A83" s="106" t="s">
        <v>241</v>
      </c>
      <c r="B83" s="104" t="s">
        <v>225</v>
      </c>
      <c r="C83" s="892">
        <f>SUM(C84:C85)</f>
        <v>4387.5</v>
      </c>
      <c r="D83" s="892">
        <f>SUM(D84:D85)</f>
        <v>4509.3188477329968</v>
      </c>
      <c r="E83" s="892">
        <f t="shared" ref="E83:H83" si="30">SUM(E84:E85)</f>
        <v>4076.6847315191408</v>
      </c>
      <c r="F83" s="892">
        <f t="shared" si="30"/>
        <v>3912.240711721417</v>
      </c>
      <c r="G83" s="892">
        <f t="shared" si="30"/>
        <v>3802.0205646760005</v>
      </c>
      <c r="H83" s="896">
        <f t="shared" si="30"/>
        <v>3695.9507832183153</v>
      </c>
    </row>
    <row r="84" spans="1:8" x14ac:dyDescent="0.3">
      <c r="A84" s="106" t="s">
        <v>242</v>
      </c>
      <c r="B84" s="104" t="s">
        <v>225</v>
      </c>
      <c r="C84" s="1199">
        <v>4037.5</v>
      </c>
      <c r="D84" s="1199">
        <v>4159.3188477329968</v>
      </c>
      <c r="E84" s="1199">
        <v>3726.6847315191408</v>
      </c>
      <c r="F84" s="1199">
        <v>3612.240711721417</v>
      </c>
      <c r="G84" s="1199">
        <v>3502.0205646760005</v>
      </c>
      <c r="H84" s="1200">
        <v>3395.9507832183153</v>
      </c>
    </row>
    <row r="85" spans="1:8" x14ac:dyDescent="0.3">
      <c r="A85" s="106" t="s">
        <v>243</v>
      </c>
      <c r="B85" s="104" t="s">
        <v>225</v>
      </c>
      <c r="C85" s="1199">
        <v>350</v>
      </c>
      <c r="D85" s="1199">
        <v>350</v>
      </c>
      <c r="E85" s="1199">
        <v>350</v>
      </c>
      <c r="F85" s="1199">
        <v>300</v>
      </c>
      <c r="G85" s="1199">
        <v>300</v>
      </c>
      <c r="H85" s="1200">
        <v>300</v>
      </c>
    </row>
    <row r="86" spans="1:8" x14ac:dyDescent="0.3">
      <c r="A86" s="106" t="s">
        <v>244</v>
      </c>
      <c r="B86" s="104" t="s">
        <v>225</v>
      </c>
      <c r="C86" s="1199">
        <v>115.49333333333334</v>
      </c>
      <c r="D86" s="1199">
        <v>139</v>
      </c>
      <c r="E86" s="1199">
        <v>140</v>
      </c>
      <c r="F86" s="1199">
        <v>118</v>
      </c>
      <c r="G86" s="1199">
        <v>116</v>
      </c>
      <c r="H86" s="1200">
        <v>116</v>
      </c>
    </row>
    <row r="87" spans="1:8" ht="14.5" thickBot="1" x14ac:dyDescent="0.35">
      <c r="A87" s="114" t="s">
        <v>245</v>
      </c>
      <c r="B87" s="527" t="s">
        <v>225</v>
      </c>
      <c r="C87" s="1218">
        <v>6.5066666666666668</v>
      </c>
      <c r="D87" s="1218">
        <v>11</v>
      </c>
      <c r="E87" s="1218">
        <v>10</v>
      </c>
      <c r="F87" s="1218">
        <v>7</v>
      </c>
      <c r="G87" s="1218">
        <v>9</v>
      </c>
      <c r="H87" s="1219">
        <v>9</v>
      </c>
    </row>
    <row r="88" spans="1:8" ht="14.5" thickBot="1" x14ac:dyDescent="0.35">
      <c r="A88" s="111" t="s">
        <v>246</v>
      </c>
      <c r="B88" s="525" t="s">
        <v>225</v>
      </c>
      <c r="C88" s="1063">
        <f>C89+C94+C95</f>
        <v>6509.5000000000009</v>
      </c>
      <c r="D88" s="1063">
        <f t="shared" ref="D88:H88" si="31">D89+D94+D95</f>
        <v>6659.3188477329968</v>
      </c>
      <c r="E88" s="1063">
        <f t="shared" si="31"/>
        <v>6226.6847315191408</v>
      </c>
      <c r="F88" s="1063">
        <f t="shared" si="31"/>
        <v>6037.240711721417</v>
      </c>
      <c r="G88" s="1063">
        <f t="shared" si="31"/>
        <v>5927.0205646760005</v>
      </c>
      <c r="H88" s="1064">
        <f t="shared" si="31"/>
        <v>5820.9507832183153</v>
      </c>
    </row>
    <row r="89" spans="1:8" ht="14.5" thickTop="1" x14ac:dyDescent="0.3">
      <c r="A89" s="106" t="s">
        <v>247</v>
      </c>
      <c r="B89" s="104" t="s">
        <v>225</v>
      </c>
      <c r="C89" s="1065">
        <f>SUM(C90:C93)</f>
        <v>6387.5</v>
      </c>
      <c r="D89" s="1065">
        <f t="shared" ref="D89:H89" si="32">SUM(D90:D93)</f>
        <v>6509.3188477329968</v>
      </c>
      <c r="E89" s="1065">
        <f t="shared" si="32"/>
        <v>6076.6847315191408</v>
      </c>
      <c r="F89" s="1065">
        <f t="shared" si="32"/>
        <v>5912.240711721417</v>
      </c>
      <c r="G89" s="1065">
        <f t="shared" si="32"/>
        <v>5802.0205646760005</v>
      </c>
      <c r="H89" s="1066">
        <f t="shared" si="32"/>
        <v>5695.9507832183153</v>
      </c>
    </row>
    <row r="90" spans="1:8" x14ac:dyDescent="0.3">
      <c r="A90" s="106" t="s">
        <v>248</v>
      </c>
      <c r="B90" s="104" t="s">
        <v>225</v>
      </c>
      <c r="C90" s="1199">
        <v>2936.5250863441051</v>
      </c>
      <c r="D90" s="1199">
        <v>2993.0533813433449</v>
      </c>
      <c r="E90" s="1199">
        <v>2792.2957038312816</v>
      </c>
      <c r="F90" s="1199">
        <v>2730.6810348616368</v>
      </c>
      <c r="G90" s="1199">
        <v>2679.5349511234376</v>
      </c>
      <c r="H90" s="1200">
        <v>2630.314785210468</v>
      </c>
    </row>
    <row r="91" spans="1:8" x14ac:dyDescent="0.3">
      <c r="A91" s="106" t="s">
        <v>249</v>
      </c>
      <c r="B91" s="104" t="s">
        <v>225</v>
      </c>
      <c r="C91" s="1199">
        <v>12.505256523413726</v>
      </c>
      <c r="D91" s="1199">
        <v>12.797141007058679</v>
      </c>
      <c r="E91" s="1199">
        <v>11.760526493227029</v>
      </c>
      <c r="F91" s="1199">
        <v>11.486312492302252</v>
      </c>
      <c r="G91" s="1199">
        <v>11.222219116717744</v>
      </c>
      <c r="H91" s="1200">
        <v>10.968070239370224</v>
      </c>
    </row>
    <row r="92" spans="1:8" x14ac:dyDescent="0.3">
      <c r="A92" s="106" t="s">
        <v>250</v>
      </c>
      <c r="B92" s="104" t="s">
        <v>225</v>
      </c>
      <c r="C92" s="1199">
        <v>3438.4696571324807</v>
      </c>
      <c r="D92" s="1199">
        <v>3503.4683253825933</v>
      </c>
      <c r="E92" s="1199">
        <v>3272.628501194632</v>
      </c>
      <c r="F92" s="1199">
        <v>3170.0733643674776</v>
      </c>
      <c r="G92" s="1199">
        <v>3111.2633944358454</v>
      </c>
      <c r="H92" s="1200">
        <v>3054.6679277684771</v>
      </c>
    </row>
    <row r="93" spans="1:8" x14ac:dyDescent="0.3">
      <c r="A93" s="106" t="s">
        <v>251</v>
      </c>
      <c r="B93" s="104" t="s">
        <v>225</v>
      </c>
      <c r="C93" s="1199">
        <v>0</v>
      </c>
      <c r="D93" s="1199">
        <v>0</v>
      </c>
      <c r="E93" s="1199">
        <v>0</v>
      </c>
      <c r="F93" s="1199">
        <v>0</v>
      </c>
      <c r="G93" s="1199">
        <v>0</v>
      </c>
      <c r="H93" s="1200">
        <v>0</v>
      </c>
    </row>
    <row r="94" spans="1:8" x14ac:dyDescent="0.3">
      <c r="A94" s="106" t="s">
        <v>1047</v>
      </c>
      <c r="B94" s="104" t="s">
        <v>225</v>
      </c>
      <c r="C94" s="1199">
        <v>115.49333333333334</v>
      </c>
      <c r="D94" s="1199">
        <v>139</v>
      </c>
      <c r="E94" s="1199">
        <v>140</v>
      </c>
      <c r="F94" s="1199">
        <v>118</v>
      </c>
      <c r="G94" s="1199">
        <v>116</v>
      </c>
      <c r="H94" s="1200">
        <v>116</v>
      </c>
    </row>
    <row r="95" spans="1:8" ht="14.5" thickBot="1" x14ac:dyDescent="0.35">
      <c r="A95" s="107" t="s">
        <v>1048</v>
      </c>
      <c r="B95" s="108" t="s">
        <v>225</v>
      </c>
      <c r="C95" s="1210">
        <v>6.5066666666666668</v>
      </c>
      <c r="D95" s="1210">
        <v>11</v>
      </c>
      <c r="E95" s="1210">
        <v>10</v>
      </c>
      <c r="F95" s="1210">
        <v>7</v>
      </c>
      <c r="G95" s="1210">
        <v>9</v>
      </c>
      <c r="H95" s="1211">
        <v>9</v>
      </c>
    </row>
    <row r="96" spans="1:8" ht="14.5" thickBot="1" x14ac:dyDescent="0.35">
      <c r="A96" s="111" t="s">
        <v>252</v>
      </c>
      <c r="B96" s="525" t="s">
        <v>225</v>
      </c>
      <c r="C96" s="1063">
        <f>C97+C98</f>
        <v>5129</v>
      </c>
      <c r="D96" s="1063">
        <f t="shared" ref="D96:H96" si="33">D97+D98</f>
        <v>2715</v>
      </c>
      <c r="E96" s="1063">
        <f t="shared" si="33"/>
        <v>2715</v>
      </c>
      <c r="F96" s="1063">
        <f t="shared" si="33"/>
        <v>2715</v>
      </c>
      <c r="G96" s="1063">
        <f t="shared" si="33"/>
        <v>2714</v>
      </c>
      <c r="H96" s="1064">
        <f t="shared" si="33"/>
        <v>2714</v>
      </c>
    </row>
    <row r="97" spans="1:8" ht="14.5" thickTop="1" x14ac:dyDescent="0.3">
      <c r="A97" s="106" t="s">
        <v>253</v>
      </c>
      <c r="B97" s="104" t="s">
        <v>225</v>
      </c>
      <c r="C97" s="1214">
        <v>2000</v>
      </c>
      <c r="D97" s="1214">
        <v>2000</v>
      </c>
      <c r="E97" s="1214">
        <v>2000</v>
      </c>
      <c r="F97" s="1214">
        <v>2000</v>
      </c>
      <c r="G97" s="1214">
        <v>2000</v>
      </c>
      <c r="H97" s="1215">
        <v>2000</v>
      </c>
    </row>
    <row r="98" spans="1:8" x14ac:dyDescent="0.3">
      <c r="A98" s="106" t="s">
        <v>254</v>
      </c>
      <c r="B98" s="104" t="s">
        <v>225</v>
      </c>
      <c r="C98" s="892">
        <f>SUM(C99:C101)</f>
        <v>3129</v>
      </c>
      <c r="D98" s="892">
        <f t="shared" ref="D98:H98" si="34">SUM(D99:D101)</f>
        <v>715</v>
      </c>
      <c r="E98" s="892">
        <f t="shared" si="34"/>
        <v>715</v>
      </c>
      <c r="F98" s="892">
        <f t="shared" si="34"/>
        <v>715</v>
      </c>
      <c r="G98" s="892">
        <f t="shared" si="34"/>
        <v>714</v>
      </c>
      <c r="H98" s="896">
        <f t="shared" si="34"/>
        <v>714</v>
      </c>
    </row>
    <row r="99" spans="1:8" x14ac:dyDescent="0.3">
      <c r="A99" s="106" t="s">
        <v>255</v>
      </c>
      <c r="B99" s="104" t="s">
        <v>225</v>
      </c>
      <c r="C99" s="1199">
        <v>3129</v>
      </c>
      <c r="D99" s="1199">
        <v>715</v>
      </c>
      <c r="E99" s="1199">
        <v>715</v>
      </c>
      <c r="F99" s="1199">
        <v>715</v>
      </c>
      <c r="G99" s="1199">
        <v>714</v>
      </c>
      <c r="H99" s="1200">
        <v>714</v>
      </c>
    </row>
    <row r="100" spans="1:8" x14ac:dyDescent="0.3">
      <c r="A100" s="106" t="s">
        <v>256</v>
      </c>
      <c r="B100" s="104" t="s">
        <v>225</v>
      </c>
      <c r="C100" s="1199">
        <v>0</v>
      </c>
      <c r="D100" s="1199">
        <v>0</v>
      </c>
      <c r="E100" s="1199">
        <v>0</v>
      </c>
      <c r="F100" s="1199">
        <v>0</v>
      </c>
      <c r="G100" s="1199">
        <v>0</v>
      </c>
      <c r="H100" s="1200">
        <v>0</v>
      </c>
    </row>
    <row r="101" spans="1:8" ht="14.5" thickBot="1" x14ac:dyDescent="0.35">
      <c r="A101" s="107" t="s">
        <v>257</v>
      </c>
      <c r="B101" s="108" t="s">
        <v>225</v>
      </c>
      <c r="C101" s="1210">
        <v>0</v>
      </c>
      <c r="D101" s="1210">
        <v>0</v>
      </c>
      <c r="E101" s="1210">
        <v>0</v>
      </c>
      <c r="F101" s="1210">
        <v>0</v>
      </c>
      <c r="G101" s="1210">
        <v>0</v>
      </c>
      <c r="H101" s="1211">
        <v>0</v>
      </c>
    </row>
    <row r="102" spans="1:8" ht="14.5" thickBot="1" x14ac:dyDescent="0.35">
      <c r="A102" s="105" t="s">
        <v>258</v>
      </c>
      <c r="B102" s="109" t="s">
        <v>225</v>
      </c>
      <c r="C102" s="1063">
        <f>SUM(C103:C107)</f>
        <v>14502.761735547316</v>
      </c>
      <c r="D102" s="1063">
        <f t="shared" ref="D102:H102" si="35">SUM(D103:D107)</f>
        <v>14993.040307962259</v>
      </c>
      <c r="E102" s="1063">
        <f t="shared" si="35"/>
        <v>16614.159606204335</v>
      </c>
      <c r="F102" s="1063">
        <f t="shared" si="35"/>
        <v>15290.649410279544</v>
      </c>
      <c r="G102" s="1063">
        <f t="shared" si="35"/>
        <v>12971.925047508752</v>
      </c>
      <c r="H102" s="1064">
        <f t="shared" si="35"/>
        <v>12413.160794810181</v>
      </c>
    </row>
    <row r="103" spans="1:8" ht="14.5" thickTop="1" x14ac:dyDescent="0.3">
      <c r="A103" s="106" t="s">
        <v>259</v>
      </c>
      <c r="B103" s="104" t="s">
        <v>225</v>
      </c>
      <c r="C103" s="1214">
        <v>5537.1720674224334</v>
      </c>
      <c r="D103" s="1214">
        <v>4370.2273049366822</v>
      </c>
      <c r="E103" s="1214">
        <v>3885.3514207318372</v>
      </c>
      <c r="F103" s="1214">
        <v>2404.741518088998</v>
      </c>
      <c r="G103" s="1214">
        <v>2430.639632701701</v>
      </c>
      <c r="H103" s="1215">
        <v>2551.0642902960226</v>
      </c>
    </row>
    <row r="104" spans="1:8" x14ac:dyDescent="0.3">
      <c r="A104" s="106" t="s">
        <v>260</v>
      </c>
      <c r="B104" s="104" t="s">
        <v>225</v>
      </c>
      <c r="C104" s="1199">
        <v>20.742870893117662</v>
      </c>
      <c r="D104" s="1199">
        <v>17.652759234185311</v>
      </c>
      <c r="E104" s="1199">
        <v>18.926819151569021</v>
      </c>
      <c r="F104" s="1199">
        <v>14.626468869085963</v>
      </c>
      <c r="G104" s="1199">
        <v>16.028664421566692</v>
      </c>
      <c r="H104" s="1200">
        <v>13.235508459943388</v>
      </c>
    </row>
    <row r="105" spans="1:8" x14ac:dyDescent="0.3">
      <c r="A105" s="106" t="s">
        <v>261</v>
      </c>
      <c r="B105" s="104" t="s">
        <v>225</v>
      </c>
      <c r="C105" s="1199">
        <v>8058.6885732292167</v>
      </c>
      <c r="D105" s="1199">
        <v>9877.829464683331</v>
      </c>
      <c r="E105" s="1199">
        <v>12020.378032107357</v>
      </c>
      <c r="F105" s="1199">
        <v>12365.800959853292</v>
      </c>
      <c r="G105" s="1199">
        <v>10014.799157662725</v>
      </c>
      <c r="H105" s="1200">
        <v>9364.4262740768609</v>
      </c>
    </row>
    <row r="106" spans="1:8" x14ac:dyDescent="0.3">
      <c r="A106" s="106" t="s">
        <v>262</v>
      </c>
      <c r="B106" s="104" t="s">
        <v>225</v>
      </c>
      <c r="C106" s="1199">
        <v>0</v>
      </c>
      <c r="D106" s="1199">
        <v>0</v>
      </c>
      <c r="E106" s="1199">
        <v>0</v>
      </c>
      <c r="F106" s="1199">
        <v>0</v>
      </c>
      <c r="G106" s="1199">
        <v>0</v>
      </c>
      <c r="H106" s="1200">
        <v>0</v>
      </c>
    </row>
    <row r="107" spans="1:8" x14ac:dyDescent="0.3">
      <c r="A107" s="106" t="s">
        <v>263</v>
      </c>
      <c r="B107" s="104" t="s">
        <v>225</v>
      </c>
      <c r="C107" s="892">
        <f>SUM(C108:C109)</f>
        <v>886.15822400254945</v>
      </c>
      <c r="D107" s="892">
        <f t="shared" ref="D107:H107" si="36">SUM(D108:D109)</f>
        <v>727.33077910806151</v>
      </c>
      <c r="E107" s="892">
        <f t="shared" si="36"/>
        <v>689.50333421357357</v>
      </c>
      <c r="F107" s="892">
        <f t="shared" si="36"/>
        <v>505.48046346816704</v>
      </c>
      <c r="G107" s="892">
        <f t="shared" si="36"/>
        <v>510.45759272276052</v>
      </c>
      <c r="H107" s="896">
        <f t="shared" si="36"/>
        <v>484.434721977354</v>
      </c>
    </row>
    <row r="108" spans="1:8" x14ac:dyDescent="0.3">
      <c r="A108" s="106" t="s">
        <v>1047</v>
      </c>
      <c r="B108" s="104" t="s">
        <v>225</v>
      </c>
      <c r="C108" s="1199">
        <v>789.8312635549288</v>
      </c>
      <c r="D108" s="1199">
        <v>619.76830220002296</v>
      </c>
      <c r="E108" s="1199">
        <v>593.70534084511712</v>
      </c>
      <c r="F108" s="1199">
        <v>421.48620638269563</v>
      </c>
      <c r="G108" s="1199">
        <v>430.26707192027413</v>
      </c>
      <c r="H108" s="1200">
        <v>383.04793745785264</v>
      </c>
    </row>
    <row r="109" spans="1:8" ht="14.5" thickBot="1" x14ac:dyDescent="0.35">
      <c r="A109" s="114" t="s">
        <v>1048</v>
      </c>
      <c r="B109" s="527" t="s">
        <v>225</v>
      </c>
      <c r="C109" s="1218">
        <v>96.326960447620607</v>
      </c>
      <c r="D109" s="1218">
        <v>107.56247690803855</v>
      </c>
      <c r="E109" s="1218">
        <v>95.797993368456488</v>
      </c>
      <c r="F109" s="1218">
        <v>83.994257085471432</v>
      </c>
      <c r="G109" s="1218">
        <v>80.190520802486375</v>
      </c>
      <c r="H109" s="1219">
        <v>101.38678451950133</v>
      </c>
    </row>
    <row r="110" spans="1:8" ht="14.5" thickBot="1" x14ac:dyDescent="0.35">
      <c r="A110" s="110" t="s">
        <v>264</v>
      </c>
      <c r="B110" s="115" t="s">
        <v>225</v>
      </c>
      <c r="C110" s="1212">
        <v>37</v>
      </c>
      <c r="D110" s="1212">
        <v>37</v>
      </c>
      <c r="E110" s="1212">
        <v>37</v>
      </c>
      <c r="F110" s="1212">
        <v>37</v>
      </c>
      <c r="G110" s="1212">
        <v>37</v>
      </c>
      <c r="H110" s="1213">
        <v>37</v>
      </c>
    </row>
    <row r="111" spans="1:8" x14ac:dyDescent="0.3">
      <c r="A111" s="101"/>
      <c r="B111" s="528"/>
      <c r="C111" s="528"/>
      <c r="D111" s="528"/>
      <c r="E111" s="528"/>
      <c r="F111" s="528"/>
      <c r="G111" s="528"/>
      <c r="H111" s="528"/>
    </row>
    <row r="112" spans="1:8" x14ac:dyDescent="0.3">
      <c r="A112" s="101"/>
      <c r="B112" s="101"/>
      <c r="C112" s="101"/>
      <c r="D112" s="101"/>
      <c r="E112" s="101"/>
      <c r="F112" s="101"/>
      <c r="G112" s="101"/>
      <c r="H112" s="101"/>
    </row>
    <row r="113" spans="1:40" ht="16" thickBot="1" x14ac:dyDescent="0.4">
      <c r="A113" s="365" t="s">
        <v>974</v>
      </c>
      <c r="B113" s="101"/>
      <c r="D113" s="101"/>
      <c r="E113" s="101"/>
      <c r="F113" s="101"/>
      <c r="G113" s="101"/>
      <c r="H113" s="101"/>
    </row>
    <row r="114" spans="1:40" x14ac:dyDescent="0.3">
      <c r="A114" s="1514" t="s">
        <v>214</v>
      </c>
      <c r="B114" s="1516" t="s">
        <v>299</v>
      </c>
      <c r="C114" s="1512" t="s">
        <v>1049</v>
      </c>
      <c r="D114" s="1512"/>
      <c r="E114" s="1512"/>
      <c r="F114" s="1512"/>
      <c r="G114" s="1512"/>
      <c r="H114" s="1513"/>
    </row>
    <row r="115" spans="1:40" s="38" customFormat="1" ht="15" customHeight="1" x14ac:dyDescent="0.3">
      <c r="A115" s="1515"/>
      <c r="B115" s="1517"/>
      <c r="C115" s="92">
        <v>2023</v>
      </c>
      <c r="D115" s="92">
        <f>C115+1</f>
        <v>2024</v>
      </c>
      <c r="E115" s="92">
        <f t="shared" ref="E115" si="37">D115+1</f>
        <v>2025</v>
      </c>
      <c r="F115" s="92">
        <f t="shared" ref="F115" si="38">E115+1</f>
        <v>2026</v>
      </c>
      <c r="G115" s="92">
        <f t="shared" ref="G115" si="39">F115+1</f>
        <v>2027</v>
      </c>
      <c r="H115" s="95">
        <f t="shared" ref="H115" si="40">G115+1</f>
        <v>2028</v>
      </c>
      <c r="I115" s="39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7"/>
      <c r="AK115" s="37"/>
      <c r="AL115" s="37"/>
      <c r="AM115" s="37"/>
      <c r="AN115" s="37"/>
    </row>
    <row r="116" spans="1:40" x14ac:dyDescent="0.3">
      <c r="A116" s="1509" t="s">
        <v>13</v>
      </c>
      <c r="B116" s="1510"/>
      <c r="C116" s="1510"/>
      <c r="D116" s="1510"/>
      <c r="E116" s="1510"/>
      <c r="F116" s="1510"/>
      <c r="G116" s="1510"/>
      <c r="H116" s="1511"/>
    </row>
    <row r="117" spans="1:40" ht="14.5" thickBot="1" x14ac:dyDescent="0.35">
      <c r="A117" s="1316" t="s">
        <v>1043</v>
      </c>
      <c r="B117" s="109" t="s">
        <v>225</v>
      </c>
      <c r="C117" s="1339">
        <f t="shared" ref="C117:H117" si="41">SUM(C118:C119)</f>
        <v>0</v>
      </c>
      <c r="D117" s="1339">
        <f t="shared" si="41"/>
        <v>0</v>
      </c>
      <c r="E117" s="1339">
        <f t="shared" si="41"/>
        <v>0</v>
      </c>
      <c r="F117" s="1339">
        <f t="shared" si="41"/>
        <v>0</v>
      </c>
      <c r="G117" s="1339">
        <f t="shared" si="41"/>
        <v>0</v>
      </c>
      <c r="H117" s="1340">
        <f t="shared" si="41"/>
        <v>0</v>
      </c>
    </row>
    <row r="118" spans="1:40" ht="14.5" thickTop="1" x14ac:dyDescent="0.3">
      <c r="A118" s="1326" t="s">
        <v>1042</v>
      </c>
      <c r="B118" s="104" t="s">
        <v>225</v>
      </c>
      <c r="C118" s="1214"/>
      <c r="D118" s="1214"/>
      <c r="E118" s="1214"/>
      <c r="F118" s="1214"/>
      <c r="G118" s="1214"/>
      <c r="H118" s="1215"/>
    </row>
    <row r="119" spans="1:40" ht="14.5" thickBot="1" x14ac:dyDescent="0.35">
      <c r="A119" s="107" t="s">
        <v>226</v>
      </c>
      <c r="B119" s="108" t="s">
        <v>225</v>
      </c>
      <c r="C119" s="1210"/>
      <c r="D119" s="1210"/>
      <c r="E119" s="1210"/>
      <c r="F119" s="1210"/>
      <c r="G119" s="1210"/>
      <c r="H119" s="1211"/>
    </row>
    <row r="120" spans="1:40" ht="14.5" thickBot="1" x14ac:dyDescent="0.35">
      <c r="A120" s="111" t="s">
        <v>227</v>
      </c>
      <c r="B120" s="525" t="s">
        <v>225</v>
      </c>
      <c r="C120" s="1328">
        <f>SUM(C121:C122)</f>
        <v>0</v>
      </c>
      <c r="D120" s="1328">
        <f t="shared" ref="D120:H120" si="42">SUM(D121:D122)</f>
        <v>0</v>
      </c>
      <c r="E120" s="1328">
        <f t="shared" si="42"/>
        <v>0</v>
      </c>
      <c r="F120" s="1328">
        <f t="shared" si="42"/>
        <v>0</v>
      </c>
      <c r="G120" s="1328">
        <f t="shared" si="42"/>
        <v>0</v>
      </c>
      <c r="H120" s="1329">
        <f t="shared" si="42"/>
        <v>0</v>
      </c>
    </row>
    <row r="121" spans="1:40" ht="14.5" thickTop="1" x14ac:dyDescent="0.3">
      <c r="A121" s="106" t="s">
        <v>228</v>
      </c>
      <c r="B121" s="104" t="s">
        <v>225</v>
      </c>
      <c r="C121" s="1214"/>
      <c r="D121" s="1214"/>
      <c r="E121" s="1214"/>
      <c r="F121" s="1214"/>
      <c r="G121" s="1214"/>
      <c r="H121" s="1215"/>
    </row>
    <row r="122" spans="1:40" ht="14.5" thickBot="1" x14ac:dyDescent="0.35">
      <c r="A122" s="1327" t="s">
        <v>1044</v>
      </c>
      <c r="B122" s="108" t="s">
        <v>225</v>
      </c>
      <c r="C122" s="1199"/>
      <c r="D122" s="1199"/>
      <c r="E122" s="1199"/>
      <c r="F122" s="1199"/>
      <c r="G122" s="1199"/>
      <c r="H122" s="1200"/>
    </row>
    <row r="123" spans="1:40" x14ac:dyDescent="0.3">
      <c r="A123" s="101"/>
      <c r="B123" s="101"/>
      <c r="C123" s="1512" t="s">
        <v>1049</v>
      </c>
      <c r="D123" s="1512"/>
      <c r="E123" s="1512"/>
      <c r="F123" s="1512"/>
      <c r="G123" s="1512"/>
      <c r="H123" s="1513"/>
    </row>
    <row r="124" spans="1:40" ht="14.5" thickBot="1" x14ac:dyDescent="0.35">
      <c r="A124" s="103" t="s">
        <v>14</v>
      </c>
      <c r="B124" s="101"/>
      <c r="C124" s="92">
        <v>2023</v>
      </c>
      <c r="D124" s="92">
        <f>C124+1</f>
        <v>2024</v>
      </c>
      <c r="E124" s="92">
        <f t="shared" ref="E124" si="43">D124+1</f>
        <v>2025</v>
      </c>
      <c r="F124" s="92">
        <f t="shared" ref="F124" si="44">E124+1</f>
        <v>2026</v>
      </c>
      <c r="G124" s="92">
        <f t="shared" ref="G124" si="45">F124+1</f>
        <v>2027</v>
      </c>
      <c r="H124" s="95">
        <f t="shared" ref="H124" si="46">G124+1</f>
        <v>2028</v>
      </c>
    </row>
    <row r="125" spans="1:40" ht="14.5" thickBot="1" x14ac:dyDescent="0.35">
      <c r="A125" s="111" t="s">
        <v>229</v>
      </c>
      <c r="B125" s="1346" t="s">
        <v>375</v>
      </c>
      <c r="C125" s="1063">
        <f>C126+C127</f>
        <v>0</v>
      </c>
      <c r="D125" s="1063">
        <f t="shared" ref="D125:H125" si="47">D126+D127</f>
        <v>0</v>
      </c>
      <c r="E125" s="1063">
        <f t="shared" si="47"/>
        <v>0</v>
      </c>
      <c r="F125" s="1063">
        <f t="shared" si="47"/>
        <v>0</v>
      </c>
      <c r="G125" s="1063">
        <f t="shared" si="47"/>
        <v>0</v>
      </c>
      <c r="H125" s="1064">
        <f t="shared" si="47"/>
        <v>0</v>
      </c>
    </row>
    <row r="126" spans="1:40" ht="14.5" thickTop="1" x14ac:dyDescent="0.3">
      <c r="A126" s="106" t="s">
        <v>231</v>
      </c>
      <c r="B126" s="104" t="s">
        <v>375</v>
      </c>
      <c r="C126" s="1214"/>
      <c r="D126" s="1214"/>
      <c r="E126" s="1214"/>
      <c r="F126" s="1214"/>
      <c r="G126" s="1214"/>
      <c r="H126" s="1215"/>
    </row>
    <row r="127" spans="1:40" x14ac:dyDescent="0.3">
      <c r="A127" s="106" t="s">
        <v>232</v>
      </c>
      <c r="B127" s="104" t="s">
        <v>375</v>
      </c>
      <c r="C127" s="892">
        <f>SUM(C128:C132)</f>
        <v>0</v>
      </c>
      <c r="D127" s="892">
        <f t="shared" ref="D127:H127" si="48">SUM(D128:D132)</f>
        <v>0</v>
      </c>
      <c r="E127" s="892">
        <f t="shared" si="48"/>
        <v>0</v>
      </c>
      <c r="F127" s="892">
        <f t="shared" si="48"/>
        <v>0</v>
      </c>
      <c r="G127" s="892">
        <f t="shared" si="48"/>
        <v>0</v>
      </c>
      <c r="H127" s="896">
        <f t="shared" si="48"/>
        <v>0</v>
      </c>
    </row>
    <row r="128" spans="1:40" x14ac:dyDescent="0.3">
      <c r="A128" s="106" t="s">
        <v>233</v>
      </c>
      <c r="B128" s="104" t="s">
        <v>375</v>
      </c>
      <c r="C128" s="1199"/>
      <c r="D128" s="1199"/>
      <c r="E128" s="1199"/>
      <c r="F128" s="1199"/>
      <c r="G128" s="1199"/>
      <c r="H128" s="1200"/>
    </row>
    <row r="129" spans="1:8" x14ac:dyDescent="0.3">
      <c r="A129" s="106" t="s">
        <v>234</v>
      </c>
      <c r="B129" s="104" t="s">
        <v>375</v>
      </c>
      <c r="C129" s="1199"/>
      <c r="D129" s="1199"/>
      <c r="E129" s="1199"/>
      <c r="F129" s="1199"/>
      <c r="G129" s="1199"/>
      <c r="H129" s="1200"/>
    </row>
    <row r="130" spans="1:8" x14ac:dyDescent="0.3">
      <c r="A130" s="106" t="s">
        <v>235</v>
      </c>
      <c r="B130" s="104" t="s">
        <v>375</v>
      </c>
      <c r="C130" s="1199"/>
      <c r="D130" s="1199"/>
      <c r="E130" s="1199"/>
      <c r="F130" s="1199"/>
      <c r="G130" s="1199"/>
      <c r="H130" s="1200"/>
    </row>
    <row r="131" spans="1:8" x14ac:dyDescent="0.3">
      <c r="A131" s="106" t="s">
        <v>236</v>
      </c>
      <c r="B131" s="104" t="s">
        <v>375</v>
      </c>
      <c r="C131" s="1199"/>
      <c r="D131" s="1199"/>
      <c r="E131" s="1199"/>
      <c r="F131" s="1199"/>
      <c r="G131" s="1199"/>
      <c r="H131" s="1200"/>
    </row>
    <row r="132" spans="1:8" ht="14.5" thickBot="1" x14ac:dyDescent="0.35">
      <c r="A132" s="107" t="s">
        <v>237</v>
      </c>
      <c r="B132" s="108" t="s">
        <v>375</v>
      </c>
      <c r="C132" s="1210"/>
      <c r="D132" s="1210"/>
      <c r="E132" s="1210"/>
      <c r="F132" s="1210"/>
      <c r="G132" s="1210"/>
      <c r="H132" s="1211"/>
    </row>
    <row r="133" spans="1:8" ht="14.5" thickBot="1" x14ac:dyDescent="0.35">
      <c r="A133" s="112" t="s">
        <v>238</v>
      </c>
      <c r="B133" s="526" t="s">
        <v>225</v>
      </c>
      <c r="C133" s="1216"/>
      <c r="D133" s="1216"/>
      <c r="E133" s="1216"/>
      <c r="F133" s="1216"/>
      <c r="G133" s="1216"/>
      <c r="H133" s="1217"/>
    </row>
    <row r="134" spans="1:8" ht="14.5" thickBot="1" x14ac:dyDescent="0.35">
      <c r="A134" s="111" t="s">
        <v>239</v>
      </c>
      <c r="B134" s="525" t="s">
        <v>225</v>
      </c>
      <c r="C134" s="1063">
        <f>C135+C136+C139+C140</f>
        <v>0</v>
      </c>
      <c r="D134" s="1063">
        <f t="shared" ref="D134:H134" si="49">D135+D136+D139+D140</f>
        <v>0</v>
      </c>
      <c r="E134" s="1063">
        <f t="shared" si="49"/>
        <v>0</v>
      </c>
      <c r="F134" s="1063">
        <f t="shared" si="49"/>
        <v>0</v>
      </c>
      <c r="G134" s="1063">
        <f t="shared" si="49"/>
        <v>0</v>
      </c>
      <c r="H134" s="1064">
        <f t="shared" si="49"/>
        <v>0</v>
      </c>
    </row>
    <row r="135" spans="1:8" ht="14.5" thickTop="1" x14ac:dyDescent="0.3">
      <c r="A135" s="106" t="s">
        <v>240</v>
      </c>
      <c r="B135" s="104" t="s">
        <v>225</v>
      </c>
      <c r="C135" s="1214"/>
      <c r="D135" s="1214"/>
      <c r="E135" s="1214"/>
      <c r="F135" s="1214"/>
      <c r="G135" s="1214"/>
      <c r="H135" s="1215"/>
    </row>
    <row r="136" spans="1:8" x14ac:dyDescent="0.3">
      <c r="A136" s="106" t="s">
        <v>241</v>
      </c>
      <c r="B136" s="104" t="s">
        <v>225</v>
      </c>
      <c r="C136" s="892">
        <f>SUM(C137:C138)</f>
        <v>0</v>
      </c>
      <c r="D136" s="892">
        <f>SUM(D137:D138)</f>
        <v>0</v>
      </c>
      <c r="E136" s="892">
        <f t="shared" ref="E136:H136" si="50">SUM(E137:E138)</f>
        <v>0</v>
      </c>
      <c r="F136" s="892">
        <f t="shared" si="50"/>
        <v>0</v>
      </c>
      <c r="G136" s="892">
        <f t="shared" si="50"/>
        <v>0</v>
      </c>
      <c r="H136" s="896">
        <f t="shared" si="50"/>
        <v>0</v>
      </c>
    </row>
    <row r="137" spans="1:8" x14ac:dyDescent="0.3">
      <c r="A137" s="106" t="s">
        <v>242</v>
      </c>
      <c r="B137" s="104" t="s">
        <v>225</v>
      </c>
      <c r="C137" s="1199"/>
      <c r="D137" s="1199"/>
      <c r="E137" s="1199"/>
      <c r="F137" s="1199"/>
      <c r="G137" s="1199"/>
      <c r="H137" s="1200"/>
    </row>
    <row r="138" spans="1:8" x14ac:dyDescent="0.3">
      <c r="A138" s="106" t="s">
        <v>243</v>
      </c>
      <c r="B138" s="104" t="s">
        <v>225</v>
      </c>
      <c r="C138" s="1199"/>
      <c r="D138" s="1199"/>
      <c r="E138" s="1199"/>
      <c r="F138" s="1199"/>
      <c r="G138" s="1199"/>
      <c r="H138" s="1200"/>
    </row>
    <row r="139" spans="1:8" x14ac:dyDescent="0.3">
      <c r="A139" s="106" t="s">
        <v>244</v>
      </c>
      <c r="B139" s="104" t="s">
        <v>225</v>
      </c>
      <c r="C139" s="1199"/>
      <c r="D139" s="1199"/>
      <c r="E139" s="1199"/>
      <c r="F139" s="1199"/>
      <c r="G139" s="1199"/>
      <c r="H139" s="1200"/>
    </row>
    <row r="140" spans="1:8" ht="14.5" thickBot="1" x14ac:dyDescent="0.35">
      <c r="A140" s="114" t="s">
        <v>245</v>
      </c>
      <c r="B140" s="527" t="s">
        <v>225</v>
      </c>
      <c r="C140" s="1218"/>
      <c r="D140" s="1218"/>
      <c r="E140" s="1218"/>
      <c r="F140" s="1218"/>
      <c r="G140" s="1218"/>
      <c r="H140" s="1219"/>
    </row>
    <row r="141" spans="1:8" ht="14.5" thickBot="1" x14ac:dyDescent="0.35">
      <c r="A141" s="111" t="s">
        <v>246</v>
      </c>
      <c r="B141" s="525" t="s">
        <v>225</v>
      </c>
      <c r="C141" s="1063">
        <f>C142+C147+C148</f>
        <v>0</v>
      </c>
      <c r="D141" s="1063">
        <f t="shared" ref="D141:H141" si="51">D142+D147+D148</f>
        <v>0</v>
      </c>
      <c r="E141" s="1063">
        <f t="shared" si="51"/>
        <v>0</v>
      </c>
      <c r="F141" s="1063">
        <f t="shared" si="51"/>
        <v>0</v>
      </c>
      <c r="G141" s="1063">
        <f t="shared" si="51"/>
        <v>0</v>
      </c>
      <c r="H141" s="1064">
        <f t="shared" si="51"/>
        <v>0</v>
      </c>
    </row>
    <row r="142" spans="1:8" ht="14.5" thickTop="1" x14ac:dyDescent="0.3">
      <c r="A142" s="106" t="s">
        <v>247</v>
      </c>
      <c r="B142" s="104" t="s">
        <v>225</v>
      </c>
      <c r="C142" s="1065">
        <f>SUM(C143:C146)</f>
        <v>0</v>
      </c>
      <c r="D142" s="1065">
        <f t="shared" ref="D142:H142" si="52">SUM(D143:D146)</f>
        <v>0</v>
      </c>
      <c r="E142" s="1065">
        <f t="shared" si="52"/>
        <v>0</v>
      </c>
      <c r="F142" s="1065">
        <f t="shared" si="52"/>
        <v>0</v>
      </c>
      <c r="G142" s="1065">
        <f t="shared" si="52"/>
        <v>0</v>
      </c>
      <c r="H142" s="1066">
        <f t="shared" si="52"/>
        <v>0</v>
      </c>
    </row>
    <row r="143" spans="1:8" x14ac:dyDescent="0.3">
      <c r="A143" s="106" t="s">
        <v>248</v>
      </c>
      <c r="B143" s="104" t="s">
        <v>225</v>
      </c>
      <c r="C143" s="1199"/>
      <c r="D143" s="1199"/>
      <c r="E143" s="1199"/>
      <c r="F143" s="1199"/>
      <c r="G143" s="1199"/>
      <c r="H143" s="1200"/>
    </row>
    <row r="144" spans="1:8" x14ac:dyDescent="0.3">
      <c r="A144" s="106" t="s">
        <v>249</v>
      </c>
      <c r="B144" s="104" t="s">
        <v>225</v>
      </c>
      <c r="C144" s="1199"/>
      <c r="D144" s="1199"/>
      <c r="E144" s="1199"/>
      <c r="F144" s="1199"/>
      <c r="G144" s="1199"/>
      <c r="H144" s="1200"/>
    </row>
    <row r="145" spans="1:8" x14ac:dyDescent="0.3">
      <c r="A145" s="106" t="s">
        <v>250</v>
      </c>
      <c r="B145" s="104" t="s">
        <v>225</v>
      </c>
      <c r="C145" s="1199"/>
      <c r="D145" s="1199"/>
      <c r="E145" s="1199"/>
      <c r="F145" s="1199"/>
      <c r="G145" s="1199"/>
      <c r="H145" s="1200"/>
    </row>
    <row r="146" spans="1:8" x14ac:dyDescent="0.3">
      <c r="A146" s="106" t="s">
        <v>251</v>
      </c>
      <c r="B146" s="104" t="s">
        <v>225</v>
      </c>
      <c r="C146" s="1199"/>
      <c r="D146" s="1199"/>
      <c r="E146" s="1199"/>
      <c r="F146" s="1199"/>
      <c r="G146" s="1199"/>
      <c r="H146" s="1200"/>
    </row>
    <row r="147" spans="1:8" x14ac:dyDescent="0.3">
      <c r="A147" s="106" t="s">
        <v>1047</v>
      </c>
      <c r="B147" s="104" t="s">
        <v>225</v>
      </c>
      <c r="C147" s="1199"/>
      <c r="D147" s="1199"/>
      <c r="E147" s="1199"/>
      <c r="F147" s="1199"/>
      <c r="G147" s="1199"/>
      <c r="H147" s="1200"/>
    </row>
    <row r="148" spans="1:8" ht="14.5" thickBot="1" x14ac:dyDescent="0.35">
      <c r="A148" s="107" t="s">
        <v>1048</v>
      </c>
      <c r="B148" s="108" t="s">
        <v>225</v>
      </c>
      <c r="C148" s="1210"/>
      <c r="D148" s="1210"/>
      <c r="E148" s="1210"/>
      <c r="F148" s="1210"/>
      <c r="G148" s="1210"/>
      <c r="H148" s="1211"/>
    </row>
    <row r="149" spans="1:8" ht="14.5" thickBot="1" x14ac:dyDescent="0.35">
      <c r="A149" s="111" t="s">
        <v>252</v>
      </c>
      <c r="B149" s="525" t="s">
        <v>225</v>
      </c>
      <c r="C149" s="1063">
        <f>C150+C151</f>
        <v>0</v>
      </c>
      <c r="D149" s="1063">
        <f t="shared" ref="D149:H149" si="53">D150+D151</f>
        <v>0</v>
      </c>
      <c r="E149" s="1063">
        <f t="shared" si="53"/>
        <v>0</v>
      </c>
      <c r="F149" s="1063">
        <f t="shared" si="53"/>
        <v>0</v>
      </c>
      <c r="G149" s="1063">
        <f t="shared" si="53"/>
        <v>0</v>
      </c>
      <c r="H149" s="1064">
        <f t="shared" si="53"/>
        <v>0</v>
      </c>
    </row>
    <row r="150" spans="1:8" ht="14.5" thickTop="1" x14ac:dyDescent="0.3">
      <c r="A150" s="106" t="s">
        <v>253</v>
      </c>
      <c r="B150" s="104" t="s">
        <v>225</v>
      </c>
      <c r="C150" s="1214"/>
      <c r="D150" s="1214"/>
      <c r="E150" s="1214"/>
      <c r="F150" s="1214"/>
      <c r="G150" s="1214"/>
      <c r="H150" s="1215"/>
    </row>
    <row r="151" spans="1:8" x14ac:dyDescent="0.3">
      <c r="A151" s="106" t="s">
        <v>254</v>
      </c>
      <c r="B151" s="104" t="s">
        <v>225</v>
      </c>
      <c r="C151" s="892">
        <f>SUM(C152:C154)</f>
        <v>0</v>
      </c>
      <c r="D151" s="892">
        <f t="shared" ref="D151:H151" si="54">SUM(D152:D154)</f>
        <v>0</v>
      </c>
      <c r="E151" s="892">
        <f t="shared" si="54"/>
        <v>0</v>
      </c>
      <c r="F151" s="892">
        <f t="shared" si="54"/>
        <v>0</v>
      </c>
      <c r="G151" s="892">
        <f t="shared" si="54"/>
        <v>0</v>
      </c>
      <c r="H151" s="896">
        <f t="shared" si="54"/>
        <v>0</v>
      </c>
    </row>
    <row r="152" spans="1:8" x14ac:dyDescent="0.3">
      <c r="A152" s="106" t="s">
        <v>255</v>
      </c>
      <c r="B152" s="104" t="s">
        <v>225</v>
      </c>
      <c r="C152" s="1199"/>
      <c r="D152" s="1199"/>
      <c r="E152" s="1199"/>
      <c r="F152" s="1199"/>
      <c r="G152" s="1199"/>
      <c r="H152" s="1200"/>
    </row>
    <row r="153" spans="1:8" x14ac:dyDescent="0.3">
      <c r="A153" s="106" t="s">
        <v>256</v>
      </c>
      <c r="B153" s="104" t="s">
        <v>225</v>
      </c>
      <c r="C153" s="1199"/>
      <c r="D153" s="1199"/>
      <c r="E153" s="1199"/>
      <c r="F153" s="1199"/>
      <c r="G153" s="1199"/>
      <c r="H153" s="1200"/>
    </row>
    <row r="154" spans="1:8" ht="14.5" thickBot="1" x14ac:dyDescent="0.35">
      <c r="A154" s="107" t="s">
        <v>257</v>
      </c>
      <c r="B154" s="108" t="s">
        <v>225</v>
      </c>
      <c r="C154" s="1210"/>
      <c r="D154" s="1210"/>
      <c r="E154" s="1210"/>
      <c r="F154" s="1210"/>
      <c r="G154" s="1210"/>
      <c r="H154" s="1211"/>
    </row>
    <row r="155" spans="1:8" ht="14.5" thickBot="1" x14ac:dyDescent="0.35">
      <c r="A155" s="105" t="s">
        <v>258</v>
      </c>
      <c r="B155" s="109" t="s">
        <v>225</v>
      </c>
      <c r="C155" s="1063">
        <f>SUM(C156:C160)</f>
        <v>0</v>
      </c>
      <c r="D155" s="1063">
        <f t="shared" ref="D155:H155" si="55">SUM(D156:D160)</f>
        <v>0</v>
      </c>
      <c r="E155" s="1063">
        <f t="shared" si="55"/>
        <v>0</v>
      </c>
      <c r="F155" s="1063">
        <f t="shared" si="55"/>
        <v>0</v>
      </c>
      <c r="G155" s="1063">
        <f t="shared" si="55"/>
        <v>0</v>
      </c>
      <c r="H155" s="1064">
        <f t="shared" si="55"/>
        <v>0</v>
      </c>
    </row>
    <row r="156" spans="1:8" ht="14.5" thickTop="1" x14ac:dyDescent="0.3">
      <c r="A156" s="106" t="s">
        <v>259</v>
      </c>
      <c r="B156" s="104" t="s">
        <v>225</v>
      </c>
      <c r="C156" s="1214"/>
      <c r="D156" s="1214"/>
      <c r="E156" s="1214"/>
      <c r="F156" s="1214"/>
      <c r="G156" s="1214"/>
      <c r="H156" s="1215"/>
    </row>
    <row r="157" spans="1:8" x14ac:dyDescent="0.3">
      <c r="A157" s="106" t="s">
        <v>260</v>
      </c>
      <c r="B157" s="104" t="s">
        <v>225</v>
      </c>
      <c r="C157" s="1199"/>
      <c r="D157" s="1199"/>
      <c r="E157" s="1199"/>
      <c r="F157" s="1199"/>
      <c r="G157" s="1199"/>
      <c r="H157" s="1200"/>
    </row>
    <row r="158" spans="1:8" x14ac:dyDescent="0.3">
      <c r="A158" s="106" t="s">
        <v>261</v>
      </c>
      <c r="B158" s="104" t="s">
        <v>225</v>
      </c>
      <c r="C158" s="1199"/>
      <c r="D158" s="1199"/>
      <c r="E158" s="1199"/>
      <c r="F158" s="1199"/>
      <c r="G158" s="1199"/>
      <c r="H158" s="1200"/>
    </row>
    <row r="159" spans="1:8" x14ac:dyDescent="0.3">
      <c r="A159" s="106" t="s">
        <v>262</v>
      </c>
      <c r="B159" s="104" t="s">
        <v>225</v>
      </c>
      <c r="C159" s="1199"/>
      <c r="D159" s="1199"/>
      <c r="E159" s="1199"/>
      <c r="F159" s="1199"/>
      <c r="G159" s="1199"/>
      <c r="H159" s="1200"/>
    </row>
    <row r="160" spans="1:8" x14ac:dyDescent="0.3">
      <c r="A160" s="106" t="s">
        <v>263</v>
      </c>
      <c r="B160" s="104" t="s">
        <v>225</v>
      </c>
      <c r="C160" s="892">
        <f>SUM(C161:C162)</f>
        <v>0</v>
      </c>
      <c r="D160" s="892">
        <f t="shared" ref="D160:H160" si="56">SUM(D161:D162)</f>
        <v>0</v>
      </c>
      <c r="E160" s="892">
        <f t="shared" si="56"/>
        <v>0</v>
      </c>
      <c r="F160" s="892">
        <f t="shared" si="56"/>
        <v>0</v>
      </c>
      <c r="G160" s="892">
        <f t="shared" si="56"/>
        <v>0</v>
      </c>
      <c r="H160" s="896">
        <f t="shared" si="56"/>
        <v>0</v>
      </c>
    </row>
    <row r="161" spans="1:9" x14ac:dyDescent="0.3">
      <c r="A161" s="106" t="s">
        <v>1047</v>
      </c>
      <c r="B161" s="104" t="s">
        <v>225</v>
      </c>
      <c r="C161" s="1199"/>
      <c r="D161" s="1199"/>
      <c r="E161" s="1199"/>
      <c r="F161" s="1199"/>
      <c r="G161" s="1199"/>
      <c r="H161" s="1200"/>
    </row>
    <row r="162" spans="1:9" ht="14.5" thickBot="1" x14ac:dyDescent="0.35">
      <c r="A162" s="114" t="s">
        <v>1048</v>
      </c>
      <c r="B162" s="527" t="s">
        <v>225</v>
      </c>
      <c r="C162" s="1218"/>
      <c r="D162" s="1218"/>
      <c r="E162" s="1218"/>
      <c r="F162" s="1218"/>
      <c r="G162" s="1218"/>
      <c r="H162" s="1219"/>
    </row>
    <row r="163" spans="1:9" ht="14.5" thickBot="1" x14ac:dyDescent="0.35">
      <c r="A163" s="110" t="s">
        <v>264</v>
      </c>
      <c r="B163" s="115" t="s">
        <v>225</v>
      </c>
      <c r="C163" s="1212"/>
      <c r="D163" s="1212"/>
      <c r="E163" s="1212"/>
      <c r="F163" s="1212"/>
      <c r="G163" s="1212"/>
      <c r="H163" s="1213"/>
    </row>
    <row r="164" spans="1:9" x14ac:dyDescent="0.3">
      <c r="A164" s="101"/>
      <c r="B164" s="528"/>
      <c r="C164" s="528"/>
      <c r="D164" s="528"/>
      <c r="E164" s="528"/>
      <c r="F164" s="528"/>
      <c r="G164" s="528"/>
      <c r="H164" s="528"/>
    </row>
    <row r="165" spans="1:9" x14ac:dyDescent="0.3">
      <c r="A165" s="101"/>
      <c r="B165" s="101"/>
      <c r="C165" s="101"/>
      <c r="D165" s="101"/>
      <c r="E165" s="101"/>
      <c r="F165" s="101"/>
      <c r="G165" s="101"/>
      <c r="H165" s="101"/>
      <c r="I165" s="528"/>
    </row>
    <row r="166" spans="1:9" ht="16" thickBot="1" x14ac:dyDescent="0.4">
      <c r="A166" s="365" t="s">
        <v>979</v>
      </c>
      <c r="B166" s="101"/>
      <c r="D166" s="101"/>
      <c r="E166" s="101"/>
      <c r="F166" s="101"/>
      <c r="G166" s="101"/>
      <c r="H166" s="101"/>
    </row>
    <row r="167" spans="1:9" x14ac:dyDescent="0.3">
      <c r="A167" s="1514" t="s">
        <v>214</v>
      </c>
      <c r="B167" s="1516" t="s">
        <v>299</v>
      </c>
      <c r="C167" s="1512" t="s">
        <v>1050</v>
      </c>
      <c r="D167" s="1512"/>
      <c r="E167" s="1512"/>
      <c r="F167" s="1512"/>
      <c r="G167" s="1512"/>
      <c r="H167" s="1513"/>
    </row>
    <row r="168" spans="1:9" x14ac:dyDescent="0.3">
      <c r="A168" s="1515"/>
      <c r="B168" s="1517"/>
      <c r="C168" s="92">
        <v>2023</v>
      </c>
      <c r="D168" s="92">
        <f>C168+1</f>
        <v>2024</v>
      </c>
      <c r="E168" s="92">
        <f t="shared" ref="E168:H168" si="57">D168+1</f>
        <v>2025</v>
      </c>
      <c r="F168" s="92">
        <f t="shared" si="57"/>
        <v>2026</v>
      </c>
      <c r="G168" s="92">
        <f t="shared" si="57"/>
        <v>2027</v>
      </c>
      <c r="H168" s="95">
        <f t="shared" si="57"/>
        <v>2028</v>
      </c>
    </row>
    <row r="169" spans="1:9" x14ac:dyDescent="0.3">
      <c r="A169" s="1509" t="s">
        <v>13</v>
      </c>
      <c r="B169" s="1510"/>
      <c r="C169" s="1510"/>
      <c r="D169" s="1510"/>
      <c r="E169" s="1510"/>
      <c r="F169" s="1510"/>
      <c r="G169" s="1510"/>
      <c r="H169" s="1511"/>
    </row>
    <row r="170" spans="1:9" ht="14.5" thickBot="1" x14ac:dyDescent="0.35">
      <c r="A170" s="1316" t="s">
        <v>1043</v>
      </c>
      <c r="B170" s="109" t="s">
        <v>225</v>
      </c>
      <c r="C170" s="1339">
        <f>C64+C117</f>
        <v>27686.800688431809</v>
      </c>
      <c r="D170" s="1339">
        <f t="shared" ref="D170:H170" si="58">D64+D117</f>
        <v>28404.967145700812</v>
      </c>
      <c r="E170" s="1339">
        <f t="shared" si="58"/>
        <v>29076.476682398919</v>
      </c>
      <c r="F170" s="1339">
        <f t="shared" si="58"/>
        <v>29727.555850216992</v>
      </c>
      <c r="G170" s="1339">
        <f t="shared" si="58"/>
        <v>30366.748455109748</v>
      </c>
      <c r="H170" s="1340">
        <f t="shared" si="58"/>
        <v>30994.50208840278</v>
      </c>
    </row>
    <row r="171" spans="1:9" ht="14.5" thickTop="1" x14ac:dyDescent="0.3">
      <c r="A171" s="1326" t="s">
        <v>1042</v>
      </c>
      <c r="B171" s="104" t="s">
        <v>225</v>
      </c>
      <c r="C171" s="681">
        <f t="shared" ref="C171:H171" si="59">C65+C118</f>
        <v>17126.441848407947</v>
      </c>
      <c r="D171" s="681">
        <f t="shared" si="59"/>
        <v>17570.683716809657</v>
      </c>
      <c r="E171" s="681">
        <f t="shared" si="59"/>
        <v>17986.064647251242</v>
      </c>
      <c r="F171" s="681">
        <f t="shared" si="59"/>
        <v>18388.807803884905</v>
      </c>
      <c r="G171" s="681">
        <f t="shared" si="59"/>
        <v>18784.198195892244</v>
      </c>
      <c r="H171" s="682">
        <f t="shared" si="59"/>
        <v>19172.512693356446</v>
      </c>
    </row>
    <row r="172" spans="1:9" ht="14.5" thickBot="1" x14ac:dyDescent="0.35">
      <c r="A172" s="107" t="s">
        <v>226</v>
      </c>
      <c r="B172" s="108" t="s">
        <v>225</v>
      </c>
      <c r="C172" s="664">
        <f t="shared" ref="C172:H172" si="60">C66+C119</f>
        <v>10560.358840023862</v>
      </c>
      <c r="D172" s="664">
        <f t="shared" si="60"/>
        <v>10834.283428891154</v>
      </c>
      <c r="E172" s="664">
        <f t="shared" si="60"/>
        <v>11090.412035147678</v>
      </c>
      <c r="F172" s="664">
        <f t="shared" si="60"/>
        <v>11338.748046332086</v>
      </c>
      <c r="G172" s="664">
        <f t="shared" si="60"/>
        <v>11582.550259217503</v>
      </c>
      <c r="H172" s="665">
        <f t="shared" si="60"/>
        <v>11821.989395046334</v>
      </c>
    </row>
    <row r="173" spans="1:9" ht="14.5" thickBot="1" x14ac:dyDescent="0.35">
      <c r="A173" s="111" t="s">
        <v>227</v>
      </c>
      <c r="B173" s="525" t="s">
        <v>225</v>
      </c>
      <c r="C173" s="1328">
        <f t="shared" ref="C173:H173" si="61">C67+C120</f>
        <v>17126.441848407947</v>
      </c>
      <c r="D173" s="1328">
        <f t="shared" si="61"/>
        <v>17570.683716809657</v>
      </c>
      <c r="E173" s="1328">
        <f t="shared" si="61"/>
        <v>17986.064647251242</v>
      </c>
      <c r="F173" s="1328">
        <f t="shared" si="61"/>
        <v>18388.807803884905</v>
      </c>
      <c r="G173" s="1328">
        <f t="shared" si="61"/>
        <v>18784.198195892244</v>
      </c>
      <c r="H173" s="1329">
        <f t="shared" si="61"/>
        <v>19172.512693356446</v>
      </c>
    </row>
    <row r="174" spans="1:9" ht="14.5" thickTop="1" x14ac:dyDescent="0.3">
      <c r="A174" s="106" t="s">
        <v>228</v>
      </c>
      <c r="B174" s="104" t="s">
        <v>225</v>
      </c>
      <c r="C174" s="681">
        <f t="shared" ref="C174:H174" si="62">C68+C121</f>
        <v>2534.0246556998391</v>
      </c>
      <c r="D174" s="681">
        <f t="shared" si="62"/>
        <v>2599.7545870882877</v>
      </c>
      <c r="E174" s="681">
        <f t="shared" si="62"/>
        <v>2661.2142602978965</v>
      </c>
      <c r="F174" s="681">
        <f t="shared" si="62"/>
        <v>2720.8040512105345</v>
      </c>
      <c r="G174" s="681">
        <f t="shared" si="62"/>
        <v>2779.3059286490497</v>
      </c>
      <c r="H174" s="682">
        <f t="shared" si="62"/>
        <v>2836.7608582514567</v>
      </c>
    </row>
    <row r="175" spans="1:9" ht="14.5" thickBot="1" x14ac:dyDescent="0.35">
      <c r="A175" s="1327" t="s">
        <v>1044</v>
      </c>
      <c r="B175" s="108" t="s">
        <v>225</v>
      </c>
      <c r="C175" s="662">
        <f t="shared" ref="C175:H175" si="63">C69+C122</f>
        <v>14592.417192708108</v>
      </c>
      <c r="D175" s="662">
        <f t="shared" si="63"/>
        <v>14970.929129721369</v>
      </c>
      <c r="E175" s="662">
        <f t="shared" si="63"/>
        <v>15324.850386953345</v>
      </c>
      <c r="F175" s="662">
        <f t="shared" si="63"/>
        <v>15668.003752674371</v>
      </c>
      <c r="G175" s="662">
        <f t="shared" si="63"/>
        <v>16004.892267243195</v>
      </c>
      <c r="H175" s="663">
        <f t="shared" si="63"/>
        <v>16335.751835104989</v>
      </c>
    </row>
    <row r="176" spans="1:9" x14ac:dyDescent="0.3">
      <c r="A176" s="101"/>
      <c r="B176" s="101"/>
      <c r="C176" s="1512" t="s">
        <v>1050</v>
      </c>
      <c r="D176" s="1512"/>
      <c r="E176" s="1512"/>
      <c r="F176" s="1512"/>
      <c r="G176" s="1512"/>
      <c r="H176" s="1513"/>
    </row>
    <row r="177" spans="1:8" ht="14.5" thickBot="1" x14ac:dyDescent="0.35">
      <c r="A177" s="103" t="s">
        <v>14</v>
      </c>
      <c r="B177" s="101"/>
      <c r="C177" s="92">
        <v>2023</v>
      </c>
      <c r="D177" s="92">
        <f>C177+1</f>
        <v>2024</v>
      </c>
      <c r="E177" s="92">
        <f t="shared" ref="E177" si="64">D177+1</f>
        <v>2025</v>
      </c>
      <c r="F177" s="92">
        <f t="shared" ref="F177" si="65">E177+1</f>
        <v>2026</v>
      </c>
      <c r="G177" s="92">
        <f t="shared" ref="G177" si="66">F177+1</f>
        <v>2027</v>
      </c>
      <c r="H177" s="95">
        <f t="shared" ref="H177" si="67">G177+1</f>
        <v>2028</v>
      </c>
    </row>
    <row r="178" spans="1:8" ht="14.5" thickBot="1" x14ac:dyDescent="0.35">
      <c r="A178" s="111" t="s">
        <v>229</v>
      </c>
      <c r="B178" s="1346" t="s">
        <v>375</v>
      </c>
      <c r="C178" s="1063">
        <f>C179+C180</f>
        <v>66528.459999999992</v>
      </c>
      <c r="D178" s="1063">
        <f t="shared" ref="D178" si="68">D179+D180</f>
        <v>33544.26</v>
      </c>
      <c r="E178" s="1063">
        <f t="shared" ref="E178" si="69">E179+E180</f>
        <v>34768.51</v>
      </c>
      <c r="F178" s="1063">
        <f t="shared" ref="F178" si="70">F179+F180</f>
        <v>34028.01</v>
      </c>
      <c r="G178" s="1063">
        <f t="shared" ref="G178" si="71">G179+G180</f>
        <v>28368.46</v>
      </c>
      <c r="H178" s="1064">
        <f t="shared" ref="H178" si="72">H179+H180</f>
        <v>28368.46</v>
      </c>
    </row>
    <row r="179" spans="1:8" ht="14.5" thickTop="1" x14ac:dyDescent="0.3">
      <c r="A179" s="106" t="s">
        <v>231</v>
      </c>
      <c r="B179" s="104" t="s">
        <v>375</v>
      </c>
      <c r="C179" s="681">
        <f t="shared" ref="C179:H179" si="73">C73+C126</f>
        <v>19000</v>
      </c>
      <c r="D179" s="681">
        <f t="shared" si="73"/>
        <v>19000</v>
      </c>
      <c r="E179" s="681">
        <f t="shared" si="73"/>
        <v>19000</v>
      </c>
      <c r="F179" s="681">
        <f t="shared" si="73"/>
        <v>19000</v>
      </c>
      <c r="G179" s="681">
        <f t="shared" si="73"/>
        <v>19000</v>
      </c>
      <c r="H179" s="682">
        <f t="shared" si="73"/>
        <v>19000</v>
      </c>
    </row>
    <row r="180" spans="1:8" x14ac:dyDescent="0.3">
      <c r="A180" s="106" t="s">
        <v>232</v>
      </c>
      <c r="B180" s="104" t="s">
        <v>375</v>
      </c>
      <c r="C180" s="892">
        <f>SUM(C181:C185)</f>
        <v>47528.46</v>
      </c>
      <c r="D180" s="892">
        <f t="shared" ref="D180" si="74">SUM(D181:D185)</f>
        <v>14544.26</v>
      </c>
      <c r="E180" s="892">
        <f t="shared" ref="E180" si="75">SUM(E181:E185)</f>
        <v>15768.51</v>
      </c>
      <c r="F180" s="892">
        <f t="shared" ref="F180" si="76">SUM(F181:F185)</f>
        <v>15028.01</v>
      </c>
      <c r="G180" s="892">
        <f t="shared" ref="G180" si="77">SUM(G181:G185)</f>
        <v>9368.4600000000009</v>
      </c>
      <c r="H180" s="896">
        <f t="shared" ref="H180" si="78">SUM(H181:H185)</f>
        <v>9368.4600000000009</v>
      </c>
    </row>
    <row r="181" spans="1:8" x14ac:dyDescent="0.3">
      <c r="A181" s="106" t="s">
        <v>233</v>
      </c>
      <c r="B181" s="104" t="s">
        <v>375</v>
      </c>
      <c r="C181" s="662">
        <f t="shared" ref="C181:H181" si="79">C75+C128</f>
        <v>43902.96</v>
      </c>
      <c r="D181" s="662">
        <f t="shared" si="79"/>
        <v>9382.76</v>
      </c>
      <c r="E181" s="662">
        <f t="shared" si="79"/>
        <v>9382.76</v>
      </c>
      <c r="F181" s="662">
        <f t="shared" si="79"/>
        <v>9382.76</v>
      </c>
      <c r="G181" s="662">
        <f t="shared" si="79"/>
        <v>9368.4600000000009</v>
      </c>
      <c r="H181" s="663">
        <f t="shared" si="79"/>
        <v>9368.4600000000009</v>
      </c>
    </row>
    <row r="182" spans="1:8" x14ac:dyDescent="0.3">
      <c r="A182" s="106" t="s">
        <v>234</v>
      </c>
      <c r="B182" s="104" t="s">
        <v>375</v>
      </c>
      <c r="C182" s="662">
        <f t="shared" ref="C182:H182" si="80">C76+C129</f>
        <v>0</v>
      </c>
      <c r="D182" s="662">
        <f t="shared" si="80"/>
        <v>0</v>
      </c>
      <c r="E182" s="662">
        <f t="shared" si="80"/>
        <v>0</v>
      </c>
      <c r="F182" s="662">
        <f t="shared" si="80"/>
        <v>0</v>
      </c>
      <c r="G182" s="662">
        <f t="shared" si="80"/>
        <v>0</v>
      </c>
      <c r="H182" s="663">
        <f t="shared" si="80"/>
        <v>0</v>
      </c>
    </row>
    <row r="183" spans="1:8" x14ac:dyDescent="0.3">
      <c r="A183" s="106" t="s">
        <v>235</v>
      </c>
      <c r="B183" s="104" t="s">
        <v>375</v>
      </c>
      <c r="C183" s="662">
        <f t="shared" ref="C183:H183" si="81">C77+C130</f>
        <v>0</v>
      </c>
      <c r="D183" s="662">
        <f t="shared" si="81"/>
        <v>0</v>
      </c>
      <c r="E183" s="662">
        <f t="shared" si="81"/>
        <v>0</v>
      </c>
      <c r="F183" s="662">
        <f t="shared" si="81"/>
        <v>0</v>
      </c>
      <c r="G183" s="662">
        <f t="shared" si="81"/>
        <v>0</v>
      </c>
      <c r="H183" s="663">
        <f t="shared" si="81"/>
        <v>0</v>
      </c>
    </row>
    <row r="184" spans="1:8" x14ac:dyDescent="0.3">
      <c r="A184" s="106" t="s">
        <v>236</v>
      </c>
      <c r="B184" s="104" t="s">
        <v>375</v>
      </c>
      <c r="C184" s="662">
        <f t="shared" ref="C184:H184" si="82">C78+C131</f>
        <v>0</v>
      </c>
      <c r="D184" s="662">
        <f t="shared" si="82"/>
        <v>0</v>
      </c>
      <c r="E184" s="662">
        <f t="shared" si="82"/>
        <v>0</v>
      </c>
      <c r="F184" s="662">
        <f t="shared" si="82"/>
        <v>0</v>
      </c>
      <c r="G184" s="662">
        <f t="shared" si="82"/>
        <v>0</v>
      </c>
      <c r="H184" s="663">
        <f t="shared" si="82"/>
        <v>0</v>
      </c>
    </row>
    <row r="185" spans="1:8" ht="14.5" thickBot="1" x14ac:dyDescent="0.35">
      <c r="A185" s="107" t="s">
        <v>237</v>
      </c>
      <c r="B185" s="108" t="s">
        <v>375</v>
      </c>
      <c r="C185" s="664">
        <f t="shared" ref="C185:H185" si="83">C79+C132</f>
        <v>3625.5</v>
      </c>
      <c r="D185" s="664">
        <f t="shared" si="83"/>
        <v>5161.5</v>
      </c>
      <c r="E185" s="664">
        <f t="shared" si="83"/>
        <v>6385.75</v>
      </c>
      <c r="F185" s="664">
        <f t="shared" si="83"/>
        <v>5645.25</v>
      </c>
      <c r="G185" s="664">
        <f t="shared" si="83"/>
        <v>0</v>
      </c>
      <c r="H185" s="665">
        <f t="shared" si="83"/>
        <v>0</v>
      </c>
    </row>
    <row r="186" spans="1:8" ht="14.5" thickBot="1" x14ac:dyDescent="0.35">
      <c r="A186" s="112" t="s">
        <v>238</v>
      </c>
      <c r="B186" s="526" t="s">
        <v>225</v>
      </c>
      <c r="C186" s="683">
        <f t="shared" ref="C186:H186" si="84">C80+C133</f>
        <v>0</v>
      </c>
      <c r="D186" s="683">
        <f t="shared" si="84"/>
        <v>2</v>
      </c>
      <c r="E186" s="683">
        <f t="shared" si="84"/>
        <v>0</v>
      </c>
      <c r="F186" s="683">
        <f t="shared" si="84"/>
        <v>0</v>
      </c>
      <c r="G186" s="683">
        <f t="shared" si="84"/>
        <v>0</v>
      </c>
      <c r="H186" s="684">
        <f t="shared" si="84"/>
        <v>0</v>
      </c>
    </row>
    <row r="187" spans="1:8" ht="14.5" thickBot="1" x14ac:dyDescent="0.35">
      <c r="A187" s="111" t="s">
        <v>239</v>
      </c>
      <c r="B187" s="525" t="s">
        <v>225</v>
      </c>
      <c r="C187" s="1063">
        <f>C188+C189+C192+C193</f>
        <v>6509.5000000000009</v>
      </c>
      <c r="D187" s="1063">
        <f t="shared" ref="D187" si="85">D188+D189+D192+D193</f>
        <v>6659.3188477329968</v>
      </c>
      <c r="E187" s="1063">
        <f t="shared" ref="E187" si="86">E188+E189+E192+E193</f>
        <v>6226.6847315191408</v>
      </c>
      <c r="F187" s="1063">
        <f t="shared" ref="F187" si="87">F188+F189+F192+F193</f>
        <v>6037.240711721417</v>
      </c>
      <c r="G187" s="1063">
        <f t="shared" ref="G187" si="88">G188+G189+G192+G193</f>
        <v>5927.0205646760005</v>
      </c>
      <c r="H187" s="1064">
        <f t="shared" ref="H187" si="89">H188+H189+H192+H193</f>
        <v>5820.9507832183153</v>
      </c>
    </row>
    <row r="188" spans="1:8" ht="14.5" thickTop="1" x14ac:dyDescent="0.3">
      <c r="A188" s="106" t="s">
        <v>240</v>
      </c>
      <c r="B188" s="104" t="s">
        <v>225</v>
      </c>
      <c r="C188" s="681">
        <f t="shared" ref="C188:H188" si="90">C82+C135</f>
        <v>2000</v>
      </c>
      <c r="D188" s="681">
        <f t="shared" si="90"/>
        <v>2000</v>
      </c>
      <c r="E188" s="681">
        <f t="shared" si="90"/>
        <v>2000</v>
      </c>
      <c r="F188" s="681">
        <f t="shared" si="90"/>
        <v>2000</v>
      </c>
      <c r="G188" s="681">
        <f t="shared" si="90"/>
        <v>2000</v>
      </c>
      <c r="H188" s="682">
        <f t="shared" si="90"/>
        <v>2000</v>
      </c>
    </row>
    <row r="189" spans="1:8" x14ac:dyDescent="0.3">
      <c r="A189" s="106" t="s">
        <v>241</v>
      </c>
      <c r="B189" s="104" t="s">
        <v>225</v>
      </c>
      <c r="C189" s="892">
        <f>SUM(C190:C191)</f>
        <v>4387.5</v>
      </c>
      <c r="D189" s="892">
        <f>SUM(D190:D191)</f>
        <v>4509.3188477329968</v>
      </c>
      <c r="E189" s="892">
        <f t="shared" ref="E189" si="91">SUM(E190:E191)</f>
        <v>4076.6847315191408</v>
      </c>
      <c r="F189" s="892">
        <f t="shared" ref="F189" si="92">SUM(F190:F191)</f>
        <v>3912.240711721417</v>
      </c>
      <c r="G189" s="892">
        <f t="shared" ref="G189" si="93">SUM(G190:G191)</f>
        <v>3802.0205646760005</v>
      </c>
      <c r="H189" s="896">
        <f t="shared" ref="H189" si="94">SUM(H190:H191)</f>
        <v>3695.9507832183153</v>
      </c>
    </row>
    <row r="190" spans="1:8" x14ac:dyDescent="0.3">
      <c r="A190" s="106" t="s">
        <v>242</v>
      </c>
      <c r="B190" s="104" t="s">
        <v>225</v>
      </c>
      <c r="C190" s="662">
        <f t="shared" ref="C190:H190" si="95">C84+C137</f>
        <v>4037.5</v>
      </c>
      <c r="D190" s="662">
        <f t="shared" si="95"/>
        <v>4159.3188477329968</v>
      </c>
      <c r="E190" s="662">
        <f t="shared" si="95"/>
        <v>3726.6847315191408</v>
      </c>
      <c r="F190" s="662">
        <f t="shared" si="95"/>
        <v>3612.240711721417</v>
      </c>
      <c r="G190" s="662">
        <f t="shared" si="95"/>
        <v>3502.0205646760005</v>
      </c>
      <c r="H190" s="663">
        <f t="shared" si="95"/>
        <v>3395.9507832183153</v>
      </c>
    </row>
    <row r="191" spans="1:8" x14ac:dyDescent="0.3">
      <c r="A191" s="106" t="s">
        <v>243</v>
      </c>
      <c r="B191" s="104" t="s">
        <v>225</v>
      </c>
      <c r="C191" s="662">
        <f t="shared" ref="C191:H191" si="96">C85+C138</f>
        <v>350</v>
      </c>
      <c r="D191" s="662">
        <f t="shared" si="96"/>
        <v>350</v>
      </c>
      <c r="E191" s="662">
        <f t="shared" si="96"/>
        <v>350</v>
      </c>
      <c r="F191" s="662">
        <f t="shared" si="96"/>
        <v>300</v>
      </c>
      <c r="G191" s="662">
        <f t="shared" si="96"/>
        <v>300</v>
      </c>
      <c r="H191" s="663">
        <f t="shared" si="96"/>
        <v>300</v>
      </c>
    </row>
    <row r="192" spans="1:8" x14ac:dyDescent="0.3">
      <c r="A192" s="106" t="s">
        <v>244</v>
      </c>
      <c r="B192" s="104" t="s">
        <v>225</v>
      </c>
      <c r="C192" s="662">
        <f t="shared" ref="C192:H192" si="97">C86+C139</f>
        <v>115.49333333333334</v>
      </c>
      <c r="D192" s="662">
        <f t="shared" si="97"/>
        <v>139</v>
      </c>
      <c r="E192" s="662">
        <f t="shared" si="97"/>
        <v>140</v>
      </c>
      <c r="F192" s="662">
        <f t="shared" si="97"/>
        <v>118</v>
      </c>
      <c r="G192" s="662">
        <f t="shared" si="97"/>
        <v>116</v>
      </c>
      <c r="H192" s="663">
        <f t="shared" si="97"/>
        <v>116</v>
      </c>
    </row>
    <row r="193" spans="1:8" ht="14.5" thickBot="1" x14ac:dyDescent="0.35">
      <c r="A193" s="114" t="s">
        <v>245</v>
      </c>
      <c r="B193" s="527" t="s">
        <v>225</v>
      </c>
      <c r="C193" s="3">
        <f t="shared" ref="C193:H193" si="98">C87+C140</f>
        <v>6.5066666666666668</v>
      </c>
      <c r="D193" s="3">
        <f t="shared" si="98"/>
        <v>11</v>
      </c>
      <c r="E193" s="3">
        <f t="shared" si="98"/>
        <v>10</v>
      </c>
      <c r="F193" s="3">
        <f t="shared" si="98"/>
        <v>7</v>
      </c>
      <c r="G193" s="3">
        <f t="shared" si="98"/>
        <v>9</v>
      </c>
      <c r="H193" s="655">
        <f t="shared" si="98"/>
        <v>9</v>
      </c>
    </row>
    <row r="194" spans="1:8" ht="14.5" thickBot="1" x14ac:dyDescent="0.35">
      <c r="A194" s="111" t="s">
        <v>246</v>
      </c>
      <c r="B194" s="525" t="s">
        <v>225</v>
      </c>
      <c r="C194" s="1063">
        <f>C195+C200+C201</f>
        <v>6509.5000000000009</v>
      </c>
      <c r="D194" s="1063">
        <f t="shared" ref="D194:H194" si="99">D195+D200+D201</f>
        <v>6659.3188477329968</v>
      </c>
      <c r="E194" s="1063">
        <f t="shared" si="99"/>
        <v>6226.6847315191408</v>
      </c>
      <c r="F194" s="1063">
        <f t="shared" si="99"/>
        <v>6037.240711721417</v>
      </c>
      <c r="G194" s="1063">
        <f t="shared" si="99"/>
        <v>5927.0205646760005</v>
      </c>
      <c r="H194" s="1064">
        <f t="shared" si="99"/>
        <v>5820.9507832183153</v>
      </c>
    </row>
    <row r="195" spans="1:8" ht="14.5" thickTop="1" x14ac:dyDescent="0.3">
      <c r="A195" s="106" t="s">
        <v>247</v>
      </c>
      <c r="B195" s="104" t="s">
        <v>225</v>
      </c>
      <c r="C195" s="1065">
        <f>SUM(C196:C199)</f>
        <v>6387.5</v>
      </c>
      <c r="D195" s="1065">
        <f t="shared" ref="D195" si="100">SUM(D196:D199)</f>
        <v>6509.3188477329968</v>
      </c>
      <c r="E195" s="1065">
        <f t="shared" ref="E195" si="101">SUM(E196:E199)</f>
        <v>6076.6847315191408</v>
      </c>
      <c r="F195" s="1065">
        <f t="shared" ref="F195" si="102">SUM(F196:F199)</f>
        <v>5912.240711721417</v>
      </c>
      <c r="G195" s="1065">
        <f t="shared" ref="G195" si="103">SUM(G196:G199)</f>
        <v>5802.0205646760005</v>
      </c>
      <c r="H195" s="1066">
        <f t="shared" ref="H195" si="104">SUM(H196:H199)</f>
        <v>5695.9507832183153</v>
      </c>
    </row>
    <row r="196" spans="1:8" x14ac:dyDescent="0.3">
      <c r="A196" s="106" t="s">
        <v>248</v>
      </c>
      <c r="B196" s="104" t="s">
        <v>225</v>
      </c>
      <c r="C196" s="662">
        <f t="shared" ref="C196:H196" si="105">C90+C143</f>
        <v>2936.5250863441051</v>
      </c>
      <c r="D196" s="662">
        <f t="shared" si="105"/>
        <v>2993.0533813433449</v>
      </c>
      <c r="E196" s="662">
        <f t="shared" si="105"/>
        <v>2792.2957038312816</v>
      </c>
      <c r="F196" s="662">
        <f t="shared" si="105"/>
        <v>2730.6810348616368</v>
      </c>
      <c r="G196" s="662">
        <f t="shared" si="105"/>
        <v>2679.5349511234376</v>
      </c>
      <c r="H196" s="663">
        <f t="shared" si="105"/>
        <v>2630.314785210468</v>
      </c>
    </row>
    <row r="197" spans="1:8" x14ac:dyDescent="0.3">
      <c r="A197" s="106" t="s">
        <v>249</v>
      </c>
      <c r="B197" s="104" t="s">
        <v>225</v>
      </c>
      <c r="C197" s="662">
        <f t="shared" ref="C197:H197" si="106">C91+C144</f>
        <v>12.505256523413726</v>
      </c>
      <c r="D197" s="662">
        <f t="shared" si="106"/>
        <v>12.797141007058679</v>
      </c>
      <c r="E197" s="662">
        <f t="shared" si="106"/>
        <v>11.760526493227029</v>
      </c>
      <c r="F197" s="662">
        <f t="shared" si="106"/>
        <v>11.486312492302252</v>
      </c>
      <c r="G197" s="662">
        <f t="shared" si="106"/>
        <v>11.222219116717744</v>
      </c>
      <c r="H197" s="663">
        <f t="shared" si="106"/>
        <v>10.968070239370224</v>
      </c>
    </row>
    <row r="198" spans="1:8" x14ac:dyDescent="0.3">
      <c r="A198" s="106" t="s">
        <v>250</v>
      </c>
      <c r="B198" s="104" t="s">
        <v>225</v>
      </c>
      <c r="C198" s="662">
        <f t="shared" ref="C198:H198" si="107">C92+C145</f>
        <v>3438.4696571324807</v>
      </c>
      <c r="D198" s="662">
        <f t="shared" si="107"/>
        <v>3503.4683253825933</v>
      </c>
      <c r="E198" s="662">
        <f t="shared" si="107"/>
        <v>3272.628501194632</v>
      </c>
      <c r="F198" s="662">
        <f t="shared" si="107"/>
        <v>3170.0733643674776</v>
      </c>
      <c r="G198" s="662">
        <f t="shared" si="107"/>
        <v>3111.2633944358454</v>
      </c>
      <c r="H198" s="663">
        <f t="shared" si="107"/>
        <v>3054.6679277684771</v>
      </c>
    </row>
    <row r="199" spans="1:8" x14ac:dyDescent="0.3">
      <c r="A199" s="106" t="s">
        <v>251</v>
      </c>
      <c r="B199" s="104" t="s">
        <v>225</v>
      </c>
      <c r="C199" s="662">
        <f t="shared" ref="C199:H199" si="108">C93+C146</f>
        <v>0</v>
      </c>
      <c r="D199" s="662">
        <f t="shared" si="108"/>
        <v>0</v>
      </c>
      <c r="E199" s="662">
        <f t="shared" si="108"/>
        <v>0</v>
      </c>
      <c r="F199" s="662">
        <f t="shared" si="108"/>
        <v>0</v>
      </c>
      <c r="G199" s="662">
        <f t="shared" si="108"/>
        <v>0</v>
      </c>
      <c r="H199" s="663">
        <f t="shared" si="108"/>
        <v>0</v>
      </c>
    </row>
    <row r="200" spans="1:8" x14ac:dyDescent="0.3">
      <c r="A200" s="106" t="s">
        <v>1047</v>
      </c>
      <c r="B200" s="104" t="s">
        <v>225</v>
      </c>
      <c r="C200" s="662">
        <f t="shared" ref="C200:H200" si="109">C94+C147</f>
        <v>115.49333333333334</v>
      </c>
      <c r="D200" s="662">
        <f t="shared" si="109"/>
        <v>139</v>
      </c>
      <c r="E200" s="662">
        <f t="shared" si="109"/>
        <v>140</v>
      </c>
      <c r="F200" s="662">
        <f t="shared" si="109"/>
        <v>118</v>
      </c>
      <c r="G200" s="662">
        <f t="shared" si="109"/>
        <v>116</v>
      </c>
      <c r="H200" s="663">
        <f t="shared" si="109"/>
        <v>116</v>
      </c>
    </row>
    <row r="201" spans="1:8" ht="14.5" thickBot="1" x14ac:dyDescent="0.35">
      <c r="A201" s="107" t="s">
        <v>1048</v>
      </c>
      <c r="B201" s="108" t="s">
        <v>225</v>
      </c>
      <c r="C201" s="664">
        <f t="shared" ref="C201:H201" si="110">C95+C148</f>
        <v>6.5066666666666668</v>
      </c>
      <c r="D201" s="664">
        <f t="shared" si="110"/>
        <v>11</v>
      </c>
      <c r="E201" s="664">
        <f t="shared" si="110"/>
        <v>10</v>
      </c>
      <c r="F201" s="664">
        <f t="shared" si="110"/>
        <v>7</v>
      </c>
      <c r="G201" s="664">
        <f t="shared" si="110"/>
        <v>9</v>
      </c>
      <c r="H201" s="665">
        <f t="shared" si="110"/>
        <v>9</v>
      </c>
    </row>
    <row r="202" spans="1:8" ht="14.5" thickBot="1" x14ac:dyDescent="0.35">
      <c r="A202" s="111" t="s">
        <v>252</v>
      </c>
      <c r="B202" s="525" t="s">
        <v>225</v>
      </c>
      <c r="C202" s="1063">
        <f>C203+C204</f>
        <v>5129</v>
      </c>
      <c r="D202" s="1063">
        <f t="shared" ref="D202" si="111">D203+D204</f>
        <v>2715</v>
      </c>
      <c r="E202" s="1063">
        <f t="shared" ref="E202" si="112">E203+E204</f>
        <v>2715</v>
      </c>
      <c r="F202" s="1063">
        <f t="shared" ref="F202" si="113">F203+F204</f>
        <v>2715</v>
      </c>
      <c r="G202" s="1063">
        <f t="shared" ref="G202" si="114">G203+G204</f>
        <v>2714</v>
      </c>
      <c r="H202" s="1064">
        <f t="shared" ref="H202" si="115">H203+H204</f>
        <v>2714</v>
      </c>
    </row>
    <row r="203" spans="1:8" ht="14.5" thickTop="1" x14ac:dyDescent="0.3">
      <c r="A203" s="106" t="s">
        <v>253</v>
      </c>
      <c r="B203" s="104" t="s">
        <v>225</v>
      </c>
      <c r="C203" s="681">
        <f t="shared" ref="C203:H203" si="116">C97+C150</f>
        <v>2000</v>
      </c>
      <c r="D203" s="681">
        <f t="shared" si="116"/>
        <v>2000</v>
      </c>
      <c r="E203" s="681">
        <f t="shared" si="116"/>
        <v>2000</v>
      </c>
      <c r="F203" s="681">
        <f t="shared" si="116"/>
        <v>2000</v>
      </c>
      <c r="G203" s="681">
        <f t="shared" si="116"/>
        <v>2000</v>
      </c>
      <c r="H203" s="682">
        <f t="shared" si="116"/>
        <v>2000</v>
      </c>
    </row>
    <row r="204" spans="1:8" x14ac:dyDescent="0.3">
      <c r="A204" s="106" t="s">
        <v>254</v>
      </c>
      <c r="B204" s="104" t="s">
        <v>225</v>
      </c>
      <c r="C204" s="892">
        <f>SUM(C205:C207)</f>
        <v>3129</v>
      </c>
      <c r="D204" s="892">
        <f t="shared" ref="D204" si="117">SUM(D205:D207)</f>
        <v>715</v>
      </c>
      <c r="E204" s="892">
        <f t="shared" ref="E204" si="118">SUM(E205:E207)</f>
        <v>715</v>
      </c>
      <c r="F204" s="892">
        <f t="shared" ref="F204" si="119">SUM(F205:F207)</f>
        <v>715</v>
      </c>
      <c r="G204" s="892">
        <f t="shared" ref="G204" si="120">SUM(G205:G207)</f>
        <v>714</v>
      </c>
      <c r="H204" s="896">
        <f t="shared" ref="H204" si="121">SUM(H205:H207)</f>
        <v>714</v>
      </c>
    </row>
    <row r="205" spans="1:8" x14ac:dyDescent="0.3">
      <c r="A205" s="106" t="s">
        <v>255</v>
      </c>
      <c r="B205" s="104" t="s">
        <v>225</v>
      </c>
      <c r="C205" s="662">
        <f t="shared" ref="C205:H205" si="122">C99+C152</f>
        <v>3129</v>
      </c>
      <c r="D205" s="662">
        <f t="shared" si="122"/>
        <v>715</v>
      </c>
      <c r="E205" s="662">
        <f t="shared" si="122"/>
        <v>715</v>
      </c>
      <c r="F205" s="662">
        <f t="shared" si="122"/>
        <v>715</v>
      </c>
      <c r="G205" s="662">
        <f t="shared" si="122"/>
        <v>714</v>
      </c>
      <c r="H205" s="663">
        <f t="shared" si="122"/>
        <v>714</v>
      </c>
    </row>
    <row r="206" spans="1:8" x14ac:dyDescent="0.3">
      <c r="A206" s="106" t="s">
        <v>256</v>
      </c>
      <c r="B206" s="104" t="s">
        <v>225</v>
      </c>
      <c r="C206" s="662">
        <f t="shared" ref="C206:H206" si="123">C100+C153</f>
        <v>0</v>
      </c>
      <c r="D206" s="662">
        <f t="shared" si="123"/>
        <v>0</v>
      </c>
      <c r="E206" s="662">
        <f t="shared" si="123"/>
        <v>0</v>
      </c>
      <c r="F206" s="662">
        <f t="shared" si="123"/>
        <v>0</v>
      </c>
      <c r="G206" s="662">
        <f t="shared" si="123"/>
        <v>0</v>
      </c>
      <c r="H206" s="663">
        <f t="shared" si="123"/>
        <v>0</v>
      </c>
    </row>
    <row r="207" spans="1:8" ht="14.5" thickBot="1" x14ac:dyDescent="0.35">
      <c r="A207" s="107" t="s">
        <v>257</v>
      </c>
      <c r="B207" s="108" t="s">
        <v>225</v>
      </c>
      <c r="C207" s="664">
        <f t="shared" ref="C207:H207" si="124">C101+C154</f>
        <v>0</v>
      </c>
      <c r="D207" s="664">
        <f t="shared" si="124"/>
        <v>0</v>
      </c>
      <c r="E207" s="664">
        <f t="shared" si="124"/>
        <v>0</v>
      </c>
      <c r="F207" s="664">
        <f t="shared" si="124"/>
        <v>0</v>
      </c>
      <c r="G207" s="664">
        <f t="shared" si="124"/>
        <v>0</v>
      </c>
      <c r="H207" s="665">
        <f t="shared" si="124"/>
        <v>0</v>
      </c>
    </row>
    <row r="208" spans="1:8" ht="14.5" thickBot="1" x14ac:dyDescent="0.35">
      <c r="A208" s="105" t="s">
        <v>258</v>
      </c>
      <c r="B208" s="109" t="s">
        <v>225</v>
      </c>
      <c r="C208" s="1063">
        <f>SUM(C209:C213)</f>
        <v>14502.761735547316</v>
      </c>
      <c r="D208" s="1063">
        <f t="shared" ref="D208" si="125">SUM(D209:D213)</f>
        <v>14993.040307962259</v>
      </c>
      <c r="E208" s="1063">
        <f t="shared" ref="E208" si="126">SUM(E209:E213)</f>
        <v>16614.159606204335</v>
      </c>
      <c r="F208" s="1063">
        <f t="shared" ref="F208" si="127">SUM(F209:F213)</f>
        <v>15290.649410279544</v>
      </c>
      <c r="G208" s="1063">
        <f t="shared" ref="G208" si="128">SUM(G209:G213)</f>
        <v>12971.925047508752</v>
      </c>
      <c r="H208" s="1064">
        <f t="shared" ref="H208" si="129">SUM(H209:H213)</f>
        <v>12413.160794810181</v>
      </c>
    </row>
    <row r="209" spans="1:8" ht="14.5" thickTop="1" x14ac:dyDescent="0.3">
      <c r="A209" s="106" t="s">
        <v>259</v>
      </c>
      <c r="B209" s="104" t="s">
        <v>225</v>
      </c>
      <c r="C209" s="681">
        <f t="shared" ref="C209:H209" si="130">C103+C156</f>
        <v>5537.1720674224334</v>
      </c>
      <c r="D209" s="681">
        <f t="shared" si="130"/>
        <v>4370.2273049366822</v>
      </c>
      <c r="E209" s="681">
        <f t="shared" si="130"/>
        <v>3885.3514207318372</v>
      </c>
      <c r="F209" s="681">
        <f t="shared" si="130"/>
        <v>2404.741518088998</v>
      </c>
      <c r="G209" s="681">
        <f t="shared" si="130"/>
        <v>2430.639632701701</v>
      </c>
      <c r="H209" s="682">
        <f t="shared" si="130"/>
        <v>2551.0642902960226</v>
      </c>
    </row>
    <row r="210" spans="1:8" x14ac:dyDescent="0.3">
      <c r="A210" s="106" t="s">
        <v>260</v>
      </c>
      <c r="B210" s="104" t="s">
        <v>225</v>
      </c>
      <c r="C210" s="662">
        <f t="shared" ref="C210:H210" si="131">C104+C157</f>
        <v>20.742870893117662</v>
      </c>
      <c r="D210" s="662">
        <f t="shared" si="131"/>
        <v>17.652759234185311</v>
      </c>
      <c r="E210" s="662">
        <f t="shared" si="131"/>
        <v>18.926819151569021</v>
      </c>
      <c r="F210" s="662">
        <f t="shared" si="131"/>
        <v>14.626468869085963</v>
      </c>
      <c r="G210" s="662">
        <f t="shared" si="131"/>
        <v>16.028664421566692</v>
      </c>
      <c r="H210" s="663">
        <f t="shared" si="131"/>
        <v>13.235508459943388</v>
      </c>
    </row>
    <row r="211" spans="1:8" x14ac:dyDescent="0.3">
      <c r="A211" s="106" t="s">
        <v>261</v>
      </c>
      <c r="B211" s="104" t="s">
        <v>225</v>
      </c>
      <c r="C211" s="662">
        <f t="shared" ref="C211:H211" si="132">C105+C158</f>
        <v>8058.6885732292167</v>
      </c>
      <c r="D211" s="662">
        <f t="shared" si="132"/>
        <v>9877.829464683331</v>
      </c>
      <c r="E211" s="662">
        <f t="shared" si="132"/>
        <v>12020.378032107357</v>
      </c>
      <c r="F211" s="662">
        <f t="shared" si="132"/>
        <v>12365.800959853292</v>
      </c>
      <c r="G211" s="662">
        <f t="shared" si="132"/>
        <v>10014.799157662725</v>
      </c>
      <c r="H211" s="663">
        <f t="shared" si="132"/>
        <v>9364.4262740768609</v>
      </c>
    </row>
    <row r="212" spans="1:8" x14ac:dyDescent="0.3">
      <c r="A212" s="106" t="s">
        <v>262</v>
      </c>
      <c r="B212" s="104" t="s">
        <v>225</v>
      </c>
      <c r="C212" s="662">
        <f t="shared" ref="C212:H212" si="133">C106+C159</f>
        <v>0</v>
      </c>
      <c r="D212" s="662">
        <f t="shared" si="133"/>
        <v>0</v>
      </c>
      <c r="E212" s="662">
        <f t="shared" si="133"/>
        <v>0</v>
      </c>
      <c r="F212" s="662">
        <f t="shared" si="133"/>
        <v>0</v>
      </c>
      <c r="G212" s="662">
        <f t="shared" si="133"/>
        <v>0</v>
      </c>
      <c r="H212" s="663">
        <f t="shared" si="133"/>
        <v>0</v>
      </c>
    </row>
    <row r="213" spans="1:8" x14ac:dyDescent="0.3">
      <c r="A213" s="106" t="s">
        <v>263</v>
      </c>
      <c r="B213" s="104" t="s">
        <v>225</v>
      </c>
      <c r="C213" s="892">
        <f>SUM(C214:C215)</f>
        <v>886.15822400254945</v>
      </c>
      <c r="D213" s="892">
        <f t="shared" ref="D213" si="134">SUM(D214:D215)</f>
        <v>727.33077910806151</v>
      </c>
      <c r="E213" s="892">
        <f t="shared" ref="E213" si="135">SUM(E214:E215)</f>
        <v>689.50333421357357</v>
      </c>
      <c r="F213" s="892">
        <f t="shared" ref="F213" si="136">SUM(F214:F215)</f>
        <v>505.48046346816704</v>
      </c>
      <c r="G213" s="892">
        <f t="shared" ref="G213" si="137">SUM(G214:G215)</f>
        <v>510.45759272276052</v>
      </c>
      <c r="H213" s="896">
        <f t="shared" ref="H213" si="138">SUM(H214:H215)</f>
        <v>484.434721977354</v>
      </c>
    </row>
    <row r="214" spans="1:8" x14ac:dyDescent="0.3">
      <c r="A214" s="106" t="s">
        <v>1047</v>
      </c>
      <c r="B214" s="104" t="s">
        <v>225</v>
      </c>
      <c r="C214" s="662">
        <f t="shared" ref="C214:H214" si="139">C108+C161</f>
        <v>789.8312635549288</v>
      </c>
      <c r="D214" s="662">
        <f t="shared" si="139"/>
        <v>619.76830220002296</v>
      </c>
      <c r="E214" s="662">
        <f t="shared" si="139"/>
        <v>593.70534084511712</v>
      </c>
      <c r="F214" s="662">
        <f t="shared" si="139"/>
        <v>421.48620638269563</v>
      </c>
      <c r="G214" s="662">
        <f t="shared" si="139"/>
        <v>430.26707192027413</v>
      </c>
      <c r="H214" s="663">
        <f t="shared" si="139"/>
        <v>383.04793745785264</v>
      </c>
    </row>
    <row r="215" spans="1:8" ht="14.5" thickBot="1" x14ac:dyDescent="0.35">
      <c r="A215" s="114" t="s">
        <v>1048</v>
      </c>
      <c r="B215" s="527" t="s">
        <v>225</v>
      </c>
      <c r="C215" s="3">
        <f t="shared" ref="C215:H215" si="140">C109+C162</f>
        <v>96.326960447620607</v>
      </c>
      <c r="D215" s="3">
        <f t="shared" si="140"/>
        <v>107.56247690803855</v>
      </c>
      <c r="E215" s="3">
        <f t="shared" si="140"/>
        <v>95.797993368456488</v>
      </c>
      <c r="F215" s="3">
        <f t="shared" si="140"/>
        <v>83.994257085471432</v>
      </c>
      <c r="G215" s="3">
        <f t="shared" si="140"/>
        <v>80.190520802486375</v>
      </c>
      <c r="H215" s="655">
        <f t="shared" si="140"/>
        <v>101.38678451950133</v>
      </c>
    </row>
    <row r="216" spans="1:8" ht="14.5" thickBot="1" x14ac:dyDescent="0.35">
      <c r="A216" s="110" t="s">
        <v>264</v>
      </c>
      <c r="B216" s="115" t="s">
        <v>225</v>
      </c>
      <c r="C216" s="656">
        <f t="shared" ref="C216:H216" si="141">C110+C163</f>
        <v>37</v>
      </c>
      <c r="D216" s="656">
        <f t="shared" si="141"/>
        <v>37</v>
      </c>
      <c r="E216" s="656">
        <f t="shared" si="141"/>
        <v>37</v>
      </c>
      <c r="F216" s="656">
        <f t="shared" si="141"/>
        <v>37</v>
      </c>
      <c r="G216" s="656">
        <f t="shared" si="141"/>
        <v>37</v>
      </c>
      <c r="H216" s="657">
        <f t="shared" si="141"/>
        <v>37</v>
      </c>
    </row>
    <row r="217" spans="1:8" x14ac:dyDescent="0.3">
      <c r="A217" s="101"/>
      <c r="B217" s="528"/>
      <c r="C217" s="528"/>
      <c r="D217" s="528"/>
      <c r="E217" s="528"/>
      <c r="F217" s="528"/>
      <c r="G217" s="528"/>
      <c r="H217" s="528"/>
    </row>
    <row r="218" spans="1:8" x14ac:dyDescent="0.3"/>
    <row r="219" spans="1:8" ht="16" thickBot="1" x14ac:dyDescent="0.4">
      <c r="A219" s="365" t="s">
        <v>1084</v>
      </c>
      <c r="B219" s="101"/>
      <c r="D219" s="101"/>
      <c r="E219" s="101"/>
      <c r="F219" s="101"/>
      <c r="G219" s="101"/>
      <c r="H219" s="101"/>
    </row>
    <row r="220" spans="1:8" x14ac:dyDescent="0.3">
      <c r="A220" s="1514" t="s">
        <v>214</v>
      </c>
      <c r="B220" s="1516" t="s">
        <v>299</v>
      </c>
      <c r="C220" s="1512" t="s">
        <v>301</v>
      </c>
      <c r="D220" s="1512"/>
      <c r="E220" s="1512"/>
      <c r="F220" s="1512"/>
      <c r="G220" s="1512"/>
      <c r="H220" s="1513"/>
    </row>
    <row r="221" spans="1:8" x14ac:dyDescent="0.3">
      <c r="A221" s="1515"/>
      <c r="B221" s="1517"/>
      <c r="C221" s="92">
        <v>2023</v>
      </c>
      <c r="D221" s="92">
        <f>C221+1</f>
        <v>2024</v>
      </c>
      <c r="E221" s="92">
        <f t="shared" ref="E221" si="142">D221+1</f>
        <v>2025</v>
      </c>
      <c r="F221" s="92">
        <f t="shared" ref="F221" si="143">E221+1</f>
        <v>2026</v>
      </c>
      <c r="G221" s="92">
        <f t="shared" ref="G221" si="144">F221+1</f>
        <v>2027</v>
      </c>
      <c r="H221" s="95">
        <f t="shared" ref="H221" si="145">G221+1</f>
        <v>2028</v>
      </c>
    </row>
    <row r="222" spans="1:8" x14ac:dyDescent="0.3">
      <c r="A222" s="1509" t="s">
        <v>13</v>
      </c>
      <c r="B222" s="1510"/>
      <c r="C222" s="1510"/>
      <c r="D222" s="1510"/>
      <c r="E222" s="1510"/>
      <c r="F222" s="1510"/>
      <c r="G222" s="1510"/>
      <c r="H222" s="1511"/>
    </row>
    <row r="223" spans="1:8" ht="14.5" thickBot="1" x14ac:dyDescent="0.35">
      <c r="A223" s="1316" t="s">
        <v>1043</v>
      </c>
      <c r="B223" s="109" t="s">
        <v>225</v>
      </c>
      <c r="C223" s="1339">
        <f t="shared" ref="C223:H226" si="146">C11-C170</f>
        <v>-27686.800688431809</v>
      </c>
      <c r="D223" s="1339">
        <f t="shared" si="146"/>
        <v>-28404.967145700812</v>
      </c>
      <c r="E223" s="1339">
        <f t="shared" si="146"/>
        <v>-29076.476682398919</v>
      </c>
      <c r="F223" s="1339">
        <f t="shared" si="146"/>
        <v>-29727.555850216992</v>
      </c>
      <c r="G223" s="1339">
        <f t="shared" si="146"/>
        <v>-30366.748455109748</v>
      </c>
      <c r="H223" s="1340">
        <f t="shared" si="146"/>
        <v>-30994.50208840278</v>
      </c>
    </row>
    <row r="224" spans="1:8" ht="14.5" thickTop="1" x14ac:dyDescent="0.3">
      <c r="A224" s="1326" t="s">
        <v>1042</v>
      </c>
      <c r="B224" s="104" t="s">
        <v>225</v>
      </c>
      <c r="C224" s="681">
        <f t="shared" si="146"/>
        <v>-17126.441848407947</v>
      </c>
      <c r="D224" s="681">
        <f t="shared" si="146"/>
        <v>-17570.683716809657</v>
      </c>
      <c r="E224" s="681">
        <f t="shared" si="146"/>
        <v>-17986.064647251242</v>
      </c>
      <c r="F224" s="681">
        <f t="shared" si="146"/>
        <v>-18388.807803884905</v>
      </c>
      <c r="G224" s="681">
        <f t="shared" si="146"/>
        <v>-18784.198195892244</v>
      </c>
      <c r="H224" s="682">
        <f t="shared" si="146"/>
        <v>-19172.512693356446</v>
      </c>
    </row>
    <row r="225" spans="1:38" ht="14.5" thickBot="1" x14ac:dyDescent="0.35">
      <c r="A225" s="107" t="s">
        <v>226</v>
      </c>
      <c r="B225" s="108" t="s">
        <v>225</v>
      </c>
      <c r="C225" s="664">
        <f t="shared" si="146"/>
        <v>-10560.358840023862</v>
      </c>
      <c r="D225" s="664">
        <f t="shared" si="146"/>
        <v>-10834.283428891154</v>
      </c>
      <c r="E225" s="664">
        <f t="shared" si="146"/>
        <v>-11090.412035147678</v>
      </c>
      <c r="F225" s="664">
        <f t="shared" si="146"/>
        <v>-11338.748046332086</v>
      </c>
      <c r="G225" s="664">
        <f t="shared" si="146"/>
        <v>-11582.550259217503</v>
      </c>
      <c r="H225" s="665">
        <f t="shared" si="146"/>
        <v>-11821.989395046334</v>
      </c>
    </row>
    <row r="226" spans="1:38" ht="14.5" thickBot="1" x14ac:dyDescent="0.35">
      <c r="A226" s="111" t="s">
        <v>227</v>
      </c>
      <c r="B226" s="525" t="s">
        <v>225</v>
      </c>
      <c r="C226" s="1328">
        <f t="shared" si="146"/>
        <v>-17126.441848407947</v>
      </c>
      <c r="D226" s="1328">
        <f t="shared" si="146"/>
        <v>-17570.683716809657</v>
      </c>
      <c r="E226" s="1328">
        <f t="shared" si="146"/>
        <v>-17986.064647251242</v>
      </c>
      <c r="F226" s="1328">
        <f t="shared" si="146"/>
        <v>-18388.807803884905</v>
      </c>
      <c r="G226" s="1328">
        <f t="shared" si="146"/>
        <v>-18784.198195892244</v>
      </c>
      <c r="H226" s="1329">
        <f t="shared" si="146"/>
        <v>-19172.512693356446</v>
      </c>
    </row>
    <row r="227" spans="1:38" ht="14.5" thickTop="1" x14ac:dyDescent="0.3">
      <c r="A227" s="106" t="s">
        <v>228</v>
      </c>
      <c r="B227" s="104" t="s">
        <v>225</v>
      </c>
      <c r="C227" s="681">
        <f t="shared" ref="C227:H227" si="147">C15-C174</f>
        <v>-2534.0246556998391</v>
      </c>
      <c r="D227" s="681">
        <f t="shared" si="147"/>
        <v>-2599.7545870882877</v>
      </c>
      <c r="E227" s="681">
        <f t="shared" si="147"/>
        <v>-2661.2142602978965</v>
      </c>
      <c r="F227" s="681">
        <f t="shared" si="147"/>
        <v>-2720.8040512105345</v>
      </c>
      <c r="G227" s="681">
        <f t="shared" si="147"/>
        <v>-2779.3059286490497</v>
      </c>
      <c r="H227" s="682">
        <f t="shared" si="147"/>
        <v>-2836.7608582514567</v>
      </c>
    </row>
    <row r="228" spans="1:38" ht="14.5" thickBot="1" x14ac:dyDescent="0.35">
      <c r="A228" s="1327" t="s">
        <v>1044</v>
      </c>
      <c r="B228" s="108" t="s">
        <v>225</v>
      </c>
      <c r="C228" s="662">
        <f t="shared" ref="C228:H228" si="148">C16-C175</f>
        <v>-14592.417192708108</v>
      </c>
      <c r="D228" s="662">
        <f t="shared" si="148"/>
        <v>-14970.929129721369</v>
      </c>
      <c r="E228" s="662">
        <f t="shared" si="148"/>
        <v>-15324.850386953345</v>
      </c>
      <c r="F228" s="662">
        <f t="shared" si="148"/>
        <v>-15668.003752674371</v>
      </c>
      <c r="G228" s="662">
        <f t="shared" si="148"/>
        <v>-16004.892267243195</v>
      </c>
      <c r="H228" s="663">
        <f t="shared" si="148"/>
        <v>-16335.751835104989</v>
      </c>
    </row>
    <row r="229" spans="1:38" x14ac:dyDescent="0.3">
      <c r="A229" s="101"/>
      <c r="B229" s="101"/>
      <c r="C229" s="1518" t="s">
        <v>301</v>
      </c>
      <c r="D229" s="1519"/>
      <c r="E229" s="1519"/>
      <c r="F229" s="1519"/>
      <c r="G229" s="1519"/>
      <c r="H229" s="1520"/>
    </row>
    <row r="230" spans="1:38" ht="14.5" thickBot="1" x14ac:dyDescent="0.35">
      <c r="A230" s="103" t="s">
        <v>14</v>
      </c>
      <c r="B230" s="101"/>
      <c r="C230" s="92">
        <v>2023</v>
      </c>
      <c r="D230" s="92">
        <f>C230+1</f>
        <v>2024</v>
      </c>
      <c r="E230" s="92">
        <f t="shared" ref="E230" si="149">D230+1</f>
        <v>2025</v>
      </c>
      <c r="F230" s="92">
        <f t="shared" ref="F230" si="150">E230+1</f>
        <v>2026</v>
      </c>
      <c r="G230" s="92">
        <f t="shared" ref="G230" si="151">F230+1</f>
        <v>2027</v>
      </c>
      <c r="H230" s="95">
        <f t="shared" ref="H230" si="152">G230+1</f>
        <v>2028</v>
      </c>
    </row>
    <row r="231" spans="1:38" ht="14.5" thickBot="1" x14ac:dyDescent="0.35">
      <c r="A231" s="111" t="s">
        <v>229</v>
      </c>
      <c r="B231" s="1346" t="s">
        <v>375</v>
      </c>
      <c r="C231" s="1063">
        <f t="shared" ref="C231:H240" si="153">C19-C178</f>
        <v>-66528.459999999992</v>
      </c>
      <c r="D231" s="1063">
        <f t="shared" si="153"/>
        <v>-33544.26</v>
      </c>
      <c r="E231" s="1063">
        <f t="shared" si="153"/>
        <v>-34768.51</v>
      </c>
      <c r="F231" s="1063">
        <f t="shared" si="153"/>
        <v>-34028.01</v>
      </c>
      <c r="G231" s="1063">
        <f t="shared" si="153"/>
        <v>-28368.46</v>
      </c>
      <c r="H231" s="1064">
        <f t="shared" si="153"/>
        <v>-28368.46</v>
      </c>
    </row>
    <row r="232" spans="1:38" ht="14.5" thickTop="1" x14ac:dyDescent="0.3">
      <c r="A232" s="106" t="s">
        <v>231</v>
      </c>
      <c r="B232" s="104" t="s">
        <v>375</v>
      </c>
      <c r="C232" s="681">
        <f t="shared" si="153"/>
        <v>-19000</v>
      </c>
      <c r="D232" s="681">
        <f t="shared" si="153"/>
        <v>-19000</v>
      </c>
      <c r="E232" s="681">
        <f t="shared" si="153"/>
        <v>-19000</v>
      </c>
      <c r="F232" s="681">
        <f t="shared" si="153"/>
        <v>-19000</v>
      </c>
      <c r="G232" s="681">
        <f t="shared" si="153"/>
        <v>-19000</v>
      </c>
      <c r="H232" s="682">
        <f t="shared" si="153"/>
        <v>-19000</v>
      </c>
    </row>
    <row r="233" spans="1:38" x14ac:dyDescent="0.3">
      <c r="A233" s="106" t="s">
        <v>232</v>
      </c>
      <c r="B233" s="104" t="s">
        <v>375</v>
      </c>
      <c r="C233" s="662">
        <f t="shared" si="153"/>
        <v>-47528.46</v>
      </c>
      <c r="D233" s="662">
        <f t="shared" si="153"/>
        <v>-14544.26</v>
      </c>
      <c r="E233" s="662">
        <f t="shared" si="153"/>
        <v>-15768.51</v>
      </c>
      <c r="F233" s="662">
        <f t="shared" si="153"/>
        <v>-15028.01</v>
      </c>
      <c r="G233" s="662">
        <f t="shared" si="153"/>
        <v>-9368.4600000000009</v>
      </c>
      <c r="H233" s="663">
        <f t="shared" si="153"/>
        <v>-9368.4600000000009</v>
      </c>
    </row>
    <row r="234" spans="1:38" x14ac:dyDescent="0.3">
      <c r="A234" s="106" t="s">
        <v>233</v>
      </c>
      <c r="B234" s="104" t="s">
        <v>375</v>
      </c>
      <c r="C234" s="662">
        <f t="shared" si="153"/>
        <v>-43902.96</v>
      </c>
      <c r="D234" s="662">
        <f t="shared" si="153"/>
        <v>-9382.76</v>
      </c>
      <c r="E234" s="662">
        <f t="shared" si="153"/>
        <v>-9382.76</v>
      </c>
      <c r="F234" s="662">
        <f t="shared" si="153"/>
        <v>-9382.76</v>
      </c>
      <c r="G234" s="662">
        <f t="shared" si="153"/>
        <v>-9368.4600000000009</v>
      </c>
      <c r="H234" s="663">
        <f t="shared" si="153"/>
        <v>-9368.4600000000009</v>
      </c>
    </row>
    <row r="235" spans="1:38" x14ac:dyDescent="0.3">
      <c r="A235" s="106" t="s">
        <v>234</v>
      </c>
      <c r="B235" s="104" t="s">
        <v>375</v>
      </c>
      <c r="C235" s="662">
        <f t="shared" si="153"/>
        <v>0</v>
      </c>
      <c r="D235" s="662">
        <f t="shared" si="153"/>
        <v>0</v>
      </c>
      <c r="E235" s="662">
        <f t="shared" si="153"/>
        <v>0</v>
      </c>
      <c r="F235" s="662">
        <f t="shared" si="153"/>
        <v>0</v>
      </c>
      <c r="G235" s="662">
        <f t="shared" si="153"/>
        <v>0</v>
      </c>
      <c r="H235" s="663">
        <f t="shared" si="153"/>
        <v>0</v>
      </c>
    </row>
    <row r="236" spans="1:38" s="38" customFormat="1" ht="15" customHeight="1" x14ac:dyDescent="0.3">
      <c r="A236" s="106" t="s">
        <v>235</v>
      </c>
      <c r="B236" s="104" t="s">
        <v>375</v>
      </c>
      <c r="C236" s="662">
        <f t="shared" si="153"/>
        <v>0</v>
      </c>
      <c r="D236" s="662">
        <f t="shared" si="153"/>
        <v>0</v>
      </c>
      <c r="E236" s="662">
        <f t="shared" si="153"/>
        <v>0</v>
      </c>
      <c r="F236" s="662">
        <f t="shared" si="153"/>
        <v>0</v>
      </c>
      <c r="G236" s="662">
        <f t="shared" si="153"/>
        <v>0</v>
      </c>
      <c r="H236" s="663">
        <f t="shared" si="153"/>
        <v>0</v>
      </c>
      <c r="I2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7"/>
      <c r="AI236" s="37"/>
      <c r="AJ236" s="37"/>
      <c r="AK236" s="37"/>
      <c r="AL236" s="37"/>
    </row>
    <row r="237" spans="1:38" x14ac:dyDescent="0.3">
      <c r="A237" s="106" t="s">
        <v>236</v>
      </c>
      <c r="B237" s="104" t="s">
        <v>375</v>
      </c>
      <c r="C237" s="662">
        <f t="shared" si="153"/>
        <v>0</v>
      </c>
      <c r="D237" s="662">
        <f t="shared" si="153"/>
        <v>0</v>
      </c>
      <c r="E237" s="662">
        <f t="shared" si="153"/>
        <v>0</v>
      </c>
      <c r="F237" s="662">
        <f t="shared" si="153"/>
        <v>0</v>
      </c>
      <c r="G237" s="662">
        <f t="shared" si="153"/>
        <v>0</v>
      </c>
      <c r="H237" s="663">
        <f t="shared" si="153"/>
        <v>0</v>
      </c>
    </row>
    <row r="238" spans="1:38" ht="14.5" thickBot="1" x14ac:dyDescent="0.35">
      <c r="A238" s="107" t="s">
        <v>237</v>
      </c>
      <c r="B238" s="108" t="s">
        <v>375</v>
      </c>
      <c r="C238" s="664">
        <f t="shared" si="153"/>
        <v>-3625.5</v>
      </c>
      <c r="D238" s="664">
        <f t="shared" si="153"/>
        <v>-5161.5</v>
      </c>
      <c r="E238" s="664">
        <f t="shared" si="153"/>
        <v>-6385.75</v>
      </c>
      <c r="F238" s="664">
        <f t="shared" si="153"/>
        <v>-5645.25</v>
      </c>
      <c r="G238" s="664">
        <f t="shared" si="153"/>
        <v>0</v>
      </c>
      <c r="H238" s="665">
        <f t="shared" si="153"/>
        <v>0</v>
      </c>
    </row>
    <row r="239" spans="1:38" ht="14.5" thickBot="1" x14ac:dyDescent="0.35">
      <c r="A239" s="112" t="s">
        <v>238</v>
      </c>
      <c r="B239" s="526" t="s">
        <v>225</v>
      </c>
      <c r="C239" s="1069">
        <f t="shared" si="153"/>
        <v>0</v>
      </c>
      <c r="D239" s="1069">
        <f>D27-D186</f>
        <v>-2</v>
      </c>
      <c r="E239" s="1069">
        <f t="shared" si="153"/>
        <v>0</v>
      </c>
      <c r="F239" s="1069">
        <f t="shared" si="153"/>
        <v>0</v>
      </c>
      <c r="G239" s="1069">
        <f t="shared" si="153"/>
        <v>0</v>
      </c>
      <c r="H239" s="1070">
        <f t="shared" si="153"/>
        <v>0</v>
      </c>
    </row>
    <row r="240" spans="1:38" ht="14.5" thickBot="1" x14ac:dyDescent="0.35">
      <c r="A240" s="111" t="s">
        <v>239</v>
      </c>
      <c r="B240" s="525" t="s">
        <v>225</v>
      </c>
      <c r="C240" s="1063">
        <f t="shared" si="153"/>
        <v>-6509.5000000000009</v>
      </c>
      <c r="D240" s="1063">
        <f t="shared" si="153"/>
        <v>-6659.3188477329968</v>
      </c>
      <c r="E240" s="1063">
        <f t="shared" si="153"/>
        <v>-6226.6847315191408</v>
      </c>
      <c r="F240" s="1063">
        <f t="shared" si="153"/>
        <v>-6037.240711721417</v>
      </c>
      <c r="G240" s="1063">
        <f t="shared" si="153"/>
        <v>-5927.0205646760005</v>
      </c>
      <c r="H240" s="1064">
        <f t="shared" si="153"/>
        <v>-5820.9507832183153</v>
      </c>
    </row>
    <row r="241" spans="1:8" ht="14.5" thickTop="1" x14ac:dyDescent="0.3">
      <c r="A241" s="106" t="s">
        <v>240</v>
      </c>
      <c r="B241" s="104" t="s">
        <v>225</v>
      </c>
      <c r="C241" s="681">
        <f t="shared" ref="C241:H250" si="154">C29-C188</f>
        <v>-2000</v>
      </c>
      <c r="D241" s="681">
        <f t="shared" si="154"/>
        <v>-2000</v>
      </c>
      <c r="E241" s="681">
        <f t="shared" si="154"/>
        <v>-2000</v>
      </c>
      <c r="F241" s="681">
        <f t="shared" si="154"/>
        <v>-2000</v>
      </c>
      <c r="G241" s="681">
        <f t="shared" si="154"/>
        <v>-2000</v>
      </c>
      <c r="H241" s="682">
        <f t="shared" si="154"/>
        <v>-2000</v>
      </c>
    </row>
    <row r="242" spans="1:8" x14ac:dyDescent="0.3">
      <c r="A242" s="106" t="s">
        <v>241</v>
      </c>
      <c r="B242" s="104" t="s">
        <v>225</v>
      </c>
      <c r="C242" s="892">
        <f t="shared" si="154"/>
        <v>-4387.5</v>
      </c>
      <c r="D242" s="892">
        <f t="shared" si="154"/>
        <v>-4509.3188477329968</v>
      </c>
      <c r="E242" s="892">
        <f t="shared" si="154"/>
        <v>-4076.6847315191408</v>
      </c>
      <c r="F242" s="892">
        <f t="shared" si="154"/>
        <v>-3912.240711721417</v>
      </c>
      <c r="G242" s="892">
        <f t="shared" si="154"/>
        <v>-3802.0205646760005</v>
      </c>
      <c r="H242" s="896">
        <f t="shared" si="154"/>
        <v>-3695.9507832183153</v>
      </c>
    </row>
    <row r="243" spans="1:8" x14ac:dyDescent="0.3">
      <c r="A243" s="106" t="s">
        <v>242</v>
      </c>
      <c r="B243" s="104" t="s">
        <v>225</v>
      </c>
      <c r="C243" s="662">
        <f t="shared" si="154"/>
        <v>-4037.5</v>
      </c>
      <c r="D243" s="662">
        <f t="shared" si="154"/>
        <v>-4159.3188477329968</v>
      </c>
      <c r="E243" s="662">
        <f t="shared" si="154"/>
        <v>-3726.6847315191408</v>
      </c>
      <c r="F243" s="662">
        <f t="shared" si="154"/>
        <v>-3612.240711721417</v>
      </c>
      <c r="G243" s="662">
        <f t="shared" si="154"/>
        <v>-3502.0205646760005</v>
      </c>
      <c r="H243" s="663">
        <f t="shared" si="154"/>
        <v>-3395.9507832183153</v>
      </c>
    </row>
    <row r="244" spans="1:8" x14ac:dyDescent="0.3">
      <c r="A244" s="106" t="s">
        <v>243</v>
      </c>
      <c r="B244" s="104" t="s">
        <v>225</v>
      </c>
      <c r="C244" s="662">
        <f t="shared" si="154"/>
        <v>-350</v>
      </c>
      <c r="D244" s="662">
        <f t="shared" si="154"/>
        <v>-350</v>
      </c>
      <c r="E244" s="662">
        <f t="shared" si="154"/>
        <v>-350</v>
      </c>
      <c r="F244" s="662">
        <f t="shared" si="154"/>
        <v>-300</v>
      </c>
      <c r="G244" s="662">
        <f t="shared" si="154"/>
        <v>-300</v>
      </c>
      <c r="H244" s="663">
        <f t="shared" si="154"/>
        <v>-300</v>
      </c>
    </row>
    <row r="245" spans="1:8" x14ac:dyDescent="0.3">
      <c r="A245" s="106" t="s">
        <v>244</v>
      </c>
      <c r="B245" s="104" t="s">
        <v>225</v>
      </c>
      <c r="C245" s="662">
        <f t="shared" si="154"/>
        <v>-115.49333333333334</v>
      </c>
      <c r="D245" s="662">
        <f t="shared" si="154"/>
        <v>-139</v>
      </c>
      <c r="E245" s="662">
        <f t="shared" si="154"/>
        <v>-140</v>
      </c>
      <c r="F245" s="662">
        <f t="shared" si="154"/>
        <v>-118</v>
      </c>
      <c r="G245" s="662">
        <f t="shared" si="154"/>
        <v>-116</v>
      </c>
      <c r="H245" s="663">
        <f t="shared" si="154"/>
        <v>-116</v>
      </c>
    </row>
    <row r="246" spans="1:8" ht="14.5" thickBot="1" x14ac:dyDescent="0.35">
      <c r="A246" s="114" t="s">
        <v>245</v>
      </c>
      <c r="B246" s="527" t="s">
        <v>225</v>
      </c>
      <c r="C246" s="3">
        <f t="shared" si="154"/>
        <v>-6.5066666666666668</v>
      </c>
      <c r="D246" s="3">
        <f t="shared" si="154"/>
        <v>-11</v>
      </c>
      <c r="E246" s="3">
        <f t="shared" si="154"/>
        <v>-10</v>
      </c>
      <c r="F246" s="3">
        <f t="shared" si="154"/>
        <v>-7</v>
      </c>
      <c r="G246" s="3">
        <f t="shared" si="154"/>
        <v>-9</v>
      </c>
      <c r="H246" s="655">
        <f t="shared" si="154"/>
        <v>-9</v>
      </c>
    </row>
    <row r="247" spans="1:8" ht="14.5" thickBot="1" x14ac:dyDescent="0.35">
      <c r="A247" s="111" t="s">
        <v>246</v>
      </c>
      <c r="B247" s="525" t="s">
        <v>225</v>
      </c>
      <c r="C247" s="1063">
        <f t="shared" si="154"/>
        <v>-6509.5000000000009</v>
      </c>
      <c r="D247" s="1063">
        <f t="shared" si="154"/>
        <v>-6659.3188477329968</v>
      </c>
      <c r="E247" s="1063">
        <f t="shared" si="154"/>
        <v>-6226.6847315191408</v>
      </c>
      <c r="F247" s="1063">
        <f t="shared" si="154"/>
        <v>-6037.240711721417</v>
      </c>
      <c r="G247" s="1063">
        <f t="shared" si="154"/>
        <v>-5927.0205646760005</v>
      </c>
      <c r="H247" s="1064">
        <f t="shared" si="154"/>
        <v>-5820.9507832183153</v>
      </c>
    </row>
    <row r="248" spans="1:8" ht="14.5" thickTop="1" x14ac:dyDescent="0.3">
      <c r="A248" s="106" t="s">
        <v>247</v>
      </c>
      <c r="B248" s="104" t="s">
        <v>225</v>
      </c>
      <c r="C248" s="1065">
        <f t="shared" si="154"/>
        <v>-6387.5</v>
      </c>
      <c r="D248" s="1065">
        <f t="shared" si="154"/>
        <v>-6509.3188477329968</v>
      </c>
      <c r="E248" s="1065">
        <f t="shared" si="154"/>
        <v>-6076.6847315191408</v>
      </c>
      <c r="F248" s="1065">
        <f t="shared" si="154"/>
        <v>-5912.240711721417</v>
      </c>
      <c r="G248" s="1065">
        <f t="shared" si="154"/>
        <v>-5802.0205646760005</v>
      </c>
      <c r="H248" s="1066">
        <f t="shared" si="154"/>
        <v>-5695.9507832183153</v>
      </c>
    </row>
    <row r="249" spans="1:8" x14ac:dyDescent="0.3">
      <c r="A249" s="106" t="s">
        <v>248</v>
      </c>
      <c r="B249" s="104" t="s">
        <v>225</v>
      </c>
      <c r="C249" s="662">
        <f t="shared" si="154"/>
        <v>-2936.5250863441051</v>
      </c>
      <c r="D249" s="662">
        <f t="shared" si="154"/>
        <v>-2993.0533813433449</v>
      </c>
      <c r="E249" s="662">
        <f t="shared" si="154"/>
        <v>-2792.2957038312816</v>
      </c>
      <c r="F249" s="662">
        <f t="shared" si="154"/>
        <v>-2730.6810348616368</v>
      </c>
      <c r="G249" s="662">
        <f t="shared" si="154"/>
        <v>-2679.5349511234376</v>
      </c>
      <c r="H249" s="663">
        <f t="shared" si="154"/>
        <v>-2630.314785210468</v>
      </c>
    </row>
    <row r="250" spans="1:8" x14ac:dyDescent="0.3">
      <c r="A250" s="106" t="s">
        <v>249</v>
      </c>
      <c r="B250" s="104" t="s">
        <v>225</v>
      </c>
      <c r="C250" s="662">
        <f t="shared" si="154"/>
        <v>-12.505256523413726</v>
      </c>
      <c r="D250" s="662">
        <f t="shared" si="154"/>
        <v>-12.797141007058679</v>
      </c>
      <c r="E250" s="662">
        <f t="shared" si="154"/>
        <v>-11.760526493227029</v>
      </c>
      <c r="F250" s="662">
        <f t="shared" si="154"/>
        <v>-11.486312492302252</v>
      </c>
      <c r="G250" s="662">
        <f t="shared" si="154"/>
        <v>-11.222219116717744</v>
      </c>
      <c r="H250" s="663">
        <f t="shared" si="154"/>
        <v>-10.968070239370224</v>
      </c>
    </row>
    <row r="251" spans="1:8" x14ac:dyDescent="0.3">
      <c r="A251" s="106" t="s">
        <v>250</v>
      </c>
      <c r="B251" s="104" t="s">
        <v>225</v>
      </c>
      <c r="C251" s="662">
        <f t="shared" ref="C251:H260" si="155">C39-C198</f>
        <v>-3438.4696571324807</v>
      </c>
      <c r="D251" s="662">
        <f t="shared" si="155"/>
        <v>-3503.4683253825933</v>
      </c>
      <c r="E251" s="662">
        <f t="shared" si="155"/>
        <v>-3272.628501194632</v>
      </c>
      <c r="F251" s="662">
        <f t="shared" si="155"/>
        <v>-3170.0733643674776</v>
      </c>
      <c r="G251" s="662">
        <f t="shared" si="155"/>
        <v>-3111.2633944358454</v>
      </c>
      <c r="H251" s="663">
        <f t="shared" si="155"/>
        <v>-3054.6679277684771</v>
      </c>
    </row>
    <row r="252" spans="1:8" x14ac:dyDescent="0.3">
      <c r="A252" s="106" t="s">
        <v>251</v>
      </c>
      <c r="B252" s="104" t="s">
        <v>225</v>
      </c>
      <c r="C252" s="662">
        <f t="shared" si="155"/>
        <v>0</v>
      </c>
      <c r="D252" s="662">
        <f t="shared" si="155"/>
        <v>0</v>
      </c>
      <c r="E252" s="662">
        <f t="shared" si="155"/>
        <v>0</v>
      </c>
      <c r="F252" s="662">
        <f t="shared" si="155"/>
        <v>0</v>
      </c>
      <c r="G252" s="662">
        <f t="shared" si="155"/>
        <v>0</v>
      </c>
      <c r="H252" s="663">
        <f t="shared" si="155"/>
        <v>0</v>
      </c>
    </row>
    <row r="253" spans="1:8" x14ac:dyDescent="0.3">
      <c r="A253" s="106" t="s">
        <v>1047</v>
      </c>
      <c r="B253" s="104" t="s">
        <v>225</v>
      </c>
      <c r="C253" s="662">
        <f t="shared" si="155"/>
        <v>-115.49333333333334</v>
      </c>
      <c r="D253" s="662">
        <f t="shared" si="155"/>
        <v>-139</v>
      </c>
      <c r="E253" s="662">
        <f t="shared" si="155"/>
        <v>-140</v>
      </c>
      <c r="F253" s="662">
        <f t="shared" si="155"/>
        <v>-118</v>
      </c>
      <c r="G253" s="662">
        <f t="shared" si="155"/>
        <v>-116</v>
      </c>
      <c r="H253" s="663">
        <f t="shared" si="155"/>
        <v>-116</v>
      </c>
    </row>
    <row r="254" spans="1:8" ht="14.5" thickBot="1" x14ac:dyDescent="0.35">
      <c r="A254" s="107" t="s">
        <v>1048</v>
      </c>
      <c r="B254" s="108" t="s">
        <v>225</v>
      </c>
      <c r="C254" s="664">
        <f t="shared" si="155"/>
        <v>-6.5066666666666668</v>
      </c>
      <c r="D254" s="664">
        <f t="shared" si="155"/>
        <v>-11</v>
      </c>
      <c r="E254" s="664">
        <f t="shared" si="155"/>
        <v>-10</v>
      </c>
      <c r="F254" s="664">
        <f t="shared" si="155"/>
        <v>-7</v>
      </c>
      <c r="G254" s="664">
        <f t="shared" si="155"/>
        <v>-9</v>
      </c>
      <c r="H254" s="665">
        <f t="shared" si="155"/>
        <v>-9</v>
      </c>
    </row>
    <row r="255" spans="1:8" ht="14.5" thickBot="1" x14ac:dyDescent="0.35">
      <c r="A255" s="111" t="s">
        <v>252</v>
      </c>
      <c r="B255" s="525" t="s">
        <v>225</v>
      </c>
      <c r="C255" s="1063">
        <f t="shared" si="155"/>
        <v>-5129</v>
      </c>
      <c r="D255" s="1063">
        <f t="shared" si="155"/>
        <v>-2715</v>
      </c>
      <c r="E255" s="1063">
        <f t="shared" si="155"/>
        <v>-2715</v>
      </c>
      <c r="F255" s="1063">
        <f t="shared" si="155"/>
        <v>-2715</v>
      </c>
      <c r="G255" s="1063">
        <f t="shared" si="155"/>
        <v>-2714</v>
      </c>
      <c r="H255" s="1064">
        <f t="shared" si="155"/>
        <v>-2714</v>
      </c>
    </row>
    <row r="256" spans="1:8" ht="14.5" thickTop="1" x14ac:dyDescent="0.3">
      <c r="A256" s="106" t="s">
        <v>253</v>
      </c>
      <c r="B256" s="104" t="s">
        <v>225</v>
      </c>
      <c r="C256" s="681">
        <f t="shared" si="155"/>
        <v>-2000</v>
      </c>
      <c r="D256" s="681">
        <f t="shared" si="155"/>
        <v>-2000</v>
      </c>
      <c r="E256" s="681">
        <f t="shared" si="155"/>
        <v>-2000</v>
      </c>
      <c r="F256" s="681">
        <f t="shared" si="155"/>
        <v>-2000</v>
      </c>
      <c r="G256" s="681">
        <f t="shared" si="155"/>
        <v>-2000</v>
      </c>
      <c r="H256" s="682">
        <f t="shared" si="155"/>
        <v>-2000</v>
      </c>
    </row>
    <row r="257" spans="1:8" x14ac:dyDescent="0.3">
      <c r="A257" s="106" t="s">
        <v>254</v>
      </c>
      <c r="B257" s="104" t="s">
        <v>225</v>
      </c>
      <c r="C257" s="892">
        <f t="shared" si="155"/>
        <v>-3129</v>
      </c>
      <c r="D257" s="892">
        <f t="shared" si="155"/>
        <v>-715</v>
      </c>
      <c r="E257" s="892">
        <f t="shared" si="155"/>
        <v>-715</v>
      </c>
      <c r="F257" s="892">
        <f t="shared" si="155"/>
        <v>-715</v>
      </c>
      <c r="G257" s="892">
        <f t="shared" si="155"/>
        <v>-714</v>
      </c>
      <c r="H257" s="896">
        <f t="shared" si="155"/>
        <v>-714</v>
      </c>
    </row>
    <row r="258" spans="1:8" x14ac:dyDescent="0.3">
      <c r="A258" s="106" t="s">
        <v>255</v>
      </c>
      <c r="B258" s="104" t="s">
        <v>225</v>
      </c>
      <c r="C258" s="662">
        <f t="shared" si="155"/>
        <v>-3129</v>
      </c>
      <c r="D258" s="662">
        <f t="shared" si="155"/>
        <v>-715</v>
      </c>
      <c r="E258" s="662">
        <f t="shared" si="155"/>
        <v>-715</v>
      </c>
      <c r="F258" s="662">
        <f t="shared" si="155"/>
        <v>-715</v>
      </c>
      <c r="G258" s="662">
        <f t="shared" si="155"/>
        <v>-714</v>
      </c>
      <c r="H258" s="663">
        <f t="shared" si="155"/>
        <v>-714</v>
      </c>
    </row>
    <row r="259" spans="1:8" x14ac:dyDescent="0.3">
      <c r="A259" s="106" t="s">
        <v>256</v>
      </c>
      <c r="B259" s="104" t="s">
        <v>225</v>
      </c>
      <c r="C259" s="662">
        <f t="shared" si="155"/>
        <v>0</v>
      </c>
      <c r="D259" s="662">
        <f t="shared" si="155"/>
        <v>0</v>
      </c>
      <c r="E259" s="662">
        <f t="shared" si="155"/>
        <v>0</v>
      </c>
      <c r="F259" s="662">
        <f t="shared" si="155"/>
        <v>0</v>
      </c>
      <c r="G259" s="662">
        <f t="shared" si="155"/>
        <v>0</v>
      </c>
      <c r="H259" s="663">
        <f t="shared" si="155"/>
        <v>0</v>
      </c>
    </row>
    <row r="260" spans="1:8" ht="14.5" thickBot="1" x14ac:dyDescent="0.35">
      <c r="A260" s="107" t="s">
        <v>257</v>
      </c>
      <c r="B260" s="108" t="s">
        <v>225</v>
      </c>
      <c r="C260" s="664">
        <f t="shared" si="155"/>
        <v>0</v>
      </c>
      <c r="D260" s="664">
        <f t="shared" si="155"/>
        <v>0</v>
      </c>
      <c r="E260" s="664">
        <f t="shared" si="155"/>
        <v>0</v>
      </c>
      <c r="F260" s="664">
        <f t="shared" si="155"/>
        <v>0</v>
      </c>
      <c r="G260" s="664">
        <f t="shared" si="155"/>
        <v>0</v>
      </c>
      <c r="H260" s="665">
        <f t="shared" si="155"/>
        <v>0</v>
      </c>
    </row>
    <row r="261" spans="1:8" ht="14.5" thickBot="1" x14ac:dyDescent="0.35">
      <c r="A261" s="105" t="s">
        <v>258</v>
      </c>
      <c r="B261" s="109" t="s">
        <v>225</v>
      </c>
      <c r="C261" s="1063">
        <f t="shared" ref="C261:H269" si="156">C49-C208</f>
        <v>-14502.761735547316</v>
      </c>
      <c r="D261" s="1063">
        <f t="shared" si="156"/>
        <v>-14993.040307962259</v>
      </c>
      <c r="E261" s="1063">
        <f t="shared" si="156"/>
        <v>-16614.159606204335</v>
      </c>
      <c r="F261" s="1063">
        <f t="shared" si="156"/>
        <v>-15290.649410279544</v>
      </c>
      <c r="G261" s="1063">
        <f t="shared" si="156"/>
        <v>-12971.925047508752</v>
      </c>
      <c r="H261" s="1064">
        <f t="shared" si="156"/>
        <v>-12413.160794810181</v>
      </c>
    </row>
    <row r="262" spans="1:8" ht="14.5" thickTop="1" x14ac:dyDescent="0.3">
      <c r="A262" s="106" t="s">
        <v>259</v>
      </c>
      <c r="B262" s="104" t="s">
        <v>225</v>
      </c>
      <c r="C262" s="681">
        <f t="shared" si="156"/>
        <v>-5537.1720674224334</v>
      </c>
      <c r="D262" s="681">
        <f t="shared" si="156"/>
        <v>-4370.2273049366822</v>
      </c>
      <c r="E262" s="681">
        <f t="shared" si="156"/>
        <v>-3885.3514207318372</v>
      </c>
      <c r="F262" s="681">
        <f t="shared" si="156"/>
        <v>-2404.741518088998</v>
      </c>
      <c r="G262" s="681">
        <f t="shared" si="156"/>
        <v>-2430.639632701701</v>
      </c>
      <c r="H262" s="682">
        <f t="shared" si="156"/>
        <v>-2551.0642902960226</v>
      </c>
    </row>
    <row r="263" spans="1:8" x14ac:dyDescent="0.3">
      <c r="A263" s="106" t="s">
        <v>260</v>
      </c>
      <c r="B263" s="104" t="s">
        <v>225</v>
      </c>
      <c r="C263" s="662">
        <f t="shared" si="156"/>
        <v>-20.742870893117662</v>
      </c>
      <c r="D263" s="662">
        <f t="shared" si="156"/>
        <v>-17.652759234185311</v>
      </c>
      <c r="E263" s="662">
        <f t="shared" si="156"/>
        <v>-18.926819151569021</v>
      </c>
      <c r="F263" s="662">
        <f t="shared" si="156"/>
        <v>-14.626468869085963</v>
      </c>
      <c r="G263" s="662">
        <f t="shared" si="156"/>
        <v>-16.028664421566692</v>
      </c>
      <c r="H263" s="663">
        <f t="shared" si="156"/>
        <v>-13.235508459943388</v>
      </c>
    </row>
    <row r="264" spans="1:8" x14ac:dyDescent="0.3">
      <c r="A264" s="106" t="s">
        <v>261</v>
      </c>
      <c r="B264" s="104" t="s">
        <v>225</v>
      </c>
      <c r="C264" s="662">
        <f t="shared" si="156"/>
        <v>-8058.6885732292167</v>
      </c>
      <c r="D264" s="662">
        <f t="shared" si="156"/>
        <v>-9877.829464683331</v>
      </c>
      <c r="E264" s="662">
        <f t="shared" si="156"/>
        <v>-12020.378032107357</v>
      </c>
      <c r="F264" s="662">
        <f t="shared" si="156"/>
        <v>-12365.800959853292</v>
      </c>
      <c r="G264" s="662">
        <f t="shared" si="156"/>
        <v>-10014.799157662725</v>
      </c>
      <c r="H264" s="663">
        <f t="shared" si="156"/>
        <v>-9364.4262740768609</v>
      </c>
    </row>
    <row r="265" spans="1:8" x14ac:dyDescent="0.3">
      <c r="A265" s="106" t="s">
        <v>262</v>
      </c>
      <c r="B265" s="104" t="s">
        <v>225</v>
      </c>
      <c r="C265" s="662">
        <f t="shared" si="156"/>
        <v>0</v>
      </c>
      <c r="D265" s="662">
        <f t="shared" si="156"/>
        <v>0</v>
      </c>
      <c r="E265" s="662">
        <f t="shared" si="156"/>
        <v>0</v>
      </c>
      <c r="F265" s="662">
        <f t="shared" si="156"/>
        <v>0</v>
      </c>
      <c r="G265" s="662">
        <f t="shared" si="156"/>
        <v>0</v>
      </c>
      <c r="H265" s="663">
        <f t="shared" si="156"/>
        <v>0</v>
      </c>
    </row>
    <row r="266" spans="1:8" x14ac:dyDescent="0.3">
      <c r="A266" s="106" t="s">
        <v>263</v>
      </c>
      <c r="B266" s="104" t="s">
        <v>225</v>
      </c>
      <c r="C266" s="892">
        <f t="shared" si="156"/>
        <v>-886.15822400254945</v>
      </c>
      <c r="D266" s="892">
        <f t="shared" si="156"/>
        <v>-727.33077910806151</v>
      </c>
      <c r="E266" s="892">
        <f t="shared" si="156"/>
        <v>-689.50333421357357</v>
      </c>
      <c r="F266" s="892">
        <f t="shared" si="156"/>
        <v>-505.48046346816704</v>
      </c>
      <c r="G266" s="892">
        <f t="shared" si="156"/>
        <v>-510.45759272276052</v>
      </c>
      <c r="H266" s="896">
        <f t="shared" si="156"/>
        <v>-484.434721977354</v>
      </c>
    </row>
    <row r="267" spans="1:8" x14ac:dyDescent="0.3">
      <c r="A267" s="106" t="s">
        <v>1047</v>
      </c>
      <c r="B267" s="104" t="s">
        <v>225</v>
      </c>
      <c r="C267" s="662">
        <f t="shared" si="156"/>
        <v>-789.8312635549288</v>
      </c>
      <c r="D267" s="662">
        <f t="shared" si="156"/>
        <v>-619.76830220002296</v>
      </c>
      <c r="E267" s="662">
        <f t="shared" si="156"/>
        <v>-593.70534084511712</v>
      </c>
      <c r="F267" s="662">
        <f t="shared" si="156"/>
        <v>-421.48620638269563</v>
      </c>
      <c r="G267" s="662">
        <f t="shared" si="156"/>
        <v>-430.26707192027413</v>
      </c>
      <c r="H267" s="663">
        <f t="shared" si="156"/>
        <v>-383.04793745785264</v>
      </c>
    </row>
    <row r="268" spans="1:8" ht="14.5" thickBot="1" x14ac:dyDescent="0.35">
      <c r="A268" s="114" t="s">
        <v>1048</v>
      </c>
      <c r="B268" s="527" t="s">
        <v>225</v>
      </c>
      <c r="C268" s="3">
        <f t="shared" si="156"/>
        <v>-96.326960447620607</v>
      </c>
      <c r="D268" s="3">
        <f t="shared" si="156"/>
        <v>-107.56247690803855</v>
      </c>
      <c r="E268" s="3">
        <f t="shared" si="156"/>
        <v>-95.797993368456488</v>
      </c>
      <c r="F268" s="3">
        <f t="shared" si="156"/>
        <v>-83.994257085471432</v>
      </c>
      <c r="G268" s="3">
        <f t="shared" si="156"/>
        <v>-80.190520802486375</v>
      </c>
      <c r="H268" s="655">
        <f t="shared" si="156"/>
        <v>-101.38678451950133</v>
      </c>
    </row>
    <row r="269" spans="1:8" ht="14.5" thickBot="1" x14ac:dyDescent="0.35">
      <c r="A269" s="110" t="s">
        <v>264</v>
      </c>
      <c r="B269" s="115" t="s">
        <v>225</v>
      </c>
      <c r="C269" s="656">
        <f t="shared" si="156"/>
        <v>-37</v>
      </c>
      <c r="D269" s="656">
        <f t="shared" si="156"/>
        <v>-37</v>
      </c>
      <c r="E269" s="656">
        <f t="shared" si="156"/>
        <v>-37</v>
      </c>
      <c r="F269" s="656">
        <f t="shared" si="156"/>
        <v>-37</v>
      </c>
      <c r="G269" s="656">
        <f t="shared" si="156"/>
        <v>-37</v>
      </c>
      <c r="H269" s="657">
        <f t="shared" si="156"/>
        <v>-37</v>
      </c>
    </row>
    <row r="270" spans="1:8" x14ac:dyDescent="0.3">
      <c r="A270" s="101"/>
      <c r="B270" s="528"/>
      <c r="C270" s="528"/>
      <c r="D270" s="528"/>
      <c r="E270" s="528"/>
      <c r="F270" s="528"/>
      <c r="G270" s="528"/>
      <c r="H270" s="528"/>
    </row>
    <row r="271" spans="1:8" x14ac:dyDescent="0.3">
      <c r="A271" s="101"/>
      <c r="B271" s="528"/>
      <c r="C271" s="528"/>
      <c r="D271" s="528"/>
      <c r="E271" s="528"/>
      <c r="F271" s="528"/>
      <c r="G271" s="528"/>
      <c r="H271" s="528"/>
    </row>
    <row r="272" spans="1:8" ht="16" thickBot="1" x14ac:dyDescent="0.4">
      <c r="A272" s="365" t="s">
        <v>1085</v>
      </c>
      <c r="B272" s="101"/>
      <c r="D272" s="101"/>
      <c r="E272" s="101"/>
      <c r="F272" s="101"/>
      <c r="G272" s="101"/>
      <c r="H272" s="101"/>
    </row>
    <row r="273" spans="1:8" x14ac:dyDescent="0.3">
      <c r="A273" s="1514" t="s">
        <v>214</v>
      </c>
      <c r="B273" s="1516" t="s">
        <v>299</v>
      </c>
      <c r="C273" s="1512" t="s">
        <v>301</v>
      </c>
      <c r="D273" s="1512"/>
      <c r="E273" s="1512"/>
      <c r="F273" s="1512"/>
      <c r="G273" s="1512"/>
      <c r="H273" s="1513"/>
    </row>
    <row r="274" spans="1:8" x14ac:dyDescent="0.3">
      <c r="A274" s="1515"/>
      <c r="B274" s="1517"/>
      <c r="C274" s="92">
        <v>2023</v>
      </c>
      <c r="D274" s="92">
        <f>C274+1</f>
        <v>2024</v>
      </c>
      <c r="E274" s="92">
        <f t="shared" ref="E274" si="157">D274+1</f>
        <v>2025</v>
      </c>
      <c r="F274" s="92">
        <f t="shared" ref="F274" si="158">E274+1</f>
        <v>2026</v>
      </c>
      <c r="G274" s="92">
        <f t="shared" ref="G274" si="159">F274+1</f>
        <v>2027</v>
      </c>
      <c r="H274" s="95">
        <f t="shared" ref="H274" si="160">G274+1</f>
        <v>2028</v>
      </c>
    </row>
    <row r="275" spans="1:8" x14ac:dyDescent="0.3">
      <c r="A275" s="1509" t="s">
        <v>13</v>
      </c>
      <c r="B275" s="1510"/>
      <c r="C275" s="1510"/>
      <c r="D275" s="1510"/>
      <c r="E275" s="1510"/>
      <c r="F275" s="1510"/>
      <c r="G275" s="1510"/>
      <c r="H275" s="1511"/>
    </row>
    <row r="276" spans="1:8" ht="14.5" thickBot="1" x14ac:dyDescent="0.35">
      <c r="A276" s="1316" t="s">
        <v>1043</v>
      </c>
      <c r="B276" s="1330" t="s">
        <v>59</v>
      </c>
      <c r="C276" s="1341">
        <f>IFERROR(C223/C170,"")</f>
        <v>-1</v>
      </c>
      <c r="D276" s="1341">
        <f t="shared" ref="D276:H276" si="161">IFERROR(D223/D170,"")</f>
        <v>-1</v>
      </c>
      <c r="E276" s="1341">
        <f t="shared" si="161"/>
        <v>-1</v>
      </c>
      <c r="F276" s="1341">
        <f t="shared" si="161"/>
        <v>-1</v>
      </c>
      <c r="G276" s="1341">
        <f t="shared" si="161"/>
        <v>-1</v>
      </c>
      <c r="H276" s="1342">
        <f t="shared" si="161"/>
        <v>-1</v>
      </c>
    </row>
    <row r="277" spans="1:8" ht="14.5" thickTop="1" x14ac:dyDescent="0.3">
      <c r="A277" s="1326" t="s">
        <v>1042</v>
      </c>
      <c r="B277" s="104" t="str">
        <f t="shared" ref="B277:B281" si="162">$B$276</f>
        <v>%</v>
      </c>
      <c r="C277" s="1059">
        <f t="shared" ref="C277:H277" si="163">IFERROR(C224/C171,"")</f>
        <v>-1</v>
      </c>
      <c r="D277" s="1059">
        <f t="shared" si="163"/>
        <v>-1</v>
      </c>
      <c r="E277" s="1059">
        <f t="shared" si="163"/>
        <v>-1</v>
      </c>
      <c r="F277" s="1059">
        <f t="shared" si="163"/>
        <v>-1</v>
      </c>
      <c r="G277" s="1059">
        <f t="shared" si="163"/>
        <v>-1</v>
      </c>
      <c r="H277" s="1060">
        <f t="shared" si="163"/>
        <v>-1</v>
      </c>
    </row>
    <row r="278" spans="1:8" ht="14.5" thickBot="1" x14ac:dyDescent="0.35">
      <c r="A278" s="107" t="s">
        <v>226</v>
      </c>
      <c r="B278" s="108" t="str">
        <f t="shared" si="162"/>
        <v>%</v>
      </c>
      <c r="C278" s="979">
        <f t="shared" ref="C278:H278" si="164">IFERROR(C225/C172,"")</f>
        <v>-1</v>
      </c>
      <c r="D278" s="979">
        <f t="shared" si="164"/>
        <v>-1</v>
      </c>
      <c r="E278" s="979">
        <f t="shared" si="164"/>
        <v>-1</v>
      </c>
      <c r="F278" s="979">
        <f t="shared" si="164"/>
        <v>-1</v>
      </c>
      <c r="G278" s="979">
        <f t="shared" si="164"/>
        <v>-1</v>
      </c>
      <c r="H278" s="980">
        <f t="shared" si="164"/>
        <v>-1</v>
      </c>
    </row>
    <row r="279" spans="1:8" ht="14.5" thickBot="1" x14ac:dyDescent="0.35">
      <c r="A279" s="111" t="s">
        <v>227</v>
      </c>
      <c r="B279" s="525" t="str">
        <f t="shared" si="162"/>
        <v>%</v>
      </c>
      <c r="C279" s="1057">
        <f t="shared" ref="C279:H279" si="165">IFERROR(C226/C173,"")</f>
        <v>-1</v>
      </c>
      <c r="D279" s="1057">
        <f t="shared" si="165"/>
        <v>-1</v>
      </c>
      <c r="E279" s="1057">
        <f t="shared" si="165"/>
        <v>-1</v>
      </c>
      <c r="F279" s="1057">
        <f t="shared" si="165"/>
        <v>-1</v>
      </c>
      <c r="G279" s="1057">
        <f t="shared" si="165"/>
        <v>-1</v>
      </c>
      <c r="H279" s="1058">
        <f t="shared" si="165"/>
        <v>-1</v>
      </c>
    </row>
    <row r="280" spans="1:8" ht="14.5" thickTop="1" x14ac:dyDescent="0.3">
      <c r="A280" s="106" t="s">
        <v>228</v>
      </c>
      <c r="B280" s="104" t="str">
        <f t="shared" si="162"/>
        <v>%</v>
      </c>
      <c r="C280" s="1059">
        <f t="shared" ref="C280:H280" si="166">IFERROR(C227/C174,"")</f>
        <v>-1</v>
      </c>
      <c r="D280" s="1059">
        <f t="shared" si="166"/>
        <v>-1</v>
      </c>
      <c r="E280" s="1059">
        <f t="shared" si="166"/>
        <v>-1</v>
      </c>
      <c r="F280" s="1059">
        <f t="shared" si="166"/>
        <v>-1</v>
      </c>
      <c r="G280" s="1059">
        <f t="shared" si="166"/>
        <v>-1</v>
      </c>
      <c r="H280" s="1060">
        <f t="shared" si="166"/>
        <v>-1</v>
      </c>
    </row>
    <row r="281" spans="1:8" ht="14.5" thickBot="1" x14ac:dyDescent="0.35">
      <c r="A281" s="1327" t="s">
        <v>1044</v>
      </c>
      <c r="B281" s="108" t="str">
        <f t="shared" si="162"/>
        <v>%</v>
      </c>
      <c r="C281" s="1053">
        <f t="shared" ref="C281:H281" si="167">IFERROR(C228/C175,"")</f>
        <v>-1</v>
      </c>
      <c r="D281" s="1053">
        <f t="shared" si="167"/>
        <v>-1</v>
      </c>
      <c r="E281" s="1053">
        <f t="shared" si="167"/>
        <v>-1</v>
      </c>
      <c r="F281" s="1053">
        <f t="shared" si="167"/>
        <v>-1</v>
      </c>
      <c r="G281" s="1053">
        <f t="shared" si="167"/>
        <v>-1</v>
      </c>
      <c r="H281" s="1054">
        <f t="shared" si="167"/>
        <v>-1</v>
      </c>
    </row>
    <row r="282" spans="1:8" x14ac:dyDescent="0.3">
      <c r="A282" s="101"/>
      <c r="B282" s="101"/>
      <c r="C282" s="1512" t="s">
        <v>301</v>
      </c>
      <c r="D282" s="1512"/>
      <c r="E282" s="1512"/>
      <c r="F282" s="1512"/>
      <c r="G282" s="1512"/>
      <c r="H282" s="1513"/>
    </row>
    <row r="283" spans="1:8" ht="14.5" thickBot="1" x14ac:dyDescent="0.35">
      <c r="A283" s="103" t="s">
        <v>14</v>
      </c>
      <c r="B283" s="101"/>
      <c r="C283" s="92">
        <v>2023</v>
      </c>
      <c r="D283" s="92">
        <f>C283+1</f>
        <v>2024</v>
      </c>
      <c r="E283" s="92">
        <f t="shared" ref="E283" si="168">D283+1</f>
        <v>2025</v>
      </c>
      <c r="F283" s="92">
        <f t="shared" ref="F283" si="169">E283+1</f>
        <v>2026</v>
      </c>
      <c r="G283" s="92">
        <f t="shared" ref="G283" si="170">F283+1</f>
        <v>2027</v>
      </c>
      <c r="H283" s="95">
        <f t="shared" ref="H283" si="171">G283+1</f>
        <v>2028</v>
      </c>
    </row>
    <row r="284" spans="1:8" ht="14.5" thickBot="1" x14ac:dyDescent="0.35">
      <c r="A284" s="111" t="s">
        <v>229</v>
      </c>
      <c r="B284" s="525" t="str">
        <f t="shared" ref="B284:B322" si="172">$B$276</f>
        <v>%</v>
      </c>
      <c r="C284" s="1057">
        <f t="shared" ref="C284:H284" si="173">IFERROR(C231/C178,"")</f>
        <v>-1</v>
      </c>
      <c r="D284" s="1057">
        <f t="shared" si="173"/>
        <v>-1</v>
      </c>
      <c r="E284" s="1057">
        <f t="shared" si="173"/>
        <v>-1</v>
      </c>
      <c r="F284" s="1057">
        <f t="shared" si="173"/>
        <v>-1</v>
      </c>
      <c r="G284" s="1057">
        <f t="shared" si="173"/>
        <v>-1</v>
      </c>
      <c r="H284" s="1058">
        <f t="shared" si="173"/>
        <v>-1</v>
      </c>
    </row>
    <row r="285" spans="1:8" ht="14.5" thickTop="1" x14ac:dyDescent="0.3">
      <c r="A285" s="106" t="s">
        <v>231</v>
      </c>
      <c r="B285" s="104" t="str">
        <f t="shared" si="172"/>
        <v>%</v>
      </c>
      <c r="C285" s="1059">
        <f t="shared" ref="C285:H285" si="174">IFERROR(C232/C179,"")</f>
        <v>-1</v>
      </c>
      <c r="D285" s="1059">
        <f t="shared" si="174"/>
        <v>-1</v>
      </c>
      <c r="E285" s="1059">
        <f t="shared" si="174"/>
        <v>-1</v>
      </c>
      <c r="F285" s="1059">
        <f t="shared" si="174"/>
        <v>-1</v>
      </c>
      <c r="G285" s="1059">
        <f t="shared" si="174"/>
        <v>-1</v>
      </c>
      <c r="H285" s="1060">
        <f t="shared" si="174"/>
        <v>-1</v>
      </c>
    </row>
    <row r="286" spans="1:8" x14ac:dyDescent="0.3">
      <c r="A286" s="106" t="s">
        <v>232</v>
      </c>
      <c r="B286" s="104" t="str">
        <f t="shared" si="172"/>
        <v>%</v>
      </c>
      <c r="C286" s="1053">
        <f t="shared" ref="C286:H286" si="175">IFERROR(C233/C180,"")</f>
        <v>-1</v>
      </c>
      <c r="D286" s="1053">
        <f t="shared" si="175"/>
        <v>-1</v>
      </c>
      <c r="E286" s="1053">
        <f t="shared" si="175"/>
        <v>-1</v>
      </c>
      <c r="F286" s="1053">
        <f t="shared" si="175"/>
        <v>-1</v>
      </c>
      <c r="G286" s="1053">
        <f t="shared" si="175"/>
        <v>-1</v>
      </c>
      <c r="H286" s="1054">
        <f t="shared" si="175"/>
        <v>-1</v>
      </c>
    </row>
    <row r="287" spans="1:8" x14ac:dyDescent="0.3">
      <c r="A287" s="106" t="s">
        <v>233</v>
      </c>
      <c r="B287" s="104" t="str">
        <f t="shared" si="172"/>
        <v>%</v>
      </c>
      <c r="C287" s="1053">
        <f t="shared" ref="C287:H287" si="176">IFERROR(C234/C181,"")</f>
        <v>-1</v>
      </c>
      <c r="D287" s="1053">
        <f t="shared" si="176"/>
        <v>-1</v>
      </c>
      <c r="E287" s="1053">
        <f t="shared" si="176"/>
        <v>-1</v>
      </c>
      <c r="F287" s="1053">
        <f t="shared" si="176"/>
        <v>-1</v>
      </c>
      <c r="G287" s="1053">
        <f t="shared" si="176"/>
        <v>-1</v>
      </c>
      <c r="H287" s="1054">
        <f t="shared" si="176"/>
        <v>-1</v>
      </c>
    </row>
    <row r="288" spans="1:8" x14ac:dyDescent="0.3">
      <c r="A288" s="106" t="s">
        <v>234</v>
      </c>
      <c r="B288" s="104" t="str">
        <f t="shared" si="172"/>
        <v>%</v>
      </c>
      <c r="C288" s="1053" t="str">
        <f t="shared" ref="C288:H288" si="177">IFERROR(C235/C182,"")</f>
        <v/>
      </c>
      <c r="D288" s="1053" t="str">
        <f t="shared" si="177"/>
        <v/>
      </c>
      <c r="E288" s="1053" t="str">
        <f t="shared" si="177"/>
        <v/>
      </c>
      <c r="F288" s="1053" t="str">
        <f t="shared" si="177"/>
        <v/>
      </c>
      <c r="G288" s="1053" t="str">
        <f t="shared" si="177"/>
        <v/>
      </c>
      <c r="H288" s="1054" t="str">
        <f t="shared" si="177"/>
        <v/>
      </c>
    </row>
    <row r="289" spans="1:8" x14ac:dyDescent="0.3">
      <c r="A289" s="106" t="s">
        <v>235</v>
      </c>
      <c r="B289" s="104" t="str">
        <f t="shared" si="172"/>
        <v>%</v>
      </c>
      <c r="C289" s="1053" t="str">
        <f t="shared" ref="C289:H289" si="178">IFERROR(C236/C183,"")</f>
        <v/>
      </c>
      <c r="D289" s="1053" t="str">
        <f t="shared" si="178"/>
        <v/>
      </c>
      <c r="E289" s="1053" t="str">
        <f t="shared" si="178"/>
        <v/>
      </c>
      <c r="F289" s="1053" t="str">
        <f t="shared" si="178"/>
        <v/>
      </c>
      <c r="G289" s="1053" t="str">
        <f t="shared" si="178"/>
        <v/>
      </c>
      <c r="H289" s="1054" t="str">
        <f t="shared" si="178"/>
        <v/>
      </c>
    </row>
    <row r="290" spans="1:8" x14ac:dyDescent="0.3">
      <c r="A290" s="106" t="s">
        <v>236</v>
      </c>
      <c r="B290" s="104" t="str">
        <f t="shared" si="172"/>
        <v>%</v>
      </c>
      <c r="C290" s="1053" t="str">
        <f t="shared" ref="C290:H290" si="179">IFERROR(C237/C184,"")</f>
        <v/>
      </c>
      <c r="D290" s="1053" t="str">
        <f t="shared" si="179"/>
        <v/>
      </c>
      <c r="E290" s="1053" t="str">
        <f t="shared" si="179"/>
        <v/>
      </c>
      <c r="F290" s="1053" t="str">
        <f t="shared" si="179"/>
        <v/>
      </c>
      <c r="G290" s="1053" t="str">
        <f t="shared" si="179"/>
        <v/>
      </c>
      <c r="H290" s="1054" t="str">
        <f t="shared" si="179"/>
        <v/>
      </c>
    </row>
    <row r="291" spans="1:8" ht="14.5" thickBot="1" x14ac:dyDescent="0.35">
      <c r="A291" s="107" t="s">
        <v>237</v>
      </c>
      <c r="B291" s="108" t="str">
        <f t="shared" si="172"/>
        <v>%</v>
      </c>
      <c r="C291" s="979">
        <f t="shared" ref="C291:G291" si="180">IFERROR(C238/C185,"")</f>
        <v>-1</v>
      </c>
      <c r="D291" s="979">
        <f t="shared" si="180"/>
        <v>-1</v>
      </c>
      <c r="E291" s="979">
        <f t="shared" si="180"/>
        <v>-1</v>
      </c>
      <c r="F291" s="979">
        <f t="shared" si="180"/>
        <v>-1</v>
      </c>
      <c r="G291" s="979" t="str">
        <f t="shared" si="180"/>
        <v/>
      </c>
      <c r="H291" s="980" t="str">
        <f>IFERROR(H238/H185,"")</f>
        <v/>
      </c>
    </row>
    <row r="292" spans="1:8" ht="14.5" thickBot="1" x14ac:dyDescent="0.35">
      <c r="A292" s="112" t="s">
        <v>238</v>
      </c>
      <c r="B292" s="526" t="str">
        <f t="shared" si="172"/>
        <v>%</v>
      </c>
      <c r="C292" s="1061" t="str">
        <f t="shared" ref="C292:H292" si="181">IFERROR(C239/C186,"")</f>
        <v/>
      </c>
      <c r="D292" s="1061">
        <f t="shared" si="181"/>
        <v>-1</v>
      </c>
      <c r="E292" s="1061" t="str">
        <f t="shared" si="181"/>
        <v/>
      </c>
      <c r="F292" s="1061" t="str">
        <f t="shared" si="181"/>
        <v/>
      </c>
      <c r="G292" s="1061" t="str">
        <f t="shared" si="181"/>
        <v/>
      </c>
      <c r="H292" s="1062" t="str">
        <f t="shared" si="181"/>
        <v/>
      </c>
    </row>
    <row r="293" spans="1:8" ht="14.5" thickBot="1" x14ac:dyDescent="0.35">
      <c r="A293" s="111" t="s">
        <v>239</v>
      </c>
      <c r="B293" s="525" t="str">
        <f t="shared" si="172"/>
        <v>%</v>
      </c>
      <c r="C293" s="1057">
        <f t="shared" ref="C293:H293" si="182">IFERROR(C240/C187,"")</f>
        <v>-1</v>
      </c>
      <c r="D293" s="1057">
        <f t="shared" si="182"/>
        <v>-1</v>
      </c>
      <c r="E293" s="1057">
        <f t="shared" si="182"/>
        <v>-1</v>
      </c>
      <c r="F293" s="1057">
        <f t="shared" si="182"/>
        <v>-1</v>
      </c>
      <c r="G293" s="1057">
        <f t="shared" si="182"/>
        <v>-1</v>
      </c>
      <c r="H293" s="1058">
        <f t="shared" si="182"/>
        <v>-1</v>
      </c>
    </row>
    <row r="294" spans="1:8" ht="14.5" thickTop="1" x14ac:dyDescent="0.3">
      <c r="A294" s="106" t="s">
        <v>240</v>
      </c>
      <c r="B294" s="104" t="str">
        <f t="shared" si="172"/>
        <v>%</v>
      </c>
      <c r="C294" s="1059">
        <f t="shared" ref="C294:H294" si="183">IFERROR(C241/C188,"")</f>
        <v>-1</v>
      </c>
      <c r="D294" s="1059">
        <f t="shared" si="183"/>
        <v>-1</v>
      </c>
      <c r="E294" s="1059">
        <f t="shared" si="183"/>
        <v>-1</v>
      </c>
      <c r="F294" s="1059">
        <f t="shared" si="183"/>
        <v>-1</v>
      </c>
      <c r="G294" s="1059">
        <f t="shared" si="183"/>
        <v>-1</v>
      </c>
      <c r="H294" s="1060">
        <f t="shared" si="183"/>
        <v>-1</v>
      </c>
    </row>
    <row r="295" spans="1:8" x14ac:dyDescent="0.3">
      <c r="A295" s="106" t="s">
        <v>241</v>
      </c>
      <c r="B295" s="104" t="str">
        <f t="shared" si="172"/>
        <v>%</v>
      </c>
      <c r="C295" s="1053">
        <f t="shared" ref="C295:H295" si="184">IFERROR(C242/C189,"")</f>
        <v>-1</v>
      </c>
      <c r="D295" s="1053">
        <f t="shared" si="184"/>
        <v>-1</v>
      </c>
      <c r="E295" s="1053">
        <f t="shared" si="184"/>
        <v>-1</v>
      </c>
      <c r="F295" s="1053">
        <f t="shared" si="184"/>
        <v>-1</v>
      </c>
      <c r="G295" s="1053">
        <f t="shared" si="184"/>
        <v>-1</v>
      </c>
      <c r="H295" s="1054">
        <f t="shared" si="184"/>
        <v>-1</v>
      </c>
    </row>
    <row r="296" spans="1:8" x14ac:dyDescent="0.3">
      <c r="A296" s="106" t="s">
        <v>242</v>
      </c>
      <c r="B296" s="104" t="str">
        <f t="shared" si="172"/>
        <v>%</v>
      </c>
      <c r="C296" s="1053">
        <f t="shared" ref="C296:H296" si="185">IFERROR(C243/C190,"")</f>
        <v>-1</v>
      </c>
      <c r="D296" s="1053">
        <f t="shared" si="185"/>
        <v>-1</v>
      </c>
      <c r="E296" s="1053">
        <f t="shared" si="185"/>
        <v>-1</v>
      </c>
      <c r="F296" s="1053">
        <f t="shared" si="185"/>
        <v>-1</v>
      </c>
      <c r="G296" s="1053">
        <f t="shared" si="185"/>
        <v>-1</v>
      </c>
      <c r="H296" s="1054">
        <f t="shared" si="185"/>
        <v>-1</v>
      </c>
    </row>
    <row r="297" spans="1:8" x14ac:dyDescent="0.3">
      <c r="A297" s="106" t="s">
        <v>243</v>
      </c>
      <c r="B297" s="104" t="str">
        <f t="shared" si="172"/>
        <v>%</v>
      </c>
      <c r="C297" s="1053">
        <f t="shared" ref="C297:H297" si="186">IFERROR(C244/C191,"")</f>
        <v>-1</v>
      </c>
      <c r="D297" s="1053">
        <f t="shared" si="186"/>
        <v>-1</v>
      </c>
      <c r="E297" s="1053">
        <f t="shared" si="186"/>
        <v>-1</v>
      </c>
      <c r="F297" s="1053">
        <f t="shared" si="186"/>
        <v>-1</v>
      </c>
      <c r="G297" s="1053">
        <f t="shared" si="186"/>
        <v>-1</v>
      </c>
      <c r="H297" s="1054">
        <f t="shared" si="186"/>
        <v>-1</v>
      </c>
    </row>
    <row r="298" spans="1:8" x14ac:dyDescent="0.3">
      <c r="A298" s="106" t="s">
        <v>244</v>
      </c>
      <c r="B298" s="104" t="str">
        <f t="shared" si="172"/>
        <v>%</v>
      </c>
      <c r="C298" s="1053">
        <f t="shared" ref="C298:H298" si="187">IFERROR(C245/C192,"")</f>
        <v>-1</v>
      </c>
      <c r="D298" s="1053">
        <f t="shared" si="187"/>
        <v>-1</v>
      </c>
      <c r="E298" s="1053">
        <f t="shared" si="187"/>
        <v>-1</v>
      </c>
      <c r="F298" s="1053">
        <f t="shared" si="187"/>
        <v>-1</v>
      </c>
      <c r="G298" s="1053">
        <f t="shared" si="187"/>
        <v>-1</v>
      </c>
      <c r="H298" s="1054">
        <f t="shared" si="187"/>
        <v>-1</v>
      </c>
    </row>
    <row r="299" spans="1:8" ht="14.5" thickBot="1" x14ac:dyDescent="0.35">
      <c r="A299" s="114" t="s">
        <v>245</v>
      </c>
      <c r="B299" s="527" t="str">
        <f t="shared" si="172"/>
        <v>%</v>
      </c>
      <c r="C299" s="977">
        <f t="shared" ref="C299:H299" si="188">IFERROR(C246/C193,"")</f>
        <v>-1</v>
      </c>
      <c r="D299" s="977">
        <f t="shared" si="188"/>
        <v>-1</v>
      </c>
      <c r="E299" s="977">
        <f t="shared" si="188"/>
        <v>-1</v>
      </c>
      <c r="F299" s="977">
        <f t="shared" si="188"/>
        <v>-1</v>
      </c>
      <c r="G299" s="977">
        <f t="shared" si="188"/>
        <v>-1</v>
      </c>
      <c r="H299" s="978">
        <f t="shared" si="188"/>
        <v>-1</v>
      </c>
    </row>
    <row r="300" spans="1:8" ht="14.5" thickBot="1" x14ac:dyDescent="0.35">
      <c r="A300" s="111" t="s">
        <v>246</v>
      </c>
      <c r="B300" s="525" t="str">
        <f t="shared" si="172"/>
        <v>%</v>
      </c>
      <c r="C300" s="1057">
        <f t="shared" ref="C300:H300" si="189">IFERROR(C247/C194,"")</f>
        <v>-1</v>
      </c>
      <c r="D300" s="1057">
        <f t="shared" si="189"/>
        <v>-1</v>
      </c>
      <c r="E300" s="1057">
        <f t="shared" si="189"/>
        <v>-1</v>
      </c>
      <c r="F300" s="1057">
        <f t="shared" si="189"/>
        <v>-1</v>
      </c>
      <c r="G300" s="1057">
        <f t="shared" si="189"/>
        <v>-1</v>
      </c>
      <c r="H300" s="1058">
        <f t="shared" si="189"/>
        <v>-1</v>
      </c>
    </row>
    <row r="301" spans="1:8" ht="14.5" thickTop="1" x14ac:dyDescent="0.3">
      <c r="A301" s="106" t="s">
        <v>247</v>
      </c>
      <c r="B301" s="104" t="str">
        <f t="shared" si="172"/>
        <v>%</v>
      </c>
      <c r="C301" s="1059">
        <f t="shared" ref="C301:H301" si="190">IFERROR(C248/C195,"")</f>
        <v>-1</v>
      </c>
      <c r="D301" s="1059">
        <f t="shared" si="190"/>
        <v>-1</v>
      </c>
      <c r="E301" s="1059">
        <f t="shared" si="190"/>
        <v>-1</v>
      </c>
      <c r="F301" s="1059">
        <f t="shared" si="190"/>
        <v>-1</v>
      </c>
      <c r="G301" s="1059">
        <f t="shared" si="190"/>
        <v>-1</v>
      </c>
      <c r="H301" s="1060">
        <f t="shared" si="190"/>
        <v>-1</v>
      </c>
    </row>
    <row r="302" spans="1:8" x14ac:dyDescent="0.3">
      <c r="A302" s="106" t="s">
        <v>248</v>
      </c>
      <c r="B302" s="104" t="str">
        <f t="shared" si="172"/>
        <v>%</v>
      </c>
      <c r="C302" s="1053">
        <f t="shared" ref="C302:H302" si="191">IFERROR(C249/C196,"")</f>
        <v>-1</v>
      </c>
      <c r="D302" s="1053">
        <f t="shared" si="191"/>
        <v>-1</v>
      </c>
      <c r="E302" s="1053">
        <f t="shared" si="191"/>
        <v>-1</v>
      </c>
      <c r="F302" s="1053">
        <f t="shared" si="191"/>
        <v>-1</v>
      </c>
      <c r="G302" s="1053">
        <f t="shared" si="191"/>
        <v>-1</v>
      </c>
      <c r="H302" s="1054">
        <f t="shared" si="191"/>
        <v>-1</v>
      </c>
    </row>
    <row r="303" spans="1:8" x14ac:dyDescent="0.3">
      <c r="A303" s="106" t="s">
        <v>249</v>
      </c>
      <c r="B303" s="104" t="str">
        <f t="shared" si="172"/>
        <v>%</v>
      </c>
      <c r="C303" s="1053">
        <f t="shared" ref="C303:H303" si="192">IFERROR(C250/C197,"")</f>
        <v>-1</v>
      </c>
      <c r="D303" s="1053">
        <f t="shared" si="192"/>
        <v>-1</v>
      </c>
      <c r="E303" s="1053">
        <f t="shared" si="192"/>
        <v>-1</v>
      </c>
      <c r="F303" s="1053">
        <f t="shared" si="192"/>
        <v>-1</v>
      </c>
      <c r="G303" s="1053">
        <f t="shared" si="192"/>
        <v>-1</v>
      </c>
      <c r="H303" s="1054">
        <f t="shared" si="192"/>
        <v>-1</v>
      </c>
    </row>
    <row r="304" spans="1:8" x14ac:dyDescent="0.3">
      <c r="A304" s="106" t="s">
        <v>250</v>
      </c>
      <c r="B304" s="104" t="str">
        <f t="shared" si="172"/>
        <v>%</v>
      </c>
      <c r="C304" s="1053">
        <f t="shared" ref="C304:H304" si="193">IFERROR(C251/C198,"")</f>
        <v>-1</v>
      </c>
      <c r="D304" s="1053">
        <f t="shared" si="193"/>
        <v>-1</v>
      </c>
      <c r="E304" s="1053">
        <f t="shared" si="193"/>
        <v>-1</v>
      </c>
      <c r="F304" s="1053">
        <f t="shared" si="193"/>
        <v>-1</v>
      </c>
      <c r="G304" s="1053">
        <f t="shared" si="193"/>
        <v>-1</v>
      </c>
      <c r="H304" s="1054">
        <f t="shared" si="193"/>
        <v>-1</v>
      </c>
    </row>
    <row r="305" spans="1:8" x14ac:dyDescent="0.3">
      <c r="A305" s="106" t="s">
        <v>251</v>
      </c>
      <c r="B305" s="104" t="str">
        <f t="shared" si="172"/>
        <v>%</v>
      </c>
      <c r="C305" s="1053" t="str">
        <f t="shared" ref="C305:H305" si="194">IFERROR(C252/C199,"")</f>
        <v/>
      </c>
      <c r="D305" s="1053" t="str">
        <f t="shared" si="194"/>
        <v/>
      </c>
      <c r="E305" s="1053" t="str">
        <f t="shared" si="194"/>
        <v/>
      </c>
      <c r="F305" s="1053" t="str">
        <f t="shared" si="194"/>
        <v/>
      </c>
      <c r="G305" s="1053" t="str">
        <f t="shared" si="194"/>
        <v/>
      </c>
      <c r="H305" s="1054" t="str">
        <f t="shared" si="194"/>
        <v/>
      </c>
    </row>
    <row r="306" spans="1:8" x14ac:dyDescent="0.3">
      <c r="A306" s="106" t="s">
        <v>1047</v>
      </c>
      <c r="B306" s="104" t="str">
        <f t="shared" si="172"/>
        <v>%</v>
      </c>
      <c r="C306" s="1053">
        <f t="shared" ref="C306:H306" si="195">IFERROR(C253/C200,"")</f>
        <v>-1</v>
      </c>
      <c r="D306" s="1053">
        <f t="shared" si="195"/>
        <v>-1</v>
      </c>
      <c r="E306" s="1053">
        <f t="shared" si="195"/>
        <v>-1</v>
      </c>
      <c r="F306" s="1053">
        <f t="shared" si="195"/>
        <v>-1</v>
      </c>
      <c r="G306" s="1053">
        <f t="shared" si="195"/>
        <v>-1</v>
      </c>
      <c r="H306" s="1054">
        <f t="shared" si="195"/>
        <v>-1</v>
      </c>
    </row>
    <row r="307" spans="1:8" ht="14.5" thickBot="1" x14ac:dyDescent="0.35">
      <c r="A307" s="107" t="s">
        <v>1048</v>
      </c>
      <c r="B307" s="108" t="str">
        <f t="shared" si="172"/>
        <v>%</v>
      </c>
      <c r="C307" s="979">
        <f t="shared" ref="C307:H307" si="196">IFERROR(C254/C201,"")</f>
        <v>-1</v>
      </c>
      <c r="D307" s="979">
        <f t="shared" si="196"/>
        <v>-1</v>
      </c>
      <c r="E307" s="979">
        <f t="shared" si="196"/>
        <v>-1</v>
      </c>
      <c r="F307" s="979">
        <f t="shared" si="196"/>
        <v>-1</v>
      </c>
      <c r="G307" s="979">
        <f t="shared" si="196"/>
        <v>-1</v>
      </c>
      <c r="H307" s="980">
        <f t="shared" si="196"/>
        <v>-1</v>
      </c>
    </row>
    <row r="308" spans="1:8" ht="14.5" thickBot="1" x14ac:dyDescent="0.35">
      <c r="A308" s="111" t="s">
        <v>252</v>
      </c>
      <c r="B308" s="525" t="str">
        <f t="shared" si="172"/>
        <v>%</v>
      </c>
      <c r="C308" s="1057">
        <f t="shared" ref="C308:H308" si="197">IFERROR(C255/C202,"")</f>
        <v>-1</v>
      </c>
      <c r="D308" s="1057">
        <f t="shared" si="197"/>
        <v>-1</v>
      </c>
      <c r="E308" s="1057">
        <f t="shared" si="197"/>
        <v>-1</v>
      </c>
      <c r="F308" s="1057">
        <f t="shared" si="197"/>
        <v>-1</v>
      </c>
      <c r="G308" s="1057">
        <f t="shared" si="197"/>
        <v>-1</v>
      </c>
      <c r="H308" s="1058">
        <f t="shared" si="197"/>
        <v>-1</v>
      </c>
    </row>
    <row r="309" spans="1:8" ht="14.5" thickTop="1" x14ac:dyDescent="0.3">
      <c r="A309" s="106" t="s">
        <v>253</v>
      </c>
      <c r="B309" s="104" t="str">
        <f t="shared" si="172"/>
        <v>%</v>
      </c>
      <c r="C309" s="1059">
        <f t="shared" ref="C309:H309" si="198">IFERROR(C256/C203,"")</f>
        <v>-1</v>
      </c>
      <c r="D309" s="1059">
        <f t="shared" si="198"/>
        <v>-1</v>
      </c>
      <c r="E309" s="1059">
        <f t="shared" si="198"/>
        <v>-1</v>
      </c>
      <c r="F309" s="1059">
        <f t="shared" si="198"/>
        <v>-1</v>
      </c>
      <c r="G309" s="1059">
        <f t="shared" si="198"/>
        <v>-1</v>
      </c>
      <c r="H309" s="1060">
        <f t="shared" si="198"/>
        <v>-1</v>
      </c>
    </row>
    <row r="310" spans="1:8" x14ac:dyDescent="0.3">
      <c r="A310" s="106" t="s">
        <v>254</v>
      </c>
      <c r="B310" s="104" t="str">
        <f t="shared" si="172"/>
        <v>%</v>
      </c>
      <c r="C310" s="1053">
        <f t="shared" ref="C310:H310" si="199">IFERROR(C257/C204,"")</f>
        <v>-1</v>
      </c>
      <c r="D310" s="1053">
        <f t="shared" si="199"/>
        <v>-1</v>
      </c>
      <c r="E310" s="1053">
        <f t="shared" si="199"/>
        <v>-1</v>
      </c>
      <c r="F310" s="1053">
        <f t="shared" si="199"/>
        <v>-1</v>
      </c>
      <c r="G310" s="1053">
        <f t="shared" si="199"/>
        <v>-1</v>
      </c>
      <c r="H310" s="1054">
        <f t="shared" si="199"/>
        <v>-1</v>
      </c>
    </row>
    <row r="311" spans="1:8" x14ac:dyDescent="0.3">
      <c r="A311" s="106" t="s">
        <v>255</v>
      </c>
      <c r="B311" s="104" t="str">
        <f t="shared" si="172"/>
        <v>%</v>
      </c>
      <c r="C311" s="1053">
        <f t="shared" ref="C311:H311" si="200">IFERROR(C258/C205,"")</f>
        <v>-1</v>
      </c>
      <c r="D311" s="1053">
        <f t="shared" si="200"/>
        <v>-1</v>
      </c>
      <c r="E311" s="1053">
        <f t="shared" si="200"/>
        <v>-1</v>
      </c>
      <c r="F311" s="1053">
        <f t="shared" si="200"/>
        <v>-1</v>
      </c>
      <c r="G311" s="1053">
        <f t="shared" si="200"/>
        <v>-1</v>
      </c>
      <c r="H311" s="1054">
        <f t="shared" si="200"/>
        <v>-1</v>
      </c>
    </row>
    <row r="312" spans="1:8" x14ac:dyDescent="0.3">
      <c r="A312" s="106" t="s">
        <v>256</v>
      </c>
      <c r="B312" s="104" t="str">
        <f t="shared" si="172"/>
        <v>%</v>
      </c>
      <c r="C312" s="1053" t="str">
        <f t="shared" ref="C312:H312" si="201">IFERROR(C259/C206,"")</f>
        <v/>
      </c>
      <c r="D312" s="1053" t="str">
        <f t="shared" si="201"/>
        <v/>
      </c>
      <c r="E312" s="1053" t="str">
        <f t="shared" si="201"/>
        <v/>
      </c>
      <c r="F312" s="1053" t="str">
        <f t="shared" si="201"/>
        <v/>
      </c>
      <c r="G312" s="1053" t="str">
        <f t="shared" si="201"/>
        <v/>
      </c>
      <c r="H312" s="1054" t="str">
        <f t="shared" si="201"/>
        <v/>
      </c>
    </row>
    <row r="313" spans="1:8" ht="14.5" thickBot="1" x14ac:dyDescent="0.35">
      <c r="A313" s="107" t="s">
        <v>257</v>
      </c>
      <c r="B313" s="108" t="str">
        <f t="shared" si="172"/>
        <v>%</v>
      </c>
      <c r="C313" s="979" t="str">
        <f t="shared" ref="C313:H313" si="202">IFERROR(C260/C207,"")</f>
        <v/>
      </c>
      <c r="D313" s="979" t="str">
        <f t="shared" si="202"/>
        <v/>
      </c>
      <c r="E313" s="979" t="str">
        <f t="shared" si="202"/>
        <v/>
      </c>
      <c r="F313" s="979" t="str">
        <f t="shared" si="202"/>
        <v/>
      </c>
      <c r="G313" s="979" t="str">
        <f t="shared" si="202"/>
        <v/>
      </c>
      <c r="H313" s="980" t="str">
        <f t="shared" si="202"/>
        <v/>
      </c>
    </row>
    <row r="314" spans="1:8" ht="14.5" thickBot="1" x14ac:dyDescent="0.35">
      <c r="A314" s="105" t="s">
        <v>258</v>
      </c>
      <c r="B314" s="109" t="str">
        <f t="shared" si="172"/>
        <v>%</v>
      </c>
      <c r="C314" s="1057">
        <f t="shared" ref="C314:H314" si="203">IFERROR(C261/C208,"")</f>
        <v>-1</v>
      </c>
      <c r="D314" s="1057">
        <f t="shared" si="203"/>
        <v>-1</v>
      </c>
      <c r="E314" s="1057">
        <f t="shared" si="203"/>
        <v>-1</v>
      </c>
      <c r="F314" s="1057">
        <f t="shared" si="203"/>
        <v>-1</v>
      </c>
      <c r="G314" s="1057">
        <f t="shared" si="203"/>
        <v>-1</v>
      </c>
      <c r="H314" s="1058">
        <f t="shared" si="203"/>
        <v>-1</v>
      </c>
    </row>
    <row r="315" spans="1:8" ht="14.5" thickTop="1" x14ac:dyDescent="0.3">
      <c r="A315" s="106" t="s">
        <v>259</v>
      </c>
      <c r="B315" s="104" t="str">
        <f t="shared" si="172"/>
        <v>%</v>
      </c>
      <c r="C315" s="1059">
        <f t="shared" ref="C315:H315" si="204">IFERROR(C262/C209,"")</f>
        <v>-1</v>
      </c>
      <c r="D315" s="1059">
        <f t="shared" si="204"/>
        <v>-1</v>
      </c>
      <c r="E315" s="1059">
        <f t="shared" si="204"/>
        <v>-1</v>
      </c>
      <c r="F315" s="1059">
        <f t="shared" si="204"/>
        <v>-1</v>
      </c>
      <c r="G315" s="1059">
        <f t="shared" si="204"/>
        <v>-1</v>
      </c>
      <c r="H315" s="1060">
        <f t="shared" si="204"/>
        <v>-1</v>
      </c>
    </row>
    <row r="316" spans="1:8" x14ac:dyDescent="0.3">
      <c r="A316" s="106" t="s">
        <v>260</v>
      </c>
      <c r="B316" s="104" t="str">
        <f t="shared" si="172"/>
        <v>%</v>
      </c>
      <c r="C316" s="1053">
        <f t="shared" ref="C316:H316" si="205">IFERROR(C263/C210,"")</f>
        <v>-1</v>
      </c>
      <c r="D316" s="1053">
        <f t="shared" si="205"/>
        <v>-1</v>
      </c>
      <c r="E316" s="1053">
        <f t="shared" si="205"/>
        <v>-1</v>
      </c>
      <c r="F316" s="1053">
        <f t="shared" si="205"/>
        <v>-1</v>
      </c>
      <c r="G316" s="1053">
        <f t="shared" si="205"/>
        <v>-1</v>
      </c>
      <c r="H316" s="1054">
        <f t="shared" si="205"/>
        <v>-1</v>
      </c>
    </row>
    <row r="317" spans="1:8" x14ac:dyDescent="0.3">
      <c r="A317" s="106" t="s">
        <v>261</v>
      </c>
      <c r="B317" s="104" t="str">
        <f t="shared" si="172"/>
        <v>%</v>
      </c>
      <c r="C317" s="1053">
        <f t="shared" ref="C317:H317" si="206">IFERROR(C264/C211,"")</f>
        <v>-1</v>
      </c>
      <c r="D317" s="1053">
        <f t="shared" si="206"/>
        <v>-1</v>
      </c>
      <c r="E317" s="1053">
        <f t="shared" si="206"/>
        <v>-1</v>
      </c>
      <c r="F317" s="1053">
        <f t="shared" si="206"/>
        <v>-1</v>
      </c>
      <c r="G317" s="1053">
        <f t="shared" si="206"/>
        <v>-1</v>
      </c>
      <c r="H317" s="1054">
        <f t="shared" si="206"/>
        <v>-1</v>
      </c>
    </row>
    <row r="318" spans="1:8" x14ac:dyDescent="0.3">
      <c r="A318" s="106" t="s">
        <v>262</v>
      </c>
      <c r="B318" s="104" t="str">
        <f t="shared" si="172"/>
        <v>%</v>
      </c>
      <c r="C318" s="1053" t="str">
        <f t="shared" ref="C318:H318" si="207">IFERROR(C265/C212,"")</f>
        <v/>
      </c>
      <c r="D318" s="1053" t="str">
        <f t="shared" si="207"/>
        <v/>
      </c>
      <c r="E318" s="1053" t="str">
        <f t="shared" si="207"/>
        <v/>
      </c>
      <c r="F318" s="1053" t="str">
        <f t="shared" si="207"/>
        <v/>
      </c>
      <c r="G318" s="1053" t="str">
        <f t="shared" si="207"/>
        <v/>
      </c>
      <c r="H318" s="1054" t="str">
        <f t="shared" si="207"/>
        <v/>
      </c>
    </row>
    <row r="319" spans="1:8" x14ac:dyDescent="0.3">
      <c r="A319" s="106" t="s">
        <v>263</v>
      </c>
      <c r="B319" s="104" t="str">
        <f t="shared" si="172"/>
        <v>%</v>
      </c>
      <c r="C319" s="1053">
        <f t="shared" ref="C319:H319" si="208">IFERROR(C266/C213,"")</f>
        <v>-1</v>
      </c>
      <c r="D319" s="1053">
        <f t="shared" si="208"/>
        <v>-1</v>
      </c>
      <c r="E319" s="1053">
        <f t="shared" si="208"/>
        <v>-1</v>
      </c>
      <c r="F319" s="1053">
        <f t="shared" si="208"/>
        <v>-1</v>
      </c>
      <c r="G319" s="1053">
        <f t="shared" si="208"/>
        <v>-1</v>
      </c>
      <c r="H319" s="1054">
        <f t="shared" si="208"/>
        <v>-1</v>
      </c>
    </row>
    <row r="320" spans="1:8" x14ac:dyDescent="0.3">
      <c r="A320" s="106" t="s">
        <v>1047</v>
      </c>
      <c r="B320" s="104" t="str">
        <f t="shared" si="172"/>
        <v>%</v>
      </c>
      <c r="C320" s="1053">
        <f t="shared" ref="C320:H320" si="209">IFERROR(C267/C214,"")</f>
        <v>-1</v>
      </c>
      <c r="D320" s="1053">
        <f t="shared" si="209"/>
        <v>-1</v>
      </c>
      <c r="E320" s="1053">
        <f t="shared" si="209"/>
        <v>-1</v>
      </c>
      <c r="F320" s="1053">
        <f t="shared" si="209"/>
        <v>-1</v>
      </c>
      <c r="G320" s="1053">
        <f t="shared" si="209"/>
        <v>-1</v>
      </c>
      <c r="H320" s="1054">
        <f t="shared" si="209"/>
        <v>-1</v>
      </c>
    </row>
    <row r="321" spans="1:9" ht="14.5" thickBot="1" x14ac:dyDescent="0.35">
      <c r="A321" s="114" t="s">
        <v>1048</v>
      </c>
      <c r="B321" s="527" t="str">
        <f t="shared" si="172"/>
        <v>%</v>
      </c>
      <c r="C321" s="977">
        <f t="shared" ref="C321:H321" si="210">IFERROR(C268/C215,"")</f>
        <v>-1</v>
      </c>
      <c r="D321" s="977">
        <f t="shared" si="210"/>
        <v>-1</v>
      </c>
      <c r="E321" s="977">
        <f t="shared" si="210"/>
        <v>-1</v>
      </c>
      <c r="F321" s="977">
        <f t="shared" si="210"/>
        <v>-1</v>
      </c>
      <c r="G321" s="977">
        <f t="shared" si="210"/>
        <v>-1</v>
      </c>
      <c r="H321" s="978">
        <f t="shared" si="210"/>
        <v>-1</v>
      </c>
    </row>
    <row r="322" spans="1:9" ht="14.5" thickBot="1" x14ac:dyDescent="0.35">
      <c r="A322" s="110" t="s">
        <v>264</v>
      </c>
      <c r="B322" s="115" t="str">
        <f t="shared" si="172"/>
        <v>%</v>
      </c>
      <c r="C322" s="1055">
        <f t="shared" ref="C322:H322" si="211">IFERROR(C269/C216,"")</f>
        <v>-1</v>
      </c>
      <c r="D322" s="1055">
        <f t="shared" si="211"/>
        <v>-1</v>
      </c>
      <c r="E322" s="1055">
        <f t="shared" si="211"/>
        <v>-1</v>
      </c>
      <c r="F322" s="1055">
        <f t="shared" si="211"/>
        <v>-1</v>
      </c>
      <c r="G322" s="1055">
        <f t="shared" si="211"/>
        <v>-1</v>
      </c>
      <c r="H322" s="1056">
        <f t="shared" si="211"/>
        <v>-1</v>
      </c>
    </row>
    <row r="323" spans="1:9" x14ac:dyDescent="0.3">
      <c r="A323" s="101"/>
      <c r="B323" s="528"/>
      <c r="C323" s="528"/>
      <c r="D323" s="528"/>
      <c r="E323" s="528"/>
      <c r="F323" s="528"/>
      <c r="G323" s="528"/>
      <c r="H323" s="528"/>
    </row>
    <row r="324" spans="1:9" x14ac:dyDescent="0.3"/>
    <row r="325" spans="1:9" ht="18" x14ac:dyDescent="0.4">
      <c r="A325" s="34" t="s">
        <v>12</v>
      </c>
      <c r="B325" s="35"/>
      <c r="C325" s="36"/>
      <c r="D325" s="36"/>
      <c r="E325" s="36"/>
      <c r="F325" s="36"/>
      <c r="G325" s="36"/>
      <c r="H325" s="36"/>
      <c r="I325" s="36"/>
    </row>
    <row r="389" spans="1:8" ht="18" hidden="1" x14ac:dyDescent="0.4">
      <c r="A389" s="34"/>
      <c r="B389" s="35"/>
      <c r="D389" s="36"/>
      <c r="E389" s="36"/>
      <c r="F389" s="36"/>
      <c r="G389" s="36"/>
      <c r="H389" s="36"/>
    </row>
    <row r="392" spans="1:8" hidden="1" x14ac:dyDescent="0.3">
      <c r="C392" s="36"/>
    </row>
  </sheetData>
  <sheetProtection sheet="1" objects="1" scenarios="1"/>
  <mergeCells count="31">
    <mergeCell ref="C176:H176"/>
    <mergeCell ref="C17:H17"/>
    <mergeCell ref="A167:A168"/>
    <mergeCell ref="B167:B168"/>
    <mergeCell ref="C167:H167"/>
    <mergeCell ref="A169:H169"/>
    <mergeCell ref="A61:A62"/>
    <mergeCell ref="B61:B62"/>
    <mergeCell ref="C61:H61"/>
    <mergeCell ref="A63:H63"/>
    <mergeCell ref="C70:H70"/>
    <mergeCell ref="A114:A115"/>
    <mergeCell ref="B114:B115"/>
    <mergeCell ref="C114:H114"/>
    <mergeCell ref="A116:H116"/>
    <mergeCell ref="C123:H123"/>
    <mergeCell ref="A1:I3"/>
    <mergeCell ref="C8:H8"/>
    <mergeCell ref="A10:H10"/>
    <mergeCell ref="B8:B9"/>
    <mergeCell ref="A8:A9"/>
    <mergeCell ref="C229:H229"/>
    <mergeCell ref="A222:H222"/>
    <mergeCell ref="A220:A221"/>
    <mergeCell ref="B220:B221"/>
    <mergeCell ref="C220:H220"/>
    <mergeCell ref="A275:H275"/>
    <mergeCell ref="C282:H282"/>
    <mergeCell ref="A273:A274"/>
    <mergeCell ref="B273:B274"/>
    <mergeCell ref="C273:H273"/>
  </mergeCells>
  <pageMargins left="0.7" right="0.7" top="0.75" bottom="0.75" header="0.3" footer="0.3"/>
  <pageSetup paperSize="9" scale="23" orientation="portrait" r:id="rId1"/>
  <ignoredErrors>
    <ignoredError sqref="C202:H213 C180:H191" formula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653B-C819-448D-BADC-CE0A04B24134}">
  <sheetPr>
    <pageSetUpPr fitToPage="1"/>
  </sheetPr>
  <dimension ref="A1:AN81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1" width="26.25" customWidth="1"/>
    <col min="2" max="2" width="23.5" customWidth="1"/>
    <col min="3" max="3" width="22.83203125" customWidth="1"/>
    <col min="4" max="4" width="8.83203125" customWidth="1"/>
    <col min="5" max="10" width="10.58203125" customWidth="1"/>
    <col min="11" max="12" width="9" customWidth="1"/>
    <col min="13" max="15" width="9" hidden="1" customWidth="1"/>
    <col min="16" max="40" width="0" hidden="1" customWidth="1"/>
    <col min="41" max="16384" width="8" hidden="1"/>
  </cols>
  <sheetData>
    <row r="1" spans="1:15" s="28" customFormat="1" ht="15" customHeigh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  <c r="M1" s="45"/>
      <c r="N1" s="45"/>
      <c r="O1" s="45"/>
    </row>
    <row r="2" spans="1:15" s="28" customFormat="1" ht="1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493"/>
      <c r="M2" s="45"/>
      <c r="N2" s="45"/>
      <c r="O2" s="45"/>
    </row>
    <row r="3" spans="1:15" s="29" customFormat="1" ht="15.7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L3" s="1494"/>
      <c r="M3" s="46"/>
      <c r="N3" s="46"/>
      <c r="O3" s="46"/>
    </row>
    <row r="4" spans="1:15" ht="18" x14ac:dyDescent="0.4">
      <c r="A4" s="47" t="str">
        <f ca="1">CONCATENATE("Worksheet: ",RIGHT(CELL("filename",$A$1),LEN(CELL("filename",$A$1))-FIND("]",CELL("filename",$A$1))))</f>
        <v>Worksheet: 6.2 Environmental Impact</v>
      </c>
      <c r="B4" s="58"/>
      <c r="C4" s="58"/>
      <c r="D4" s="58"/>
      <c r="E4" s="58"/>
      <c r="F4" s="58"/>
      <c r="G4" s="58"/>
      <c r="H4" s="58"/>
      <c r="I4" s="58"/>
      <c r="J4" s="58"/>
    </row>
    <row r="5" spans="1:15" x14ac:dyDescent="0.3">
      <c r="A5" s="58"/>
      <c r="B5" s="58"/>
      <c r="C5" s="58"/>
      <c r="D5" s="58"/>
      <c r="E5" s="58"/>
      <c r="F5" s="58"/>
      <c r="G5" s="58"/>
      <c r="H5" s="58"/>
      <c r="I5" s="58"/>
      <c r="J5" s="58"/>
    </row>
    <row r="6" spans="1:15" ht="16" thickBot="1" x14ac:dyDescent="0.4">
      <c r="A6" s="365" t="s">
        <v>962</v>
      </c>
      <c r="B6" s="58"/>
      <c r="C6" s="58"/>
      <c r="D6" s="58"/>
      <c r="E6" s="58"/>
      <c r="F6" s="58"/>
      <c r="G6" s="58"/>
      <c r="H6" s="58"/>
      <c r="I6" s="58"/>
      <c r="J6" s="58"/>
    </row>
    <row r="7" spans="1:15" x14ac:dyDescent="0.3">
      <c r="A7" s="1186" t="s">
        <v>64</v>
      </c>
      <c r="B7" s="997"/>
      <c r="C7" s="1013"/>
      <c r="D7" s="965" t="s">
        <v>299</v>
      </c>
      <c r="E7" s="956">
        <v>2023</v>
      </c>
      <c r="F7" s="956">
        <v>2024</v>
      </c>
      <c r="G7" s="956">
        <v>2025</v>
      </c>
      <c r="H7" s="956">
        <v>2026</v>
      </c>
      <c r="I7" s="956">
        <v>2027</v>
      </c>
      <c r="J7" s="989">
        <v>2028</v>
      </c>
    </row>
    <row r="8" spans="1:15" x14ac:dyDescent="0.3">
      <c r="A8" s="1812" t="s">
        <v>71</v>
      </c>
      <c r="B8" s="1815" t="s">
        <v>80</v>
      </c>
      <c r="C8" s="57" t="s">
        <v>65</v>
      </c>
      <c r="D8" s="1010" t="s">
        <v>59</v>
      </c>
      <c r="E8" s="971"/>
      <c r="F8" s="971"/>
      <c r="G8" s="971"/>
      <c r="H8" s="971"/>
      <c r="I8" s="971"/>
      <c r="J8" s="972"/>
    </row>
    <row r="9" spans="1:15" x14ac:dyDescent="0.3">
      <c r="A9" s="1813"/>
      <c r="B9" s="1804"/>
      <c r="C9" s="55" t="s">
        <v>66</v>
      </c>
      <c r="D9" s="1002" t="s">
        <v>59</v>
      </c>
      <c r="E9" s="797"/>
      <c r="F9" s="797"/>
      <c r="G9" s="797"/>
      <c r="H9" s="797"/>
      <c r="I9" s="797"/>
      <c r="J9" s="798"/>
    </row>
    <row r="10" spans="1:15" x14ac:dyDescent="0.3">
      <c r="A10" s="1813"/>
      <c r="B10" s="1804"/>
      <c r="C10" s="55" t="s">
        <v>67</v>
      </c>
      <c r="D10" s="1002" t="s">
        <v>59</v>
      </c>
      <c r="E10" s="797"/>
      <c r="F10" s="797"/>
      <c r="G10" s="797"/>
      <c r="H10" s="797"/>
      <c r="I10" s="797"/>
      <c r="J10" s="798"/>
    </row>
    <row r="11" spans="1:15" x14ac:dyDescent="0.3">
      <c r="A11" s="1813"/>
      <c r="B11" s="1804"/>
      <c r="C11" s="55" t="s">
        <v>68</v>
      </c>
      <c r="D11" s="1002" t="s">
        <v>59</v>
      </c>
      <c r="E11" s="797"/>
      <c r="F11" s="797"/>
      <c r="G11" s="797"/>
      <c r="H11" s="797"/>
      <c r="I11" s="797"/>
      <c r="J11" s="798"/>
    </row>
    <row r="12" spans="1:15" x14ac:dyDescent="0.3">
      <c r="A12" s="1813"/>
      <c r="B12" s="1804"/>
      <c r="C12" s="55" t="s">
        <v>69</v>
      </c>
      <c r="D12" s="1002" t="s">
        <v>59</v>
      </c>
      <c r="E12" s="797"/>
      <c r="F12" s="797"/>
      <c r="G12" s="797"/>
      <c r="H12" s="797"/>
      <c r="I12" s="797"/>
      <c r="J12" s="798"/>
    </row>
    <row r="13" spans="1:15" x14ac:dyDescent="0.3">
      <c r="A13" s="1813"/>
      <c r="B13" s="1804"/>
      <c r="C13" s="500" t="s">
        <v>70</v>
      </c>
      <c r="D13" s="1008" t="s">
        <v>59</v>
      </c>
      <c r="E13" s="797"/>
      <c r="F13" s="797"/>
      <c r="G13" s="797"/>
      <c r="H13" s="797"/>
      <c r="I13" s="797"/>
      <c r="J13" s="798"/>
    </row>
    <row r="14" spans="1:15" x14ac:dyDescent="0.3">
      <c r="A14" s="1813"/>
      <c r="B14" s="1804"/>
      <c r="C14" s="500" t="s">
        <v>70</v>
      </c>
      <c r="D14" s="1008" t="s">
        <v>59</v>
      </c>
      <c r="E14" s="797"/>
      <c r="F14" s="797"/>
      <c r="G14" s="797"/>
      <c r="H14" s="797"/>
      <c r="I14" s="797"/>
      <c r="J14" s="798"/>
    </row>
    <row r="15" spans="1:15" ht="14.5" thickBot="1" x14ac:dyDescent="0.35">
      <c r="A15" s="1813"/>
      <c r="B15" s="1805"/>
      <c r="C15" s="56" t="s">
        <v>29</v>
      </c>
      <c r="D15" s="1003" t="s">
        <v>59</v>
      </c>
      <c r="E15" s="975">
        <f>SUM(E8:E14)</f>
        <v>0</v>
      </c>
      <c r="F15" s="975">
        <f t="shared" ref="F15:J15" si="0">SUM(F8:F14)</f>
        <v>0</v>
      </c>
      <c r="G15" s="975">
        <f t="shared" si="0"/>
        <v>0</v>
      </c>
      <c r="H15" s="975">
        <f t="shared" si="0"/>
        <v>0</v>
      </c>
      <c r="I15" s="975">
        <f t="shared" si="0"/>
        <v>0</v>
      </c>
      <c r="J15" s="976">
        <f t="shared" si="0"/>
        <v>0</v>
      </c>
    </row>
    <row r="16" spans="1:15" ht="15" customHeight="1" x14ac:dyDescent="0.3">
      <c r="A16" s="1813"/>
      <c r="B16" s="1816" t="s">
        <v>81</v>
      </c>
      <c r="C16" s="54" t="s">
        <v>65</v>
      </c>
      <c r="D16" s="1009" t="s">
        <v>59</v>
      </c>
      <c r="E16" s="973"/>
      <c r="F16" s="973"/>
      <c r="G16" s="973"/>
      <c r="H16" s="973"/>
      <c r="I16" s="973"/>
      <c r="J16" s="974"/>
    </row>
    <row r="17" spans="1:10" x14ac:dyDescent="0.3">
      <c r="A17" s="1813"/>
      <c r="B17" s="1804"/>
      <c r="C17" s="55" t="s">
        <v>66</v>
      </c>
      <c r="D17" s="1002" t="s">
        <v>59</v>
      </c>
      <c r="E17" s="797"/>
      <c r="F17" s="797"/>
      <c r="G17" s="797"/>
      <c r="H17" s="797"/>
      <c r="I17" s="797"/>
      <c r="J17" s="798"/>
    </row>
    <row r="18" spans="1:10" x14ac:dyDescent="0.3">
      <c r="A18" s="1813"/>
      <c r="B18" s="1804"/>
      <c r="C18" s="55" t="s">
        <v>67</v>
      </c>
      <c r="D18" s="1002" t="s">
        <v>59</v>
      </c>
      <c r="E18" s="797"/>
      <c r="F18" s="797"/>
      <c r="G18" s="797"/>
      <c r="H18" s="797"/>
      <c r="I18" s="797"/>
      <c r="J18" s="798"/>
    </row>
    <row r="19" spans="1:10" x14ac:dyDescent="0.3">
      <c r="A19" s="1813"/>
      <c r="B19" s="1804"/>
      <c r="C19" s="55" t="s">
        <v>68</v>
      </c>
      <c r="D19" s="1002" t="s">
        <v>59</v>
      </c>
      <c r="E19" s="797"/>
      <c r="F19" s="797"/>
      <c r="G19" s="797"/>
      <c r="H19" s="797"/>
      <c r="I19" s="797"/>
      <c r="J19" s="798"/>
    </row>
    <row r="20" spans="1:10" x14ac:dyDescent="0.3">
      <c r="A20" s="1813"/>
      <c r="B20" s="1804"/>
      <c r="C20" s="55" t="s">
        <v>69</v>
      </c>
      <c r="D20" s="1002" t="s">
        <v>59</v>
      </c>
      <c r="E20" s="797"/>
      <c r="F20" s="797"/>
      <c r="G20" s="797"/>
      <c r="H20" s="797"/>
      <c r="I20" s="797"/>
      <c r="J20" s="798"/>
    </row>
    <row r="21" spans="1:10" x14ac:dyDescent="0.3">
      <c r="A21" s="1813"/>
      <c r="B21" s="1804"/>
      <c r="C21" s="500" t="s">
        <v>70</v>
      </c>
      <c r="D21" s="1008" t="s">
        <v>59</v>
      </c>
      <c r="E21" s="797"/>
      <c r="F21" s="797"/>
      <c r="G21" s="797"/>
      <c r="H21" s="797"/>
      <c r="I21" s="797"/>
      <c r="J21" s="798"/>
    </row>
    <row r="22" spans="1:10" x14ac:dyDescent="0.3">
      <c r="A22" s="1813"/>
      <c r="B22" s="1804"/>
      <c r="C22" s="500" t="s">
        <v>70</v>
      </c>
      <c r="D22" s="1008" t="s">
        <v>59</v>
      </c>
      <c r="E22" s="797"/>
      <c r="F22" s="797"/>
      <c r="G22" s="797"/>
      <c r="H22" s="797"/>
      <c r="I22" s="797"/>
      <c r="J22" s="798"/>
    </row>
    <row r="23" spans="1:10" ht="14.5" thickBot="1" x14ac:dyDescent="0.35">
      <c r="A23" s="1813"/>
      <c r="B23" s="1805"/>
      <c r="C23" s="56" t="s">
        <v>29</v>
      </c>
      <c r="D23" s="1003" t="s">
        <v>59</v>
      </c>
      <c r="E23" s="975">
        <f>SUM(E16:E22)</f>
        <v>0</v>
      </c>
      <c r="F23" s="975">
        <f t="shared" ref="F23:J23" si="1">SUM(F16:F22)</f>
        <v>0</v>
      </c>
      <c r="G23" s="975">
        <f t="shared" si="1"/>
        <v>0</v>
      </c>
      <c r="H23" s="975">
        <f t="shared" si="1"/>
        <v>0</v>
      </c>
      <c r="I23" s="975">
        <f t="shared" si="1"/>
        <v>0</v>
      </c>
      <c r="J23" s="976">
        <f t="shared" si="1"/>
        <v>0</v>
      </c>
    </row>
    <row r="24" spans="1:10" ht="15" customHeight="1" x14ac:dyDescent="0.3">
      <c r="A24" s="1813"/>
      <c r="B24" s="1809" t="s">
        <v>82</v>
      </c>
      <c r="C24" s="57" t="s">
        <v>65</v>
      </c>
      <c r="D24" s="1010" t="s">
        <v>59</v>
      </c>
      <c r="E24" s="971"/>
      <c r="F24" s="971"/>
      <c r="G24" s="971"/>
      <c r="H24" s="971"/>
      <c r="I24" s="971"/>
      <c r="J24" s="972"/>
    </row>
    <row r="25" spans="1:10" x14ac:dyDescent="0.3">
      <c r="A25" s="1813"/>
      <c r="B25" s="1810"/>
      <c r="C25" s="55" t="s">
        <v>66</v>
      </c>
      <c r="D25" s="1002" t="s">
        <v>59</v>
      </c>
      <c r="E25" s="797"/>
      <c r="F25" s="797"/>
      <c r="G25" s="797"/>
      <c r="H25" s="797"/>
      <c r="I25" s="797"/>
      <c r="J25" s="798"/>
    </row>
    <row r="26" spans="1:10" x14ac:dyDescent="0.3">
      <c r="A26" s="1813"/>
      <c r="B26" s="1810"/>
      <c r="C26" s="55" t="s">
        <v>67</v>
      </c>
      <c r="D26" s="1002" t="s">
        <v>59</v>
      </c>
      <c r="E26" s="797"/>
      <c r="F26" s="797"/>
      <c r="G26" s="797"/>
      <c r="H26" s="797"/>
      <c r="I26" s="797"/>
      <c r="J26" s="798"/>
    </row>
    <row r="27" spans="1:10" x14ac:dyDescent="0.3">
      <c r="A27" s="1813"/>
      <c r="B27" s="1810"/>
      <c r="C27" s="55" t="s">
        <v>68</v>
      </c>
      <c r="D27" s="1002" t="s">
        <v>59</v>
      </c>
      <c r="E27" s="797"/>
      <c r="F27" s="797"/>
      <c r="G27" s="797"/>
      <c r="H27" s="797"/>
      <c r="I27" s="797"/>
      <c r="J27" s="798"/>
    </row>
    <row r="28" spans="1:10" x14ac:dyDescent="0.3">
      <c r="A28" s="1813"/>
      <c r="B28" s="1810"/>
      <c r="C28" s="55" t="s">
        <v>69</v>
      </c>
      <c r="D28" s="1002" t="s">
        <v>59</v>
      </c>
      <c r="E28" s="797"/>
      <c r="F28" s="797"/>
      <c r="G28" s="797"/>
      <c r="H28" s="797"/>
      <c r="I28" s="797"/>
      <c r="J28" s="798"/>
    </row>
    <row r="29" spans="1:10" x14ac:dyDescent="0.3">
      <c r="A29" s="1813"/>
      <c r="B29" s="1810"/>
      <c r="C29" s="500" t="s">
        <v>70</v>
      </c>
      <c r="D29" s="1008" t="s">
        <v>59</v>
      </c>
      <c r="E29" s="797"/>
      <c r="F29" s="797"/>
      <c r="G29" s="797"/>
      <c r="H29" s="797"/>
      <c r="I29" s="797"/>
      <c r="J29" s="798"/>
    </row>
    <row r="30" spans="1:10" x14ac:dyDescent="0.3">
      <c r="A30" s="1813"/>
      <c r="B30" s="1810"/>
      <c r="C30" s="500" t="s">
        <v>70</v>
      </c>
      <c r="D30" s="1008" t="s">
        <v>59</v>
      </c>
      <c r="E30" s="797"/>
      <c r="F30" s="797"/>
      <c r="G30" s="797"/>
      <c r="H30" s="797"/>
      <c r="I30" s="797"/>
      <c r="J30" s="798"/>
    </row>
    <row r="31" spans="1:10" ht="14.5" thickBot="1" x14ac:dyDescent="0.35">
      <c r="A31" s="1814"/>
      <c r="B31" s="1811"/>
      <c r="C31" s="56" t="s">
        <v>29</v>
      </c>
      <c r="D31" s="1003" t="s">
        <v>59</v>
      </c>
      <c r="E31" s="975">
        <f>SUM(E24:E30)</f>
        <v>0</v>
      </c>
      <c r="F31" s="975">
        <f t="shared" ref="F31" si="2">SUM(F24:F30)</f>
        <v>0</v>
      </c>
      <c r="G31" s="975">
        <f t="shared" ref="G31" si="3">SUM(G24:G30)</f>
        <v>0</v>
      </c>
      <c r="H31" s="975">
        <f t="shared" ref="H31" si="4">SUM(H24:H30)</f>
        <v>0</v>
      </c>
      <c r="I31" s="975">
        <f t="shared" ref="I31" si="5">SUM(I24:I30)</f>
        <v>0</v>
      </c>
      <c r="J31" s="976">
        <f t="shared" ref="J31" si="6">SUM(J24:J30)</f>
        <v>0</v>
      </c>
    </row>
    <row r="32" spans="1:10" ht="15" customHeight="1" x14ac:dyDescent="0.3">
      <c r="A32" s="1806" t="s">
        <v>72</v>
      </c>
      <c r="B32" s="1803" t="s">
        <v>953</v>
      </c>
      <c r="C32" s="54" t="s">
        <v>65</v>
      </c>
      <c r="D32" s="1009" t="s">
        <v>59</v>
      </c>
      <c r="E32" s="973"/>
      <c r="F32" s="973"/>
      <c r="G32" s="973"/>
      <c r="H32" s="973"/>
      <c r="I32" s="973"/>
      <c r="J32" s="974"/>
    </row>
    <row r="33" spans="1:11" x14ac:dyDescent="0.3">
      <c r="A33" s="1807"/>
      <c r="B33" s="1804"/>
      <c r="C33" s="55" t="s">
        <v>66</v>
      </c>
      <c r="D33" s="1002" t="s">
        <v>59</v>
      </c>
      <c r="E33" s="797"/>
      <c r="F33" s="797"/>
      <c r="G33" s="797"/>
      <c r="H33" s="797"/>
      <c r="I33" s="797"/>
      <c r="J33" s="798"/>
    </row>
    <row r="34" spans="1:11" x14ac:dyDescent="0.3">
      <c r="A34" s="1807"/>
      <c r="B34" s="1804"/>
      <c r="C34" s="55" t="s">
        <v>67</v>
      </c>
      <c r="D34" s="1002" t="s">
        <v>59</v>
      </c>
      <c r="E34" s="797"/>
      <c r="F34" s="797"/>
      <c r="G34" s="797"/>
      <c r="H34" s="797"/>
      <c r="I34" s="797"/>
      <c r="J34" s="798"/>
    </row>
    <row r="35" spans="1:11" x14ac:dyDescent="0.3">
      <c r="A35" s="1807"/>
      <c r="B35" s="1804"/>
      <c r="C35" s="55" t="s">
        <v>68</v>
      </c>
      <c r="D35" s="1002" t="s">
        <v>59</v>
      </c>
      <c r="E35" s="797"/>
      <c r="F35" s="797"/>
      <c r="G35" s="797"/>
      <c r="H35" s="797"/>
      <c r="I35" s="797"/>
      <c r="J35" s="798"/>
    </row>
    <row r="36" spans="1:11" x14ac:dyDescent="0.3">
      <c r="A36" s="1807"/>
      <c r="B36" s="1804"/>
      <c r="C36" s="55" t="s">
        <v>69</v>
      </c>
      <c r="D36" s="1002" t="s">
        <v>59</v>
      </c>
      <c r="E36" s="797"/>
      <c r="F36" s="797"/>
      <c r="G36" s="797"/>
      <c r="H36" s="797"/>
      <c r="I36" s="797"/>
      <c r="J36" s="798"/>
    </row>
    <row r="37" spans="1:11" x14ac:dyDescent="0.3">
      <c r="A37" s="1807"/>
      <c r="B37" s="1804"/>
      <c r="C37" s="500" t="s">
        <v>70</v>
      </c>
      <c r="D37" s="1008" t="s">
        <v>59</v>
      </c>
      <c r="E37" s="797"/>
      <c r="F37" s="797"/>
      <c r="G37" s="797"/>
      <c r="H37" s="797"/>
      <c r="I37" s="797"/>
      <c r="J37" s="798"/>
    </row>
    <row r="38" spans="1:11" x14ac:dyDescent="0.3">
      <c r="A38" s="1807"/>
      <c r="B38" s="1804"/>
      <c r="C38" s="500" t="s">
        <v>70</v>
      </c>
      <c r="D38" s="1008" t="s">
        <v>59</v>
      </c>
      <c r="E38" s="797"/>
      <c r="F38" s="797"/>
      <c r="G38" s="797"/>
      <c r="H38" s="797"/>
      <c r="I38" s="797"/>
      <c r="J38" s="798"/>
    </row>
    <row r="39" spans="1:11" ht="14.5" thickBot="1" x14ac:dyDescent="0.35">
      <c r="A39" s="1807"/>
      <c r="B39" s="1805"/>
      <c r="C39" s="56" t="s">
        <v>29</v>
      </c>
      <c r="D39" s="1003" t="s">
        <v>59</v>
      </c>
      <c r="E39" s="975">
        <f>SUM(E32:E38)</f>
        <v>0</v>
      </c>
      <c r="F39" s="975">
        <f t="shared" ref="F39" si="7">SUM(F32:F38)</f>
        <v>0</v>
      </c>
      <c r="G39" s="975">
        <f t="shared" ref="G39" si="8">SUM(G32:G38)</f>
        <v>0</v>
      </c>
      <c r="H39" s="975">
        <f t="shared" ref="H39" si="9">SUM(H32:H38)</f>
        <v>0</v>
      </c>
      <c r="I39" s="975">
        <f t="shared" ref="I39" si="10">SUM(I32:I38)</f>
        <v>0</v>
      </c>
      <c r="J39" s="976">
        <f t="shared" ref="J39" si="11">SUM(J32:J38)</f>
        <v>0</v>
      </c>
    </row>
    <row r="40" spans="1:11" x14ac:dyDescent="0.3">
      <c r="A40" s="1807"/>
      <c r="B40" s="1809" t="s">
        <v>73</v>
      </c>
      <c r="C40" s="57" t="s">
        <v>65</v>
      </c>
      <c r="D40" s="1010" t="s">
        <v>59</v>
      </c>
      <c r="E40" s="971"/>
      <c r="F40" s="971"/>
      <c r="G40" s="971"/>
      <c r="H40" s="971"/>
      <c r="I40" s="971"/>
      <c r="J40" s="972"/>
    </row>
    <row r="41" spans="1:11" x14ac:dyDescent="0.3">
      <c r="A41" s="1807"/>
      <c r="B41" s="1810"/>
      <c r="C41" s="55" t="s">
        <v>66</v>
      </c>
      <c r="D41" s="1002" t="s">
        <v>59</v>
      </c>
      <c r="E41" s="797"/>
      <c r="F41" s="797"/>
      <c r="G41" s="797"/>
      <c r="H41" s="797"/>
      <c r="I41" s="797"/>
      <c r="J41" s="798"/>
    </row>
    <row r="42" spans="1:11" x14ac:dyDescent="0.3">
      <c r="A42" s="1807"/>
      <c r="B42" s="1810"/>
      <c r="C42" s="55" t="s">
        <v>67</v>
      </c>
      <c r="D42" s="1002" t="s">
        <v>59</v>
      </c>
      <c r="E42" s="797"/>
      <c r="F42" s="797"/>
      <c r="G42" s="797"/>
      <c r="H42" s="797"/>
      <c r="I42" s="797"/>
      <c r="J42" s="798"/>
    </row>
    <row r="43" spans="1:11" x14ac:dyDescent="0.3">
      <c r="A43" s="1807"/>
      <c r="B43" s="1810"/>
      <c r="C43" s="55" t="s">
        <v>68</v>
      </c>
      <c r="D43" s="1002" t="s">
        <v>59</v>
      </c>
      <c r="E43" s="797"/>
      <c r="F43" s="797"/>
      <c r="G43" s="797"/>
      <c r="H43" s="797"/>
      <c r="I43" s="797"/>
      <c r="J43" s="798"/>
    </row>
    <row r="44" spans="1:11" x14ac:dyDescent="0.3">
      <c r="A44" s="1807"/>
      <c r="B44" s="1810"/>
      <c r="C44" s="55" t="s">
        <v>69</v>
      </c>
      <c r="D44" s="1002" t="s">
        <v>59</v>
      </c>
      <c r="E44" s="797"/>
      <c r="F44" s="797"/>
      <c r="G44" s="797"/>
      <c r="H44" s="797"/>
      <c r="I44" s="797"/>
      <c r="J44" s="798"/>
    </row>
    <row r="45" spans="1:11" x14ac:dyDescent="0.3">
      <c r="A45" s="1807"/>
      <c r="B45" s="1810"/>
      <c r="C45" s="500" t="s">
        <v>70</v>
      </c>
      <c r="D45" s="1008" t="s">
        <v>59</v>
      </c>
      <c r="E45" s="797"/>
      <c r="F45" s="797"/>
      <c r="G45" s="797"/>
      <c r="H45" s="797"/>
      <c r="I45" s="797"/>
      <c r="J45" s="798"/>
    </row>
    <row r="46" spans="1:11" x14ac:dyDescent="0.3">
      <c r="A46" s="1807"/>
      <c r="B46" s="1810"/>
      <c r="C46" s="500" t="s">
        <v>70</v>
      </c>
      <c r="D46" s="1008" t="s">
        <v>59</v>
      </c>
      <c r="E46" s="797"/>
      <c r="F46" s="797"/>
      <c r="G46" s="797"/>
      <c r="H46" s="797"/>
      <c r="I46" s="797"/>
      <c r="J46" s="798"/>
    </row>
    <row r="47" spans="1:11" ht="14.5" thickBot="1" x14ac:dyDescent="0.35">
      <c r="A47" s="1808"/>
      <c r="B47" s="1811"/>
      <c r="C47" s="56" t="s">
        <v>29</v>
      </c>
      <c r="D47" s="1003" t="s">
        <v>59</v>
      </c>
      <c r="E47" s="975">
        <f>SUM(E40:E46)</f>
        <v>0</v>
      </c>
      <c r="F47" s="975">
        <f t="shared" ref="F47" si="12">SUM(F40:F46)</f>
        <v>0</v>
      </c>
      <c r="G47" s="975">
        <f t="shared" ref="G47" si="13">SUM(G40:G46)</f>
        <v>0</v>
      </c>
      <c r="H47" s="975">
        <f t="shared" ref="H47" si="14">SUM(H40:H46)</f>
        <v>0</v>
      </c>
      <c r="I47" s="975">
        <f t="shared" ref="I47" si="15">SUM(I40:I46)</f>
        <v>0</v>
      </c>
      <c r="J47" s="976">
        <f t="shared" ref="J47" si="16">SUM(J40:J46)</f>
        <v>0</v>
      </c>
    </row>
    <row r="48" spans="1:11" x14ac:dyDescent="0.3">
      <c r="B48" s="1830" t="s">
        <v>89</v>
      </c>
      <c r="C48" s="1830"/>
      <c r="D48" s="970"/>
      <c r="E48" s="59" t="str">
        <f>IF((AND(OR(E15=0,E15=1),OR(E23=0,E23=1),OR(E31=0,E31=1),OR(E39=0,E39=1),OR(E47=0,E47=1))),"OK","ERROR")</f>
        <v>OK</v>
      </c>
      <c r="F48" s="59" t="str">
        <f t="shared" ref="F48:I48" si="17">IF((AND(OR(F15=0,F15=1),OR(F23=0,F23=1),OR(F31=0,F31=1),OR(F39=0,F39=1),OR(F47=0,F47=1))),"OK","ERROR")</f>
        <v>OK</v>
      </c>
      <c r="G48" s="59" t="str">
        <f t="shared" si="17"/>
        <v>OK</v>
      </c>
      <c r="H48" s="59" t="str">
        <f t="shared" si="17"/>
        <v>OK</v>
      </c>
      <c r="I48" s="59" t="str">
        <f t="shared" si="17"/>
        <v>OK</v>
      </c>
      <c r="J48" s="59" t="str">
        <f>IF((AND(OR(J15=0,J15=1),OR(J23=0,J23=1),OR(J31=0,J31=1),OR(J39=0,J39=1),OR(J47=0,J47=1))),"OK","ERROR")</f>
        <v>OK</v>
      </c>
      <c r="K48" s="58"/>
    </row>
    <row r="49" spans="1:11" x14ac:dyDescent="0.3"/>
    <row r="50" spans="1:11" ht="16" thickBot="1" x14ac:dyDescent="0.4">
      <c r="A50" s="365" t="s">
        <v>74</v>
      </c>
      <c r="B50" s="58"/>
      <c r="C50" s="58"/>
      <c r="D50" s="58"/>
      <c r="E50" s="58"/>
      <c r="F50" s="58"/>
      <c r="G50" s="58"/>
      <c r="H50" s="58"/>
      <c r="I50" s="58"/>
      <c r="J50" s="58"/>
      <c r="K50" s="58"/>
    </row>
    <row r="51" spans="1:11" x14ac:dyDescent="0.3">
      <c r="A51" s="1826" t="s">
        <v>75</v>
      </c>
      <c r="B51" s="1512" t="s">
        <v>76</v>
      </c>
      <c r="C51" s="1512"/>
      <c r="D51" s="1817" t="s">
        <v>800</v>
      </c>
      <c r="E51" s="1818"/>
      <c r="F51" s="1818"/>
      <c r="G51" s="1818"/>
      <c r="H51" s="1818"/>
      <c r="I51" s="1818"/>
      <c r="J51" s="1819"/>
      <c r="K51" s="58"/>
    </row>
    <row r="52" spans="1:11" x14ac:dyDescent="0.3">
      <c r="A52" s="1827"/>
      <c r="B52" s="49" t="s">
        <v>78</v>
      </c>
      <c r="C52" s="49" t="s">
        <v>79</v>
      </c>
      <c r="D52" s="1820"/>
      <c r="E52" s="1821"/>
      <c r="F52" s="1821"/>
      <c r="G52" s="1821"/>
      <c r="H52" s="1821"/>
      <c r="I52" s="1821"/>
      <c r="J52" s="1822"/>
      <c r="K52" s="58"/>
    </row>
    <row r="53" spans="1:11" x14ac:dyDescent="0.3">
      <c r="A53" s="1011" t="s">
        <v>70</v>
      </c>
      <c r="B53" s="500"/>
      <c r="C53" s="500"/>
      <c r="D53" s="1823"/>
      <c r="E53" s="1824"/>
      <c r="F53" s="1824"/>
      <c r="G53" s="1824"/>
      <c r="H53" s="1824"/>
      <c r="I53" s="1824"/>
      <c r="J53" s="1825"/>
      <c r="K53" s="58"/>
    </row>
    <row r="54" spans="1:11" x14ac:dyDescent="0.3">
      <c r="A54" s="1011" t="s">
        <v>70</v>
      </c>
      <c r="B54" s="500"/>
      <c r="C54" s="500"/>
      <c r="D54" s="1823"/>
      <c r="E54" s="1824"/>
      <c r="F54" s="1824"/>
      <c r="G54" s="1824"/>
      <c r="H54" s="1824"/>
      <c r="I54" s="1824"/>
      <c r="J54" s="1825"/>
      <c r="K54" s="58"/>
    </row>
    <row r="55" spans="1:11" x14ac:dyDescent="0.3">
      <c r="A55" s="1011" t="s">
        <v>70</v>
      </c>
      <c r="B55" s="500"/>
      <c r="C55" s="500"/>
      <c r="D55" s="1823"/>
      <c r="E55" s="1824"/>
      <c r="F55" s="1824"/>
      <c r="G55" s="1824"/>
      <c r="H55" s="1824"/>
      <c r="I55" s="1824"/>
      <c r="J55" s="1825"/>
      <c r="K55" s="58"/>
    </row>
    <row r="56" spans="1:11" x14ac:dyDescent="0.3">
      <c r="A56" s="1011" t="s">
        <v>70</v>
      </c>
      <c r="B56" s="500"/>
      <c r="C56" s="500"/>
      <c r="D56" s="1823"/>
      <c r="E56" s="1824"/>
      <c r="F56" s="1824"/>
      <c r="G56" s="1824"/>
      <c r="H56" s="1824"/>
      <c r="I56" s="1824"/>
      <c r="J56" s="1825"/>
      <c r="K56" s="58"/>
    </row>
    <row r="57" spans="1:11" x14ac:dyDescent="0.3">
      <c r="A57" s="1011" t="s">
        <v>70</v>
      </c>
      <c r="B57" s="500"/>
      <c r="C57" s="500"/>
      <c r="D57" s="784"/>
      <c r="E57" s="811"/>
      <c r="F57" s="811"/>
      <c r="G57" s="811"/>
      <c r="H57" s="811"/>
      <c r="I57" s="811"/>
      <c r="J57" s="940"/>
      <c r="K57" s="58"/>
    </row>
    <row r="58" spans="1:11" x14ac:dyDescent="0.3">
      <c r="A58" s="1011" t="s">
        <v>70</v>
      </c>
      <c r="B58" s="500"/>
      <c r="C58" s="500"/>
      <c r="D58" s="784"/>
      <c r="E58" s="811"/>
      <c r="F58" s="811"/>
      <c r="G58" s="811"/>
      <c r="H58" s="811"/>
      <c r="I58" s="811"/>
      <c r="J58" s="940"/>
      <c r="K58" s="58"/>
    </row>
    <row r="59" spans="1:11" x14ac:dyDescent="0.3">
      <c r="A59" s="1011" t="s">
        <v>70</v>
      </c>
      <c r="B59" s="500"/>
      <c r="C59" s="500"/>
      <c r="D59" s="784"/>
      <c r="E59" s="811"/>
      <c r="F59" s="811"/>
      <c r="G59" s="811"/>
      <c r="H59" s="811"/>
      <c r="I59" s="811"/>
      <c r="J59" s="940"/>
      <c r="K59" s="58"/>
    </row>
    <row r="60" spans="1:11" ht="14.5" thickBot="1" x14ac:dyDescent="0.35">
      <c r="A60" s="1012" t="s">
        <v>70</v>
      </c>
      <c r="B60" s="554"/>
      <c r="C60" s="554"/>
      <c r="D60" s="1831"/>
      <c r="E60" s="1832"/>
      <c r="F60" s="1832"/>
      <c r="G60" s="1832"/>
      <c r="H60" s="1832"/>
      <c r="I60" s="1832"/>
      <c r="J60" s="1833"/>
      <c r="K60" s="58"/>
    </row>
    <row r="61" spans="1:11" x14ac:dyDescent="0.3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</row>
    <row r="62" spans="1:11" x14ac:dyDescent="0.3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</row>
    <row r="63" spans="1:11" ht="16" thickBot="1" x14ac:dyDescent="0.4">
      <c r="A63" s="391" t="s">
        <v>969</v>
      </c>
      <c r="B63" s="987"/>
      <c r="C63" s="987"/>
      <c r="D63" s="58"/>
      <c r="E63" s="58"/>
      <c r="F63" s="58"/>
      <c r="G63" s="58"/>
      <c r="H63" s="58"/>
      <c r="I63" s="58"/>
      <c r="J63" s="58"/>
      <c r="K63" s="58"/>
    </row>
    <row r="64" spans="1:11" x14ac:dyDescent="0.3">
      <c r="A64" s="1828" t="s">
        <v>55</v>
      </c>
      <c r="B64" s="1829"/>
      <c r="C64" s="994"/>
      <c r="D64" s="965" t="s">
        <v>299</v>
      </c>
      <c r="E64" s="956">
        <v>2023</v>
      </c>
      <c r="F64" s="956">
        <v>2024</v>
      </c>
      <c r="G64" s="956">
        <v>2025</v>
      </c>
      <c r="H64" s="956">
        <v>2026</v>
      </c>
      <c r="I64" s="956">
        <v>2027</v>
      </c>
      <c r="J64" s="989">
        <v>2028</v>
      </c>
      <c r="K64" s="58"/>
    </row>
    <row r="65" spans="1:11" x14ac:dyDescent="0.3">
      <c r="A65" s="982" t="s">
        <v>52</v>
      </c>
      <c r="B65" s="983"/>
      <c r="C65" s="984"/>
      <c r="D65" s="1002" t="s">
        <v>56</v>
      </c>
      <c r="E65" s="795"/>
      <c r="F65" s="795"/>
      <c r="G65" s="795"/>
      <c r="H65" s="795"/>
      <c r="I65" s="795"/>
      <c r="J65" s="796"/>
      <c r="K65" s="58"/>
    </row>
    <row r="66" spans="1:11" x14ac:dyDescent="0.3">
      <c r="A66" s="982" t="s">
        <v>52</v>
      </c>
      <c r="B66" s="983"/>
      <c r="C66" s="984"/>
      <c r="D66" s="1002" t="s">
        <v>374</v>
      </c>
      <c r="E66" s="662">
        <f>'3.2 Customer Management'!D21</f>
        <v>0</v>
      </c>
      <c r="F66" s="662">
        <f>'3.2 Customer Management'!E21</f>
        <v>0</v>
      </c>
      <c r="G66" s="662">
        <f>'3.2 Customer Management'!F21</f>
        <v>0</v>
      </c>
      <c r="H66" s="662">
        <f>'3.2 Customer Management'!G21</f>
        <v>0</v>
      </c>
      <c r="I66" s="662">
        <f>'3.2 Customer Management'!H21</f>
        <v>0</v>
      </c>
      <c r="J66" s="663">
        <f>'3.2 Customer Management'!I21</f>
        <v>0</v>
      </c>
      <c r="K66" s="58"/>
    </row>
    <row r="67" spans="1:11" ht="14.5" thickBot="1" x14ac:dyDescent="0.35">
      <c r="A67" s="985" t="s">
        <v>58</v>
      </c>
      <c r="B67" s="986"/>
      <c r="C67" s="981"/>
      <c r="D67" s="1003" t="s">
        <v>59</v>
      </c>
      <c r="E67" s="977" t="str">
        <f>IF(AND(E65=0,'2.3 Total Volumes'!E24=0),"",IF('2.3 Total Volumes'!E24=0,"""Infinity",E65/'2.3 Total Volumes'!E24))</f>
        <v/>
      </c>
      <c r="F67" s="977" t="str">
        <f>IF(AND(F65=0,'2.3 Total Volumes'!F24=0),"",IF('2.3 Total Volumes'!F24=0,"""Infinity",F65/'2.3 Total Volumes'!F24))</f>
        <v/>
      </c>
      <c r="G67" s="977" t="str">
        <f>IF(AND(G65=0,'2.3 Total Volumes'!G24=0),"",IF('2.3 Total Volumes'!G24=0,"""Infinity",G65/'2.3 Total Volumes'!G24))</f>
        <v/>
      </c>
      <c r="H67" s="977" t="str">
        <f>IF(AND(H65=0,'2.3 Total Volumes'!H24=0),"",IF('2.3 Total Volumes'!H24=0,"""Infinity",H65/'2.3 Total Volumes'!H24))</f>
        <v/>
      </c>
      <c r="I67" s="977" t="str">
        <f>IF(AND(I65=0,'2.3 Total Volumes'!I24=0),"",IF('2.3 Total Volumes'!I24=0,"""Infinity",I65/'2.3 Total Volumes'!I24))</f>
        <v/>
      </c>
      <c r="J67" s="978" t="str">
        <f>IF(AND(J65=0,'2.3 Total Volumes'!J24=0),"",IF('2.3 Total Volumes'!J24=0,"""Infinity",J65/'2.3 Total Volumes'!J24))</f>
        <v/>
      </c>
      <c r="K67" s="58"/>
    </row>
    <row r="68" spans="1:11" x14ac:dyDescent="0.3">
      <c r="A68" s="995" t="s">
        <v>60</v>
      </c>
      <c r="B68" s="996"/>
      <c r="C68" s="996"/>
      <c r="D68" s="1004"/>
      <c r="E68" s="997"/>
      <c r="F68" s="997"/>
      <c r="G68" s="997"/>
      <c r="H68" s="997"/>
      <c r="I68" s="997"/>
      <c r="J68" s="998"/>
      <c r="K68" s="58"/>
    </row>
    <row r="69" spans="1:11" x14ac:dyDescent="0.3">
      <c r="A69" s="991" t="s">
        <v>61</v>
      </c>
      <c r="B69" s="983"/>
      <c r="C69" s="984"/>
      <c r="D69" s="1002" t="s">
        <v>59</v>
      </c>
      <c r="E69" s="797"/>
      <c r="F69" s="797"/>
      <c r="G69" s="797"/>
      <c r="H69" s="797"/>
      <c r="I69" s="797"/>
      <c r="J69" s="798"/>
      <c r="K69" s="58"/>
    </row>
    <row r="70" spans="1:11" x14ac:dyDescent="0.3">
      <c r="A70" s="991" t="s">
        <v>62</v>
      </c>
      <c r="B70" s="983"/>
      <c r="C70" s="984"/>
      <c r="D70" s="1002" t="s">
        <v>59</v>
      </c>
      <c r="E70" s="797"/>
      <c r="F70" s="797"/>
      <c r="G70" s="797"/>
      <c r="H70" s="797"/>
      <c r="I70" s="797"/>
      <c r="J70" s="798"/>
      <c r="K70" s="58"/>
    </row>
    <row r="71" spans="1:11" x14ac:dyDescent="0.3">
      <c r="A71" s="991" t="s">
        <v>63</v>
      </c>
      <c r="B71" s="983"/>
      <c r="C71" s="984"/>
      <c r="D71" s="1002" t="s">
        <v>59</v>
      </c>
      <c r="E71" s="797"/>
      <c r="F71" s="797"/>
      <c r="G71" s="797"/>
      <c r="H71" s="797"/>
      <c r="I71" s="797"/>
      <c r="J71" s="798"/>
      <c r="K71" s="58"/>
    </row>
    <row r="72" spans="1:11" ht="14.5" thickBot="1" x14ac:dyDescent="0.35">
      <c r="A72" s="992" t="s">
        <v>29</v>
      </c>
      <c r="B72" s="987"/>
      <c r="C72" s="988"/>
      <c r="D72" s="1003" t="s">
        <v>59</v>
      </c>
      <c r="E72" s="979">
        <f>SUM(E69:E71)</f>
        <v>0</v>
      </c>
      <c r="F72" s="979">
        <f t="shared" ref="F72:J72" si="18">SUM(F69:F71)</f>
        <v>0</v>
      </c>
      <c r="G72" s="979">
        <f t="shared" si="18"/>
        <v>0</v>
      </c>
      <c r="H72" s="979">
        <f t="shared" si="18"/>
        <v>0</v>
      </c>
      <c r="I72" s="979">
        <f t="shared" si="18"/>
        <v>0</v>
      </c>
      <c r="J72" s="980">
        <f t="shared" si="18"/>
        <v>0</v>
      </c>
      <c r="K72" s="58"/>
    </row>
    <row r="73" spans="1:11" ht="14.5" thickBot="1" x14ac:dyDescent="0.35">
      <c r="A73" s="999" t="s">
        <v>90</v>
      </c>
      <c r="B73" s="1000"/>
      <c r="C73" s="1000"/>
      <c r="D73" s="1005"/>
      <c r="E73" s="60" t="str">
        <f>IF(OR(E72=1,E72=0),"OK","ERROR")</f>
        <v>OK</v>
      </c>
      <c r="F73" s="60" t="str">
        <f t="shared" ref="F73:J73" si="19">IF(OR(F72=1,F72=0),"OK","ERROR")</f>
        <v>OK</v>
      </c>
      <c r="G73" s="60" t="str">
        <f t="shared" si="19"/>
        <v>OK</v>
      </c>
      <c r="H73" s="60" t="str">
        <f t="shared" si="19"/>
        <v>OK</v>
      </c>
      <c r="I73" s="60" t="str">
        <f t="shared" si="19"/>
        <v>OK</v>
      </c>
      <c r="J73" s="990" t="str">
        <f t="shared" si="19"/>
        <v>OK</v>
      </c>
      <c r="K73" s="58"/>
    </row>
    <row r="74" spans="1:11" x14ac:dyDescent="0.3">
      <c r="A74" s="993" t="s">
        <v>91</v>
      </c>
      <c r="B74" s="58"/>
      <c r="C74" s="58"/>
      <c r="D74" s="1004"/>
      <c r="E74" s="996"/>
      <c r="F74" s="996"/>
      <c r="G74" s="996"/>
      <c r="H74" s="996"/>
      <c r="I74" s="996"/>
      <c r="J74" s="1001"/>
      <c r="K74" s="58"/>
    </row>
    <row r="75" spans="1:11" x14ac:dyDescent="0.3">
      <c r="A75" s="991" t="s">
        <v>61</v>
      </c>
      <c r="B75" s="983"/>
      <c r="C75" s="984"/>
      <c r="D75" s="1006" t="s">
        <v>56</v>
      </c>
      <c r="E75" s="662">
        <f t="shared" ref="E75" si="20">E$65*E69</f>
        <v>0</v>
      </c>
      <c r="F75" s="662">
        <f t="shared" ref="F75:J75" si="21">F$65*F69</f>
        <v>0</v>
      </c>
      <c r="G75" s="662">
        <f t="shared" si="21"/>
        <v>0</v>
      </c>
      <c r="H75" s="662">
        <f t="shared" si="21"/>
        <v>0</v>
      </c>
      <c r="I75" s="662">
        <f t="shared" si="21"/>
        <v>0</v>
      </c>
      <c r="J75" s="663">
        <f t="shared" si="21"/>
        <v>0</v>
      </c>
      <c r="K75" s="58"/>
    </row>
    <row r="76" spans="1:11" x14ac:dyDescent="0.3">
      <c r="A76" s="991" t="s">
        <v>62</v>
      </c>
      <c r="B76" s="983"/>
      <c r="C76" s="984"/>
      <c r="D76" s="1006" t="s">
        <v>56</v>
      </c>
      <c r="E76" s="662">
        <f t="shared" ref="E76" si="22">E$65*E70</f>
        <v>0</v>
      </c>
      <c r="F76" s="662">
        <f t="shared" ref="F76:J77" si="23">F$65*F70</f>
        <v>0</v>
      </c>
      <c r="G76" s="662">
        <f t="shared" si="23"/>
        <v>0</v>
      </c>
      <c r="H76" s="662">
        <f t="shared" si="23"/>
        <v>0</v>
      </c>
      <c r="I76" s="662">
        <f t="shared" si="23"/>
        <v>0</v>
      </c>
      <c r="J76" s="663">
        <f t="shared" si="23"/>
        <v>0</v>
      </c>
      <c r="K76" s="58"/>
    </row>
    <row r="77" spans="1:11" x14ac:dyDescent="0.3">
      <c r="A77" s="991" t="s">
        <v>63</v>
      </c>
      <c r="B77" s="983"/>
      <c r="C77" s="984"/>
      <c r="D77" s="1006" t="s">
        <v>56</v>
      </c>
      <c r="E77" s="662">
        <f t="shared" ref="E77" si="24">E$65*E71</f>
        <v>0</v>
      </c>
      <c r="F77" s="662">
        <f t="shared" si="23"/>
        <v>0</v>
      </c>
      <c r="G77" s="662">
        <f t="shared" si="23"/>
        <v>0</v>
      </c>
      <c r="H77" s="662">
        <f t="shared" si="23"/>
        <v>0</v>
      </c>
      <c r="I77" s="662">
        <f t="shared" si="23"/>
        <v>0</v>
      </c>
      <c r="J77" s="663">
        <f t="shared" si="23"/>
        <v>0</v>
      </c>
      <c r="K77" s="58"/>
    </row>
    <row r="78" spans="1:11" ht="14.5" thickBot="1" x14ac:dyDescent="0.35">
      <c r="A78" s="992" t="s">
        <v>29</v>
      </c>
      <c r="B78" s="987"/>
      <c r="C78" s="988"/>
      <c r="D78" s="1007" t="s">
        <v>56</v>
      </c>
      <c r="E78" s="664">
        <f>SUM(E75:E77)</f>
        <v>0</v>
      </c>
      <c r="F78" s="664">
        <f t="shared" ref="F78:J78" si="25">SUM(F75:F77)</f>
        <v>0</v>
      </c>
      <c r="G78" s="664">
        <f t="shared" si="25"/>
        <v>0</v>
      </c>
      <c r="H78" s="664">
        <f t="shared" si="25"/>
        <v>0</v>
      </c>
      <c r="I78" s="664">
        <f t="shared" si="25"/>
        <v>0</v>
      </c>
      <c r="J78" s="665">
        <f t="shared" si="25"/>
        <v>0</v>
      </c>
      <c r="K78" s="58"/>
    </row>
    <row r="79" spans="1:11" x14ac:dyDescent="0.3"/>
    <row r="80" spans="1:11" x14ac:dyDescent="0.3"/>
    <row r="81" spans="1:40" s="38" customFormat="1" ht="15" customHeight="1" x14ac:dyDescent="0.4">
      <c r="A81" s="34" t="s">
        <v>12</v>
      </c>
      <c r="B81" s="3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7"/>
      <c r="AK81" s="37"/>
      <c r="AL81" s="37"/>
      <c r="AM81" s="37"/>
      <c r="AN81" s="37"/>
    </row>
  </sheetData>
  <sheetProtection sheet="1" objects="1" scenarios="1"/>
  <mergeCells count="18">
    <mergeCell ref="D55:J55"/>
    <mergeCell ref="D56:J56"/>
    <mergeCell ref="A51:A52"/>
    <mergeCell ref="A64:B64"/>
    <mergeCell ref="B48:C48"/>
    <mergeCell ref="D60:J60"/>
    <mergeCell ref="D53:J53"/>
    <mergeCell ref="D54:J54"/>
    <mergeCell ref="A1:L3"/>
    <mergeCell ref="B51:C51"/>
    <mergeCell ref="B32:B39"/>
    <mergeCell ref="A32:A47"/>
    <mergeCell ref="B40:B47"/>
    <mergeCell ref="A8:A31"/>
    <mergeCell ref="B8:B15"/>
    <mergeCell ref="B16:B23"/>
    <mergeCell ref="B24:B31"/>
    <mergeCell ref="D51:J52"/>
  </mergeCells>
  <conditionalFormatting sqref="E48:J48">
    <cfRule type="cellIs" dxfId="1" priority="8" operator="equal">
      <formula>"Error"</formula>
    </cfRule>
  </conditionalFormatting>
  <conditionalFormatting sqref="E73:J73">
    <cfRule type="cellIs" dxfId="0" priority="13" operator="equal">
      <formula>"Error"</formula>
    </cfRule>
  </conditionalFormatting>
  <pageMargins left="0.7" right="0.7" top="0.75" bottom="0.75" header="0.3" footer="0.3"/>
  <pageSetup paperSize="9" scale="23" orientation="portrait" r:id="rId1"/>
  <ignoredErrors>
    <ignoredError sqref="E15:J15" formulaRange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D6304-E268-4B11-AA77-E330ED3BE061}">
  <sheetPr>
    <pageSetUpPr fitToPage="1"/>
  </sheetPr>
  <dimension ref="A1:AQ34"/>
  <sheetViews>
    <sheetView zoomScale="80" zoomScaleNormal="80" zoomScaleSheetLayoutView="100" workbookViewId="0">
      <selection activeCell="A6" sqref="A6"/>
    </sheetView>
  </sheetViews>
  <sheetFormatPr defaultColWidth="0" defaultRowHeight="14" zeroHeight="1" x14ac:dyDescent="0.3"/>
  <cols>
    <col min="1" max="3" width="23.25" customWidth="1"/>
    <col min="4" max="4" width="44.5" customWidth="1"/>
    <col min="5" max="5" width="9" customWidth="1"/>
    <col min="6" max="11" width="11.25" customWidth="1"/>
    <col min="12" max="12" width="9" customWidth="1"/>
    <col min="13" max="13" width="45.08203125" customWidth="1"/>
    <col min="14" max="14" width="9" customWidth="1"/>
    <col min="15" max="15" width="9" hidden="1" customWidth="1"/>
    <col min="16" max="43" width="0" hidden="1" customWidth="1"/>
    <col min="44" max="16384" width="9" hidden="1"/>
  </cols>
  <sheetData>
    <row r="1" spans="1:14" s="28" customFormat="1" ht="15" customHeight="1" x14ac:dyDescent="0.3">
      <c r="A1" s="1493" t="str">
        <f>_xlfn.CONCAT(Cover!F13,"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  <c r="M1" s="1493"/>
      <c r="N1" s="1493"/>
    </row>
    <row r="2" spans="1:14" s="28" customFormat="1" ht="15" customHeigh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493"/>
      <c r="M2" s="1493"/>
      <c r="N2" s="1493"/>
    </row>
    <row r="3" spans="1:14" s="29" customFormat="1" ht="15.75" customHeight="1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L3" s="1494"/>
      <c r="M3" s="1494"/>
      <c r="N3" s="1494"/>
    </row>
    <row r="4" spans="1:14" ht="18" x14ac:dyDescent="0.4">
      <c r="A4" s="47" t="str">
        <f ca="1">CONCATENATE("Worksheet: ",RIGHT(CELL("filename",$A$1),LEN(CELL("filename",$A$1))-FIND("]",CELL("filename",$A$1))))</f>
        <v>Worksheet: 6.3 Business Carbon Footprint</v>
      </c>
    </row>
    <row r="5" spans="1:14" ht="14.5" thickBot="1" x14ac:dyDescent="0.35"/>
    <row r="6" spans="1:14" ht="16" thickBot="1" x14ac:dyDescent="0.4">
      <c r="A6" s="365" t="s">
        <v>17</v>
      </c>
      <c r="C6" t="s">
        <v>18</v>
      </c>
      <c r="M6" s="1171" t="s">
        <v>16</v>
      </c>
    </row>
    <row r="7" spans="1:14" x14ac:dyDescent="0.3">
      <c r="A7" s="71"/>
      <c r="B7" s="956" t="s">
        <v>19</v>
      </c>
      <c r="C7" s="956" t="s">
        <v>20</v>
      </c>
      <c r="D7" s="956" t="s">
        <v>21</v>
      </c>
      <c r="E7" s="893" t="s">
        <v>299</v>
      </c>
      <c r="F7" s="956">
        <v>2023</v>
      </c>
      <c r="G7" s="956">
        <v>2024</v>
      </c>
      <c r="H7" s="956">
        <v>2025</v>
      </c>
      <c r="I7" s="956">
        <v>2026</v>
      </c>
      <c r="J7" s="956">
        <v>2027</v>
      </c>
      <c r="K7" s="989">
        <v>2028</v>
      </c>
      <c r="L7" s="48"/>
      <c r="M7" s="1172" t="s">
        <v>22</v>
      </c>
      <c r="N7" s="531"/>
    </row>
    <row r="8" spans="1:14" ht="14.5" thickBot="1" x14ac:dyDescent="0.35">
      <c r="A8" s="97"/>
      <c r="B8" s="1499" t="s">
        <v>23</v>
      </c>
      <c r="C8" s="1499" t="s">
        <v>24</v>
      </c>
      <c r="D8" s="1163" t="s">
        <v>25</v>
      </c>
      <c r="E8" s="1167" t="s">
        <v>26</v>
      </c>
      <c r="F8" s="500"/>
      <c r="G8" s="500"/>
      <c r="H8" s="500"/>
      <c r="I8" s="500"/>
      <c r="J8" s="500"/>
      <c r="K8" s="553"/>
      <c r="L8" s="48"/>
      <c r="M8" s="1173">
        <v>39.6</v>
      </c>
      <c r="N8" s="531"/>
    </row>
    <row r="9" spans="1:14" ht="14.5" thickBot="1" x14ac:dyDescent="0.35">
      <c r="A9" s="97"/>
      <c r="B9" s="1500"/>
      <c r="C9" s="1500"/>
      <c r="D9" s="1163" t="s">
        <v>27</v>
      </c>
      <c r="E9" s="1167" t="s">
        <v>26</v>
      </c>
      <c r="F9" s="500"/>
      <c r="G9" s="500"/>
      <c r="H9" s="500"/>
      <c r="I9" s="500"/>
      <c r="J9" s="500"/>
      <c r="K9" s="553"/>
      <c r="L9" s="48"/>
      <c r="M9" s="1170"/>
      <c r="N9" s="531"/>
    </row>
    <row r="10" spans="1:14" x14ac:dyDescent="0.3">
      <c r="A10" s="1834" t="s">
        <v>28</v>
      </c>
      <c r="B10" s="1500"/>
      <c r="C10" s="1501"/>
      <c r="D10" s="49" t="s">
        <v>29</v>
      </c>
      <c r="E10" s="1167" t="s">
        <v>26</v>
      </c>
      <c r="F10" s="662">
        <f>SUM(F8:F9)</f>
        <v>0</v>
      </c>
      <c r="G10" s="662">
        <f t="shared" ref="G10:K10" si="0">SUM(G8:G9)</f>
        <v>0</v>
      </c>
      <c r="H10" s="662">
        <f t="shared" si="0"/>
        <v>0</v>
      </c>
      <c r="I10" s="662">
        <f t="shared" si="0"/>
        <v>0</v>
      </c>
      <c r="J10" s="662">
        <f t="shared" si="0"/>
        <v>0</v>
      </c>
      <c r="K10" s="663">
        <f t="shared" si="0"/>
        <v>0</v>
      </c>
      <c r="L10" s="48"/>
      <c r="M10" s="1172" t="s">
        <v>30</v>
      </c>
      <c r="N10" s="531"/>
    </row>
    <row r="11" spans="1:14" ht="14.5" thickBot="1" x14ac:dyDescent="0.35">
      <c r="A11" s="1835"/>
      <c r="B11" s="1500"/>
      <c r="C11" s="1837" t="s">
        <v>31</v>
      </c>
      <c r="D11" s="1163" t="s">
        <v>32</v>
      </c>
      <c r="E11" s="1167" t="s">
        <v>26</v>
      </c>
      <c r="F11" s="500"/>
      <c r="G11" s="500"/>
      <c r="H11" s="500"/>
      <c r="I11" s="500"/>
      <c r="J11" s="500"/>
      <c r="K11" s="553"/>
      <c r="L11" s="48"/>
      <c r="M11" s="1174">
        <v>0.81969999999999998</v>
      </c>
      <c r="N11" s="531"/>
    </row>
    <row r="12" spans="1:14" ht="14.5" thickBot="1" x14ac:dyDescent="0.35">
      <c r="A12" s="1835"/>
      <c r="B12" s="1500"/>
      <c r="C12" s="1838"/>
      <c r="D12" s="1163" t="s">
        <v>33</v>
      </c>
      <c r="E12" s="1167" t="s">
        <v>26</v>
      </c>
      <c r="F12" s="500"/>
      <c r="G12" s="500"/>
      <c r="H12" s="500"/>
      <c r="I12" s="500"/>
      <c r="J12" s="500"/>
      <c r="K12" s="553"/>
      <c r="L12" s="48"/>
      <c r="M12" s="1170"/>
      <c r="N12" s="531"/>
    </row>
    <row r="13" spans="1:14" x14ac:dyDescent="0.3">
      <c r="A13" s="1835"/>
      <c r="B13" s="1500"/>
      <c r="C13" s="1838"/>
      <c r="D13" s="1163" t="s">
        <v>27</v>
      </c>
      <c r="E13" s="1167" t="s">
        <v>26</v>
      </c>
      <c r="F13" s="500"/>
      <c r="G13" s="500"/>
      <c r="H13" s="500"/>
      <c r="I13" s="500"/>
      <c r="J13" s="500"/>
      <c r="K13" s="553"/>
      <c r="L13" s="48"/>
      <c r="M13" s="1172" t="s">
        <v>34</v>
      </c>
      <c r="N13" s="531"/>
    </row>
    <row r="14" spans="1:14" ht="14.5" thickBot="1" x14ac:dyDescent="0.35">
      <c r="A14" s="1835"/>
      <c r="B14" s="1500"/>
      <c r="C14" s="1539"/>
      <c r="D14" s="49" t="s">
        <v>29</v>
      </c>
      <c r="E14" s="1167" t="s">
        <v>26</v>
      </c>
      <c r="F14" s="662">
        <f>SUM(F11:F13)</f>
        <v>0</v>
      </c>
      <c r="G14" s="662">
        <f t="shared" ref="G14:K14" si="1">SUM(G11:G13)</f>
        <v>0</v>
      </c>
      <c r="H14" s="662">
        <f t="shared" si="1"/>
        <v>0</v>
      </c>
      <c r="I14" s="662">
        <f t="shared" si="1"/>
        <v>0</v>
      </c>
      <c r="J14" s="662">
        <f t="shared" si="1"/>
        <v>0</v>
      </c>
      <c r="K14" s="663">
        <f t="shared" si="1"/>
        <v>0</v>
      </c>
      <c r="L14" s="48"/>
      <c r="M14" s="1173">
        <v>0.65600000000000003</v>
      </c>
      <c r="N14" s="531"/>
    </row>
    <row r="15" spans="1:14" ht="14.5" thickBot="1" x14ac:dyDescent="0.35">
      <c r="A15" s="1835"/>
      <c r="B15" s="1501"/>
      <c r="C15" s="1840" t="s">
        <v>35</v>
      </c>
      <c r="D15" s="1841"/>
      <c r="E15" s="1167" t="s">
        <v>26</v>
      </c>
      <c r="F15" s="662">
        <f>F10+F14</f>
        <v>0</v>
      </c>
      <c r="G15" s="662">
        <f t="shared" ref="G15:K15" si="2">G10+G14</f>
        <v>0</v>
      </c>
      <c r="H15" s="662">
        <f t="shared" si="2"/>
        <v>0</v>
      </c>
      <c r="I15" s="662">
        <f t="shared" si="2"/>
        <v>0</v>
      </c>
      <c r="J15" s="662">
        <f t="shared" si="2"/>
        <v>0</v>
      </c>
      <c r="K15" s="663">
        <f t="shared" si="2"/>
        <v>0</v>
      </c>
      <c r="L15" s="48"/>
      <c r="M15" s="1170"/>
      <c r="N15" s="531"/>
    </row>
    <row r="16" spans="1:14" x14ac:dyDescent="0.3">
      <c r="A16" s="1835"/>
      <c r="B16" s="1837" t="s">
        <v>36</v>
      </c>
      <c r="C16" s="1837" t="s">
        <v>37</v>
      </c>
      <c r="D16" s="1163" t="s">
        <v>37</v>
      </c>
      <c r="E16" s="1167" t="s">
        <v>26</v>
      </c>
      <c r="F16" s="500"/>
      <c r="G16" s="500"/>
      <c r="H16" s="500"/>
      <c r="I16" s="500"/>
      <c r="J16" s="500"/>
      <c r="K16" s="553"/>
      <c r="L16" s="48"/>
      <c r="M16" s="1172" t="s">
        <v>38</v>
      </c>
      <c r="N16" s="531"/>
    </row>
    <row r="17" spans="1:14" ht="14.5" thickBot="1" x14ac:dyDescent="0.35">
      <c r="A17" s="1835"/>
      <c r="B17" s="1838"/>
      <c r="C17" s="1838"/>
      <c r="D17" s="1163" t="s">
        <v>27</v>
      </c>
      <c r="E17" s="1167" t="s">
        <v>26</v>
      </c>
      <c r="F17" s="500"/>
      <c r="G17" s="500"/>
      <c r="H17" s="500"/>
      <c r="I17" s="500"/>
      <c r="J17" s="500"/>
      <c r="K17" s="553"/>
      <c r="L17" s="48"/>
      <c r="M17" s="1173">
        <v>25</v>
      </c>
      <c r="N17" s="531"/>
    </row>
    <row r="18" spans="1:14" ht="14.5" thickBot="1" x14ac:dyDescent="0.35">
      <c r="A18" s="1835"/>
      <c r="B18" s="1838"/>
      <c r="C18" s="1838"/>
      <c r="D18" s="1164" t="s">
        <v>29</v>
      </c>
      <c r="E18" s="1167" t="s">
        <v>26</v>
      </c>
      <c r="F18" s="662">
        <f>SUM(F16:F17)</f>
        <v>0</v>
      </c>
      <c r="G18" s="662">
        <f t="shared" ref="G18:K18" si="3">SUM(G16:G17)</f>
        <v>0</v>
      </c>
      <c r="H18" s="662">
        <f t="shared" si="3"/>
        <v>0</v>
      </c>
      <c r="I18" s="662">
        <f t="shared" si="3"/>
        <v>0</v>
      </c>
      <c r="J18" s="662">
        <f t="shared" si="3"/>
        <v>0</v>
      </c>
      <c r="K18" s="663">
        <f t="shared" si="3"/>
        <v>0</v>
      </c>
      <c r="L18" s="48"/>
      <c r="M18" s="1170"/>
      <c r="N18" s="531"/>
    </row>
    <row r="19" spans="1:14" x14ac:dyDescent="0.3">
      <c r="A19" s="1835"/>
      <c r="B19" s="1839"/>
      <c r="C19" s="1840" t="s">
        <v>39</v>
      </c>
      <c r="D19" s="1841"/>
      <c r="E19" s="1168" t="s">
        <v>26</v>
      </c>
      <c r="F19" s="662">
        <f>F18</f>
        <v>0</v>
      </c>
      <c r="G19" s="662">
        <f t="shared" ref="G19:K19" si="4">G18</f>
        <v>0</v>
      </c>
      <c r="H19" s="662">
        <f t="shared" si="4"/>
        <v>0</v>
      </c>
      <c r="I19" s="662">
        <f t="shared" si="4"/>
        <v>0</v>
      </c>
      <c r="J19" s="662">
        <f t="shared" si="4"/>
        <v>0</v>
      </c>
      <c r="K19" s="663">
        <f t="shared" si="4"/>
        <v>0</v>
      </c>
      <c r="L19" s="48"/>
      <c r="M19" s="1172" t="s">
        <v>40</v>
      </c>
      <c r="N19" s="531"/>
    </row>
    <row r="20" spans="1:14" ht="14.5" thickBot="1" x14ac:dyDescent="0.35">
      <c r="A20" s="1835"/>
      <c r="B20" s="1837" t="s">
        <v>41</v>
      </c>
      <c r="C20" s="1837" t="s">
        <v>42</v>
      </c>
      <c r="D20" s="1165" t="s">
        <v>43</v>
      </c>
      <c r="E20" s="1167" t="s">
        <v>26</v>
      </c>
      <c r="F20" s="500"/>
      <c r="G20" s="500"/>
      <c r="H20" s="500"/>
      <c r="I20" s="500"/>
      <c r="J20" s="500"/>
      <c r="K20" s="553"/>
      <c r="L20" s="48"/>
      <c r="M20" s="1175">
        <v>2.4E-2</v>
      </c>
      <c r="N20" s="531"/>
    </row>
    <row r="21" spans="1:14" ht="14.5" thickBot="1" x14ac:dyDescent="0.35">
      <c r="A21" s="1835"/>
      <c r="B21" s="1838"/>
      <c r="C21" s="1838"/>
      <c r="D21" s="1163" t="s">
        <v>44</v>
      </c>
      <c r="E21" s="1167" t="s">
        <v>26</v>
      </c>
      <c r="F21" s="500"/>
      <c r="G21" s="500"/>
      <c r="H21" s="500"/>
      <c r="I21" s="500"/>
      <c r="J21" s="500"/>
      <c r="K21" s="553"/>
      <c r="L21" s="48"/>
      <c r="M21" s="1170"/>
      <c r="N21" s="531"/>
    </row>
    <row r="22" spans="1:14" x14ac:dyDescent="0.3">
      <c r="A22" s="1835"/>
      <c r="B22" s="1838"/>
      <c r="C22" s="1838"/>
      <c r="D22" s="1163" t="s">
        <v>45</v>
      </c>
      <c r="E22" s="1167" t="s">
        <v>26</v>
      </c>
      <c r="F22" s="500"/>
      <c r="G22" s="500"/>
      <c r="H22" s="500"/>
      <c r="I22" s="500"/>
      <c r="J22" s="500"/>
      <c r="K22" s="553"/>
      <c r="L22" s="48"/>
      <c r="M22" s="1172" t="s">
        <v>46</v>
      </c>
      <c r="N22" s="531"/>
    </row>
    <row r="23" spans="1:14" ht="14.5" thickBot="1" x14ac:dyDescent="0.35">
      <c r="A23" s="1835"/>
      <c r="B23" s="1838"/>
      <c r="C23" s="1838"/>
      <c r="D23" s="1163" t="s">
        <v>47</v>
      </c>
      <c r="E23" s="1167" t="s">
        <v>26</v>
      </c>
      <c r="F23" s="500"/>
      <c r="G23" s="500"/>
      <c r="H23" s="500"/>
      <c r="I23" s="500"/>
      <c r="J23" s="500"/>
      <c r="K23" s="553"/>
      <c r="L23" s="48"/>
      <c r="M23" s="1173">
        <v>1.98</v>
      </c>
      <c r="N23" s="531"/>
    </row>
    <row r="24" spans="1:14" ht="14.5" thickBot="1" x14ac:dyDescent="0.35">
      <c r="A24" s="1835"/>
      <c r="B24" s="1838"/>
      <c r="C24" s="1838"/>
      <c r="D24" s="1163" t="s">
        <v>48</v>
      </c>
      <c r="E24" s="1167" t="s">
        <v>26</v>
      </c>
      <c r="F24" s="500"/>
      <c r="G24" s="500"/>
      <c r="H24" s="500"/>
      <c r="I24" s="500"/>
      <c r="J24" s="500"/>
      <c r="K24" s="553"/>
      <c r="L24" s="48"/>
      <c r="M24" s="1170"/>
      <c r="N24" s="531"/>
    </row>
    <row r="25" spans="1:14" x14ac:dyDescent="0.3">
      <c r="A25" s="1835"/>
      <c r="B25" s="1838"/>
      <c r="C25" s="1838"/>
      <c r="D25" s="1163" t="s">
        <v>27</v>
      </c>
      <c r="E25" s="1167" t="s">
        <v>26</v>
      </c>
      <c r="F25" s="500"/>
      <c r="G25" s="500"/>
      <c r="H25" s="500"/>
      <c r="I25" s="500"/>
      <c r="J25" s="500"/>
      <c r="K25" s="553"/>
      <c r="L25" s="48"/>
      <c r="M25" s="1172" t="s">
        <v>49</v>
      </c>
      <c r="N25" s="531"/>
    </row>
    <row r="26" spans="1:14" ht="14.5" thickBot="1" x14ac:dyDescent="0.35">
      <c r="A26" s="1835"/>
      <c r="B26" s="1838"/>
      <c r="C26" s="1539"/>
      <c r="D26" s="49" t="s">
        <v>29</v>
      </c>
      <c r="E26" s="1167" t="s">
        <v>26</v>
      </c>
      <c r="F26" s="662">
        <f>SUM(F20:F25)</f>
        <v>0</v>
      </c>
      <c r="G26" s="662">
        <f t="shared" ref="G26:K26" si="5">SUM(G20:G25)</f>
        <v>0</v>
      </c>
      <c r="H26" s="662">
        <f t="shared" si="5"/>
        <v>0</v>
      </c>
      <c r="I26" s="662">
        <f t="shared" si="5"/>
        <v>0</v>
      </c>
      <c r="J26" s="662">
        <f t="shared" si="5"/>
        <v>0</v>
      </c>
      <c r="K26" s="663">
        <f t="shared" si="5"/>
        <v>0</v>
      </c>
      <c r="L26" s="48"/>
      <c r="M26" s="1173">
        <v>0.18385000000000001</v>
      </c>
      <c r="N26" s="531"/>
    </row>
    <row r="27" spans="1:14" x14ac:dyDescent="0.3">
      <c r="A27" s="1835"/>
      <c r="B27" s="1539"/>
      <c r="C27" s="1840" t="s">
        <v>50</v>
      </c>
      <c r="D27" s="1841"/>
      <c r="E27" s="1167" t="s">
        <v>26</v>
      </c>
      <c r="F27" s="662">
        <f>F26</f>
        <v>0</v>
      </c>
      <c r="G27" s="662">
        <f t="shared" ref="G27:K27" si="6">G26</f>
        <v>0</v>
      </c>
      <c r="H27" s="662">
        <f t="shared" si="6"/>
        <v>0</v>
      </c>
      <c r="I27" s="662">
        <f t="shared" si="6"/>
        <v>0</v>
      </c>
      <c r="J27" s="662">
        <f t="shared" si="6"/>
        <v>0</v>
      </c>
      <c r="K27" s="663">
        <f t="shared" si="6"/>
        <v>0</v>
      </c>
      <c r="L27" s="48"/>
      <c r="M27" s="531"/>
      <c r="N27" s="531"/>
    </row>
    <row r="28" spans="1:14" x14ac:dyDescent="0.3">
      <c r="A28" s="1835"/>
      <c r="B28" s="49" t="s">
        <v>29</v>
      </c>
      <c r="C28" s="49" t="s">
        <v>51</v>
      </c>
      <c r="D28" s="49"/>
      <c r="E28" s="1167" t="s">
        <v>26</v>
      </c>
      <c r="F28" s="662">
        <f>F15+F19+F27</f>
        <v>0</v>
      </c>
      <c r="G28" s="662">
        <f t="shared" ref="G28:K28" si="7">G15+G19+G27</f>
        <v>0</v>
      </c>
      <c r="H28" s="662">
        <f t="shared" si="7"/>
        <v>0</v>
      </c>
      <c r="I28" s="662">
        <f t="shared" si="7"/>
        <v>0</v>
      </c>
      <c r="J28" s="662">
        <f t="shared" si="7"/>
        <v>0</v>
      </c>
      <c r="K28" s="663">
        <f t="shared" si="7"/>
        <v>0</v>
      </c>
      <c r="L28" s="48"/>
      <c r="M28" s="531"/>
      <c r="N28" s="531"/>
    </row>
    <row r="29" spans="1:14" x14ac:dyDescent="0.3">
      <c r="A29" s="1835"/>
      <c r="B29" s="49"/>
      <c r="C29" s="49" t="s">
        <v>52</v>
      </c>
      <c r="D29" s="49"/>
      <c r="E29" s="1167" t="s">
        <v>26</v>
      </c>
      <c r="F29" s="662">
        <f>((('6.2 Environmental Impact'!E76*3.6)/$M8)*$M11*$M14*$M17/1000)+(('6.2 Environmental Impact'!E76*3.6)/$M8*$M20*$M23/1000)+(('6.2 Environmental Impact'!E75+'6.2 Environmental Impact'!E77)*$M26/1000)</f>
        <v>0</v>
      </c>
      <c r="G29" s="662">
        <f>((('6.2 Environmental Impact'!F76*3.6)/$M8)*$M11*$M14*$M17/1000)+(('6.2 Environmental Impact'!F76*3.6)/$M8*$M20*$M23/1000)+(('6.2 Environmental Impact'!F75+'6.2 Environmental Impact'!F77)*$M26/1000)</f>
        <v>0</v>
      </c>
      <c r="H29" s="662">
        <f>((('6.2 Environmental Impact'!G76*3.6)/$M8)*$M11*$M14*$M17/1000)+(('6.2 Environmental Impact'!G76*3.6)/$M8*$M20*$M23/1000)+(('6.2 Environmental Impact'!G75+'6.2 Environmental Impact'!G77)*$M26/1000)</f>
        <v>0</v>
      </c>
      <c r="I29" s="662">
        <f>((('6.2 Environmental Impact'!H76*3.6)/$M8)*$M11*$M14*$M17/1000)+(('6.2 Environmental Impact'!H76*3.6)/$M8*$M20*$M23/1000)+(('6.2 Environmental Impact'!H75+'6.2 Environmental Impact'!H77)*$M26/1000)</f>
        <v>0</v>
      </c>
      <c r="J29" s="662">
        <f>((('6.2 Environmental Impact'!I76*3.6)/$M8)*$M11*$M14*$M17/1000)+(('6.2 Environmental Impact'!I76*3.6)/$M8*$M20*$M23/1000)+(('6.2 Environmental Impact'!I75+'6.2 Environmental Impact'!I77)*$M26/1000)</f>
        <v>0</v>
      </c>
      <c r="K29" s="663">
        <f>((('6.2 Environmental Impact'!J76*3.6)/$M8)*$M11*$M14*$M17/1000)+(('6.2 Environmental Impact'!J76*3.6)/$M8*$M20*$M23/1000)+(('6.2 Environmental Impact'!J75+'6.2 Environmental Impact'!J77)*$M26/1000)</f>
        <v>0</v>
      </c>
      <c r="L29" s="48"/>
      <c r="M29" s="531"/>
      <c r="N29" s="531"/>
    </row>
    <row r="30" spans="1:14" ht="14.5" thickBot="1" x14ac:dyDescent="0.35">
      <c r="A30" s="1836"/>
      <c r="B30" s="1166"/>
      <c r="C30" s="1166" t="s">
        <v>53</v>
      </c>
      <c r="D30" s="1166"/>
      <c r="E30" s="1169" t="s">
        <v>26</v>
      </c>
      <c r="F30" s="664">
        <f>F28+F29</f>
        <v>0</v>
      </c>
      <c r="G30" s="664">
        <f t="shared" ref="G30:K30" si="8">G28+G29</f>
        <v>0</v>
      </c>
      <c r="H30" s="664">
        <f t="shared" si="8"/>
        <v>0</v>
      </c>
      <c r="I30" s="664">
        <f t="shared" si="8"/>
        <v>0</v>
      </c>
      <c r="J30" s="664">
        <f t="shared" si="8"/>
        <v>0</v>
      </c>
      <c r="K30" s="665">
        <f t="shared" si="8"/>
        <v>0</v>
      </c>
      <c r="L30" s="48"/>
      <c r="M30" s="531"/>
      <c r="N30" s="531"/>
    </row>
    <row r="31" spans="1:14" x14ac:dyDescent="0.3">
      <c r="A31" s="531" t="s">
        <v>54</v>
      </c>
      <c r="B31" s="531"/>
      <c r="C31" s="531"/>
      <c r="D31" s="531"/>
      <c r="E31" s="531"/>
      <c r="F31" s="531"/>
      <c r="G31" s="531"/>
      <c r="H31" s="531"/>
      <c r="I31" s="531"/>
      <c r="J31" s="531"/>
      <c r="K31" s="531"/>
      <c r="L31" s="531"/>
      <c r="M31" s="531"/>
      <c r="N31" s="531"/>
    </row>
    <row r="32" spans="1:14" x14ac:dyDescent="0.3"/>
    <row r="33" spans="1:39" x14ac:dyDescent="0.3"/>
    <row r="34" spans="1:39" s="38" customFormat="1" ht="15" customHeight="1" x14ac:dyDescent="0.3">
      <c r="A34" s="34" t="s">
        <v>12</v>
      </c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7"/>
      <c r="AJ34" s="37"/>
      <c r="AK34" s="37"/>
      <c r="AL34" s="37"/>
      <c r="AM34" s="37"/>
    </row>
  </sheetData>
  <sheetProtection sheet="1" objects="1" scenarios="1"/>
  <mergeCells count="12">
    <mergeCell ref="A1:N3"/>
    <mergeCell ref="A10:A30"/>
    <mergeCell ref="B8:B15"/>
    <mergeCell ref="B16:B19"/>
    <mergeCell ref="B20:B27"/>
    <mergeCell ref="C16:C18"/>
    <mergeCell ref="C8:C10"/>
    <mergeCell ref="C11:C14"/>
    <mergeCell ref="C15:D15"/>
    <mergeCell ref="C19:D19"/>
    <mergeCell ref="C27:D27"/>
    <mergeCell ref="C20:C26"/>
  </mergeCells>
  <pageMargins left="0.7" right="0.7" top="0.75" bottom="0.75" header="0.3" footer="0.3"/>
  <pageSetup paperSize="9"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79483-26EA-4CB9-BBCE-C12BB1CF15E3}">
  <sheetPr>
    <pageSetUpPr fitToPage="1"/>
  </sheetPr>
  <dimension ref="A1:AM88"/>
  <sheetViews>
    <sheetView zoomScale="80" zoomScaleNormal="80" zoomScaleSheetLayoutView="100" workbookViewId="0">
      <selection activeCell="A4" sqref="A4"/>
    </sheetView>
  </sheetViews>
  <sheetFormatPr defaultColWidth="0" defaultRowHeight="14" zeroHeight="1" x14ac:dyDescent="0.3"/>
  <cols>
    <col min="1" max="1" width="44.83203125" customWidth="1"/>
    <col min="2" max="2" width="11.58203125" customWidth="1"/>
    <col min="3" max="8" width="15.58203125" customWidth="1"/>
    <col min="9" max="10" width="9" customWidth="1"/>
    <col min="11" max="11" width="9" hidden="1" customWidth="1"/>
    <col min="12" max="39" width="0" hidden="1" customWidth="1"/>
    <col min="40" max="16384" width="9" hidden="1"/>
  </cols>
  <sheetData>
    <row r="1" spans="1:15" s="28" customFormat="1" x14ac:dyDescent="0.3">
      <c r="A1" s="1493" t="str">
        <f>_xlfn.CONCAT(Cover!E13," Annual/Cost Reporting Template - ",Cover!E11)</f>
        <v xml:space="preserve"> Annual/Cost Reporting Template - Phoenix Energy</v>
      </c>
      <c r="B1" s="1493"/>
      <c r="C1" s="1493"/>
      <c r="D1" s="1493"/>
      <c r="E1" s="1493"/>
      <c r="F1" s="1493"/>
      <c r="G1" s="1493"/>
      <c r="H1" s="1493"/>
      <c r="I1" s="1493"/>
      <c r="J1" s="1493"/>
    </row>
    <row r="2" spans="1:15" s="28" customFormat="1" x14ac:dyDescent="0.3">
      <c r="A2" s="1493"/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15" s="29" customFormat="1" ht="14.5" thickBot="1" x14ac:dyDescent="0.35">
      <c r="A3" s="1494"/>
      <c r="B3" s="1494"/>
      <c r="C3" s="1494"/>
      <c r="D3" s="1494"/>
      <c r="E3" s="1494"/>
      <c r="F3" s="1494"/>
      <c r="G3" s="1494"/>
      <c r="H3" s="1494"/>
      <c r="I3" s="1494"/>
      <c r="J3" s="1494"/>
    </row>
    <row r="4" spans="1:15" ht="15" customHeight="1" x14ac:dyDescent="0.4">
      <c r="A4" s="638" t="str">
        <f ca="1">CONCATENATE("Worksheet: ",RIGHT(CELL("filename",$A$1),LEN(CELL("filename",$A$1))-FIND("]",CELL("filename",$A$1))))</f>
        <v>Worksheet: 2.1 Cost Summary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1:15" ht="15" customHeight="1" x14ac:dyDescent="0.3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</row>
    <row r="6" spans="1:15" ht="15" customHeight="1" x14ac:dyDescent="0.3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</row>
    <row r="7" spans="1:15" ht="15" customHeight="1" thickBot="1" x14ac:dyDescent="0.4">
      <c r="A7" s="365" t="s">
        <v>222</v>
      </c>
      <c r="B7" s="137"/>
      <c r="D7" s="94"/>
      <c r="E7" s="94"/>
      <c r="F7" s="94"/>
      <c r="G7" s="94"/>
      <c r="H7" s="94"/>
      <c r="I7" s="93"/>
      <c r="J7" s="93"/>
      <c r="K7" s="93"/>
      <c r="L7" s="93"/>
      <c r="M7" s="93"/>
      <c r="N7" s="93"/>
      <c r="O7" s="93"/>
    </row>
    <row r="8" spans="1:15" ht="15" customHeight="1" x14ac:dyDescent="0.3">
      <c r="A8" s="537"/>
      <c r="B8" s="1502" t="s">
        <v>386</v>
      </c>
      <c r="C8" s="1525" t="s">
        <v>213</v>
      </c>
      <c r="D8" s="1525"/>
      <c r="E8" s="1525"/>
      <c r="F8" s="1525"/>
      <c r="G8" s="1525"/>
      <c r="H8" s="1526"/>
      <c r="I8" s="93"/>
      <c r="J8" s="93"/>
      <c r="K8" s="93"/>
      <c r="L8" s="93"/>
      <c r="M8" s="93"/>
      <c r="N8" s="93"/>
      <c r="O8" s="93"/>
    </row>
    <row r="9" spans="1:15" ht="15" customHeight="1" x14ac:dyDescent="0.3">
      <c r="A9" s="538" t="s">
        <v>214</v>
      </c>
      <c r="B9" s="1503"/>
      <c r="C9" s="92">
        <v>2023</v>
      </c>
      <c r="D9" s="92">
        <f>C9+1</f>
        <v>2024</v>
      </c>
      <c r="E9" s="92">
        <f t="shared" ref="E9:H9" si="0">D9+1</f>
        <v>2025</v>
      </c>
      <c r="F9" s="92">
        <f t="shared" si="0"/>
        <v>2026</v>
      </c>
      <c r="G9" s="92">
        <f t="shared" si="0"/>
        <v>2027</v>
      </c>
      <c r="H9" s="95">
        <f t="shared" si="0"/>
        <v>2028</v>
      </c>
      <c r="I9" s="93"/>
      <c r="J9" s="93"/>
      <c r="K9" s="93"/>
      <c r="L9" s="93"/>
      <c r="M9" s="93"/>
      <c r="N9" s="93"/>
      <c r="O9" s="93"/>
    </row>
    <row r="10" spans="1:15" ht="15" customHeight="1" x14ac:dyDescent="0.3">
      <c r="A10" s="1534" t="s">
        <v>13</v>
      </c>
      <c r="B10" s="1535"/>
      <c r="C10" s="1536"/>
      <c r="D10" s="1536"/>
      <c r="E10" s="1536"/>
      <c r="F10" s="1536"/>
      <c r="G10" s="1536"/>
      <c r="H10" s="1537"/>
      <c r="I10" s="93"/>
      <c r="J10" s="93"/>
      <c r="K10" s="93"/>
      <c r="L10" s="93"/>
      <c r="M10" s="93"/>
      <c r="N10" s="93"/>
      <c r="O10" s="93"/>
    </row>
    <row r="11" spans="1:15" ht="15" customHeight="1" x14ac:dyDescent="0.3">
      <c r="A11" s="535" t="s">
        <v>215</v>
      </c>
      <c r="B11" s="536" t="s">
        <v>374</v>
      </c>
      <c r="C11" s="662">
        <f>'3.1 Opex Summary'!D33-'3.1 Opex Summary'!D30</f>
        <v>0</v>
      </c>
      <c r="D11" s="662">
        <f>'3.1 Opex Summary'!E33-'3.1 Opex Summary'!E30</f>
        <v>0</v>
      </c>
      <c r="E11" s="662">
        <f>'3.1 Opex Summary'!F33-'3.1 Opex Summary'!F30</f>
        <v>0</v>
      </c>
      <c r="F11" s="662">
        <f>'3.1 Opex Summary'!G33-'3.1 Opex Summary'!G30</f>
        <v>0</v>
      </c>
      <c r="G11" s="662">
        <f>'3.1 Opex Summary'!H33-'3.1 Opex Summary'!H30</f>
        <v>0</v>
      </c>
      <c r="H11" s="663">
        <f>'3.1 Opex Summary'!I33-'3.1 Opex Summary'!I30</f>
        <v>0</v>
      </c>
      <c r="I11" s="93"/>
      <c r="J11" s="93"/>
      <c r="K11" s="93"/>
      <c r="L11" s="93"/>
      <c r="M11" s="93"/>
      <c r="N11" s="93"/>
      <c r="O11" s="93"/>
    </row>
    <row r="12" spans="1:15" ht="15" customHeight="1" x14ac:dyDescent="0.3">
      <c r="A12" s="98" t="s">
        <v>216</v>
      </c>
      <c r="B12" s="159" t="str">
        <f>$B$11</f>
        <v>Nominal £</v>
      </c>
      <c r="C12" s="662">
        <f>'3.1 Opex Summary'!D30</f>
        <v>0</v>
      </c>
      <c r="D12" s="662">
        <f>'3.1 Opex Summary'!E30</f>
        <v>0</v>
      </c>
      <c r="E12" s="662">
        <f>'3.1 Opex Summary'!F30</f>
        <v>0</v>
      </c>
      <c r="F12" s="662">
        <f>'3.1 Opex Summary'!G30</f>
        <v>0</v>
      </c>
      <c r="G12" s="662">
        <f>'3.1 Opex Summary'!H30</f>
        <v>0</v>
      </c>
      <c r="H12" s="663">
        <f>'3.1 Opex Summary'!I30</f>
        <v>0</v>
      </c>
      <c r="I12" s="93"/>
      <c r="J12" s="93"/>
      <c r="K12" s="93"/>
      <c r="L12" s="93"/>
      <c r="M12" s="93"/>
      <c r="N12" s="93"/>
      <c r="O12" s="93"/>
    </row>
    <row r="13" spans="1:15" ht="15" customHeight="1" x14ac:dyDescent="0.3">
      <c r="A13" s="97" t="s">
        <v>217</v>
      </c>
      <c r="B13" s="141" t="str">
        <f>$B$11</f>
        <v>Nominal £</v>
      </c>
      <c r="C13" s="662">
        <f>C11+C12</f>
        <v>0</v>
      </c>
      <c r="D13" s="662">
        <f t="shared" ref="D13:H13" si="1">D11+D12</f>
        <v>0</v>
      </c>
      <c r="E13" s="662">
        <f t="shared" si="1"/>
        <v>0</v>
      </c>
      <c r="F13" s="662">
        <f t="shared" si="1"/>
        <v>0</v>
      </c>
      <c r="G13" s="662">
        <f t="shared" si="1"/>
        <v>0</v>
      </c>
      <c r="H13" s="663">
        <f t="shared" si="1"/>
        <v>0</v>
      </c>
      <c r="I13" s="93"/>
      <c r="J13" s="93"/>
      <c r="K13" s="93"/>
      <c r="L13" s="93"/>
      <c r="M13" s="93"/>
      <c r="N13" s="93"/>
      <c r="O13" s="93"/>
    </row>
    <row r="14" spans="1:15" ht="15" customHeight="1" x14ac:dyDescent="0.3">
      <c r="A14" s="1527"/>
      <c r="B14" s="1528"/>
      <c r="C14" s="1528"/>
      <c r="D14" s="1528"/>
      <c r="E14" s="1528"/>
      <c r="F14" s="1528"/>
      <c r="G14" s="1528"/>
      <c r="H14" s="1529"/>
      <c r="I14" s="93"/>
      <c r="J14" s="93"/>
      <c r="K14" s="93"/>
      <c r="L14" s="93"/>
      <c r="M14" s="93"/>
      <c r="N14" s="93"/>
      <c r="O14" s="93"/>
    </row>
    <row r="15" spans="1:15" ht="15" customHeight="1" x14ac:dyDescent="0.3">
      <c r="A15" s="1530" t="s">
        <v>14</v>
      </c>
      <c r="B15" s="1531"/>
      <c r="C15" s="1532"/>
      <c r="D15" s="1532"/>
      <c r="E15" s="1532"/>
      <c r="F15" s="1532"/>
      <c r="G15" s="1532"/>
      <c r="H15" s="1533"/>
      <c r="I15" s="93"/>
      <c r="J15" s="93"/>
      <c r="K15" s="93"/>
      <c r="L15" s="93"/>
      <c r="M15" s="93"/>
      <c r="N15" s="93"/>
      <c r="O15" s="93"/>
    </row>
    <row r="16" spans="1:15" ht="15" customHeight="1" x14ac:dyDescent="0.3">
      <c r="A16" s="98" t="s">
        <v>218</v>
      </c>
      <c r="B16" s="141" t="str">
        <f>$B$11</f>
        <v>Nominal £</v>
      </c>
      <c r="C16" s="662">
        <f>'4.1 Capex Summary'!F42</f>
        <v>0</v>
      </c>
      <c r="D16" s="662">
        <f>'4.1 Capex Summary'!G42</f>
        <v>0</v>
      </c>
      <c r="E16" s="662">
        <f>'4.1 Capex Summary'!H42</f>
        <v>0</v>
      </c>
      <c r="F16" s="662">
        <f>'4.1 Capex Summary'!I42</f>
        <v>0</v>
      </c>
      <c r="G16" s="662">
        <f>'4.1 Capex Summary'!J42</f>
        <v>0</v>
      </c>
      <c r="H16" s="663">
        <f>'4.1 Capex Summary'!K42</f>
        <v>0</v>
      </c>
      <c r="I16" s="93"/>
      <c r="J16" s="93"/>
      <c r="K16" s="93"/>
      <c r="L16" s="93"/>
      <c r="M16" s="93"/>
      <c r="N16" s="93"/>
      <c r="O16" s="93"/>
    </row>
    <row r="17" spans="1:15" ht="15" customHeight="1" x14ac:dyDescent="0.3">
      <c r="A17" s="98" t="s">
        <v>219</v>
      </c>
      <c r="B17" s="141" t="str">
        <f>$B$11</f>
        <v>Nominal £</v>
      </c>
      <c r="C17" s="755"/>
      <c r="D17" s="755"/>
      <c r="E17" s="755"/>
      <c r="F17" s="755"/>
      <c r="G17" s="755"/>
      <c r="H17" s="504"/>
      <c r="I17" s="93"/>
      <c r="J17" s="93"/>
      <c r="K17" s="93"/>
      <c r="L17" s="93"/>
      <c r="M17" s="93"/>
      <c r="N17" s="93"/>
      <c r="O17" s="93"/>
    </row>
    <row r="18" spans="1:15" ht="15" customHeight="1" x14ac:dyDescent="0.3">
      <c r="A18" s="97" t="s">
        <v>220</v>
      </c>
      <c r="B18" s="141" t="str">
        <f>$B$11</f>
        <v>Nominal £</v>
      </c>
      <c r="C18" s="662">
        <f>C16+C17</f>
        <v>0</v>
      </c>
      <c r="D18" s="662">
        <f t="shared" ref="D18:H18" si="2">D16+D17</f>
        <v>0</v>
      </c>
      <c r="E18" s="662">
        <f t="shared" si="2"/>
        <v>0</v>
      </c>
      <c r="F18" s="662">
        <f t="shared" si="2"/>
        <v>0</v>
      </c>
      <c r="G18" s="662">
        <f t="shared" si="2"/>
        <v>0</v>
      </c>
      <c r="H18" s="663">
        <f t="shared" si="2"/>
        <v>0</v>
      </c>
      <c r="I18" s="93"/>
      <c r="J18" s="93"/>
      <c r="K18" s="93"/>
      <c r="L18" s="93"/>
      <c r="M18" s="93"/>
      <c r="N18" s="93"/>
      <c r="O18" s="93"/>
    </row>
    <row r="19" spans="1:15" ht="15" customHeight="1" x14ac:dyDescent="0.3">
      <c r="A19" s="98"/>
      <c r="B19" s="161"/>
      <c r="C19" s="96"/>
      <c r="D19" s="96"/>
      <c r="E19" s="96"/>
      <c r="F19" s="96"/>
      <c r="G19" s="96"/>
      <c r="H19" s="99"/>
      <c r="I19" s="93"/>
      <c r="J19" s="93"/>
      <c r="K19" s="93"/>
      <c r="L19" s="93"/>
      <c r="M19" s="93"/>
      <c r="N19" s="93"/>
      <c r="O19" s="93"/>
    </row>
    <row r="20" spans="1:15" ht="15" customHeight="1" thickBot="1" x14ac:dyDescent="0.35">
      <c r="A20" s="100" t="s">
        <v>221</v>
      </c>
      <c r="B20" s="206" t="str">
        <f>$B$11</f>
        <v>Nominal £</v>
      </c>
      <c r="C20" s="664">
        <f>C13+C18</f>
        <v>0</v>
      </c>
      <c r="D20" s="664">
        <f t="shared" ref="D20:H20" si="3">D13+D18</f>
        <v>0</v>
      </c>
      <c r="E20" s="664">
        <f t="shared" si="3"/>
        <v>0</v>
      </c>
      <c r="F20" s="664">
        <f t="shared" si="3"/>
        <v>0</v>
      </c>
      <c r="G20" s="664">
        <f t="shared" si="3"/>
        <v>0</v>
      </c>
      <c r="H20" s="665">
        <f t="shared" si="3"/>
        <v>0</v>
      </c>
      <c r="I20" s="93"/>
      <c r="J20" s="93"/>
      <c r="K20" s="93"/>
      <c r="L20" s="93"/>
      <c r="M20" s="93"/>
      <c r="N20" s="93"/>
      <c r="O20" s="93"/>
    </row>
    <row r="21" spans="1:15" ht="15" customHeight="1" x14ac:dyDescent="0.3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</row>
    <row r="22" spans="1:15" ht="15" customHeight="1" x14ac:dyDescent="0.3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</row>
    <row r="23" spans="1:15" ht="15" customHeight="1" thickBot="1" x14ac:dyDescent="0.4">
      <c r="A23" s="391" t="s">
        <v>837</v>
      </c>
      <c r="B23" s="160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</row>
    <row r="24" spans="1:15" ht="15" customHeight="1" x14ac:dyDescent="0.3">
      <c r="A24" s="549" t="s">
        <v>581</v>
      </c>
      <c r="B24" s="550"/>
      <c r="C24" s="547">
        <f>'Universal Data'!P19/'Universal Data'!$M$19</f>
        <v>1.1913919413919414</v>
      </c>
      <c r="D24" s="544">
        <f>'Universal Data'!Q19/'Universal Data'!$M$19</f>
        <v>0</v>
      </c>
      <c r="E24" s="544">
        <f>'Universal Data'!R19/'Universal Data'!$M$19</f>
        <v>0</v>
      </c>
      <c r="F24" s="544">
        <f>'Universal Data'!S19/'Universal Data'!$M$19</f>
        <v>0</v>
      </c>
      <c r="G24" s="544">
        <f>'Universal Data'!T19/'Universal Data'!$M$19</f>
        <v>0</v>
      </c>
      <c r="H24" s="545">
        <f>'Universal Data'!U19/'Universal Data'!$M$19</f>
        <v>0</v>
      </c>
      <c r="I24" s="93"/>
      <c r="J24" s="93"/>
      <c r="K24" s="93"/>
      <c r="L24" s="93"/>
      <c r="M24" s="93"/>
      <c r="N24" s="93"/>
      <c r="O24" s="93"/>
    </row>
    <row r="25" spans="1:15" ht="15" customHeight="1" x14ac:dyDescent="0.3">
      <c r="A25" s="548"/>
      <c r="B25" s="1545" t="s">
        <v>386</v>
      </c>
      <c r="C25" s="1538" t="s">
        <v>213</v>
      </c>
      <c r="D25" s="1539"/>
      <c r="E25" s="1539"/>
      <c r="F25" s="1539"/>
      <c r="G25" s="1539"/>
      <c r="H25" s="1540"/>
      <c r="I25" s="93"/>
      <c r="J25" s="93"/>
      <c r="K25" s="93"/>
      <c r="L25" s="93"/>
      <c r="M25" s="93"/>
      <c r="N25" s="93"/>
      <c r="O25" s="93"/>
    </row>
    <row r="26" spans="1:15" ht="15" customHeight="1" x14ac:dyDescent="0.3">
      <c r="A26" s="538" t="s">
        <v>214</v>
      </c>
      <c r="B26" s="1503"/>
      <c r="C26" s="546">
        <v>2023</v>
      </c>
      <c r="D26" s="92">
        <f>C26+1</f>
        <v>2024</v>
      </c>
      <c r="E26" s="92">
        <f t="shared" ref="E26" si="4">D26+1</f>
        <v>2025</v>
      </c>
      <c r="F26" s="92">
        <f t="shared" ref="F26" si="5">E26+1</f>
        <v>2026</v>
      </c>
      <c r="G26" s="92">
        <f t="shared" ref="G26" si="6">F26+1</f>
        <v>2027</v>
      </c>
      <c r="H26" s="95">
        <f t="shared" ref="H26" si="7">G26+1</f>
        <v>2028</v>
      </c>
      <c r="I26" s="93"/>
      <c r="J26" s="93"/>
      <c r="K26" s="93"/>
      <c r="L26" s="93"/>
      <c r="M26" s="93"/>
      <c r="N26" s="93"/>
      <c r="O26" s="93"/>
    </row>
    <row r="27" spans="1:15" ht="15" customHeight="1" x14ac:dyDescent="0.3">
      <c r="A27" s="1534" t="s">
        <v>13</v>
      </c>
      <c r="B27" s="1531"/>
      <c r="C27" s="1536"/>
      <c r="D27" s="1536"/>
      <c r="E27" s="1536"/>
      <c r="F27" s="1536"/>
      <c r="G27" s="1536"/>
      <c r="H27" s="1537"/>
      <c r="I27" s="93"/>
      <c r="J27" s="93"/>
      <c r="K27" s="93"/>
      <c r="L27" s="93"/>
      <c r="M27" s="93"/>
      <c r="N27" s="93"/>
      <c r="O27" s="93"/>
    </row>
    <row r="28" spans="1:15" ht="15" customHeight="1" x14ac:dyDescent="0.3">
      <c r="A28" s="98" t="s">
        <v>215</v>
      </c>
      <c r="B28" s="1198" t="s">
        <v>1055</v>
      </c>
      <c r="C28" s="662">
        <f>IFERROR(C11/C$24,"")</f>
        <v>0</v>
      </c>
      <c r="D28" s="662" t="str">
        <f t="shared" ref="D28:G28" si="8">IFERROR(D11/D$24,"")</f>
        <v/>
      </c>
      <c r="E28" s="662" t="str">
        <f t="shared" si="8"/>
        <v/>
      </c>
      <c r="F28" s="662" t="str">
        <f t="shared" si="8"/>
        <v/>
      </c>
      <c r="G28" s="662" t="str">
        <f t="shared" si="8"/>
        <v/>
      </c>
      <c r="H28" s="663" t="str">
        <f>IFERROR(H11/H$24,"")</f>
        <v/>
      </c>
      <c r="I28" s="93"/>
      <c r="J28" s="93"/>
      <c r="K28" s="93"/>
      <c r="L28" s="93"/>
      <c r="M28" s="93"/>
      <c r="N28" s="93"/>
      <c r="O28" s="93"/>
    </row>
    <row r="29" spans="1:15" ht="15" customHeight="1" x14ac:dyDescent="0.3">
      <c r="A29" s="98" t="s">
        <v>216</v>
      </c>
      <c r="B29" s="209" t="str">
        <f>$B$28</f>
        <v>Sep-2020 £</v>
      </c>
      <c r="C29" s="662">
        <f t="shared" ref="C29:H29" si="9">IFERROR(C12/C$24,"")</f>
        <v>0</v>
      </c>
      <c r="D29" s="662" t="str">
        <f t="shared" si="9"/>
        <v/>
      </c>
      <c r="E29" s="662" t="str">
        <f t="shared" si="9"/>
        <v/>
      </c>
      <c r="F29" s="662" t="str">
        <f t="shared" si="9"/>
        <v/>
      </c>
      <c r="G29" s="662" t="str">
        <f t="shared" si="9"/>
        <v/>
      </c>
      <c r="H29" s="663" t="str">
        <f t="shared" si="9"/>
        <v/>
      </c>
      <c r="I29" s="93"/>
      <c r="J29" s="93"/>
      <c r="K29" s="93"/>
      <c r="L29" s="93"/>
      <c r="M29" s="93"/>
      <c r="N29" s="93"/>
      <c r="O29" s="93"/>
    </row>
    <row r="30" spans="1:15" ht="15" customHeight="1" x14ac:dyDescent="0.3">
      <c r="A30" s="97" t="s">
        <v>217</v>
      </c>
      <c r="B30" s="209" t="str">
        <f>$B$28</f>
        <v>Sep-2020 £</v>
      </c>
      <c r="C30" s="662">
        <f>IFERROR(C13/C$24,"")</f>
        <v>0</v>
      </c>
      <c r="D30" s="662" t="str">
        <f t="shared" ref="D30:H30" si="10">IFERROR(D13/D$24,"")</f>
        <v/>
      </c>
      <c r="E30" s="662" t="str">
        <f t="shared" si="10"/>
        <v/>
      </c>
      <c r="F30" s="662" t="str">
        <f t="shared" si="10"/>
        <v/>
      </c>
      <c r="G30" s="662" t="str">
        <f t="shared" si="10"/>
        <v/>
      </c>
      <c r="H30" s="663" t="str">
        <f t="shared" si="10"/>
        <v/>
      </c>
      <c r="I30" s="93"/>
      <c r="J30" s="93"/>
      <c r="K30" s="93"/>
      <c r="L30" s="93"/>
      <c r="M30" s="93"/>
      <c r="N30" s="93"/>
      <c r="O30" s="93"/>
    </row>
    <row r="31" spans="1:15" ht="15" customHeight="1" x14ac:dyDescent="0.3">
      <c r="A31" s="1541"/>
      <c r="B31" s="1542"/>
      <c r="C31" s="1543"/>
      <c r="D31" s="1543"/>
      <c r="E31" s="1543"/>
      <c r="F31" s="1543"/>
      <c r="G31" s="1543"/>
      <c r="H31" s="1544"/>
      <c r="I31" s="93"/>
      <c r="J31" s="93"/>
      <c r="K31" s="93"/>
      <c r="L31" s="93"/>
      <c r="M31" s="93"/>
      <c r="N31" s="93"/>
      <c r="O31" s="93"/>
    </row>
    <row r="32" spans="1:15" ht="15" customHeight="1" x14ac:dyDescent="0.3">
      <c r="A32" s="1530" t="s">
        <v>14</v>
      </c>
      <c r="B32" s="1531"/>
      <c r="C32" s="1532"/>
      <c r="D32" s="1532"/>
      <c r="E32" s="1532"/>
      <c r="F32" s="1532"/>
      <c r="G32" s="1532"/>
      <c r="H32" s="1533"/>
      <c r="I32" s="93"/>
      <c r="J32" s="93"/>
      <c r="K32" s="93"/>
      <c r="L32" s="93"/>
      <c r="M32" s="93"/>
      <c r="N32" s="93"/>
      <c r="O32" s="93"/>
    </row>
    <row r="33" spans="1:39" ht="15" customHeight="1" x14ac:dyDescent="0.3">
      <c r="A33" s="98" t="s">
        <v>218</v>
      </c>
      <c r="B33" s="209" t="str">
        <f>$B$28</f>
        <v>Sep-2020 £</v>
      </c>
      <c r="C33" s="662">
        <f t="shared" ref="C33:H33" si="11">IFERROR(C16/C$24,"")</f>
        <v>0</v>
      </c>
      <c r="D33" s="662" t="str">
        <f t="shared" si="11"/>
        <v/>
      </c>
      <c r="E33" s="662" t="str">
        <f t="shared" si="11"/>
        <v/>
      </c>
      <c r="F33" s="662" t="str">
        <f t="shared" si="11"/>
        <v/>
      </c>
      <c r="G33" s="662" t="str">
        <f t="shared" si="11"/>
        <v/>
      </c>
      <c r="H33" s="663" t="str">
        <f t="shared" si="11"/>
        <v/>
      </c>
      <c r="I33" s="93"/>
      <c r="J33" s="93"/>
      <c r="K33" s="93"/>
      <c r="L33" s="93"/>
      <c r="M33" s="93"/>
      <c r="N33" s="93"/>
      <c r="O33" s="93"/>
    </row>
    <row r="34" spans="1:39" ht="15" customHeight="1" x14ac:dyDescent="0.3">
      <c r="A34" s="98" t="s">
        <v>219</v>
      </c>
      <c r="B34" s="209" t="str">
        <f>$B$28</f>
        <v>Sep-2020 £</v>
      </c>
      <c r="C34" s="755"/>
      <c r="D34" s="755"/>
      <c r="E34" s="755"/>
      <c r="F34" s="755"/>
      <c r="G34" s="755"/>
      <c r="H34" s="504"/>
      <c r="I34" s="93"/>
      <c r="J34" s="93"/>
      <c r="K34" s="93"/>
      <c r="L34" s="93"/>
      <c r="M34" s="93"/>
      <c r="N34" s="93"/>
      <c r="O34" s="93"/>
    </row>
    <row r="35" spans="1:39" ht="15" customHeight="1" x14ac:dyDescent="0.3">
      <c r="A35" s="97" t="s">
        <v>220</v>
      </c>
      <c r="B35" s="209" t="str">
        <f>$B$28</f>
        <v>Sep-2020 £</v>
      </c>
      <c r="C35" s="662">
        <f t="shared" ref="C35:H35" si="12">IFERROR(C18/C$24,"")</f>
        <v>0</v>
      </c>
      <c r="D35" s="662" t="str">
        <f t="shared" si="12"/>
        <v/>
      </c>
      <c r="E35" s="662" t="str">
        <f t="shared" si="12"/>
        <v/>
      </c>
      <c r="F35" s="662" t="str">
        <f t="shared" si="12"/>
        <v/>
      </c>
      <c r="G35" s="662" t="str">
        <f t="shared" si="12"/>
        <v/>
      </c>
      <c r="H35" s="663" t="str">
        <f t="shared" si="12"/>
        <v/>
      </c>
      <c r="I35" s="93"/>
      <c r="J35" s="93"/>
      <c r="K35" s="93"/>
      <c r="L35" s="93"/>
      <c r="M35" s="93"/>
      <c r="N35" s="93"/>
      <c r="O35" s="93"/>
    </row>
    <row r="36" spans="1:39" ht="15" customHeight="1" x14ac:dyDescent="0.3">
      <c r="A36" s="98"/>
      <c r="B36" s="161"/>
      <c r="C36" s="96"/>
      <c r="D36" s="96"/>
      <c r="E36" s="96"/>
      <c r="F36" s="96"/>
      <c r="G36" s="96"/>
      <c r="H36" s="99"/>
      <c r="I36" s="93"/>
      <c r="J36" s="93"/>
      <c r="K36" s="93"/>
      <c r="L36" s="93"/>
      <c r="M36" s="93"/>
      <c r="N36" s="93"/>
      <c r="O36" s="93"/>
    </row>
    <row r="37" spans="1:39" ht="15" customHeight="1" thickBot="1" x14ac:dyDescent="0.35">
      <c r="A37" s="100" t="s">
        <v>221</v>
      </c>
      <c r="B37" s="541" t="str">
        <f>$B$28</f>
        <v>Sep-2020 £</v>
      </c>
      <c r="C37" s="664">
        <f t="shared" ref="C37:H37" si="13">IFERROR(C20/C$24,"")</f>
        <v>0</v>
      </c>
      <c r="D37" s="664" t="str">
        <f t="shared" si="13"/>
        <v/>
      </c>
      <c r="E37" s="664" t="str">
        <f t="shared" si="13"/>
        <v/>
      </c>
      <c r="F37" s="664" t="str">
        <f t="shared" si="13"/>
        <v/>
      </c>
      <c r="G37" s="664" t="str">
        <f t="shared" si="13"/>
        <v/>
      </c>
      <c r="H37" s="665" t="str">
        <f t="shared" si="13"/>
        <v/>
      </c>
      <c r="I37" s="93"/>
      <c r="J37" s="93"/>
      <c r="K37" s="93"/>
      <c r="L37" s="93"/>
      <c r="M37" s="93"/>
      <c r="N37" s="93"/>
      <c r="O37" s="93"/>
    </row>
    <row r="38" spans="1:39" x14ac:dyDescent="0.3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</row>
    <row r="39" spans="1:39" s="17" customFormat="1" ht="15" customHeight="1" x14ac:dyDescent="0.3">
      <c r="A39" s="93"/>
      <c r="B39" s="93"/>
      <c r="C39" s="93"/>
      <c r="D39" s="93"/>
      <c r="E39" s="93"/>
      <c r="F39" s="93"/>
      <c r="G39" s="93"/>
      <c r="H39" s="93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40"/>
      <c r="AJ39" s="40"/>
      <c r="AK39" s="40"/>
      <c r="AL39" s="40"/>
      <c r="AM39" s="40"/>
    </row>
    <row r="40" spans="1:39" ht="16" thickBot="1" x14ac:dyDescent="0.4">
      <c r="A40" s="365" t="s">
        <v>1240</v>
      </c>
      <c r="B40" s="137"/>
      <c r="C40" s="93"/>
      <c r="D40" s="93"/>
      <c r="E40" s="93"/>
      <c r="F40" s="93"/>
      <c r="G40" s="93"/>
      <c r="H40" s="93"/>
    </row>
    <row r="41" spans="1:39" x14ac:dyDescent="0.3">
      <c r="A41" s="537"/>
      <c r="B41" s="1502" t="s">
        <v>386</v>
      </c>
      <c r="C41" s="1525" t="s">
        <v>223</v>
      </c>
      <c r="D41" s="1525"/>
      <c r="E41" s="1525"/>
      <c r="F41" s="1525"/>
      <c r="G41" s="1525"/>
      <c r="H41" s="1526"/>
    </row>
    <row r="42" spans="1:39" x14ac:dyDescent="0.3">
      <c r="A42" s="538" t="s">
        <v>214</v>
      </c>
      <c r="B42" s="1503"/>
      <c r="C42" s="92">
        <v>2023</v>
      </c>
      <c r="D42" s="92">
        <f>C42+1</f>
        <v>2024</v>
      </c>
      <c r="E42" s="92">
        <f t="shared" ref="E42" si="14">D42+1</f>
        <v>2025</v>
      </c>
      <c r="F42" s="92">
        <f t="shared" ref="F42" si="15">E42+1</f>
        <v>2026</v>
      </c>
      <c r="G42" s="92">
        <f t="shared" ref="G42" si="16">F42+1</f>
        <v>2027</v>
      </c>
      <c r="H42" s="95">
        <f t="shared" ref="H42" si="17">G42+1</f>
        <v>2028</v>
      </c>
    </row>
    <row r="43" spans="1:39" x14ac:dyDescent="0.3">
      <c r="A43" s="1534" t="s">
        <v>13</v>
      </c>
      <c r="B43" s="1531"/>
      <c r="C43" s="1536"/>
      <c r="D43" s="1536"/>
      <c r="E43" s="1536"/>
      <c r="F43" s="1536"/>
      <c r="G43" s="1536"/>
      <c r="H43" s="1537"/>
    </row>
    <row r="44" spans="1:39" x14ac:dyDescent="0.3">
      <c r="A44" s="98" t="s">
        <v>215</v>
      </c>
      <c r="B44" s="530" t="str">
        <f>$B$28</f>
        <v>Sep-2020 £</v>
      </c>
      <c r="C44" s="662">
        <f>'2.4 Opex Cost Summary'!D130-'2.4 Opex Cost Summary'!D127</f>
        <v>18095971.432465646</v>
      </c>
      <c r="D44" s="662">
        <f>'2.4 Opex Cost Summary'!E130-'2.4 Opex Cost Summary'!E127</f>
        <v>18077141.982957769</v>
      </c>
      <c r="E44" s="662">
        <f>'2.4 Opex Cost Summary'!F130-'2.4 Opex Cost Summary'!F127</f>
        <v>18164430.262011651</v>
      </c>
      <c r="F44" s="662">
        <f>'2.4 Opex Cost Summary'!G130-'2.4 Opex Cost Summary'!G127</f>
        <v>18339393.296675302</v>
      </c>
      <c r="G44" s="662">
        <f>'2.4 Opex Cost Summary'!H130-'2.4 Opex Cost Summary'!H127</f>
        <v>18116109.776220214</v>
      </c>
      <c r="H44" s="663">
        <f>'2.4 Opex Cost Summary'!I130-'2.4 Opex Cost Summary'!I127</f>
        <v>18220032.955517866</v>
      </c>
    </row>
    <row r="45" spans="1:39" x14ac:dyDescent="0.3">
      <c r="A45" s="98" t="s">
        <v>216</v>
      </c>
      <c r="B45" s="209" t="str">
        <f t="shared" ref="B45:B46" si="18">$B$28</f>
        <v>Sep-2020 £</v>
      </c>
      <c r="C45" s="662">
        <f>'2.4 Opex Cost Summary'!D127</f>
        <v>157870.99483808081</v>
      </c>
      <c r="D45" s="662">
        <f>'2.4 Opex Cost Summary'!E127</f>
        <v>156917.12267495869</v>
      </c>
      <c r="E45" s="662">
        <f>'2.4 Opex Cost Summary'!F127</f>
        <v>157913.07976803524</v>
      </c>
      <c r="F45" s="662">
        <f>'2.4 Opex Cost Summary'!G127</f>
        <v>157829.4048516053</v>
      </c>
      <c r="G45" s="662">
        <f>'2.4 Opex Cost Summary'!H127</f>
        <v>157745.77427280493</v>
      </c>
      <c r="H45" s="663">
        <f>'2.4 Opex Cost Summary'!I127</f>
        <v>157662.18800814057</v>
      </c>
    </row>
    <row r="46" spans="1:39" x14ac:dyDescent="0.3">
      <c r="A46" s="97" t="s">
        <v>217</v>
      </c>
      <c r="B46" s="209" t="str">
        <f t="shared" si="18"/>
        <v>Sep-2020 £</v>
      </c>
      <c r="C46" s="662">
        <f>C44+C45</f>
        <v>18253842.427303728</v>
      </c>
      <c r="D46" s="662">
        <f t="shared" ref="D46:H46" si="19">D44+D45</f>
        <v>18234059.105632726</v>
      </c>
      <c r="E46" s="662">
        <f t="shared" si="19"/>
        <v>18322343.341779687</v>
      </c>
      <c r="F46" s="662">
        <f t="shared" si="19"/>
        <v>18497222.701526906</v>
      </c>
      <c r="G46" s="662">
        <f t="shared" si="19"/>
        <v>18273855.550493017</v>
      </c>
      <c r="H46" s="663">
        <f t="shared" si="19"/>
        <v>18377695.143526006</v>
      </c>
    </row>
    <row r="47" spans="1:39" hidden="1" x14ac:dyDescent="0.3">
      <c r="A47" s="1541"/>
      <c r="B47" s="1542"/>
      <c r="C47" s="1543"/>
      <c r="D47" s="1543"/>
      <c r="E47" s="1543"/>
      <c r="F47" s="1543"/>
      <c r="G47" s="1543"/>
      <c r="H47" s="1544"/>
    </row>
    <row r="48" spans="1:39" x14ac:dyDescent="0.3">
      <c r="A48" s="1530" t="s">
        <v>14</v>
      </c>
      <c r="B48" s="1531"/>
      <c r="C48" s="1532"/>
      <c r="D48" s="1532"/>
      <c r="E48" s="1532"/>
      <c r="F48" s="1532"/>
      <c r="G48" s="1532"/>
      <c r="H48" s="1533"/>
    </row>
    <row r="49" spans="1:8" x14ac:dyDescent="0.3">
      <c r="A49" s="98" t="s">
        <v>218</v>
      </c>
      <c r="B49" s="209" t="str">
        <f t="shared" ref="B49:B51" si="20">$B$28</f>
        <v>Sep-2020 £</v>
      </c>
      <c r="C49" s="662">
        <f>'2.5 Capex Cost Summary'!F82+'2.5 Capex Cost Summary'!F121</f>
        <v>18841588.521165337</v>
      </c>
      <c r="D49" s="662">
        <f>'2.5 Capex Cost Summary'!G82+'2.5 Capex Cost Summary'!G121</f>
        <v>17815584.186577152</v>
      </c>
      <c r="E49" s="662">
        <f>'2.5 Capex Cost Summary'!H82+'2.5 Capex Cost Summary'!H121</f>
        <v>17986265.501800742</v>
      </c>
      <c r="F49" s="662">
        <f>'2.5 Capex Cost Summary'!I82+'2.5 Capex Cost Summary'!I121</f>
        <v>17013545.848919399</v>
      </c>
      <c r="G49" s="662">
        <f>'2.5 Capex Cost Summary'!J82+'2.5 Capex Cost Summary'!J121</f>
        <v>13466328.875561345</v>
      </c>
      <c r="H49" s="663">
        <f>'2.5 Capex Cost Summary'!K82+'2.5 Capex Cost Summary'!K121</f>
        <v>13292888.172939358</v>
      </c>
    </row>
    <row r="50" spans="1:8" x14ac:dyDescent="0.3">
      <c r="A50" s="98" t="s">
        <v>219</v>
      </c>
      <c r="B50" s="209" t="str">
        <f t="shared" si="20"/>
        <v>Sep-2020 £</v>
      </c>
      <c r="C50" s="755"/>
      <c r="D50" s="755"/>
      <c r="E50" s="755"/>
      <c r="F50" s="755"/>
      <c r="G50" s="755"/>
      <c r="H50" s="504"/>
    </row>
    <row r="51" spans="1:8" x14ac:dyDescent="0.3">
      <c r="A51" s="97" t="s">
        <v>220</v>
      </c>
      <c r="B51" s="209" t="str">
        <f t="shared" si="20"/>
        <v>Sep-2020 £</v>
      </c>
      <c r="C51" s="662">
        <f>C49+C50</f>
        <v>18841588.521165337</v>
      </c>
      <c r="D51" s="662">
        <f t="shared" ref="D51:H51" si="21">D49+D50</f>
        <v>17815584.186577152</v>
      </c>
      <c r="E51" s="662">
        <f t="shared" si="21"/>
        <v>17986265.501800742</v>
      </c>
      <c r="F51" s="662">
        <f t="shared" si="21"/>
        <v>17013545.848919399</v>
      </c>
      <c r="G51" s="662">
        <f t="shared" si="21"/>
        <v>13466328.875561345</v>
      </c>
      <c r="H51" s="663">
        <f t="shared" si="21"/>
        <v>13292888.172939358</v>
      </c>
    </row>
    <row r="52" spans="1:8" x14ac:dyDescent="0.3">
      <c r="A52" s="98"/>
      <c r="B52" s="161"/>
      <c r="C52" s="96"/>
      <c r="D52" s="96"/>
      <c r="E52" s="96"/>
      <c r="F52" s="96"/>
      <c r="G52" s="96"/>
      <c r="H52" s="99"/>
    </row>
    <row r="53" spans="1:8" ht="14.5" thickBot="1" x14ac:dyDescent="0.35">
      <c r="A53" s="100" t="s">
        <v>221</v>
      </c>
      <c r="B53" s="541" t="str">
        <f>$B$28</f>
        <v>Sep-2020 £</v>
      </c>
      <c r="C53" s="664">
        <f>C46+C51</f>
        <v>37095430.948469065</v>
      </c>
      <c r="D53" s="664">
        <f t="shared" ref="D53:H53" si="22">D46+D51</f>
        <v>36049643.292209879</v>
      </c>
      <c r="E53" s="664">
        <f t="shared" si="22"/>
        <v>36308608.843580425</v>
      </c>
      <c r="F53" s="664">
        <f t="shared" si="22"/>
        <v>35510768.550446302</v>
      </c>
      <c r="G53" s="664">
        <f t="shared" si="22"/>
        <v>31740184.426054362</v>
      </c>
      <c r="H53" s="665">
        <f t="shared" si="22"/>
        <v>31670583.316465363</v>
      </c>
    </row>
    <row r="54" spans="1:8" x14ac:dyDescent="0.3">
      <c r="A54" s="93"/>
      <c r="B54" s="93"/>
      <c r="C54" s="93"/>
      <c r="D54" s="93"/>
      <c r="E54" s="93"/>
      <c r="F54" s="93"/>
      <c r="G54" s="93"/>
      <c r="H54" s="93"/>
    </row>
    <row r="55" spans="1:8" x14ac:dyDescent="0.3">
      <c r="A55" s="93"/>
      <c r="B55" s="93"/>
      <c r="C55" s="93"/>
      <c r="D55" s="93"/>
      <c r="E55" s="93"/>
      <c r="F55" s="93"/>
      <c r="G55" s="93"/>
      <c r="H55" s="93"/>
    </row>
    <row r="56" spans="1:8" ht="16" thickBot="1" x14ac:dyDescent="0.4">
      <c r="A56" s="365" t="s">
        <v>1241</v>
      </c>
      <c r="B56" s="101"/>
      <c r="C56" s="93"/>
      <c r="D56" s="93"/>
      <c r="E56" s="93"/>
      <c r="F56" s="93"/>
      <c r="G56" s="93"/>
      <c r="H56" s="93"/>
    </row>
    <row r="57" spans="1:8" x14ac:dyDescent="0.3">
      <c r="A57" s="537"/>
      <c r="B57" s="1502" t="s">
        <v>386</v>
      </c>
      <c r="C57" s="1525" t="s">
        <v>224</v>
      </c>
      <c r="D57" s="1525"/>
      <c r="E57" s="1525"/>
      <c r="F57" s="1525"/>
      <c r="G57" s="1525"/>
      <c r="H57" s="1526"/>
    </row>
    <row r="58" spans="1:8" x14ac:dyDescent="0.3">
      <c r="A58" s="538" t="s">
        <v>214</v>
      </c>
      <c r="B58" s="1503"/>
      <c r="C58" s="92">
        <v>2023</v>
      </c>
      <c r="D58" s="92">
        <f>C58+1</f>
        <v>2024</v>
      </c>
      <c r="E58" s="92">
        <f t="shared" ref="E58" si="23">D58+1</f>
        <v>2025</v>
      </c>
      <c r="F58" s="92">
        <f t="shared" ref="F58" si="24">E58+1</f>
        <v>2026</v>
      </c>
      <c r="G58" s="92">
        <f t="shared" ref="G58" si="25">F58+1</f>
        <v>2027</v>
      </c>
      <c r="H58" s="95">
        <f t="shared" ref="H58" si="26">G58+1</f>
        <v>2028</v>
      </c>
    </row>
    <row r="59" spans="1:8" x14ac:dyDescent="0.3">
      <c r="A59" s="1534" t="s">
        <v>13</v>
      </c>
      <c r="B59" s="1531"/>
      <c r="C59" s="1536"/>
      <c r="D59" s="1536"/>
      <c r="E59" s="1536"/>
      <c r="F59" s="1536"/>
      <c r="G59" s="1536"/>
      <c r="H59" s="1537"/>
    </row>
    <row r="60" spans="1:8" x14ac:dyDescent="0.3">
      <c r="A60" s="98" t="s">
        <v>215</v>
      </c>
      <c r="B60" s="209" t="str">
        <f t="shared" ref="B60:B62" si="27">$B$28</f>
        <v>Sep-2020 £</v>
      </c>
      <c r="C60" s="662">
        <f t="shared" ref="C60:H62" si="28">IFERROR(C28-C44,"")</f>
        <v>-18095971.432465646</v>
      </c>
      <c r="D60" s="662" t="str">
        <f>IFERROR(D28-D44,"")</f>
        <v/>
      </c>
      <c r="E60" s="662" t="str">
        <f t="shared" si="28"/>
        <v/>
      </c>
      <c r="F60" s="662" t="str">
        <f t="shared" si="28"/>
        <v/>
      </c>
      <c r="G60" s="662" t="str">
        <f t="shared" si="28"/>
        <v/>
      </c>
      <c r="H60" s="663" t="str">
        <f t="shared" si="28"/>
        <v/>
      </c>
    </row>
    <row r="61" spans="1:8" x14ac:dyDescent="0.3">
      <c r="A61" s="98" t="s">
        <v>216</v>
      </c>
      <c r="B61" s="209" t="str">
        <f t="shared" si="27"/>
        <v>Sep-2020 £</v>
      </c>
      <c r="C61" s="662">
        <f t="shared" si="28"/>
        <v>-157870.99483808081</v>
      </c>
      <c r="D61" s="662" t="str">
        <f t="shared" si="28"/>
        <v/>
      </c>
      <c r="E61" s="662" t="str">
        <f t="shared" si="28"/>
        <v/>
      </c>
      <c r="F61" s="662" t="str">
        <f t="shared" si="28"/>
        <v/>
      </c>
      <c r="G61" s="662" t="str">
        <f t="shared" si="28"/>
        <v/>
      </c>
      <c r="H61" s="663" t="str">
        <f t="shared" si="28"/>
        <v/>
      </c>
    </row>
    <row r="62" spans="1:8" x14ac:dyDescent="0.3">
      <c r="A62" s="97" t="s">
        <v>217</v>
      </c>
      <c r="B62" s="209" t="str">
        <f t="shared" si="27"/>
        <v>Sep-2020 £</v>
      </c>
      <c r="C62" s="662">
        <f t="shared" si="28"/>
        <v>-18253842.427303728</v>
      </c>
      <c r="D62" s="662" t="str">
        <f t="shared" si="28"/>
        <v/>
      </c>
      <c r="E62" s="662" t="str">
        <f t="shared" si="28"/>
        <v/>
      </c>
      <c r="F62" s="662" t="str">
        <f t="shared" si="28"/>
        <v/>
      </c>
      <c r="G62" s="662" t="str">
        <f t="shared" si="28"/>
        <v/>
      </c>
      <c r="H62" s="663" t="str">
        <f t="shared" si="28"/>
        <v/>
      </c>
    </row>
    <row r="63" spans="1:8" x14ac:dyDescent="0.3">
      <c r="A63" s="1541"/>
      <c r="B63" s="1542"/>
      <c r="C63" s="1543"/>
      <c r="D63" s="1543"/>
      <c r="E63" s="1543"/>
      <c r="F63" s="1543"/>
      <c r="G63" s="1543"/>
      <c r="H63" s="1544"/>
    </row>
    <row r="64" spans="1:8" x14ac:dyDescent="0.3">
      <c r="A64" s="1530" t="s">
        <v>14</v>
      </c>
      <c r="B64" s="1531"/>
      <c r="C64" s="1532"/>
      <c r="D64" s="1532"/>
      <c r="E64" s="1532"/>
      <c r="F64" s="1532"/>
      <c r="G64" s="1532"/>
      <c r="H64" s="1533"/>
    </row>
    <row r="65" spans="1:10" x14ac:dyDescent="0.3">
      <c r="A65" s="98" t="s">
        <v>218</v>
      </c>
      <c r="B65" s="209" t="str">
        <f t="shared" ref="B65:B67" si="29">$B$28</f>
        <v>Sep-2020 £</v>
      </c>
      <c r="C65" s="662">
        <f t="shared" ref="C65:H65" si="30">IFERROR(C33-C49,"")</f>
        <v>-18841588.521165337</v>
      </c>
      <c r="D65" s="662" t="str">
        <f t="shared" si="30"/>
        <v/>
      </c>
      <c r="E65" s="662" t="str">
        <f t="shared" si="30"/>
        <v/>
      </c>
      <c r="F65" s="662" t="str">
        <f t="shared" si="30"/>
        <v/>
      </c>
      <c r="G65" s="662" t="str">
        <f t="shared" si="30"/>
        <v/>
      </c>
      <c r="H65" s="663" t="str">
        <f t="shared" si="30"/>
        <v/>
      </c>
    </row>
    <row r="66" spans="1:10" x14ac:dyDescent="0.3">
      <c r="A66" s="98" t="s">
        <v>219</v>
      </c>
      <c r="B66" s="209" t="str">
        <f t="shared" si="29"/>
        <v>Sep-2020 £</v>
      </c>
      <c r="C66" s="755"/>
      <c r="D66" s="755"/>
      <c r="E66" s="755"/>
      <c r="F66" s="755"/>
      <c r="G66" s="755"/>
      <c r="H66" s="504"/>
    </row>
    <row r="67" spans="1:10" x14ac:dyDescent="0.3">
      <c r="A67" s="97" t="s">
        <v>220</v>
      </c>
      <c r="B67" s="209" t="str">
        <f t="shared" si="29"/>
        <v>Sep-2020 £</v>
      </c>
      <c r="C67" s="662">
        <f t="shared" ref="C67:H67" si="31">IFERROR(C35-C51,"")</f>
        <v>-18841588.521165337</v>
      </c>
      <c r="D67" s="662" t="str">
        <f t="shared" si="31"/>
        <v/>
      </c>
      <c r="E67" s="662" t="str">
        <f t="shared" si="31"/>
        <v/>
      </c>
      <c r="F67" s="662" t="str">
        <f t="shared" si="31"/>
        <v/>
      </c>
      <c r="G67" s="662" t="str">
        <f t="shared" si="31"/>
        <v/>
      </c>
      <c r="H67" s="663" t="str">
        <f t="shared" si="31"/>
        <v/>
      </c>
    </row>
    <row r="68" spans="1:10" x14ac:dyDescent="0.3">
      <c r="A68" s="98"/>
      <c r="B68" s="161"/>
      <c r="C68" s="96"/>
      <c r="D68" s="96"/>
      <c r="E68" s="96"/>
      <c r="F68" s="96"/>
      <c r="G68" s="96"/>
      <c r="H68" s="99"/>
    </row>
    <row r="69" spans="1:10" ht="14.5" thickBot="1" x14ac:dyDescent="0.35">
      <c r="A69" s="100" t="s">
        <v>221</v>
      </c>
      <c r="B69" s="541" t="str">
        <f>$B$28</f>
        <v>Sep-2020 £</v>
      </c>
      <c r="C69" s="664">
        <f>IFERROR(C62+C67,"")</f>
        <v>-37095430.948469065</v>
      </c>
      <c r="D69" s="664" t="str">
        <f t="shared" ref="D69:H69" si="32">IFERROR(D62+D67,"")</f>
        <v/>
      </c>
      <c r="E69" s="664" t="str">
        <f t="shared" si="32"/>
        <v/>
      </c>
      <c r="F69" s="664" t="str">
        <f t="shared" si="32"/>
        <v/>
      </c>
      <c r="G69" s="664" t="str">
        <f t="shared" si="32"/>
        <v/>
      </c>
      <c r="H69" s="665" t="str">
        <f t="shared" si="32"/>
        <v/>
      </c>
    </row>
    <row r="70" spans="1:10" x14ac:dyDescent="0.3">
      <c r="A70" s="93"/>
      <c r="B70" s="93"/>
      <c r="C70" s="93"/>
      <c r="D70" s="93"/>
      <c r="E70" s="93"/>
      <c r="F70" s="93"/>
      <c r="G70" s="93"/>
      <c r="H70" s="93"/>
    </row>
    <row r="71" spans="1:10" ht="18" x14ac:dyDescent="0.4">
      <c r="A71" s="539"/>
      <c r="B71" s="539"/>
      <c r="C71" s="540"/>
      <c r="D71" s="39"/>
      <c r="E71" s="39"/>
      <c r="F71" s="39"/>
      <c r="G71" s="39"/>
      <c r="H71" s="39"/>
    </row>
    <row r="72" spans="1:10" s="34" customFormat="1" ht="16" thickBot="1" x14ac:dyDescent="0.4">
      <c r="A72" s="365" t="s">
        <v>1242</v>
      </c>
      <c r="B72" s="101"/>
      <c r="C72" s="93"/>
      <c r="D72" s="93"/>
      <c r="E72" s="93"/>
      <c r="F72" s="93"/>
      <c r="G72" s="93"/>
      <c r="H72" s="93"/>
      <c r="I72"/>
      <c r="J72"/>
    </row>
    <row r="73" spans="1:10" x14ac:dyDescent="0.3">
      <c r="A73" s="537"/>
      <c r="B73" s="1502" t="s">
        <v>386</v>
      </c>
      <c r="C73" s="1525" t="s">
        <v>224</v>
      </c>
      <c r="D73" s="1525"/>
      <c r="E73" s="1525"/>
      <c r="F73" s="1525"/>
      <c r="G73" s="1525"/>
      <c r="H73" s="1526"/>
    </row>
    <row r="74" spans="1:10" x14ac:dyDescent="0.3">
      <c r="A74" s="538" t="s">
        <v>214</v>
      </c>
      <c r="B74" s="1503"/>
      <c r="C74" s="92">
        <v>2023</v>
      </c>
      <c r="D74" s="92">
        <f>C74+1</f>
        <v>2024</v>
      </c>
      <c r="E74" s="92">
        <f t="shared" ref="E74" si="33">D74+1</f>
        <v>2025</v>
      </c>
      <c r="F74" s="92">
        <f t="shared" ref="F74" si="34">E74+1</f>
        <v>2026</v>
      </c>
      <c r="G74" s="92">
        <f t="shared" ref="G74" si="35">F74+1</f>
        <v>2027</v>
      </c>
      <c r="H74" s="95">
        <f t="shared" ref="H74" si="36">G74+1</f>
        <v>2028</v>
      </c>
    </row>
    <row r="75" spans="1:10" x14ac:dyDescent="0.3">
      <c r="A75" s="1534" t="s">
        <v>13</v>
      </c>
      <c r="B75" s="1531"/>
      <c r="C75" s="1536"/>
      <c r="D75" s="1536"/>
      <c r="E75" s="1536"/>
      <c r="F75" s="1536"/>
      <c r="G75" s="1536"/>
      <c r="H75" s="1537"/>
    </row>
    <row r="76" spans="1:10" x14ac:dyDescent="0.3">
      <c r="A76" s="98" t="s">
        <v>215</v>
      </c>
      <c r="B76" s="530" t="s">
        <v>59</v>
      </c>
      <c r="C76" s="1469">
        <f>IFERROR(C60/C44,"")</f>
        <v>-1</v>
      </c>
      <c r="D76" s="1469" t="str">
        <f t="shared" ref="D76:H76" si="37">IFERROR(D60/D44,"")</f>
        <v/>
      </c>
      <c r="E76" s="1469" t="str">
        <f t="shared" si="37"/>
        <v/>
      </c>
      <c r="F76" s="1469" t="str">
        <f t="shared" si="37"/>
        <v/>
      </c>
      <c r="G76" s="1469" t="str">
        <f t="shared" si="37"/>
        <v/>
      </c>
      <c r="H76" s="1470" t="str">
        <f t="shared" si="37"/>
        <v/>
      </c>
    </row>
    <row r="77" spans="1:10" x14ac:dyDescent="0.3">
      <c r="A77" s="98" t="s">
        <v>216</v>
      </c>
      <c r="B77" s="542" t="str">
        <f>$B$76</f>
        <v>%</v>
      </c>
      <c r="C77" s="1469">
        <f t="shared" ref="C77:H77" si="38">IFERROR(C61/C45,"")</f>
        <v>-1</v>
      </c>
      <c r="D77" s="1469" t="str">
        <f t="shared" si="38"/>
        <v/>
      </c>
      <c r="E77" s="1469" t="str">
        <f t="shared" si="38"/>
        <v/>
      </c>
      <c r="F77" s="1469" t="str">
        <f t="shared" si="38"/>
        <v/>
      </c>
      <c r="G77" s="1469" t="str">
        <f t="shared" si="38"/>
        <v/>
      </c>
      <c r="H77" s="1470" t="str">
        <f t="shared" si="38"/>
        <v/>
      </c>
    </row>
    <row r="78" spans="1:10" x14ac:dyDescent="0.3">
      <c r="A78" s="97" t="s">
        <v>217</v>
      </c>
      <c r="B78" s="542" t="str">
        <f>$B$76</f>
        <v>%</v>
      </c>
      <c r="C78" s="1469">
        <f t="shared" ref="C78:H78" si="39">IFERROR(C62/C46,"")</f>
        <v>-1</v>
      </c>
      <c r="D78" s="1469" t="str">
        <f t="shared" si="39"/>
        <v/>
      </c>
      <c r="E78" s="1469" t="str">
        <f t="shared" si="39"/>
        <v/>
      </c>
      <c r="F78" s="1469" t="str">
        <f t="shared" si="39"/>
        <v/>
      </c>
      <c r="G78" s="1469" t="str">
        <f t="shared" si="39"/>
        <v/>
      </c>
      <c r="H78" s="1470" t="str">
        <f t="shared" si="39"/>
        <v/>
      </c>
    </row>
    <row r="79" spans="1:10" x14ac:dyDescent="0.3">
      <c r="A79" s="1541"/>
      <c r="B79" s="1542"/>
      <c r="C79" s="1543"/>
      <c r="D79" s="1543"/>
      <c r="E79" s="1543"/>
      <c r="F79" s="1543"/>
      <c r="G79" s="1543"/>
      <c r="H79" s="1544"/>
    </row>
    <row r="80" spans="1:10" x14ac:dyDescent="0.3">
      <c r="A80" s="1530" t="s">
        <v>14</v>
      </c>
      <c r="B80" s="1531"/>
      <c r="C80" s="1532"/>
      <c r="D80" s="1532"/>
      <c r="E80" s="1532"/>
      <c r="F80" s="1532"/>
      <c r="G80" s="1532"/>
      <c r="H80" s="1533"/>
    </row>
    <row r="81" spans="1:10" x14ac:dyDescent="0.3">
      <c r="A81" s="98" t="s">
        <v>218</v>
      </c>
      <c r="B81" s="542" t="str">
        <f>$B$76</f>
        <v>%</v>
      </c>
      <c r="C81" s="1469">
        <f t="shared" ref="C81:H81" si="40">IFERROR(C65/C49,"")</f>
        <v>-1</v>
      </c>
      <c r="D81" s="1469" t="str">
        <f t="shared" si="40"/>
        <v/>
      </c>
      <c r="E81" s="1469" t="str">
        <f t="shared" si="40"/>
        <v/>
      </c>
      <c r="F81" s="1469" t="str">
        <f t="shared" si="40"/>
        <v/>
      </c>
      <c r="G81" s="1469" t="str">
        <f t="shared" si="40"/>
        <v/>
      </c>
      <c r="H81" s="1470" t="str">
        <f t="shared" si="40"/>
        <v/>
      </c>
    </row>
    <row r="82" spans="1:10" x14ac:dyDescent="0.3">
      <c r="A82" s="98" t="s">
        <v>219</v>
      </c>
      <c r="B82" s="542" t="str">
        <f>$B$76</f>
        <v>%</v>
      </c>
      <c r="C82" s="755"/>
      <c r="D82" s="755"/>
      <c r="E82" s="755"/>
      <c r="F82" s="755"/>
      <c r="G82" s="755"/>
      <c r="H82" s="504"/>
    </row>
    <row r="83" spans="1:10" x14ac:dyDescent="0.3">
      <c r="A83" s="97" t="s">
        <v>220</v>
      </c>
      <c r="B83" s="542" t="str">
        <f>$B$76</f>
        <v>%</v>
      </c>
      <c r="C83" s="1469">
        <f t="shared" ref="C83:H83" si="41">IFERROR(C67/C51,"")</f>
        <v>-1</v>
      </c>
      <c r="D83" s="1469" t="str">
        <f t="shared" si="41"/>
        <v/>
      </c>
      <c r="E83" s="1469" t="str">
        <f t="shared" si="41"/>
        <v/>
      </c>
      <c r="F83" s="1469" t="str">
        <f t="shared" si="41"/>
        <v/>
      </c>
      <c r="G83" s="1469" t="str">
        <f t="shared" si="41"/>
        <v/>
      </c>
      <c r="H83" s="1470" t="str">
        <f t="shared" si="41"/>
        <v/>
      </c>
    </row>
    <row r="84" spans="1:10" x14ac:dyDescent="0.3">
      <c r="A84" s="98"/>
      <c r="B84" s="542"/>
      <c r="C84" s="96"/>
      <c r="D84" s="96"/>
      <c r="E84" s="96"/>
      <c r="F84" s="96"/>
      <c r="G84" s="96"/>
      <c r="H84" s="99"/>
    </row>
    <row r="85" spans="1:10" ht="14.5" thickBot="1" x14ac:dyDescent="0.35">
      <c r="A85" s="100" t="s">
        <v>221</v>
      </c>
      <c r="B85" s="543" t="str">
        <f>$B$76</f>
        <v>%</v>
      </c>
      <c r="C85" s="1471">
        <f t="shared" ref="C85:H85" si="42">IFERROR(C69/C53,"")</f>
        <v>-1</v>
      </c>
      <c r="D85" s="1471" t="str">
        <f>IFERROR(D69/D53,"")</f>
        <v/>
      </c>
      <c r="E85" s="1471" t="str">
        <f t="shared" si="42"/>
        <v/>
      </c>
      <c r="F85" s="1471" t="str">
        <f t="shared" si="42"/>
        <v/>
      </c>
      <c r="G85" s="1471" t="str">
        <f t="shared" si="42"/>
        <v/>
      </c>
      <c r="H85" s="1472" t="str">
        <f t="shared" si="42"/>
        <v/>
      </c>
    </row>
    <row r="86" spans="1:10" x14ac:dyDescent="0.3"/>
    <row r="87" spans="1:10" x14ac:dyDescent="0.3"/>
    <row r="88" spans="1:10" x14ac:dyDescent="0.3">
      <c r="A88" s="34" t="s">
        <v>12</v>
      </c>
      <c r="B88" s="34"/>
      <c r="C88" s="34"/>
      <c r="D88" s="34"/>
      <c r="E88" s="34"/>
      <c r="F88" s="34"/>
      <c r="G88" s="34"/>
      <c r="H88" s="34"/>
      <c r="I88" s="34"/>
      <c r="J88" s="34"/>
    </row>
  </sheetData>
  <sheetProtection sheet="1" objects="1" scenarios="1"/>
  <mergeCells count="26">
    <mergeCell ref="A43:H43"/>
    <mergeCell ref="A47:H47"/>
    <mergeCell ref="A59:H59"/>
    <mergeCell ref="A79:H79"/>
    <mergeCell ref="A80:H80"/>
    <mergeCell ref="B73:B74"/>
    <mergeCell ref="A63:H63"/>
    <mergeCell ref="A64:H64"/>
    <mergeCell ref="C73:H73"/>
    <mergeCell ref="A75:H75"/>
    <mergeCell ref="A1:J3"/>
    <mergeCell ref="C8:H8"/>
    <mergeCell ref="A14:H14"/>
    <mergeCell ref="C57:H57"/>
    <mergeCell ref="A15:H15"/>
    <mergeCell ref="A10:H10"/>
    <mergeCell ref="B8:B9"/>
    <mergeCell ref="B57:B58"/>
    <mergeCell ref="A48:H48"/>
    <mergeCell ref="C25:H25"/>
    <mergeCell ref="A27:H27"/>
    <mergeCell ref="A31:H31"/>
    <mergeCell ref="A32:H32"/>
    <mergeCell ref="B25:B26"/>
    <mergeCell ref="B41:B42"/>
    <mergeCell ref="C41:H41"/>
  </mergeCells>
  <pageMargins left="0.7" right="0.7" top="0.75" bottom="0.75" header="0.3" footer="0.3"/>
  <pageSetup paperSize="9" scale="2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81</vt:i4>
      </vt:variant>
    </vt:vector>
  </HeadingPairs>
  <TitlesOfParts>
    <vt:vector size="81" baseType="lpstr">
      <vt:lpstr>Cover</vt:lpstr>
      <vt:lpstr>CORRECTIONS</vt:lpstr>
      <vt:lpstr>Index</vt:lpstr>
      <vt:lpstr>List of Tables</vt:lpstr>
      <vt:lpstr>Changes Log</vt:lpstr>
      <vt:lpstr>Universal Data</vt:lpstr>
      <vt:lpstr>1.1 Reconcile to Reg. Accounts</vt:lpstr>
      <vt:lpstr>2.2 Workload Summary</vt:lpstr>
      <vt:lpstr>2.1 Cost Summary</vt:lpstr>
      <vt:lpstr>2.3 Total Volumes</vt:lpstr>
      <vt:lpstr>2.4 Opex Cost Summary</vt:lpstr>
      <vt:lpstr>2.5 Capex Cost Summary</vt:lpstr>
      <vt:lpstr>3.1 Opex Summary</vt:lpstr>
      <vt:lpstr>3.2 Asset Management</vt:lpstr>
      <vt:lpstr>3.2 Operations Management</vt:lpstr>
      <vt:lpstr>3.2 Emergency Call Centre</vt:lpstr>
      <vt:lpstr>3.2 Customer Management</vt:lpstr>
      <vt:lpstr>3.2 System Control</vt:lpstr>
      <vt:lpstr>3.2 Emergency</vt:lpstr>
      <vt:lpstr>3.2 Metering</vt:lpstr>
      <vt:lpstr>3.2 PRE Repairs</vt:lpstr>
      <vt:lpstr>3.2 Maintenance</vt:lpstr>
      <vt:lpstr>3.2 Other Direct Activites</vt:lpstr>
      <vt:lpstr>3.2 IT &amp; Telecoms</vt:lpstr>
      <vt:lpstr>3.2 Property Management</vt:lpstr>
      <vt:lpstr>3.2 HR &amp; Non-op Training</vt:lpstr>
      <vt:lpstr>3.2 Audit, Finance &amp; Regulation</vt:lpstr>
      <vt:lpstr>3.2 Insurance</vt:lpstr>
      <vt:lpstr>3.2 Procurement</vt:lpstr>
      <vt:lpstr>3.2 CEO &amp; Group Management</vt:lpstr>
      <vt:lpstr>3.2 Stores &amp; Logistics</vt:lpstr>
      <vt:lpstr>3.2 AMD Owner Occupied</vt:lpstr>
      <vt:lpstr>3.2 AMD (Non-OO)</vt:lpstr>
      <vt:lpstr>3.2 Trainees &amp; Apprentices</vt:lpstr>
      <vt:lpstr>3.2 Non-Controllable Costs</vt:lpstr>
      <vt:lpstr>3.2 Supplier of Last Resort</vt:lpstr>
      <vt:lpstr>3.2 Energy Strategy</vt:lpstr>
      <vt:lpstr>3.2 Non Price Control Activity</vt:lpstr>
      <vt:lpstr>3.3 Business Support</vt:lpstr>
      <vt:lpstr>3.4 Int and Ext Contractors</vt:lpstr>
      <vt:lpstr>3.5 Group Transactions</vt:lpstr>
      <vt:lpstr>3.6 Maintenance Summary</vt:lpstr>
      <vt:lpstr>3.7 Maintenance 2023</vt:lpstr>
      <vt:lpstr>3.7 Maintenance 2024</vt:lpstr>
      <vt:lpstr>3.7 Maintenance 2025</vt:lpstr>
      <vt:lpstr>3.7 Maintenance 2026</vt:lpstr>
      <vt:lpstr>3.7 Maintenance 2027</vt:lpstr>
      <vt:lpstr>3.7 Maintenance 2028</vt:lpstr>
      <vt:lpstr>3.8 Metering Summary</vt:lpstr>
      <vt:lpstr>3.9 Metering 2023</vt:lpstr>
      <vt:lpstr>3.9 Metering 2024</vt:lpstr>
      <vt:lpstr>3.9 Metering 2025</vt:lpstr>
      <vt:lpstr>3.9 Metering 2026</vt:lpstr>
      <vt:lpstr>3.9 Metering 2027</vt:lpstr>
      <vt:lpstr>3.9 Metering 2028</vt:lpstr>
      <vt:lpstr>4.1 Capex Summary</vt:lpstr>
      <vt:lpstr>4.2 Capex Analysis</vt:lpstr>
      <vt:lpstr>4.3 Project List Summaries 2023</vt:lpstr>
      <vt:lpstr>4.3 Project List Summaries 2024</vt:lpstr>
      <vt:lpstr>4.3 Project List Summaries 2025</vt:lpstr>
      <vt:lpstr>4.3 Project List Summaries 2026</vt:lpstr>
      <vt:lpstr>4.3 Project List Summaries 2027</vt:lpstr>
      <vt:lpstr>4.3 Project List Summaries 2028</vt:lpstr>
      <vt:lpstr>4.4 District Governors Detail</vt:lpstr>
      <vt:lpstr>4.5 District Governors Summary</vt:lpstr>
      <vt:lpstr>4.6 Other Capex</vt:lpstr>
      <vt:lpstr>4.7 Capex Workload Summary</vt:lpstr>
      <vt:lpstr>4.8 Capex Workload 2023</vt:lpstr>
      <vt:lpstr>4.8 Capex Workload 2024</vt:lpstr>
      <vt:lpstr>4.8 Capex Workload 2025</vt:lpstr>
      <vt:lpstr>4.8 Capex Workload 2026</vt:lpstr>
      <vt:lpstr>4.8 Capex Workload 2027</vt:lpstr>
      <vt:lpstr>4.8 Capex Workload 2028</vt:lpstr>
      <vt:lpstr>4.9 Connections Profile</vt:lpstr>
      <vt:lpstr>4.10 Network Development</vt:lpstr>
      <vt:lpstr>5.1 Network Assets</vt:lpstr>
      <vt:lpstr>5.2 Metering Assets</vt:lpstr>
      <vt:lpstr>5.3 MEAV</vt:lpstr>
      <vt:lpstr>6.1 PREs Reports &amp; Repairs</vt:lpstr>
      <vt:lpstr>6.2 Environmental Impact</vt:lpstr>
      <vt:lpstr>6.3 Business Carbon Footprint</vt:lpstr>
    </vt:vector>
  </TitlesOfParts>
  <Company>NICS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Boyle, Dwayne</dc:creator>
  <cp:lastModifiedBy>Barnes, Daniel</cp:lastModifiedBy>
  <cp:lastPrinted>2023-01-03T14:13:47Z</cp:lastPrinted>
  <dcterms:created xsi:type="dcterms:W3CDTF">2022-12-30T12:22:47Z</dcterms:created>
  <dcterms:modified xsi:type="dcterms:W3CDTF">2024-02-15T11:59:49Z</dcterms:modified>
</cp:coreProperties>
</file>