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Industry Performance &amp; Compliance\RIGS - GAS\2022-23 TSO - RIGS\30 = Guidance\"/>
    </mc:Choice>
  </mc:AlternateContent>
  <xr:revisionPtr revIDLastSave="0" documentId="13_ncr:1_{54605173-658E-4B83-9EC3-CDD148D674AC}" xr6:coauthVersionLast="47" xr6:coauthVersionMax="47" xr10:uidLastSave="{00000000-0000-0000-0000-000000000000}"/>
  <bookViews>
    <workbookView xWindow="28680" yWindow="-120" windowWidth="29040" windowHeight="15840" tabRatio="737" xr2:uid="{00000000-000D-0000-FFFF-FFFF00000000}"/>
  </bookViews>
  <sheets>
    <sheet name="Index" sheetId="111" r:id="rId1"/>
    <sheet name="Key " sheetId="1" r:id="rId2"/>
    <sheet name="Inflation" sheetId="112" r:id="rId3"/>
    <sheet name="Change Log" sheetId="124" r:id="rId4"/>
    <sheet name="Table 1 - MEL Costs" sheetId="98" r:id="rId5"/>
    <sheet name="Table 1a - PTL" sheetId="102" r:id="rId6"/>
    <sheet name="Table 1b - BGTL" sheetId="101" r:id="rId7"/>
    <sheet name="Table 1c - WTL" sheetId="103" r:id="rId8"/>
    <sheet name="Table 2 - Staff " sheetId="110" r:id="rId9"/>
    <sheet name="Table 2a - Support Staff" sheetId="116" r:id="rId10"/>
    <sheet name="Table 2b - Eng Staff " sheetId="119" r:id="rId11"/>
    <sheet name="Table 2c - GMO Staff" sheetId="117" r:id="rId12"/>
    <sheet name="Table 3 - Admin" sheetId="115" r:id="rId13"/>
    <sheet name="Table 4 - Maintenance" sheetId="114" r:id="rId14"/>
    <sheet name="Table 5 - Uncontrol" sheetId="113" r:id="rId15"/>
    <sheet name="Table 6 - Repex" sheetId="109" r:id="rId16"/>
    <sheet name="Table 7 - Reporting Chapter" sheetId="123" r:id="rId17"/>
    <sheet name="Table 8 - Summary" sheetId="122" r:id="rId18"/>
  </sheets>
  <definedNames>
    <definedName name="_Order1" hidden="1">255</definedName>
    <definedName name="_Order2" hidden="1">255</definedName>
    <definedName name="_xlnm.Print_Area" localSheetId="2">Inflation!$A$1:$Q$32</definedName>
    <definedName name="_xlnm.Print_Area" localSheetId="4">'Table 1 - MEL Costs'!$B$2:$P$69</definedName>
    <definedName name="_xlnm.Print_Area" localSheetId="5">'Table 1a - PTL'!#REF!</definedName>
    <definedName name="_xlnm.Print_Area" localSheetId="6">'Table 1b - BGTL'!#REF!</definedName>
    <definedName name="_xlnm.Print_Area" localSheetId="7">'Table 1c - WTL'!#REF!</definedName>
    <definedName name="_xlnm.Print_Area" localSheetId="8">'Table 2 - Staff '!$B$2:$P$37</definedName>
    <definedName name="_xlnm.Print_Area" localSheetId="9">'Table 2a - Support Staff'!$B$2:$P$37</definedName>
    <definedName name="_xlnm.Print_Area" localSheetId="10">'Table 2b - Eng Staff '!$B$2:$P$37</definedName>
    <definedName name="_xlnm.Print_Area" localSheetId="11">'Table 2c - GMO Staff'!$B$2:$P$37</definedName>
    <definedName name="_xlnm.Print_Area" localSheetId="12">'Table 3 - Admin'!$B$2:$Q$36</definedName>
    <definedName name="_xlnm.Print_Area" localSheetId="13">'Table 4 - Maintenance'!$B$2:$Q$74</definedName>
    <definedName name="_xlnm.Print_Area" localSheetId="14">'Table 5 - Uncontrol'!$B$2:$P$45</definedName>
    <definedName name="_xlnm.Print_Area" localSheetId="15">'Table 6 - Repex'!#REF!</definedName>
    <definedName name="_xlnm.Print_Area" localSheetId="17">'Table 8 - Summary'!$B$2:$M$78</definedName>
  </definedNames>
  <calcPr calcId="191028"/>
  <customWorkbookViews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swales - Personal View" guid="{D221B1C6-FD4F-4EC0-9F68-6FA55C6CFD94}" mergeInterval="0" personalView="1" maximized="1" windowWidth="1676" windowHeight="887" tabRatio="797" activeSheetId="35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trainor - Personal View" guid="{FE687FB1-5151-4D44-8177-B71484D4AB4A}" mergeInterval="0" personalView="1" maximized="1" windowWidth="1276" windowHeight="721" tabRatio="620" activeSheetId="2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Roy Colville - Personal View" guid="{DF9F3B91-E934-46D9-9FCE-A4155C624A14}" mergeInterval="0" personalView="1" maximized="1" xWindow="1" yWindow="1" windowWidth="1680" windowHeight="787" tabRatio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12" l="1"/>
  <c r="L60" i="113"/>
  <c r="M60" i="113"/>
  <c r="N60" i="113"/>
  <c r="O60" i="113"/>
  <c r="K60" i="113"/>
  <c r="L59" i="113"/>
  <c r="M59" i="113"/>
  <c r="N59" i="113"/>
  <c r="O59" i="113"/>
  <c r="K59" i="113"/>
  <c r="L58" i="113"/>
  <c r="M58" i="113"/>
  <c r="N58" i="113"/>
  <c r="O58" i="113"/>
  <c r="K58" i="113"/>
  <c r="L57" i="113"/>
  <c r="M57" i="113"/>
  <c r="N57" i="113"/>
  <c r="O57" i="113"/>
  <c r="K57" i="113"/>
  <c r="L56" i="113"/>
  <c r="M56" i="113"/>
  <c r="N56" i="113"/>
  <c r="O56" i="113"/>
  <c r="K56" i="113"/>
  <c r="K82" i="114" l="1"/>
  <c r="L82" i="114"/>
  <c r="M82" i="114"/>
  <c r="N82" i="114"/>
  <c r="O82" i="114"/>
  <c r="K83" i="114"/>
  <c r="L83" i="114"/>
  <c r="M83" i="114"/>
  <c r="N83" i="114"/>
  <c r="O83" i="114"/>
  <c r="I82" i="114"/>
  <c r="H82" i="114"/>
  <c r="I83" i="114"/>
  <c r="H83" i="114"/>
  <c r="M161" i="109" l="1"/>
  <c r="I160" i="109"/>
  <c r="J160" i="109"/>
  <c r="K160" i="109"/>
  <c r="L160" i="109"/>
  <c r="H160" i="109"/>
  <c r="M27" i="109"/>
  <c r="M20" i="109"/>
  <c r="M12" i="109"/>
  <c r="I159" i="109"/>
  <c r="J159" i="109"/>
  <c r="K159" i="109"/>
  <c r="L159" i="109"/>
  <c r="H159" i="109"/>
  <c r="M153" i="109"/>
  <c r="M142" i="109"/>
  <c r="L137" i="109"/>
  <c r="L138" i="109" s="1"/>
  <c r="K137" i="109"/>
  <c r="K138" i="109" s="1"/>
  <c r="J137" i="109"/>
  <c r="J138" i="109" s="1"/>
  <c r="I137" i="109"/>
  <c r="I138" i="109" s="1"/>
  <c r="H137" i="109"/>
  <c r="H138" i="109" s="1"/>
  <c r="M135" i="109"/>
  <c r="L130" i="109"/>
  <c r="L131" i="109" s="1"/>
  <c r="K130" i="109"/>
  <c r="K131" i="109" s="1"/>
  <c r="J130" i="109"/>
  <c r="J131" i="109" s="1"/>
  <c r="I130" i="109"/>
  <c r="I131" i="109" s="1"/>
  <c r="H130" i="109"/>
  <c r="H131" i="109" s="1"/>
  <c r="M128" i="109"/>
  <c r="L123" i="109"/>
  <c r="L124" i="109" s="1"/>
  <c r="K123" i="109"/>
  <c r="K124" i="109" s="1"/>
  <c r="J123" i="109"/>
  <c r="J124" i="109" s="1"/>
  <c r="I123" i="109"/>
  <c r="I124" i="109" s="1"/>
  <c r="H123" i="109"/>
  <c r="H124" i="109" s="1"/>
  <c r="M121" i="109"/>
  <c r="M113" i="109"/>
  <c r="L115" i="109"/>
  <c r="L116" i="109" s="1"/>
  <c r="K115" i="109"/>
  <c r="K116" i="109" s="1"/>
  <c r="J115" i="109"/>
  <c r="J116" i="109" s="1"/>
  <c r="I115" i="109"/>
  <c r="H115" i="109"/>
  <c r="L108" i="109"/>
  <c r="L109" i="109" s="1"/>
  <c r="K108" i="109"/>
  <c r="K109" i="109" s="1"/>
  <c r="J108" i="109"/>
  <c r="J109" i="109" s="1"/>
  <c r="I108" i="109"/>
  <c r="I109" i="109" s="1"/>
  <c r="H108" i="109"/>
  <c r="H109" i="109" s="1"/>
  <c r="M106" i="109"/>
  <c r="L101" i="109"/>
  <c r="L102" i="109" s="1"/>
  <c r="K101" i="109"/>
  <c r="K102" i="109" s="1"/>
  <c r="J101" i="109"/>
  <c r="J102" i="109" s="1"/>
  <c r="I101" i="109"/>
  <c r="I102" i="109" s="1"/>
  <c r="H101" i="109"/>
  <c r="H102" i="109" s="1"/>
  <c r="M99" i="109"/>
  <c r="L94" i="109"/>
  <c r="L95" i="109" s="1"/>
  <c r="K94" i="109"/>
  <c r="K95" i="109" s="1"/>
  <c r="J94" i="109"/>
  <c r="J95" i="109" s="1"/>
  <c r="I94" i="109"/>
  <c r="I95" i="109" s="1"/>
  <c r="H94" i="109"/>
  <c r="H95" i="109" s="1"/>
  <c r="M92" i="109"/>
  <c r="L87" i="109"/>
  <c r="L88" i="109" s="1"/>
  <c r="K87" i="109"/>
  <c r="K88" i="109" s="1"/>
  <c r="J87" i="109"/>
  <c r="J88" i="109" s="1"/>
  <c r="I87" i="109"/>
  <c r="I88" i="109" s="1"/>
  <c r="H87" i="109"/>
  <c r="H88" i="109" s="1"/>
  <c r="M85" i="109"/>
  <c r="L80" i="109"/>
  <c r="L81" i="109" s="1"/>
  <c r="K80" i="109"/>
  <c r="K81" i="109" s="1"/>
  <c r="J80" i="109"/>
  <c r="J81" i="109" s="1"/>
  <c r="I80" i="109"/>
  <c r="I81" i="109" s="1"/>
  <c r="H80" i="109"/>
  <c r="H81" i="109" s="1"/>
  <c r="M78" i="109"/>
  <c r="M71" i="109"/>
  <c r="M64" i="109"/>
  <c r="M57" i="109"/>
  <c r="M49" i="109"/>
  <c r="M41" i="109"/>
  <c r="M34" i="109"/>
  <c r="H63" i="98"/>
  <c r="H24" i="117"/>
  <c r="I24" i="117"/>
  <c r="H29" i="117"/>
  <c r="H17" i="117"/>
  <c r="H116" i="109" l="1"/>
  <c r="I116" i="109"/>
  <c r="H35" i="117"/>
  <c r="H63" i="102"/>
  <c r="H63" i="101"/>
  <c r="H63" i="103"/>
  <c r="O14" i="112"/>
  <c r="N14" i="112"/>
  <c r="M14" i="112"/>
  <c r="L14" i="112"/>
  <c r="K14" i="112"/>
  <c r="I14" i="112"/>
  <c r="O13" i="112"/>
  <c r="N13" i="112"/>
  <c r="M13" i="112"/>
  <c r="L13" i="112"/>
  <c r="K13" i="112"/>
  <c r="I13" i="112"/>
  <c r="L17" i="116" l="1"/>
  <c r="L17" i="117"/>
  <c r="L13" i="110"/>
  <c r="K39" i="122" l="1"/>
  <c r="C30" i="122"/>
  <c r="C31" i="122" s="1"/>
  <c r="C32" i="122" s="1"/>
  <c r="C33" i="122" s="1"/>
  <c r="C34" i="122" s="1"/>
  <c r="C35" i="122" s="1"/>
  <c r="C36" i="122" s="1"/>
  <c r="C37" i="122" s="1"/>
  <c r="C38" i="122" s="1"/>
  <c r="C39" i="122" s="1"/>
  <c r="C40" i="122" s="1"/>
  <c r="H39" i="122"/>
  <c r="C19" i="122"/>
  <c r="C20" i="122" s="1"/>
  <c r="C21" i="122" s="1"/>
  <c r="C22" i="122" s="1"/>
  <c r="C23" i="122" s="1"/>
  <c r="K15" i="122"/>
  <c r="K38" i="122" s="1"/>
  <c r="I15" i="122"/>
  <c r="I38" i="122" s="1"/>
  <c r="C13" i="122"/>
  <c r="C14" i="122" s="1"/>
  <c r="C15" i="122" s="1"/>
  <c r="C57" i="113"/>
  <c r="C58" i="113" s="1"/>
  <c r="C59" i="113" s="1"/>
  <c r="C60" i="113" s="1"/>
  <c r="C50" i="113"/>
  <c r="C51" i="113" s="1"/>
  <c r="C52" i="113" s="1"/>
  <c r="C53" i="113" s="1"/>
  <c r="C40" i="113"/>
  <c r="C41" i="113" s="1"/>
  <c r="C42" i="113" s="1"/>
  <c r="C43" i="113" s="1"/>
  <c r="C31" i="113"/>
  <c r="C32" i="113" s="1"/>
  <c r="C33" i="113" s="1"/>
  <c r="C24" i="113"/>
  <c r="C25" i="113" s="1"/>
  <c r="C26" i="113" s="1"/>
  <c r="C27" i="113" s="1"/>
  <c r="C20" i="113"/>
  <c r="C19" i="113"/>
  <c r="C13" i="113"/>
  <c r="C14" i="113" s="1"/>
  <c r="C15" i="113" s="1"/>
  <c r="C64" i="114"/>
  <c r="C54" i="114"/>
  <c r="C55" i="114" s="1"/>
  <c r="C56" i="114" s="1"/>
  <c r="C57" i="114" s="1"/>
  <c r="C58" i="114" s="1"/>
  <c r="C59" i="114" s="1"/>
  <c r="C60" i="114" s="1"/>
  <c r="C45" i="114"/>
  <c r="C46" i="114" s="1"/>
  <c r="C32" i="114"/>
  <c r="C33" i="114" s="1"/>
  <c r="C34" i="114" s="1"/>
  <c r="C35" i="114" s="1"/>
  <c r="C36" i="114" s="1"/>
  <c r="C26" i="114"/>
  <c r="C27" i="114" s="1"/>
  <c r="C28" i="114" s="1"/>
  <c r="C19" i="114"/>
  <c r="C20" i="114" s="1"/>
  <c r="C21" i="114" s="1"/>
  <c r="C22" i="114" s="1"/>
  <c r="C13" i="114"/>
  <c r="C14" i="114" s="1"/>
  <c r="C15" i="114" s="1"/>
  <c r="C29" i="115"/>
  <c r="C30" i="115" s="1"/>
  <c r="C31" i="115" s="1"/>
  <c r="C24" i="115"/>
  <c r="C25" i="115" s="1"/>
  <c r="C16" i="115"/>
  <c r="C17" i="115" s="1"/>
  <c r="C18" i="115" s="1"/>
  <c r="C19" i="115" s="1"/>
  <c r="C20" i="115" s="1"/>
  <c r="H44" i="117"/>
  <c r="H43" i="117"/>
  <c r="H42" i="117"/>
  <c r="C42" i="117"/>
  <c r="C43" i="117" s="1"/>
  <c r="H41" i="117"/>
  <c r="I29" i="117"/>
  <c r="I43" i="117" s="1"/>
  <c r="C28" i="117"/>
  <c r="C29" i="117" s="1"/>
  <c r="C21" i="117"/>
  <c r="C22" i="117" s="1"/>
  <c r="C23" i="117" s="1"/>
  <c r="C24" i="117" s="1"/>
  <c r="O17" i="117"/>
  <c r="N17" i="117"/>
  <c r="C13" i="117"/>
  <c r="C14" i="117" s="1"/>
  <c r="C15" i="117" s="1"/>
  <c r="C16" i="117" s="1"/>
  <c r="C17" i="117" s="1"/>
  <c r="C42" i="119"/>
  <c r="C43" i="119" s="1"/>
  <c r="C28" i="119"/>
  <c r="C29" i="119" s="1"/>
  <c r="C21" i="119"/>
  <c r="C22" i="119" s="1"/>
  <c r="C23" i="119" s="1"/>
  <c r="C24" i="119" s="1"/>
  <c r="C13" i="119"/>
  <c r="C14" i="119" s="1"/>
  <c r="C15" i="119" s="1"/>
  <c r="C16" i="119" s="1"/>
  <c r="C17" i="119" s="1"/>
  <c r="C42" i="116"/>
  <c r="C43" i="116" s="1"/>
  <c r="C28" i="116"/>
  <c r="C29" i="116" s="1"/>
  <c r="C21" i="116"/>
  <c r="C22" i="116" s="1"/>
  <c r="C23" i="116" s="1"/>
  <c r="C24" i="116" s="1"/>
  <c r="O16" i="110"/>
  <c r="C13" i="116"/>
  <c r="C14" i="116" s="1"/>
  <c r="C15" i="116" s="1"/>
  <c r="C16" i="116" s="1"/>
  <c r="C17" i="116" s="1"/>
  <c r="C28" i="110"/>
  <c r="C29" i="110" s="1"/>
  <c r="C21" i="110"/>
  <c r="C22" i="110" s="1"/>
  <c r="C23" i="110" s="1"/>
  <c r="C24" i="110" s="1"/>
  <c r="C13" i="110"/>
  <c r="C14" i="110" s="1"/>
  <c r="C15" i="110" s="1"/>
  <c r="C16" i="110" s="1"/>
  <c r="C17" i="110" s="1"/>
  <c r="K63" i="103"/>
  <c r="I63" i="103"/>
  <c r="H62" i="103"/>
  <c r="M59" i="103"/>
  <c r="I59" i="103"/>
  <c r="H59" i="103"/>
  <c r="C59" i="103"/>
  <c r="C60" i="103" s="1"/>
  <c r="C61" i="103" s="1"/>
  <c r="C62" i="103" s="1"/>
  <c r="C63" i="103" s="1"/>
  <c r="C64" i="103" s="1"/>
  <c r="C65" i="103" s="1"/>
  <c r="C52" i="103"/>
  <c r="C53" i="103" s="1"/>
  <c r="C54" i="103" s="1"/>
  <c r="C55" i="103" s="1"/>
  <c r="C42" i="103"/>
  <c r="C43" i="103" s="1"/>
  <c r="C44" i="103" s="1"/>
  <c r="C45" i="103" s="1"/>
  <c r="C46" i="103" s="1"/>
  <c r="C47" i="103" s="1"/>
  <c r="C48" i="103" s="1"/>
  <c r="C34" i="103"/>
  <c r="C35" i="103" s="1"/>
  <c r="C36" i="103" s="1"/>
  <c r="C37" i="103" s="1"/>
  <c r="C38" i="103" s="1"/>
  <c r="C30" i="103"/>
  <c r="C23" i="103"/>
  <c r="C24" i="103" s="1"/>
  <c r="C25" i="103" s="1"/>
  <c r="C26" i="103" s="1"/>
  <c r="C13" i="103"/>
  <c r="C14" i="103" s="1"/>
  <c r="C15" i="103" s="1"/>
  <c r="C16" i="103" s="1"/>
  <c r="K63" i="101"/>
  <c r="I63" i="101"/>
  <c r="C59" i="101"/>
  <c r="C60" i="101" s="1"/>
  <c r="C61" i="101" s="1"/>
  <c r="C62" i="101" s="1"/>
  <c r="C63" i="101" s="1"/>
  <c r="C64" i="101" s="1"/>
  <c r="C65" i="101" s="1"/>
  <c r="C52" i="101"/>
  <c r="C53" i="101" s="1"/>
  <c r="C54" i="101" s="1"/>
  <c r="C55" i="101" s="1"/>
  <c r="C42" i="101"/>
  <c r="C43" i="101" s="1"/>
  <c r="C44" i="101" s="1"/>
  <c r="C45" i="101" s="1"/>
  <c r="C46" i="101" s="1"/>
  <c r="C47" i="101" s="1"/>
  <c r="C48" i="101" s="1"/>
  <c r="C34" i="101"/>
  <c r="C35" i="101" s="1"/>
  <c r="C36" i="101" s="1"/>
  <c r="C37" i="101" s="1"/>
  <c r="C38" i="101" s="1"/>
  <c r="C30" i="101"/>
  <c r="C23" i="101"/>
  <c r="C24" i="101" s="1"/>
  <c r="C25" i="101" s="1"/>
  <c r="C26" i="101" s="1"/>
  <c r="I59" i="101"/>
  <c r="H59" i="101"/>
  <c r="C13" i="101"/>
  <c r="C14" i="101" s="1"/>
  <c r="C15" i="101" s="1"/>
  <c r="C16" i="101" s="1"/>
  <c r="C59" i="102"/>
  <c r="C60" i="102" s="1"/>
  <c r="C61" i="102" s="1"/>
  <c r="C62" i="102" s="1"/>
  <c r="C63" i="102" s="1"/>
  <c r="C64" i="102" s="1"/>
  <c r="C65" i="102" s="1"/>
  <c r="C52" i="102"/>
  <c r="C53" i="102" s="1"/>
  <c r="C54" i="102" s="1"/>
  <c r="C55" i="102" s="1"/>
  <c r="C42" i="102"/>
  <c r="C43" i="102" s="1"/>
  <c r="C44" i="102" s="1"/>
  <c r="C45" i="102" s="1"/>
  <c r="C46" i="102" s="1"/>
  <c r="C47" i="102" s="1"/>
  <c r="C48" i="102" s="1"/>
  <c r="C34" i="102"/>
  <c r="C35" i="102" s="1"/>
  <c r="C36" i="102" s="1"/>
  <c r="C37" i="102" s="1"/>
  <c r="C38" i="102" s="1"/>
  <c r="C30" i="102"/>
  <c r="C23" i="102"/>
  <c r="C24" i="102" s="1"/>
  <c r="C25" i="102" s="1"/>
  <c r="C26" i="102" s="1"/>
  <c r="I59" i="102"/>
  <c r="H59" i="102"/>
  <c r="C13" i="102"/>
  <c r="C14" i="102" s="1"/>
  <c r="C15" i="102" s="1"/>
  <c r="C16" i="102" s="1"/>
  <c r="H87" i="98"/>
  <c r="C83" i="98"/>
  <c r="C84" i="98" s="1"/>
  <c r="C85" i="98" s="1"/>
  <c r="C86" i="98" s="1"/>
  <c r="C87" i="98" s="1"/>
  <c r="C88" i="98" s="1"/>
  <c r="C89" i="98" s="1"/>
  <c r="C73" i="98"/>
  <c r="C74" i="98" s="1"/>
  <c r="C75" i="98" s="1"/>
  <c r="C76" i="98" s="1"/>
  <c r="C77" i="98" s="1"/>
  <c r="C78" i="98" s="1"/>
  <c r="C79" i="98" s="1"/>
  <c r="C59" i="98"/>
  <c r="C60" i="98" s="1"/>
  <c r="C61" i="98" s="1"/>
  <c r="C62" i="98" s="1"/>
  <c r="C63" i="98" s="1"/>
  <c r="C64" i="98" s="1"/>
  <c r="C65" i="98" s="1"/>
  <c r="C52" i="98"/>
  <c r="C53" i="98" s="1"/>
  <c r="C54" i="98" s="1"/>
  <c r="C55" i="98" s="1"/>
  <c r="C42" i="98"/>
  <c r="C43" i="98" s="1"/>
  <c r="C44" i="98" s="1"/>
  <c r="C45" i="98" s="1"/>
  <c r="C46" i="98" s="1"/>
  <c r="C47" i="98" s="1"/>
  <c r="C48" i="98" s="1"/>
  <c r="C34" i="98"/>
  <c r="C35" i="98" s="1"/>
  <c r="C36" i="98" s="1"/>
  <c r="C37" i="98" s="1"/>
  <c r="C38" i="98" s="1"/>
  <c r="C30" i="98"/>
  <c r="C23" i="98"/>
  <c r="C24" i="98" s="1"/>
  <c r="C25" i="98" s="1"/>
  <c r="C26" i="98" s="1"/>
  <c r="C13" i="98"/>
  <c r="C14" i="98" s="1"/>
  <c r="C15" i="98" s="1"/>
  <c r="C16" i="98" s="1"/>
  <c r="C13" i="112"/>
  <c r="C14" i="112" s="1"/>
  <c r="O41" i="117" l="1"/>
  <c r="L17" i="119"/>
  <c r="N15" i="110"/>
  <c r="N41" i="117"/>
  <c r="H16" i="110"/>
  <c r="I14" i="110"/>
  <c r="H13" i="110"/>
  <c r="N14" i="110"/>
  <c r="H14" i="110"/>
  <c r="N16" i="110"/>
  <c r="I16" i="110"/>
  <c r="H58" i="103"/>
  <c r="I17" i="116"/>
  <c r="I41" i="116" s="1"/>
  <c r="L14" i="110"/>
  <c r="H17" i="116"/>
  <c r="H41" i="116" s="1"/>
  <c r="H12" i="110"/>
  <c r="H15" i="110"/>
  <c r="H17" i="119"/>
  <c r="H41" i="119" s="1"/>
  <c r="H64" i="103"/>
  <c r="L41" i="117"/>
  <c r="I12" i="110"/>
  <c r="O12" i="110"/>
  <c r="I15" i="110"/>
  <c r="I17" i="119"/>
  <c r="I41" i="119" s="1"/>
  <c r="H61" i="103"/>
  <c r="N17" i="119"/>
  <c r="I41" i="113"/>
  <c r="I51" i="113" s="1"/>
  <c r="I17" i="117"/>
  <c r="I41" i="117" s="1"/>
  <c r="I13" i="110"/>
  <c r="H60" i="103"/>
  <c r="H61" i="102"/>
  <c r="H77" i="98"/>
  <c r="I61" i="101"/>
  <c r="K41" i="113"/>
  <c r="K62" i="103"/>
  <c r="K59" i="103"/>
  <c r="K47" i="98"/>
  <c r="O15" i="110"/>
  <c r="N17" i="116"/>
  <c r="O17" i="116"/>
  <c r="O13" i="110"/>
  <c r="O14" i="110"/>
  <c r="L16" i="110"/>
  <c r="L15" i="110"/>
  <c r="N13" i="110"/>
  <c r="N12" i="110"/>
  <c r="O17" i="119"/>
  <c r="L12" i="110"/>
  <c r="K45" i="98"/>
  <c r="K43" i="113"/>
  <c r="K55" i="98" s="1"/>
  <c r="H14" i="109"/>
  <c r="H155" i="109"/>
  <c r="H61" i="101"/>
  <c r="I43" i="113"/>
  <c r="K36" i="98"/>
  <c r="K33" i="98"/>
  <c r="K43" i="98"/>
  <c r="K48" i="98"/>
  <c r="K44" i="98"/>
  <c r="K46" i="98"/>
  <c r="K37" i="98"/>
  <c r="H64" i="114"/>
  <c r="I64" i="114"/>
  <c r="H59" i="109"/>
  <c r="H60" i="109" s="1"/>
  <c r="I40" i="113"/>
  <c r="I50" i="113" s="1"/>
  <c r="I59" i="98"/>
  <c r="I83" i="98" s="1"/>
  <c r="K29" i="117"/>
  <c r="K43" i="117" s="1"/>
  <c r="I61" i="102"/>
  <c r="I61" i="103"/>
  <c r="K17" i="117"/>
  <c r="K41" i="117" s="1"/>
  <c r="H144" i="109"/>
  <c r="H145" i="109" s="1"/>
  <c r="K34" i="98"/>
  <c r="H64" i="101"/>
  <c r="H43" i="109"/>
  <c r="H44" i="109" s="1"/>
  <c r="H62" i="101"/>
  <c r="K35" i="98"/>
  <c r="H62" i="102"/>
  <c r="H51" i="109"/>
  <c r="H52" i="109" s="1"/>
  <c r="K29" i="98"/>
  <c r="I62" i="101"/>
  <c r="I42" i="113"/>
  <c r="H73" i="109"/>
  <c r="H74" i="109" s="1"/>
  <c r="I64" i="103"/>
  <c r="H42" i="113"/>
  <c r="H36" i="109"/>
  <c r="H37" i="109" s="1"/>
  <c r="H29" i="109"/>
  <c r="H30" i="109" s="1"/>
  <c r="I35" i="117"/>
  <c r="I42" i="117"/>
  <c r="H59" i="98"/>
  <c r="H83" i="98" s="1"/>
  <c r="K42" i="98"/>
  <c r="K62" i="101"/>
  <c r="I62" i="103"/>
  <c r="H40" i="113"/>
  <c r="H43" i="113"/>
  <c r="H15" i="109" l="1"/>
  <c r="O41" i="116"/>
  <c r="O41" i="119"/>
  <c r="H22" i="109"/>
  <c r="H23" i="109" s="1"/>
  <c r="K12" i="98"/>
  <c r="K40" i="115" s="1"/>
  <c r="L17" i="110"/>
  <c r="N41" i="119"/>
  <c r="N41" i="116"/>
  <c r="H65" i="103"/>
  <c r="I22" i="110"/>
  <c r="I21" i="110"/>
  <c r="I28" i="110"/>
  <c r="H67" i="109"/>
  <c r="H21" i="110"/>
  <c r="I64" i="101"/>
  <c r="K36" i="114"/>
  <c r="I25" i="113"/>
  <c r="I39" i="113"/>
  <c r="I49" i="113" s="1"/>
  <c r="I64" i="102"/>
  <c r="H17" i="110"/>
  <c r="H41" i="110" s="1"/>
  <c r="I17" i="110"/>
  <c r="I41" i="110" s="1"/>
  <c r="K53" i="113"/>
  <c r="L41" i="116"/>
  <c r="I29" i="116"/>
  <c r="I43" i="116" s="1"/>
  <c r="H23" i="110"/>
  <c r="H27" i="110"/>
  <c r="H31" i="115"/>
  <c r="H29" i="119"/>
  <c r="H43" i="119" s="1"/>
  <c r="H28" i="110"/>
  <c r="L41" i="119"/>
  <c r="H28" i="114"/>
  <c r="O17" i="110"/>
  <c r="H62" i="98"/>
  <c r="H76" i="98" s="1"/>
  <c r="K25" i="113"/>
  <c r="K15" i="114"/>
  <c r="I25" i="115"/>
  <c r="K61" i="103"/>
  <c r="K30" i="98"/>
  <c r="K61" i="101"/>
  <c r="N17" i="110"/>
  <c r="H22" i="110"/>
  <c r="I24" i="116"/>
  <c r="I42" i="116" s="1"/>
  <c r="H20" i="115"/>
  <c r="I28" i="114"/>
  <c r="H22" i="114"/>
  <c r="I15" i="114"/>
  <c r="H40" i="115"/>
  <c r="H36" i="114"/>
  <c r="H41" i="114" s="1"/>
  <c r="H61" i="98"/>
  <c r="H85" i="98" s="1"/>
  <c r="I60" i="113"/>
  <c r="I57" i="113"/>
  <c r="H39" i="113"/>
  <c r="I53" i="113"/>
  <c r="I58" i="113"/>
  <c r="K50" i="114"/>
  <c r="H25" i="115"/>
  <c r="I52" i="113"/>
  <c r="I59" i="113"/>
  <c r="K61" i="102"/>
  <c r="H29" i="116"/>
  <c r="H43" i="116" s="1"/>
  <c r="H32" i="110"/>
  <c r="I32" i="110"/>
  <c r="I31" i="115"/>
  <c r="H25" i="113"/>
  <c r="H41" i="113"/>
  <c r="I36" i="114"/>
  <c r="I41" i="114" s="1"/>
  <c r="K28" i="114"/>
  <c r="K24" i="98" s="1"/>
  <c r="H15" i="114"/>
  <c r="I24" i="119"/>
  <c r="I42" i="119" s="1"/>
  <c r="H24" i="119"/>
  <c r="H50" i="114"/>
  <c r="I22" i="114"/>
  <c r="I29" i="119"/>
  <c r="I43" i="119" s="1"/>
  <c r="I20" i="115"/>
  <c r="H52" i="113"/>
  <c r="K25" i="115"/>
  <c r="I62" i="98"/>
  <c r="K39" i="113"/>
  <c r="I50" i="114"/>
  <c r="I23" i="110"/>
  <c r="K42" i="113"/>
  <c r="K40" i="113"/>
  <c r="I20" i="110"/>
  <c r="H20" i="110"/>
  <c r="H24" i="116"/>
  <c r="I44" i="117"/>
  <c r="I62" i="102"/>
  <c r="I27" i="110"/>
  <c r="K22" i="114"/>
  <c r="H50" i="113"/>
  <c r="K51" i="113"/>
  <c r="K53" i="98"/>
  <c r="H53" i="113"/>
  <c r="K31" i="115"/>
  <c r="H161" i="109" l="1"/>
  <c r="H162" i="109"/>
  <c r="O41" i="110"/>
  <c r="N41" i="110"/>
  <c r="I29" i="110"/>
  <c r="H68" i="109"/>
  <c r="H35" i="119"/>
  <c r="H44" i="119" s="1"/>
  <c r="I56" i="113"/>
  <c r="H86" i="98"/>
  <c r="H29" i="110"/>
  <c r="I78" i="114"/>
  <c r="I35" i="116"/>
  <c r="I44" i="116" s="1"/>
  <c r="L41" i="110"/>
  <c r="K58" i="101"/>
  <c r="K59" i="102"/>
  <c r="K22" i="98"/>
  <c r="K61" i="98"/>
  <c r="H34" i="115"/>
  <c r="H44" i="115" s="1"/>
  <c r="H42" i="115"/>
  <c r="K64" i="103"/>
  <c r="K19" i="98"/>
  <c r="I35" i="119"/>
  <c r="H79" i="114"/>
  <c r="I58" i="101"/>
  <c r="H49" i="113"/>
  <c r="K64" i="101"/>
  <c r="H31" i="122"/>
  <c r="H54" i="122" s="1"/>
  <c r="H55" i="122" s="1"/>
  <c r="H56" i="122" s="1"/>
  <c r="K59" i="101"/>
  <c r="K60" i="101"/>
  <c r="I49" i="114"/>
  <c r="H36" i="122"/>
  <c r="K80" i="114"/>
  <c r="H57" i="113"/>
  <c r="H59" i="113"/>
  <c r="H58" i="101"/>
  <c r="I42" i="115"/>
  <c r="I40" i="115"/>
  <c r="H43" i="115"/>
  <c r="H56" i="113"/>
  <c r="H60" i="113"/>
  <c r="H51" i="113"/>
  <c r="I41" i="115"/>
  <c r="H60" i="101"/>
  <c r="H42" i="119"/>
  <c r="H80" i="114"/>
  <c r="H75" i="98"/>
  <c r="I34" i="115"/>
  <c r="I44" i="115" s="1"/>
  <c r="K14" i="98"/>
  <c r="K50" i="113"/>
  <c r="K52" i="98"/>
  <c r="I61" i="98"/>
  <c r="K23" i="98"/>
  <c r="I81" i="114"/>
  <c r="I58" i="103"/>
  <c r="I60" i="102"/>
  <c r="I24" i="110"/>
  <c r="I43" i="115"/>
  <c r="K52" i="113"/>
  <c r="K54" i="98"/>
  <c r="H60" i="102"/>
  <c r="I76" i="98"/>
  <c r="I86" i="98"/>
  <c r="I80" i="114"/>
  <c r="K16" i="98"/>
  <c r="H58" i="102"/>
  <c r="I58" i="98"/>
  <c r="H35" i="116"/>
  <c r="H42" i="116"/>
  <c r="K64" i="102"/>
  <c r="H24" i="110"/>
  <c r="K49" i="113"/>
  <c r="K51" i="98"/>
  <c r="I60" i="101"/>
  <c r="K41" i="114"/>
  <c r="H64" i="102"/>
  <c r="H49" i="114"/>
  <c r="I60" i="103"/>
  <c r="I63" i="102"/>
  <c r="I44" i="119" l="1"/>
  <c r="I64" i="98"/>
  <c r="I78" i="98" s="1"/>
  <c r="H41" i="115"/>
  <c r="I58" i="102"/>
  <c r="I65" i="102" s="1"/>
  <c r="K78" i="114"/>
  <c r="K75" i="98"/>
  <c r="K85" i="98"/>
  <c r="H167" i="109"/>
  <c r="H65" i="101"/>
  <c r="K59" i="98"/>
  <c r="I65" i="101"/>
  <c r="K65" i="101"/>
  <c r="I60" i="98"/>
  <c r="I74" i="98" s="1"/>
  <c r="H58" i="113"/>
  <c r="K79" i="114"/>
  <c r="K43" i="115"/>
  <c r="H78" i="114"/>
  <c r="H64" i="98"/>
  <c r="H88" i="98" s="1"/>
  <c r="I79" i="114"/>
  <c r="H65" i="102"/>
  <c r="K42" i="115"/>
  <c r="I72" i="98"/>
  <c r="I35" i="110"/>
  <c r="I42" i="110" s="1"/>
  <c r="K64" i="98"/>
  <c r="I65" i="103"/>
  <c r="I63" i="98"/>
  <c r="K25" i="98"/>
  <c r="K49" i="114"/>
  <c r="H35" i="110"/>
  <c r="H42" i="110" s="1"/>
  <c r="H60" i="98"/>
  <c r="I75" i="98"/>
  <c r="I85" i="98"/>
  <c r="H81" i="114"/>
  <c r="H44" i="116"/>
  <c r="H58" i="98"/>
  <c r="I88" i="98" l="1"/>
  <c r="I82" i="98"/>
  <c r="K83" i="98"/>
  <c r="K73" i="98"/>
  <c r="I65" i="98"/>
  <c r="I84" i="98"/>
  <c r="H78" i="98"/>
  <c r="K81" i="114"/>
  <c r="I77" i="98"/>
  <c r="I87" i="98"/>
  <c r="H30" i="122"/>
  <c r="H49" i="122" s="1"/>
  <c r="H50" i="122" s="1"/>
  <c r="H51" i="122" s="1"/>
  <c r="H37" i="122"/>
  <c r="K78" i="98"/>
  <c r="K88" i="98"/>
  <c r="H72" i="98"/>
  <c r="H82" i="98"/>
  <c r="H65" i="98"/>
  <c r="H84" i="98"/>
  <c r="H74" i="98"/>
  <c r="I79" i="98" l="1"/>
  <c r="I89" i="98"/>
  <c r="H89" i="98"/>
  <c r="H79" i="98"/>
  <c r="H15" i="122" l="1"/>
  <c r="H38" i="122" s="1"/>
  <c r="K24" i="117" l="1"/>
  <c r="K14" i="110" l="1"/>
  <c r="K15" i="110"/>
  <c r="K16" i="110"/>
  <c r="K13" i="110"/>
  <c r="K42" i="117"/>
  <c r="K35" i="117"/>
  <c r="K44" i="117" s="1"/>
  <c r="K17" i="119"/>
  <c r="K41" i="119" s="1"/>
  <c r="K38" i="98" l="1"/>
  <c r="K62" i="102"/>
  <c r="K17" i="116"/>
  <c r="K41" i="116" s="1"/>
  <c r="K12" i="110"/>
  <c r="K17" i="110" l="1"/>
  <c r="K41" i="110" s="1"/>
  <c r="K63" i="102"/>
  <c r="K41" i="98"/>
  <c r="K62" i="98"/>
  <c r="K63" i="98" l="1"/>
  <c r="H32" i="122"/>
  <c r="H59" i="122" s="1"/>
  <c r="H60" i="122" s="1"/>
  <c r="H61" i="122" s="1"/>
  <c r="K86" i="98"/>
  <c r="K76" i="98"/>
  <c r="K58" i="102" l="1"/>
  <c r="H33" i="122"/>
  <c r="H64" i="122" s="1"/>
  <c r="H65" i="122" s="1"/>
  <c r="H66" i="122" s="1"/>
  <c r="K77" i="98"/>
  <c r="K87" i="98"/>
  <c r="K60" i="102" l="1"/>
  <c r="K65" i="102" s="1"/>
  <c r="K32" i="110" l="1"/>
  <c r="K23" i="110"/>
  <c r="K22" i="110"/>
  <c r="K21" i="110"/>
  <c r="K28" i="110"/>
  <c r="K24" i="119" l="1"/>
  <c r="K20" i="115"/>
  <c r="K29" i="119"/>
  <c r="K43" i="119" s="1"/>
  <c r="K29" i="116"/>
  <c r="K43" i="116" s="1"/>
  <c r="K20" i="110"/>
  <c r="K24" i="116"/>
  <c r="K42" i="119" l="1"/>
  <c r="K27" i="110"/>
  <c r="K29" i="110" s="1"/>
  <c r="K24" i="110"/>
  <c r="K35" i="119"/>
  <c r="K13" i="98"/>
  <c r="K34" i="115"/>
  <c r="K35" i="116"/>
  <c r="K42" i="116"/>
  <c r="K35" i="110" l="1"/>
  <c r="H29" i="122"/>
  <c r="K44" i="115"/>
  <c r="K44" i="119"/>
  <c r="K26" i="98"/>
  <c r="K44" i="116"/>
  <c r="K15" i="98"/>
  <c r="K60" i="103"/>
  <c r="K41" i="115"/>
  <c r="K58" i="103"/>
  <c r="K58" i="98" l="1"/>
  <c r="K82" i="98" s="1"/>
  <c r="H34" i="122"/>
  <c r="H69" i="122" s="1"/>
  <c r="H70" i="122" s="1"/>
  <c r="H71" i="122" s="1"/>
  <c r="K42" i="110"/>
  <c r="K72" i="98"/>
  <c r="K65" i="103"/>
  <c r="H44" i="122"/>
  <c r="H45" i="122" s="1"/>
  <c r="H46" i="122" s="1"/>
  <c r="K60" i="98"/>
  <c r="K65" i="98" l="1"/>
  <c r="H35" i="122"/>
  <c r="H74" i="122" s="1"/>
  <c r="H75" i="122" s="1"/>
  <c r="H76" i="122" s="1"/>
  <c r="K74" i="98"/>
  <c r="K84" i="98"/>
  <c r="K89" i="98" l="1"/>
  <c r="K79" i="98"/>
  <c r="H40" i="122"/>
  <c r="H81" i="122"/>
  <c r="I39" i="122" l="1"/>
  <c r="L63" i="103" l="1"/>
  <c r="L59" i="103" l="1"/>
  <c r="L62" i="103"/>
  <c r="L64" i="103" l="1"/>
  <c r="L61" i="103" l="1"/>
  <c r="L60" i="103" l="1"/>
  <c r="L58" i="103" l="1"/>
  <c r="L65" i="103" l="1"/>
  <c r="L24" i="117" l="1"/>
  <c r="L62" i="102"/>
  <c r="L64" i="102" l="1"/>
  <c r="L29" i="117"/>
  <c r="L35" i="117" s="1"/>
  <c r="L42" i="117"/>
  <c r="L43" i="117" l="1"/>
  <c r="L44" i="117"/>
  <c r="L63" i="102" l="1"/>
  <c r="L41" i="98"/>
  <c r="L60" i="102" l="1"/>
  <c r="L58" i="102" l="1"/>
  <c r="L46" i="98" l="1"/>
  <c r="L38" i="98"/>
  <c r="L35" i="98"/>
  <c r="L48" i="98"/>
  <c r="L36" i="98"/>
  <c r="L42" i="98"/>
  <c r="L44" i="98"/>
  <c r="L45" i="98"/>
  <c r="L47" i="98"/>
  <c r="L27" i="110"/>
  <c r="L29" i="116"/>
  <c r="L42" i="113"/>
  <c r="L41" i="113"/>
  <c r="L25" i="113"/>
  <c r="L43" i="113"/>
  <c r="L43" i="116" l="1"/>
  <c r="L53" i="98"/>
  <c r="L51" i="113"/>
  <c r="L55" i="98"/>
  <c r="L53" i="113"/>
  <c r="L54" i="98"/>
  <c r="L52" i="113"/>
  <c r="L63" i="101" l="1"/>
  <c r="L43" i="98"/>
  <c r="L28" i="110"/>
  <c r="L37" i="98" l="1"/>
  <c r="L40" i="113"/>
  <c r="L29" i="119"/>
  <c r="L63" i="98"/>
  <c r="L12" i="98"/>
  <c r="L39" i="113"/>
  <c r="L22" i="114"/>
  <c r="L33" i="98"/>
  <c r="L32" i="110"/>
  <c r="L28" i="114"/>
  <c r="L20" i="115" l="1"/>
  <c r="L13" i="98"/>
  <c r="L40" i="115"/>
  <c r="L23" i="110"/>
  <c r="L23" i="98"/>
  <c r="L24" i="98"/>
  <c r="L36" i="114"/>
  <c r="L41" i="114" s="1"/>
  <c r="L31" i="115"/>
  <c r="L22" i="110"/>
  <c r="L29" i="110"/>
  <c r="L24" i="116"/>
  <c r="L43" i="119"/>
  <c r="I33" i="122"/>
  <c r="I64" i="122" s="1"/>
  <c r="I65" i="122" s="1"/>
  <c r="I66" i="122" s="1"/>
  <c r="L77" i="98"/>
  <c r="L87" i="98"/>
  <c r="L21" i="110"/>
  <c r="L49" i="113"/>
  <c r="L51" i="98"/>
  <c r="L29" i="98"/>
  <c r="L25" i="115"/>
  <c r="L15" i="114"/>
  <c r="L50" i="113"/>
  <c r="L52" i="98"/>
  <c r="L79" i="114" l="1"/>
  <c r="L80" i="114"/>
  <c r="L35" i="116"/>
  <c r="L42" i="116"/>
  <c r="L25" i="98"/>
  <c r="L41" i="115"/>
  <c r="L16" i="98"/>
  <c r="L22" i="98"/>
  <c r="L49" i="114"/>
  <c r="L64" i="101"/>
  <c r="L64" i="98"/>
  <c r="L14" i="98"/>
  <c r="L34" i="115"/>
  <c r="L43" i="115" l="1"/>
  <c r="L42" i="115"/>
  <c r="L15" i="98"/>
  <c r="L44" i="116"/>
  <c r="L81" i="114"/>
  <c r="I30" i="122"/>
  <c r="I49" i="122" s="1"/>
  <c r="I50" i="122" s="1"/>
  <c r="I51" i="122" s="1"/>
  <c r="I37" i="122"/>
  <c r="L88" i="98"/>
  <c r="L78" i="98"/>
  <c r="L44" i="115"/>
  <c r="I29" i="122"/>
  <c r="L78" i="114"/>
  <c r="L58" i="98" l="1"/>
  <c r="I44" i="122"/>
  <c r="I45" i="122" s="1"/>
  <c r="I46" i="122" s="1"/>
  <c r="L58" i="101"/>
  <c r="L72" i="98" l="1"/>
  <c r="L82" i="98"/>
  <c r="L34" i="98" l="1"/>
  <c r="L62" i="101"/>
  <c r="L62" i="98" l="1"/>
  <c r="I32" i="122" l="1"/>
  <c r="I59" i="122" s="1"/>
  <c r="I60" i="122" s="1"/>
  <c r="I61" i="122" s="1"/>
  <c r="L76" i="98"/>
  <c r="L86" i="98"/>
  <c r="L20" i="110" l="1"/>
  <c r="L24" i="119"/>
  <c r="L35" i="119" l="1"/>
  <c r="L42" i="119"/>
  <c r="L24" i="110"/>
  <c r="L35" i="110" l="1"/>
  <c r="L26" i="98"/>
  <c r="L44" i="119"/>
  <c r="L60" i="101"/>
  <c r="L60" i="98" l="1"/>
  <c r="I34" i="122"/>
  <c r="I69" i="122" s="1"/>
  <c r="I70" i="122" s="1"/>
  <c r="I71" i="122" s="1"/>
  <c r="L42" i="110"/>
  <c r="L74" i="98" l="1"/>
  <c r="L84" i="98"/>
  <c r="I51" i="109" l="1"/>
  <c r="I43" i="109"/>
  <c r="I29" i="109"/>
  <c r="I14" i="109"/>
  <c r="I30" i="109" l="1"/>
  <c r="I44" i="109"/>
  <c r="I52" i="109"/>
  <c r="I15" i="109"/>
  <c r="I22" i="109" l="1"/>
  <c r="L61" i="101"/>
  <c r="I23" i="109" l="1"/>
  <c r="I73" i="109"/>
  <c r="I74" i="109" l="1"/>
  <c r="I59" i="109" l="1"/>
  <c r="I60" i="109" l="1"/>
  <c r="L61" i="102"/>
  <c r="L30" i="98"/>
  <c r="L50" i="114"/>
  <c r="I31" i="122" l="1"/>
  <c r="L61" i="98"/>
  <c r="L85" i="98" l="1"/>
  <c r="L75" i="98"/>
  <c r="I54" i="122"/>
  <c r="I55" i="122" s="1"/>
  <c r="I56" i="122" s="1"/>
  <c r="I35" i="122"/>
  <c r="I74" i="122" l="1"/>
  <c r="I75" i="122" l="1"/>
  <c r="I76" i="122" s="1"/>
  <c r="I144" i="109" l="1"/>
  <c r="I36" i="109"/>
  <c r="I37" i="109" l="1"/>
  <c r="I67" i="109"/>
  <c r="I145" i="109"/>
  <c r="I68" i="109" l="1"/>
  <c r="L59" i="102"/>
  <c r="L65" i="102" l="1"/>
  <c r="I155" i="109" l="1"/>
  <c r="I161" i="109" s="1"/>
  <c r="I162" i="109" s="1"/>
  <c r="M159" i="109" l="1"/>
  <c r="M162" i="109" s="1"/>
  <c r="L19" i="98"/>
  <c r="I36" i="122"/>
  <c r="I40" i="122" s="1"/>
  <c r="L59" i="101"/>
  <c r="I167" i="109" l="1"/>
  <c r="L59" i="98"/>
  <c r="L65" i="101"/>
  <c r="L73" i="98" l="1"/>
  <c r="L83" i="98"/>
  <c r="L65" i="98"/>
  <c r="L89" i="98" l="1"/>
  <c r="L79" i="98"/>
  <c r="I81" i="122"/>
  <c r="M63" i="103" l="1"/>
  <c r="M64" i="103" l="1"/>
  <c r="M62" i="103"/>
  <c r="M61" i="103" l="1"/>
  <c r="M58" i="103" l="1"/>
  <c r="M60" i="103"/>
  <c r="M65" i="103" l="1"/>
  <c r="J15" i="122" l="1"/>
  <c r="J38" i="122" s="1"/>
  <c r="M16" i="110" l="1"/>
  <c r="M12" i="110"/>
  <c r="M13" i="110"/>
  <c r="M17" i="119" l="1"/>
  <c r="M17" i="117" l="1"/>
  <c r="M14" i="110"/>
  <c r="M41" i="117"/>
  <c r="M15" i="110"/>
  <c r="M17" i="116"/>
  <c r="M41" i="119"/>
  <c r="M41" i="116" l="1"/>
  <c r="M17" i="110"/>
  <c r="M41" i="110" l="1"/>
  <c r="M63" i="101" l="1"/>
  <c r="M61" i="101" l="1"/>
  <c r="M62" i="101"/>
  <c r="M60" i="101" l="1"/>
  <c r="M64" i="101"/>
  <c r="M58" i="101" l="1"/>
  <c r="J29" i="109" l="1"/>
  <c r="J30" i="109" s="1"/>
  <c r="J51" i="109"/>
  <c r="J52" i="109" s="1"/>
  <c r="J59" i="109"/>
  <c r="J60" i="109" s="1"/>
  <c r="J43" i="109"/>
  <c r="J44" i="109" s="1"/>
  <c r="J14" i="109" l="1"/>
  <c r="J15" i="109" l="1"/>
  <c r="J144" i="109"/>
  <c r="J145" i="109" s="1"/>
  <c r="J67" i="109"/>
  <c r="J68" i="109" s="1"/>
  <c r="J73" i="109"/>
  <c r="J74" i="109" s="1"/>
  <c r="J22" i="109" l="1"/>
  <c r="J23" i="109" l="1"/>
  <c r="J36" i="109"/>
  <c r="J37" i="109" s="1"/>
  <c r="M59" i="101" l="1"/>
  <c r="M65" i="101" l="1"/>
  <c r="J155" i="109" l="1"/>
  <c r="J161" i="109" s="1"/>
  <c r="J162" i="109" s="1"/>
  <c r="M59" i="102" l="1"/>
  <c r="M19" i="98"/>
  <c r="J36" i="122"/>
  <c r="M59" i="98" l="1"/>
  <c r="J167" i="109"/>
  <c r="M83" i="98" l="1"/>
  <c r="M73" i="98"/>
  <c r="J39" i="122" l="1"/>
  <c r="M45" i="98" l="1"/>
  <c r="M47" i="98"/>
  <c r="M44" i="98"/>
  <c r="M38" i="98"/>
  <c r="M29" i="116"/>
  <c r="M43" i="116" l="1"/>
  <c r="M48" i="98" l="1"/>
  <c r="M21" i="110" l="1"/>
  <c r="M22" i="110"/>
  <c r="M29" i="119"/>
  <c r="M27" i="110"/>
  <c r="M12" i="98"/>
  <c r="M34" i="98"/>
  <c r="M62" i="102"/>
  <c r="M41" i="113"/>
  <c r="M25" i="113"/>
  <c r="M23" i="110"/>
  <c r="M24" i="117"/>
  <c r="M32" i="110"/>
  <c r="M35" i="98"/>
  <c r="M40" i="113"/>
  <c r="M22" i="114"/>
  <c r="M46" i="98"/>
  <c r="M37" i="98"/>
  <c r="M33" i="98"/>
  <c r="M42" i="98"/>
  <c r="M43" i="113"/>
  <c r="M25" i="115" l="1"/>
  <c r="M53" i="98"/>
  <c r="M51" i="113"/>
  <c r="M43" i="119"/>
  <c r="M50" i="114"/>
  <c r="M29" i="98"/>
  <c r="M42" i="113"/>
  <c r="M24" i="116"/>
  <c r="M30" i="98"/>
  <c r="M36" i="98"/>
  <c r="M62" i="98" s="1"/>
  <c r="M61" i="102"/>
  <c r="M43" i="98"/>
  <c r="M20" i="110"/>
  <c r="M24" i="119"/>
  <c r="M42" i="117"/>
  <c r="M40" i="115"/>
  <c r="M36" i="114"/>
  <c r="M23" i="98"/>
  <c r="M31" i="115"/>
  <c r="M39" i="113"/>
  <c r="M55" i="98"/>
  <c r="M53" i="113"/>
  <c r="M20" i="115"/>
  <c r="M52" i="98"/>
  <c r="M50" i="113"/>
  <c r="M28" i="114"/>
  <c r="M24" i="110" l="1"/>
  <c r="M54" i="98"/>
  <c r="M52" i="113"/>
  <c r="M24" i="98"/>
  <c r="M58" i="102"/>
  <c r="M16" i="98"/>
  <c r="M15" i="114"/>
  <c r="M79" i="114"/>
  <c r="M76" i="98"/>
  <c r="M86" i="98"/>
  <c r="J32" i="122"/>
  <c r="J59" i="122" s="1"/>
  <c r="J60" i="122" s="1"/>
  <c r="J61" i="122" s="1"/>
  <c r="M49" i="113"/>
  <c r="M51" i="98"/>
  <c r="M41" i="114"/>
  <c r="M35" i="116"/>
  <c r="M42" i="116"/>
  <c r="M13" i="98"/>
  <c r="M34" i="115"/>
  <c r="M61" i="98"/>
  <c r="M64" i="102"/>
  <c r="M35" i="119"/>
  <c r="M42" i="119"/>
  <c r="J31" i="122"/>
  <c r="J54" i="122" s="1"/>
  <c r="J55" i="122" s="1"/>
  <c r="J56" i="122" s="1"/>
  <c r="M14" i="98"/>
  <c r="M42" i="115" l="1"/>
  <c r="M41" i="115"/>
  <c r="M80" i="114"/>
  <c r="M43" i="115"/>
  <c r="M64" i="98"/>
  <c r="M85" i="98"/>
  <c r="M75" i="98"/>
  <c r="M15" i="98"/>
  <c r="M44" i="116"/>
  <c r="M60" i="102"/>
  <c r="M49" i="114"/>
  <c r="M22" i="98"/>
  <c r="M26" i="98"/>
  <c r="M44" i="119"/>
  <c r="M25" i="98"/>
  <c r="M29" i="117"/>
  <c r="M28" i="110"/>
  <c r="J29" i="122"/>
  <c r="M44" i="115"/>
  <c r="M58" i="98" l="1"/>
  <c r="M82" i="98" s="1"/>
  <c r="J44" i="122"/>
  <c r="J45" i="122" s="1"/>
  <c r="J46" i="122" s="1"/>
  <c r="M88" i="98"/>
  <c r="M78" i="98"/>
  <c r="J37" i="122"/>
  <c r="M81" i="114"/>
  <c r="M78" i="114"/>
  <c r="M60" i="98"/>
  <c r="M29" i="110"/>
  <c r="J30" i="122"/>
  <c r="J49" i="122" s="1"/>
  <c r="J50" i="122" s="1"/>
  <c r="J51" i="122" s="1"/>
  <c r="M35" i="117"/>
  <c r="M43" i="117"/>
  <c r="M72" i="98" l="1"/>
  <c r="M35" i="110"/>
  <c r="M44" i="117"/>
  <c r="M84" i="98"/>
  <c r="M74" i="98"/>
  <c r="J34" i="122" l="1"/>
  <c r="J69" i="122" s="1"/>
  <c r="J70" i="122" s="1"/>
  <c r="J71" i="122" s="1"/>
  <c r="M42" i="110"/>
  <c r="M41" i="98"/>
  <c r="M63" i="102"/>
  <c r="M63" i="98" l="1"/>
  <c r="M65" i="102"/>
  <c r="J33" i="122" l="1"/>
  <c r="M87" i="98"/>
  <c r="M77" i="98"/>
  <c r="M65" i="98"/>
  <c r="J64" i="122" l="1"/>
  <c r="J65" i="122" s="1"/>
  <c r="J66" i="122" s="1"/>
  <c r="J35" i="122"/>
  <c r="M79" i="98"/>
  <c r="M89" i="98"/>
  <c r="J74" i="122" l="1"/>
  <c r="J40" i="122"/>
  <c r="J75" i="122" l="1"/>
  <c r="J76" i="122" s="1"/>
  <c r="J81" i="122"/>
  <c r="N63" i="103" l="1"/>
  <c r="N64" i="103" l="1"/>
  <c r="N62" i="103"/>
  <c r="N61" i="103" l="1"/>
  <c r="N58" i="103" l="1"/>
  <c r="N60" i="103" l="1"/>
  <c r="K59" i="109" l="1"/>
  <c r="K60" i="109" s="1"/>
  <c r="K144" i="109"/>
  <c r="K145" i="109" s="1"/>
  <c r="K29" i="109"/>
  <c r="K30" i="109" s="1"/>
  <c r="K43" i="109"/>
  <c r="K44" i="109" s="1"/>
  <c r="K22" i="109"/>
  <c r="K23" i="109" s="1"/>
  <c r="K67" i="109"/>
  <c r="K68" i="109" s="1"/>
  <c r="K51" i="109"/>
  <c r="K52" i="109" s="1"/>
  <c r="K73" i="109"/>
  <c r="K74" i="109" s="1"/>
  <c r="K14" i="109"/>
  <c r="K15" i="109" l="1"/>
  <c r="K36" i="109"/>
  <c r="K37" i="109" s="1"/>
  <c r="N59" i="103"/>
  <c r="K155" i="109"/>
  <c r="K161" i="109" l="1"/>
  <c r="K162" i="109" s="1"/>
  <c r="N59" i="101"/>
  <c r="N65" i="103"/>
  <c r="N59" i="102" l="1"/>
  <c r="K36" i="122"/>
  <c r="N19" i="98"/>
  <c r="K167" i="109" l="1"/>
  <c r="N59" i="98"/>
  <c r="N73" i="98" l="1"/>
  <c r="N83" i="98"/>
  <c r="N63" i="101" l="1"/>
  <c r="N62" i="101" l="1"/>
  <c r="N61" i="101"/>
  <c r="N64" i="101" l="1"/>
  <c r="N58" i="101"/>
  <c r="N60" i="101" l="1"/>
  <c r="N65" i="101" l="1"/>
  <c r="N47" i="98" l="1"/>
  <c r="N38" i="98"/>
  <c r="N44" i="98"/>
  <c r="N45" i="98"/>
  <c r="N29" i="116"/>
  <c r="N43" i="116" l="1"/>
  <c r="N33" i="98" l="1"/>
  <c r="N24" i="117"/>
  <c r="N23" i="110"/>
  <c r="N42" i="98"/>
  <c r="N46" i="98"/>
  <c r="N43" i="113"/>
  <c r="N36" i="98"/>
  <c r="N34" i="98"/>
  <c r="N43" i="98"/>
  <c r="N22" i="110"/>
  <c r="N32" i="110"/>
  <c r="N48" i="98"/>
  <c r="N21" i="110"/>
  <c r="N35" i="98"/>
  <c r="N25" i="115" l="1"/>
  <c r="N20" i="115"/>
  <c r="N13" i="98"/>
  <c r="N14" i="98"/>
  <c r="N42" i="115" s="1"/>
  <c r="N25" i="113"/>
  <c r="N41" i="113"/>
  <c r="N30" i="98"/>
  <c r="N40" i="113"/>
  <c r="N39" i="113"/>
  <c r="N12" i="98"/>
  <c r="N40" i="115" s="1"/>
  <c r="N22" i="114"/>
  <c r="N50" i="114"/>
  <c r="N29" i="98"/>
  <c r="N36" i="114"/>
  <c r="N53" i="113"/>
  <c r="N55" i="98"/>
  <c r="N42" i="117"/>
  <c r="N29" i="119"/>
  <c r="N27" i="110"/>
  <c r="N61" i="102"/>
  <c r="N24" i="116"/>
  <c r="N20" i="110"/>
  <c r="N28" i="114"/>
  <c r="N31" i="115"/>
  <c r="N41" i="115" l="1"/>
  <c r="N42" i="113"/>
  <c r="N52" i="113" s="1"/>
  <c r="N34" i="115"/>
  <c r="N16" i="98"/>
  <c r="N64" i="102"/>
  <c r="N23" i="98"/>
  <c r="N24" i="119"/>
  <c r="N24" i="110"/>
  <c r="N52" i="98"/>
  <c r="N50" i="113"/>
  <c r="N37" i="98"/>
  <c r="N62" i="98" s="1"/>
  <c r="N76" i="98" s="1"/>
  <c r="N62" i="102"/>
  <c r="N43" i="119"/>
  <c r="N35" i="116"/>
  <c r="N42" i="116"/>
  <c r="N61" i="98"/>
  <c r="N51" i="113"/>
  <c r="N53" i="98"/>
  <c r="N29" i="117"/>
  <c r="N28" i="110"/>
  <c r="N24" i="98"/>
  <c r="K31" i="122"/>
  <c r="K54" i="122" s="1"/>
  <c r="K55" i="122" s="1"/>
  <c r="K56" i="122" s="1"/>
  <c r="N49" i="113"/>
  <c r="N51" i="98"/>
  <c r="N29" i="110" l="1"/>
  <c r="K32" i="122"/>
  <c r="K59" i="122" s="1"/>
  <c r="K60" i="122" s="1"/>
  <c r="K61" i="122" s="1"/>
  <c r="N54" i="98"/>
  <c r="N64" i="98" s="1"/>
  <c r="N86" i="98"/>
  <c r="N44" i="116"/>
  <c r="N15" i="98"/>
  <c r="N58" i="98" s="1"/>
  <c r="N35" i="119"/>
  <c r="N42" i="119"/>
  <c r="N80" i="114"/>
  <c r="N43" i="115"/>
  <c r="N35" i="110"/>
  <c r="N85" i="98"/>
  <c r="N75" i="98"/>
  <c r="N43" i="117"/>
  <c r="N35" i="117"/>
  <c r="N79" i="114"/>
  <c r="N44" i="115"/>
  <c r="K29" i="122"/>
  <c r="N58" i="102"/>
  <c r="N72" i="98" l="1"/>
  <c r="N44" i="117"/>
  <c r="N26" i="98"/>
  <c r="N44" i="119"/>
  <c r="K34" i="122"/>
  <c r="K69" i="122" s="1"/>
  <c r="K70" i="122" s="1"/>
  <c r="K71" i="122" s="1"/>
  <c r="N42" i="110"/>
  <c r="K44" i="122"/>
  <c r="K45" i="122" s="1"/>
  <c r="K46" i="122" s="1"/>
  <c r="N82" i="98"/>
  <c r="N78" i="98"/>
  <c r="N88" i="98"/>
  <c r="K37" i="122"/>
  <c r="N41" i="98" l="1"/>
  <c r="N63" i="102"/>
  <c r="N63" i="98" l="1"/>
  <c r="N87" i="98" l="1"/>
  <c r="K33" i="122"/>
  <c r="K64" i="122" s="1"/>
  <c r="K65" i="122" s="1"/>
  <c r="K66" i="122" s="1"/>
  <c r="N77" i="98"/>
  <c r="N41" i="114" l="1"/>
  <c r="N25" i="98" l="1"/>
  <c r="N81" i="114" s="1"/>
  <c r="N15" i="114" l="1"/>
  <c r="N22" i="98" l="1"/>
  <c r="N49" i="114"/>
  <c r="N60" i="102"/>
  <c r="K30" i="122" l="1"/>
  <c r="N78" i="114"/>
  <c r="N60" i="98"/>
  <c r="N65" i="98" s="1"/>
  <c r="N65" i="102"/>
  <c r="K49" i="122" l="1"/>
  <c r="K50" i="122" s="1"/>
  <c r="K51" i="122" s="1"/>
  <c r="K35" i="122"/>
  <c r="N74" i="98"/>
  <c r="N84" i="98"/>
  <c r="N79" i="98"/>
  <c r="N89" i="98"/>
  <c r="K74" i="122" l="1"/>
  <c r="K40" i="122"/>
  <c r="K75" i="122" l="1"/>
  <c r="K76" i="122" s="1"/>
  <c r="K81" i="122"/>
  <c r="O59" i="103" l="1"/>
  <c r="O63" i="101" l="1"/>
  <c r="O62" i="101" l="1"/>
  <c r="O64" i="101" l="1"/>
  <c r="O58" i="101"/>
  <c r="O60" i="101"/>
  <c r="O61" i="101"/>
  <c r="O63" i="103" l="1"/>
  <c r="O64" i="103" l="1"/>
  <c r="O61" i="103"/>
  <c r="O62" i="103"/>
  <c r="O58" i="103" l="1"/>
  <c r="O60" i="103" l="1"/>
  <c r="O65" i="103" l="1"/>
  <c r="L15" i="122" l="1"/>
  <c r="L38" i="122" s="1"/>
  <c r="L39" i="122" l="1"/>
  <c r="O45" i="98" l="1"/>
  <c r="O47" i="98"/>
  <c r="O44" i="98"/>
  <c r="O38" i="98"/>
  <c r="O29" i="116" l="1"/>
  <c r="O43" i="116" l="1"/>
  <c r="O27" i="110" l="1"/>
  <c r="O46" i="98" l="1"/>
  <c r="O12" i="98"/>
  <c r="O43" i="113"/>
  <c r="O23" i="110"/>
  <c r="O32" i="110"/>
  <c r="O48" i="98"/>
  <c r="O40" i="113"/>
  <c r="O35" i="98"/>
  <c r="O43" i="98"/>
  <c r="O37" i="98"/>
  <c r="O33" i="98"/>
  <c r="O42" i="98"/>
  <c r="O24" i="117"/>
  <c r="O22" i="110"/>
  <c r="O36" i="98"/>
  <c r="O40" i="115" l="1"/>
  <c r="O34" i="98"/>
  <c r="O25" i="115"/>
  <c r="O25" i="113"/>
  <c r="O41" i="113"/>
  <c r="O42" i="117"/>
  <c r="O62" i="102"/>
  <c r="O29" i="119"/>
  <c r="O28" i="114"/>
  <c r="O39" i="113"/>
  <c r="O50" i="113"/>
  <c r="O52" i="98"/>
  <c r="O55" i="98"/>
  <c r="O53" i="113"/>
  <c r="O36" i="114"/>
  <c r="O22" i="114"/>
  <c r="O28" i="110"/>
  <c r="O62" i="98" l="1"/>
  <c r="O86" i="98" s="1"/>
  <c r="O29" i="110"/>
  <c r="O42" i="113"/>
  <c r="O31" i="115"/>
  <c r="O43" i="119"/>
  <c r="O76" i="98"/>
  <c r="O51" i="113"/>
  <c r="O53" i="98"/>
  <c r="O14" i="98"/>
  <c r="O23" i="98"/>
  <c r="O24" i="98"/>
  <c r="O20" i="110"/>
  <c r="O64" i="102"/>
  <c r="O51" i="98"/>
  <c r="O49" i="113"/>
  <c r="O29" i="117"/>
  <c r="L32" i="122" l="1"/>
  <c r="L59" i="122" s="1"/>
  <c r="L60" i="122" s="1"/>
  <c r="L61" i="122" s="1"/>
  <c r="O80" i="114"/>
  <c r="O16" i="98"/>
  <c r="O79" i="114"/>
  <c r="O43" i="117"/>
  <c r="O35" i="117"/>
  <c r="O54" i="98"/>
  <c r="O52" i="113"/>
  <c r="O42" i="115"/>
  <c r="O64" i="98" l="1"/>
  <c r="O88" i="98" s="1"/>
  <c r="O44" i="117"/>
  <c r="O41" i="98"/>
  <c r="O43" i="115"/>
  <c r="O78" i="98" l="1"/>
  <c r="L37" i="122"/>
  <c r="O63" i="102"/>
  <c r="O63" i="98" l="1"/>
  <c r="O77" i="98" l="1"/>
  <c r="L33" i="122"/>
  <c r="L64" i="122" s="1"/>
  <c r="L65" i="122" s="1"/>
  <c r="L66" i="122" s="1"/>
  <c r="O87" i="98"/>
  <c r="O30" i="98" l="1"/>
  <c r="O24" i="116" l="1"/>
  <c r="O35" i="116" l="1"/>
  <c r="O42" i="116"/>
  <c r="O15" i="98" l="1"/>
  <c r="O44" i="116"/>
  <c r="O24" i="119"/>
  <c r="O21" i="110"/>
  <c r="O24" i="110" l="1"/>
  <c r="O42" i="119"/>
  <c r="O35" i="119"/>
  <c r="O20" i="115" l="1"/>
  <c r="O35" i="110"/>
  <c r="O44" i="119"/>
  <c r="O26" i="98"/>
  <c r="O58" i="102" l="1"/>
  <c r="L34" i="122"/>
  <c r="L69" i="122" s="1"/>
  <c r="L70" i="122" s="1"/>
  <c r="L71" i="122" s="1"/>
  <c r="O42" i="110"/>
  <c r="O13" i="98"/>
  <c r="O34" i="115"/>
  <c r="O41" i="115" l="1"/>
  <c r="O44" i="115"/>
  <c r="L29" i="122"/>
  <c r="O58" i="98"/>
  <c r="L44" i="122" l="1"/>
  <c r="L45" i="122" s="1"/>
  <c r="L46" i="122" s="1"/>
  <c r="O82" i="98"/>
  <c r="O72" i="98"/>
  <c r="L14" i="109" l="1"/>
  <c r="L59" i="109"/>
  <c r="L60" i="109" s="1"/>
  <c r="L43" i="109"/>
  <c r="L44" i="109" s="1"/>
  <c r="L51" i="109"/>
  <c r="L52" i="109" s="1"/>
  <c r="L29" i="109"/>
  <c r="L30" i="109" s="1"/>
  <c r="L15" i="109" l="1"/>
  <c r="L22" i="109"/>
  <c r="L23" i="109" s="1"/>
  <c r="L144" i="109"/>
  <c r="L145" i="109" s="1"/>
  <c r="L73" i="109"/>
  <c r="L74" i="109" s="1"/>
  <c r="L67" i="109"/>
  <c r="L68" i="109" s="1"/>
  <c r="L36" i="109" l="1"/>
  <c r="L37" i="109" s="1"/>
  <c r="O15" i="114" l="1"/>
  <c r="O41" i="114"/>
  <c r="O59" i="102" l="1"/>
  <c r="O49" i="114"/>
  <c r="O22" i="98"/>
  <c r="O60" i="102"/>
  <c r="O25" i="98"/>
  <c r="O81" i="114" l="1"/>
  <c r="O29" i="98"/>
  <c r="O50" i="114"/>
  <c r="O78" i="114"/>
  <c r="O60" i="98"/>
  <c r="O61" i="102"/>
  <c r="L30" i="122"/>
  <c r="L49" i="122" l="1"/>
  <c r="L50" i="122" s="1"/>
  <c r="L51" i="122" s="1"/>
  <c r="L31" i="122"/>
  <c r="L54" i="122" s="1"/>
  <c r="L55" i="122" s="1"/>
  <c r="L56" i="122" s="1"/>
  <c r="O61" i="98"/>
  <c r="O65" i="102"/>
  <c r="O74" i="98"/>
  <c r="O84" i="98"/>
  <c r="L35" i="122" l="1"/>
  <c r="O85" i="98"/>
  <c r="O75" i="98"/>
  <c r="L74" i="122" l="1"/>
  <c r="L75" i="122" s="1"/>
  <c r="L76" i="122" s="1"/>
  <c r="L155" i="109" l="1"/>
  <c r="L161" i="109" s="1"/>
  <c r="L162" i="109" s="1"/>
  <c r="L36" i="122" l="1"/>
  <c r="L40" i="122" s="1"/>
  <c r="O19" i="98"/>
  <c r="M160" i="109"/>
  <c r="O59" i="101"/>
  <c r="L167" i="109" l="1"/>
  <c r="O65" i="101"/>
  <c r="O59" i="98"/>
  <c r="O65" i="98" l="1"/>
  <c r="O89" i="98" s="1"/>
  <c r="O73" i="98"/>
  <c r="O83" i="98"/>
  <c r="O79" i="98" l="1"/>
  <c r="L81" i="122"/>
</calcChain>
</file>

<file path=xl/sharedStrings.xml><?xml version="1.0" encoding="utf-8"?>
<sst xmlns="http://schemas.openxmlformats.org/spreadsheetml/2006/main" count="1873" uniqueCount="490">
  <si>
    <t>RIGs Reporting Template</t>
  </si>
  <si>
    <t xml:space="preserve">Yes </t>
  </si>
  <si>
    <t>No</t>
  </si>
  <si>
    <t>TABLE INDEX</t>
  </si>
  <si>
    <t xml:space="preserve">Table </t>
  </si>
  <si>
    <t>Link</t>
  </si>
  <si>
    <t>To Be Completed By</t>
  </si>
  <si>
    <t>Description</t>
  </si>
  <si>
    <t>Instructions</t>
  </si>
  <si>
    <t>MEL</t>
  </si>
  <si>
    <t>Key</t>
  </si>
  <si>
    <t xml:space="preserve">Key </t>
  </si>
  <si>
    <t xml:space="preserve">Inflation </t>
  </si>
  <si>
    <t>Inflation</t>
  </si>
  <si>
    <t>Retail Price Index</t>
  </si>
  <si>
    <t>Companies should use the figures pre-completed in these tables and input RPI figure each year.</t>
  </si>
  <si>
    <t>Table 1 - MEL Costs</t>
  </si>
  <si>
    <t>Go</t>
  </si>
  <si>
    <t>High level costs summary table for MEL</t>
  </si>
  <si>
    <t>This table should equal the sum of T1a, T1b &amp; T1c.</t>
  </si>
  <si>
    <t>Table 1a - PTL Costs</t>
  </si>
  <si>
    <t>PTL Summary Costs</t>
  </si>
  <si>
    <t>Table 1b - BGTL Costs</t>
  </si>
  <si>
    <t>BGTL Summary Costs</t>
  </si>
  <si>
    <t>Table 1c - WTL Costs</t>
  </si>
  <si>
    <t>WTL Summary Costs</t>
  </si>
  <si>
    <t>Table 2 - Staff</t>
  </si>
  <si>
    <t>Staff Costs</t>
  </si>
  <si>
    <t>Table will cover all company staff. Table should equal the sum of T2a + T2b + T2c.</t>
  </si>
  <si>
    <t>Table 2a - Support Staff</t>
  </si>
  <si>
    <t>Support Staff Costs in the TSO</t>
  </si>
  <si>
    <t>Support staff cost and activity in the TSO network company</t>
  </si>
  <si>
    <t>Table 2b - Eng Staff</t>
  </si>
  <si>
    <t>Engineering Staff Costs in the TSO</t>
  </si>
  <si>
    <t>Engineering staff cost and activity allocated to the TSO</t>
  </si>
  <si>
    <t>Table 2c - GMO Staff</t>
  </si>
  <si>
    <t>Staff Costs in the GMO</t>
  </si>
  <si>
    <t>Staff cost and activity allocated to the GMO</t>
  </si>
  <si>
    <t>Table 3 - Admin</t>
  </si>
  <si>
    <t>Administration Costs</t>
  </si>
  <si>
    <t>Table 4 - Maintenance</t>
  </si>
  <si>
    <t>Maintenance Costs</t>
  </si>
  <si>
    <t>Table 5 - Uncontrol</t>
  </si>
  <si>
    <t>Uncontrollable Costs</t>
  </si>
  <si>
    <t>Table 6 - Repex</t>
  </si>
  <si>
    <t>Replacement Expenditure</t>
  </si>
  <si>
    <t>Table 7 - Tariffs</t>
  </si>
  <si>
    <t>Summary Costs</t>
  </si>
  <si>
    <t>Summary of opex and capex cost</t>
  </si>
  <si>
    <t>RIGs RETURN - KEY</t>
  </si>
  <si>
    <t>Input cell</t>
  </si>
  <si>
    <t>Copied cell</t>
  </si>
  <si>
    <t xml:space="preserve">Historic data </t>
  </si>
  <si>
    <t>Calculated data</t>
  </si>
  <si>
    <t>Not to be completed</t>
  </si>
  <si>
    <t>RIGs RETURN - INFLATION</t>
  </si>
  <si>
    <t>GAS</t>
  </si>
  <si>
    <t>DESCRIPTION</t>
  </si>
  <si>
    <t>UNITS</t>
  </si>
  <si>
    <t>DP</t>
  </si>
  <si>
    <t>YEAR</t>
  </si>
  <si>
    <t xml:space="preserve">YEAR </t>
  </si>
  <si>
    <t>2020-21</t>
  </si>
  <si>
    <t>2021-22</t>
  </si>
  <si>
    <t>A</t>
  </si>
  <si>
    <t>Retail Price Index (March)</t>
  </si>
  <si>
    <t>nr</t>
  </si>
  <si>
    <t>% Change</t>
  </si>
  <si>
    <t>%</t>
  </si>
  <si>
    <t xml:space="preserve">RPI All Items Index: Jan 1987=100                                       </t>
  </si>
  <si>
    <r>
      <t xml:space="preserve">TABLE 1 - </t>
    </r>
    <r>
      <rPr>
        <b/>
        <sz val="10"/>
        <color rgb="FFFF0000"/>
        <rFont val="Arial"/>
        <family val="2"/>
      </rPr>
      <t xml:space="preserve">MEL </t>
    </r>
    <r>
      <rPr>
        <b/>
        <sz val="10"/>
        <rFont val="Arial"/>
        <family val="2"/>
      </rPr>
      <t>OVERALL COSTS</t>
    </r>
  </si>
  <si>
    <t>Administration</t>
  </si>
  <si>
    <t>Pipeline Insurance</t>
  </si>
  <si>
    <t>£m</t>
  </si>
  <si>
    <t>Intra-company Recharge</t>
  </si>
  <si>
    <t>Other Overheads</t>
  </si>
  <si>
    <t>Support Staff Costs (excluding GMO)</t>
  </si>
  <si>
    <t>Mutualisation Costs</t>
  </si>
  <si>
    <t>B</t>
  </si>
  <si>
    <t>Asset Replacement (Repex)</t>
  </si>
  <si>
    <t>Asset Replacement</t>
  </si>
  <si>
    <t>C</t>
  </si>
  <si>
    <t xml:space="preserve">Planned Maintenance </t>
  </si>
  <si>
    <t>Asset Management &amp; Compliance</t>
  </si>
  <si>
    <t>Emergency Response</t>
  </si>
  <si>
    <t>Pipeline Inspection</t>
  </si>
  <si>
    <t>Routine Maintenance</t>
  </si>
  <si>
    <t>Engineering Staff Costs (excluding GMO)</t>
  </si>
  <si>
    <t>D</t>
  </si>
  <si>
    <t xml:space="preserve">Unplanned Maintenance </t>
  </si>
  <si>
    <t>Drainage</t>
  </si>
  <si>
    <t>Other Unplanned Costs</t>
  </si>
  <si>
    <t>E</t>
  </si>
  <si>
    <t>System Operation (TSO)</t>
  </si>
  <si>
    <t>Contracts and Licences</t>
  </si>
  <si>
    <t>Grid Control</t>
  </si>
  <si>
    <t>Major IT System Development</t>
  </si>
  <si>
    <t>Network Code Development</t>
  </si>
  <si>
    <t>SCADA &amp; Comms</t>
  </si>
  <si>
    <t>F</t>
  </si>
  <si>
    <t>System Operation (GMO)</t>
  </si>
  <si>
    <t>GMO Staff Costs</t>
  </si>
  <si>
    <t>GMO Administration</t>
  </si>
  <si>
    <t>G</t>
  </si>
  <si>
    <t>Business Rates</t>
  </si>
  <si>
    <t>Licence Fees</t>
  </si>
  <si>
    <t>Fuel/Shrinkage/Imbalance Costs</t>
  </si>
  <si>
    <t>Scottish Costs</t>
  </si>
  <si>
    <t xml:space="preserve">Stranraer/Dundalk Income </t>
  </si>
  <si>
    <t>H</t>
  </si>
  <si>
    <t>Totals</t>
  </si>
  <si>
    <t>Planned Maintenance</t>
  </si>
  <si>
    <t>Unplanned Maintenance</t>
  </si>
  <si>
    <t>Grand Total</t>
  </si>
  <si>
    <t>Line</t>
  </si>
  <si>
    <t>Audit Check</t>
  </si>
  <si>
    <r>
      <t xml:space="preserve">TABLE 1 - </t>
    </r>
    <r>
      <rPr>
        <b/>
        <sz val="10"/>
        <color rgb="FFFF0000"/>
        <rFont val="Arial"/>
        <family val="2"/>
      </rPr>
      <t>PTL</t>
    </r>
    <r>
      <rPr>
        <b/>
        <sz val="10"/>
        <rFont val="Arial"/>
        <family val="2"/>
      </rPr>
      <t xml:space="preserve"> COSTS</t>
    </r>
  </si>
  <si>
    <r>
      <t xml:space="preserve">TABLE 1 - </t>
    </r>
    <r>
      <rPr>
        <b/>
        <sz val="10"/>
        <color rgb="FFFF0000"/>
        <rFont val="Arial"/>
        <family val="2"/>
      </rPr>
      <t>BGTL</t>
    </r>
    <r>
      <rPr>
        <b/>
        <sz val="10"/>
        <rFont val="Arial"/>
        <family val="2"/>
      </rPr>
      <t xml:space="preserve"> COSTS</t>
    </r>
  </si>
  <si>
    <r>
      <t xml:space="preserve">TABLE 1 - </t>
    </r>
    <r>
      <rPr>
        <b/>
        <sz val="10"/>
        <color rgb="FFFF0000"/>
        <rFont val="Arial"/>
        <family val="2"/>
      </rPr>
      <t>WTL</t>
    </r>
    <r>
      <rPr>
        <b/>
        <sz val="10"/>
        <rFont val="Arial"/>
        <family val="2"/>
      </rPr>
      <t xml:space="preserve"> COSTS</t>
    </r>
  </si>
  <si>
    <r>
      <t xml:space="preserve">TABLE 2 - </t>
    </r>
    <r>
      <rPr>
        <b/>
        <sz val="10"/>
        <color rgb="FFFF0000"/>
        <rFont val="Arial"/>
        <family val="2"/>
      </rPr>
      <t>TOTAL</t>
    </r>
    <r>
      <rPr>
        <b/>
        <sz val="10"/>
        <rFont val="Arial"/>
        <family val="2"/>
      </rPr>
      <t xml:space="preserve"> STAFF COSTS  </t>
    </r>
  </si>
  <si>
    <t xml:space="preserve">No. of Staff by Salary Band </t>
  </si>
  <si>
    <t>&gt;=£150,000</t>
  </si>
  <si>
    <t>£80,000-£149,999</t>
  </si>
  <si>
    <t>£40,000-£79,999</t>
  </si>
  <si>
    <t>£20,000-£39,999</t>
  </si>
  <si>
    <t>&lt;£20,000</t>
  </si>
  <si>
    <t>Total FTE Employees</t>
  </si>
  <si>
    <t>Direct Staff Costs</t>
  </si>
  <si>
    <t xml:space="preserve">Staff Salaries &amp; Overtime </t>
  </si>
  <si>
    <t>Bonus Payments</t>
  </si>
  <si>
    <t>Pension Costs</t>
  </si>
  <si>
    <t xml:space="preserve">Other Direct </t>
  </si>
  <si>
    <t>Total Direct Costs</t>
  </si>
  <si>
    <t>Indirect Staff Costs</t>
  </si>
  <si>
    <t xml:space="preserve">Training </t>
  </si>
  <si>
    <t>Other Indirect</t>
  </si>
  <si>
    <t>Total Indirect Costs</t>
  </si>
  <si>
    <t>Agency Staff</t>
  </si>
  <si>
    <t>Total Staff Costs</t>
  </si>
  <si>
    <r>
      <t xml:space="preserve">TABLE 2a - </t>
    </r>
    <r>
      <rPr>
        <b/>
        <sz val="10"/>
        <color rgb="FFFF0000"/>
        <rFont val="Arial"/>
        <family val="2"/>
      </rPr>
      <t>SUPPORT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</si>
  <si>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>TABLE 2b</t>
    </r>
    <r>
      <rPr>
        <b/>
        <sz val="10"/>
        <color rgb="FFFF0000"/>
        <rFont val="Arial"/>
        <family val="2"/>
      </rPr>
      <t xml:space="preserve"> - ENGINEERING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</si>
  <si>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 xml:space="preserve">TABLE 2c - STAFF COSTS IN </t>
    </r>
    <r>
      <rPr>
        <b/>
        <sz val="10"/>
        <color rgb="FFFF0000"/>
        <rFont val="Arial"/>
        <family val="2"/>
      </rPr>
      <t>GMO</t>
    </r>
  </si>
  <si>
    <t>TABLE 3 - ADMINISTRATION COSTS</t>
  </si>
  <si>
    <t xml:space="preserve">Pipeline Insurance </t>
  </si>
  <si>
    <t>Intra-Company Recharges</t>
  </si>
  <si>
    <t>Board Members and Expenses</t>
  </si>
  <si>
    <t>Property Management (Head Office Rent, utilities, cleaning etc)</t>
  </si>
  <si>
    <t>Audit/Finance/Regulation</t>
  </si>
  <si>
    <t>Legal Fees</t>
  </si>
  <si>
    <t>Other Functions</t>
  </si>
  <si>
    <t>Total Recharge Cost</t>
  </si>
  <si>
    <t>Non-Pipeline Insurance</t>
  </si>
  <si>
    <t>Total Other Overheads</t>
  </si>
  <si>
    <t>Mutualisation</t>
  </si>
  <si>
    <t>Bond Management</t>
  </si>
  <si>
    <t>Legal &amp; Professional Fees</t>
  </si>
  <si>
    <t>Other Mutualisation Costs</t>
  </si>
  <si>
    <t>Total Mutualisation Costs</t>
  </si>
  <si>
    <t>Total Admin Costs</t>
  </si>
  <si>
    <t>TABLE 4 - MAINTENANCE COSTS &amp; ACTIVITY</t>
  </si>
  <si>
    <t>Engineering Compliance</t>
  </si>
  <si>
    <t xml:space="preserve">Work Planning </t>
  </si>
  <si>
    <t>Asset Management</t>
  </si>
  <si>
    <t>Total Management &amp; Compliance Costs</t>
  </si>
  <si>
    <t>MERC Fixed Costs</t>
  </si>
  <si>
    <t>MERC Variable Costs</t>
  </si>
  <si>
    <t>Emergency Spares</t>
  </si>
  <si>
    <t>Emergency Exercise</t>
  </si>
  <si>
    <t>Total Emergency Costs</t>
  </si>
  <si>
    <t>Sub-Sea Surveys</t>
  </si>
  <si>
    <t>On-Land Inspections</t>
  </si>
  <si>
    <t>Aerial Inspections</t>
  </si>
  <si>
    <t>Total Pipeline Inspection Costs</t>
  </si>
  <si>
    <t>Pipeline Maintenance</t>
  </si>
  <si>
    <t>Sub-Sea Maintenance</t>
  </si>
  <si>
    <t>AGI Maintenance</t>
  </si>
  <si>
    <t>Landowner Liaison</t>
  </si>
  <si>
    <t>Specialist Equipment</t>
  </si>
  <si>
    <t>Non-MERC Contracts</t>
  </si>
  <si>
    <t>19a</t>
  </si>
  <si>
    <t>Contract A - Utility Costs at AGIs</t>
  </si>
  <si>
    <t>19b</t>
  </si>
  <si>
    <t>Contract B - Security</t>
  </si>
  <si>
    <t>19c</t>
  </si>
  <si>
    <t>Contract C - Grass Cuttings</t>
  </si>
  <si>
    <t>19d</t>
  </si>
  <si>
    <t>Contract D - Other (please specify)</t>
  </si>
  <si>
    <t>Total Routine Maintenance Costs</t>
  </si>
  <si>
    <t>Fault Repairs</t>
  </si>
  <si>
    <t>Other Unplanned Maintenance</t>
  </si>
  <si>
    <t>Cost Totals</t>
  </si>
  <si>
    <t>Total Planned Maintenance Costs</t>
  </si>
  <si>
    <t>Total Unplanned Maintenance Costs</t>
  </si>
  <si>
    <t>Planned Activity</t>
  </si>
  <si>
    <t>Online Inspections (OLI)</t>
  </si>
  <si>
    <t>Close Interval Protection Surveys</t>
  </si>
  <si>
    <t>Metering Asset Inspections</t>
  </si>
  <si>
    <t>SCADA Inspections</t>
  </si>
  <si>
    <t>Aerial Pipeline Inspections</t>
  </si>
  <si>
    <t>Other (please specify)</t>
  </si>
  <si>
    <t>Unplanned Activity</t>
  </si>
  <si>
    <t>Emergency Callouts</t>
  </si>
  <si>
    <t>N/A</t>
  </si>
  <si>
    <t>35a</t>
  </si>
  <si>
    <t>Meter Repairs</t>
  </si>
  <si>
    <t>35b</t>
  </si>
  <si>
    <t>Machinery Repairs</t>
  </si>
  <si>
    <t>35c</t>
  </si>
  <si>
    <t>Vehicle Repairs</t>
  </si>
  <si>
    <t>35d</t>
  </si>
  <si>
    <t>I</t>
  </si>
  <si>
    <t>Network Data</t>
  </si>
  <si>
    <t>Gas Shrinkage</t>
  </si>
  <si>
    <t>kWh</t>
  </si>
  <si>
    <t>TABLE 5 - UNCONTROLLABLE COSTS</t>
  </si>
  <si>
    <t xml:space="preserve">Business Rates </t>
  </si>
  <si>
    <t>Pipelines &amp; Pipeline Assets</t>
  </si>
  <si>
    <t>Head Office</t>
  </si>
  <si>
    <t xml:space="preserve">Other Facilities </t>
  </si>
  <si>
    <t>Seabed Wayleaves</t>
  </si>
  <si>
    <t>Utility Regulator</t>
  </si>
  <si>
    <t>CRU</t>
  </si>
  <si>
    <t>Ofgem</t>
  </si>
  <si>
    <t>Fuel Volume</t>
  </si>
  <si>
    <t>kwh</t>
  </si>
  <si>
    <t>Compressor Fuel Cost</t>
  </si>
  <si>
    <t>Compressor Fuel - Unit Cost</t>
  </si>
  <si>
    <t>p/kwh</t>
  </si>
  <si>
    <t>Shrinkage Costs</t>
  </si>
  <si>
    <t>Imbalance Charges</t>
  </si>
  <si>
    <t>TA Capacity Charge Payments</t>
  </si>
  <si>
    <t>Beattock Operating Costs</t>
  </si>
  <si>
    <t>Beattock Major Capital Works</t>
  </si>
  <si>
    <t>SWSOS Pipeline Costs</t>
  </si>
  <si>
    <t>REGULATORY INFORMATION GUIDANCE</t>
  </si>
  <si>
    <r>
      <t xml:space="preserve">RIGS - MEL </t>
    </r>
    <r>
      <rPr>
        <b/>
        <sz val="10"/>
        <color rgb="FFFF0000"/>
        <rFont val="Arial"/>
        <family val="2"/>
      </rPr>
      <t xml:space="preserve">REPEX </t>
    </r>
    <r>
      <rPr>
        <b/>
        <sz val="10"/>
        <rFont val="Arial"/>
        <family val="2"/>
      </rPr>
      <t>PROJECTS</t>
    </r>
  </si>
  <si>
    <t>Replacement Projects</t>
  </si>
  <si>
    <t>SCADA Refresh - FD Allowance</t>
  </si>
  <si>
    <t>1a</t>
  </si>
  <si>
    <t xml:space="preserve">Actual Spend (Nominal) </t>
  </si>
  <si>
    <t>1b</t>
  </si>
  <si>
    <t xml:space="preserve">Actual Spend (Real) </t>
  </si>
  <si>
    <t>1c</t>
  </si>
  <si>
    <t>SCADA Refresh - Outputs</t>
  </si>
  <si>
    <t>1d</t>
  </si>
  <si>
    <t>Hardware refresh</t>
  </si>
  <si>
    <t>2a</t>
  </si>
  <si>
    <t>2b</t>
  </si>
  <si>
    <t>2c</t>
  </si>
  <si>
    <t>2d</t>
  </si>
  <si>
    <t>3a</t>
  </si>
  <si>
    <t>3b</t>
  </si>
  <si>
    <t>3c</t>
  </si>
  <si>
    <t>3d</t>
  </si>
  <si>
    <t>PLC Panel Replacement - FD Allowance</t>
  </si>
  <si>
    <t>4a</t>
  </si>
  <si>
    <t>4b</t>
  </si>
  <si>
    <t>4c</t>
  </si>
  <si>
    <t>PLC Panel Replacement - Outputs</t>
  </si>
  <si>
    <t>4d</t>
  </si>
  <si>
    <t>5a</t>
  </si>
  <si>
    <t>5b</t>
  </si>
  <si>
    <t>5c</t>
  </si>
  <si>
    <t>5d</t>
  </si>
  <si>
    <t xml:space="preserve">Transformer Rectifier Replacement </t>
  </si>
  <si>
    <t>6a</t>
  </si>
  <si>
    <t>6b</t>
  </si>
  <si>
    <t>6c</t>
  </si>
  <si>
    <t>Transformer Replacement - Outputs</t>
  </si>
  <si>
    <t>6d</t>
  </si>
  <si>
    <t xml:space="preserve">Transformers Replaced </t>
  </si>
  <si>
    <t xml:space="preserve">Lagging Replacement </t>
  </si>
  <si>
    <t>7a</t>
  </si>
  <si>
    <t>7b</t>
  </si>
  <si>
    <t>7c</t>
  </si>
  <si>
    <t>Lagging Replacement - Outputs</t>
  </si>
  <si>
    <t>7d</t>
  </si>
  <si>
    <t>Lagging Replaced</t>
  </si>
  <si>
    <t>8a</t>
  </si>
  <si>
    <t>8b</t>
  </si>
  <si>
    <t>8c</t>
  </si>
  <si>
    <t>8d</t>
  </si>
  <si>
    <t xml:space="preserve">UPS and UPS Battery Replacement </t>
  </si>
  <si>
    <t>9a</t>
  </si>
  <si>
    <t>9b</t>
  </si>
  <si>
    <t>9c</t>
  </si>
  <si>
    <t>UPS and UPS Battery Replacment - Outputs</t>
  </si>
  <si>
    <t>9d</t>
  </si>
  <si>
    <t xml:space="preserve">Other Items </t>
  </si>
  <si>
    <t>10a</t>
  </si>
  <si>
    <t>10b</t>
  </si>
  <si>
    <t>10c</t>
  </si>
  <si>
    <t xml:space="preserve">Other items - Outputs </t>
  </si>
  <si>
    <t>10d</t>
  </si>
  <si>
    <t>11a</t>
  </si>
  <si>
    <t>11b</t>
  </si>
  <si>
    <t>11c</t>
  </si>
  <si>
    <t>11d</t>
  </si>
  <si>
    <t>Total Repex - FD Allowance (Real)</t>
  </si>
  <si>
    <t xml:space="preserve">Total Actual Spend (Nominal) </t>
  </si>
  <si>
    <t xml:space="preserve">Total Actual Spend (Real) </t>
  </si>
  <si>
    <t>Total Repex Over/(Underspend)</t>
  </si>
  <si>
    <t>TABLE 7 - SUMMARY</t>
  </si>
  <si>
    <t>Bond Repayments - MEL</t>
  </si>
  <si>
    <t>PTL Bond Repayments</t>
  </si>
  <si>
    <t>BGTL Bond Repayments</t>
  </si>
  <si>
    <t>WTL Bond Repayments</t>
  </si>
  <si>
    <t>Total Capital Repayments</t>
  </si>
  <si>
    <t>Capital Repayments - GNI (UK)</t>
  </si>
  <si>
    <t>North West Pipeline</t>
  </si>
  <si>
    <t>North West Spurs</t>
  </si>
  <si>
    <t>South North Pipeline</t>
  </si>
  <si>
    <t>South North Spurs</t>
  </si>
  <si>
    <t>Kernan-Derryhale Spur</t>
  </si>
  <si>
    <t>Tax</t>
  </si>
  <si>
    <t>Tax Payments</t>
  </si>
  <si>
    <t>Cost Summary</t>
  </si>
  <si>
    <t>Administration (Excluding Staff)</t>
  </si>
  <si>
    <t>Planned Maintenance (Exluding Staff)</t>
  </si>
  <si>
    <t>System Operation (GMO) - (Excluding Staff)</t>
  </si>
  <si>
    <t>Staff Costs - (All)</t>
  </si>
  <si>
    <t>Controllable Opex</t>
  </si>
  <si>
    <t>Controllable Repex</t>
  </si>
  <si>
    <t>Capital Repayments</t>
  </si>
  <si>
    <t>Total Costs</t>
  </si>
  <si>
    <t>Admin (Excluding Staff) - FD Allowance (Real)</t>
  </si>
  <si>
    <t>24a</t>
  </si>
  <si>
    <t>Actual Admin Opex - (Nominal)</t>
  </si>
  <si>
    <t>24b</t>
  </si>
  <si>
    <t>Actual Admin Opex - (Real)</t>
  </si>
  <si>
    <t>24c</t>
  </si>
  <si>
    <t>Planned Maintenance (Excluding Staff) - FD Allowance (Real)</t>
  </si>
  <si>
    <t>25a</t>
  </si>
  <si>
    <t>Actual Planned Maintenance - (Nominal)</t>
  </si>
  <si>
    <t>25b</t>
  </si>
  <si>
    <t>Actual Planned Maintenance - (Real)</t>
  </si>
  <si>
    <t>25c</t>
  </si>
  <si>
    <t>Unplanned Maintenance - FD Allowance (Real)</t>
  </si>
  <si>
    <t>26a</t>
  </si>
  <si>
    <t>Unplanned Maintenance - (Nominal)</t>
  </si>
  <si>
    <t>26b</t>
  </si>
  <si>
    <t>Unplanned Maintenance - (Real)</t>
  </si>
  <si>
    <t>26c</t>
  </si>
  <si>
    <t>System Operation (TSO) - FD Allowance (Real)</t>
  </si>
  <si>
    <t>27a</t>
  </si>
  <si>
    <t>System Operation (TSO) - (Nominal)</t>
  </si>
  <si>
    <t>27b</t>
  </si>
  <si>
    <t>System Operation (TSO) - (Real)</t>
  </si>
  <si>
    <t>27c</t>
  </si>
  <si>
    <t>System Operation (GMO) - FD Allowance (Real)</t>
  </si>
  <si>
    <t>28a</t>
  </si>
  <si>
    <t>System Operation (GMO) - (Nominal)</t>
  </si>
  <si>
    <t>28b</t>
  </si>
  <si>
    <t>System Operation (GMO) - (Real)</t>
  </si>
  <si>
    <t>28c</t>
  </si>
  <si>
    <t>Staff Costs (All) - FD Allowance (Real)</t>
  </si>
  <si>
    <t>29a</t>
  </si>
  <si>
    <t>Staff Costs (All) - (Nominal)</t>
  </si>
  <si>
    <t>29b</t>
  </si>
  <si>
    <t>Staff Costs (All) - (Real)</t>
  </si>
  <si>
    <t>29c</t>
  </si>
  <si>
    <t>Controllable Opex - FD Allowance (Real)</t>
  </si>
  <si>
    <t>30a</t>
  </si>
  <si>
    <t>Actual Controllable Opex - (Nominal)</t>
  </si>
  <si>
    <t>30b</t>
  </si>
  <si>
    <t>Actual Controllable Opex - (Real)</t>
  </si>
  <si>
    <t>30c</t>
  </si>
  <si>
    <t>Transmission Price Control 2022</t>
  </si>
  <si>
    <t>2022-23</t>
  </si>
  <si>
    <t>2023-24</t>
  </si>
  <si>
    <t>2024-25</t>
  </si>
  <si>
    <t>2025-26</t>
  </si>
  <si>
    <t>GT22 data</t>
  </si>
  <si>
    <t>GT22 Target</t>
  </si>
  <si>
    <t>TABLE 7 - REPORTING CHAPTER</t>
  </si>
  <si>
    <t>Asset Management Systems</t>
  </si>
  <si>
    <t>Benefits of the ASM</t>
  </si>
  <si>
    <t>Stakeholder Engagement</t>
  </si>
  <si>
    <t>Nr</t>
  </si>
  <si>
    <t>Joint Working</t>
  </si>
  <si>
    <t>Financial Benefits</t>
  </si>
  <si>
    <t>Non-financial benefits</t>
  </si>
  <si>
    <t>Shared activities initiated</t>
  </si>
  <si>
    <t>Operational Transport Emissions</t>
  </si>
  <si>
    <t>tCO2e</t>
  </si>
  <si>
    <t>Business Transport Emissions</t>
  </si>
  <si>
    <t>Fugitive Emissions</t>
  </si>
  <si>
    <t>Fuel Combustion Emissions</t>
  </si>
  <si>
    <t>Usage by Contractor</t>
  </si>
  <si>
    <t>Buildings Emissions</t>
  </si>
  <si>
    <t>GT22 Comparisons - Opex</t>
  </si>
  <si>
    <t>Percentage Differential from GT22</t>
  </si>
  <si>
    <t>0.000</t>
  </si>
  <si>
    <t>5e</t>
  </si>
  <si>
    <t>Non-critical sites decommissioned</t>
  </si>
  <si>
    <t>24V battery system installed at critical sites</t>
  </si>
  <si>
    <t>6e</t>
  </si>
  <si>
    <t>Pipework Coating - Outputs</t>
  </si>
  <si>
    <t>Block valves painted</t>
  </si>
  <si>
    <t>AGIs / Pressure Reduction Stations painted</t>
  </si>
  <si>
    <t xml:space="preserve">Pipework Coating </t>
  </si>
  <si>
    <t>Meter Replacement</t>
  </si>
  <si>
    <t>Meter Replacement - Outputs</t>
  </si>
  <si>
    <t>Ultrasonic meters</t>
  </si>
  <si>
    <t>Boiler House</t>
  </si>
  <si>
    <t>Boiler House - Outputs</t>
  </si>
  <si>
    <t xml:space="preserve"> Replacement of Larne boiler house and pre-heat systems</t>
  </si>
  <si>
    <t>Larne Inlet - Outputs</t>
  </si>
  <si>
    <t>Replacement of Larne inlet valve</t>
  </si>
  <si>
    <t xml:space="preserve"> Electrical Systems  - Outputs</t>
  </si>
  <si>
    <t>Replacement of lights and distribution boards at 6 AGIs</t>
  </si>
  <si>
    <t>Actuator</t>
  </si>
  <si>
    <t>Actuator  - Outputs</t>
  </si>
  <si>
    <t>Replacement of 37 actuators</t>
  </si>
  <si>
    <t>12a</t>
  </si>
  <si>
    <t>12b</t>
  </si>
  <si>
    <t>12c</t>
  </si>
  <si>
    <t>12d</t>
  </si>
  <si>
    <t xml:space="preserve"> Throttle Flow  - Outputs</t>
  </si>
  <si>
    <t>Replacement of 4 Throttle flow valves</t>
  </si>
  <si>
    <t>Throttle Flow</t>
  </si>
  <si>
    <t>13a</t>
  </si>
  <si>
    <t>13b</t>
  </si>
  <si>
    <t>13c</t>
  </si>
  <si>
    <t>13d</t>
  </si>
  <si>
    <t>Chromatograph  - Outputs</t>
  </si>
  <si>
    <t>Gas chromatograph system at Ballylumford</t>
  </si>
  <si>
    <t>Chromatograph</t>
  </si>
  <si>
    <t>Remote Operated Valve (ROV)</t>
  </si>
  <si>
    <t>Remote Operated Valve (ROV)  - Outputs</t>
  </si>
  <si>
    <t xml:space="preserve"> 5 ROVs</t>
  </si>
  <si>
    <t>14a</t>
  </si>
  <si>
    <t>14b</t>
  </si>
  <si>
    <t>14c</t>
  </si>
  <si>
    <t>14d</t>
  </si>
  <si>
    <t>Civils</t>
  </si>
  <si>
    <t>Civils  - Outputs</t>
  </si>
  <si>
    <t>3 kiosk roof repairs/replacements</t>
  </si>
  <si>
    <t>1 entire kiosk replacement</t>
  </si>
  <si>
    <t>15a</t>
  </si>
  <si>
    <t>15b</t>
  </si>
  <si>
    <t>15c</t>
  </si>
  <si>
    <t>15d</t>
  </si>
  <si>
    <t>15e</t>
  </si>
  <si>
    <t>16a</t>
  </si>
  <si>
    <t>16b</t>
  </si>
  <si>
    <t>16c</t>
  </si>
  <si>
    <t>16d</t>
  </si>
  <si>
    <t>Metering consistency study</t>
  </si>
  <si>
    <t>Metering Consistency  - Outputs</t>
  </si>
  <si>
    <t>Metering Consistency</t>
  </si>
  <si>
    <t>Security</t>
  </si>
  <si>
    <t>Security  - Outputs</t>
  </si>
  <si>
    <t>17a</t>
  </si>
  <si>
    <t>17b</t>
  </si>
  <si>
    <t>17c</t>
  </si>
  <si>
    <t>17d</t>
  </si>
  <si>
    <t>Legacy Project</t>
  </si>
  <si>
    <t>Legacy Project  - Outputs</t>
  </si>
  <si>
    <t>18a</t>
  </si>
  <si>
    <t>18b</t>
  </si>
  <si>
    <t>18c</t>
  </si>
  <si>
    <t>18d</t>
  </si>
  <si>
    <t>Instrumentation upgrades such as degraded cables.</t>
  </si>
  <si>
    <t>Abriox units’ replacement</t>
  </si>
  <si>
    <t>Ballylumford generator</t>
  </si>
  <si>
    <t>Outputs Not in GT22</t>
  </si>
  <si>
    <t>19e</t>
  </si>
  <si>
    <t>19f</t>
  </si>
  <si>
    <t>20a</t>
  </si>
  <si>
    <t>20b</t>
  </si>
  <si>
    <t>20c</t>
  </si>
  <si>
    <t>Business Carbon Footprint - MEL Usage</t>
  </si>
  <si>
    <t>Larne Inlet</t>
  </si>
  <si>
    <t xml:space="preserve">Electrical Systems </t>
  </si>
  <si>
    <t>Change Log</t>
  </si>
  <si>
    <t>Table Reference</t>
  </si>
  <si>
    <t>Date</t>
  </si>
  <si>
    <t>Changes made</t>
  </si>
  <si>
    <t>5 Programmable Logic Controllers</t>
  </si>
  <si>
    <t>SCADA servers are required to maintain 99.95% availability</t>
  </si>
  <si>
    <t>UK Compliance &amp; European Engagement</t>
  </si>
  <si>
    <t>Unknown risks that might occur</t>
  </si>
  <si>
    <t>19g</t>
  </si>
  <si>
    <t>19h</t>
  </si>
  <si>
    <t>Various other small items such as toilets, internet, cage bottles etc</t>
  </si>
  <si>
    <t>Final version for GT22</t>
  </si>
  <si>
    <t>2026-27</t>
  </si>
  <si>
    <t>Conversion Factor (Nominal to 2020-21 Prices)</t>
  </si>
  <si>
    <t xml:space="preserve">Number of stakeholder groups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</si>
</sst>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0.0000000"/>
    <numFmt numFmtId="168" formatCode="_-* #,##0_-;\-* #,##0_-;_-* &quot;-&quot;??_-;_-@_-"/>
    <numFmt numFmtId="169" formatCode="0.0000"/>
  </numFmts>
  <fonts count="4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 MT"/>
    </font>
    <font>
      <i/>
      <sz val="10"/>
      <name val="Arial 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2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70">
    <xf numFmtId="0" fontId="0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0" fontId="22" fillId="0" borderId="29" applyNumberFormat="0" applyFill="0" applyAlignment="0" applyProtection="0"/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3" borderId="32" applyNumberFormat="0" applyAlignment="0" applyProtection="0"/>
    <xf numFmtId="0" fontId="28" fillId="24" borderId="33" applyNumberFormat="0" applyAlignment="0" applyProtection="0"/>
    <xf numFmtId="0" fontId="29" fillId="24" borderId="32" applyNumberFormat="0" applyAlignment="0" applyProtection="0"/>
    <xf numFmtId="0" fontId="30" fillId="0" borderId="34" applyNumberFormat="0" applyFill="0" applyAlignment="0" applyProtection="0"/>
    <xf numFmtId="0" fontId="31" fillId="25" borderId="3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7" applyNumberFormat="0" applyFill="0" applyAlignment="0" applyProtection="0"/>
    <xf numFmtId="0" fontId="3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5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5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35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35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6" borderId="36" applyNumberFormat="0" applyFont="0" applyAlignment="0" applyProtection="0"/>
    <xf numFmtId="0" fontId="4" fillId="26" borderId="36" applyNumberFormat="0" applyFont="0" applyAlignment="0" applyProtection="0"/>
    <xf numFmtId="0" fontId="4" fillId="26" borderId="36" applyNumberFormat="0" applyFon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40" fillId="22" borderId="0" applyNumberFormat="0" applyBorder="0" applyAlignment="0" applyProtection="0"/>
    <xf numFmtId="0" fontId="2" fillId="0" borderId="0"/>
    <xf numFmtId="0" fontId="2" fillId="0" borderId="0"/>
    <xf numFmtId="0" fontId="41" fillId="0" borderId="0"/>
    <xf numFmtId="0" fontId="2" fillId="26" borderId="36" applyNumberFormat="0" applyFont="0" applyAlignment="0" applyProtection="0"/>
    <xf numFmtId="0" fontId="2" fillId="26" borderId="36" applyNumberFormat="0" applyFont="0" applyAlignment="0" applyProtection="0"/>
    <xf numFmtId="0" fontId="2" fillId="26" borderId="36" applyNumberFormat="0" applyFont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26" borderId="36" applyNumberFormat="0" applyFont="0" applyAlignment="0" applyProtection="0"/>
    <xf numFmtId="0" fontId="1" fillId="26" borderId="36" applyNumberFormat="0" applyFont="0" applyAlignment="0" applyProtection="0"/>
    <xf numFmtId="0" fontId="1" fillId="26" borderId="36" applyNumberFormat="0" applyFont="0" applyAlignment="0" applyProtection="0"/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8" fillId="16" borderId="28" xfId="2" applyNumberFormat="1" applyFont="1" applyFill="1" applyBorder="1" applyAlignment="1">
      <alignment horizontal="center" vertical="center"/>
    </xf>
    <xf numFmtId="164" fontId="10" fillId="10" borderId="0" xfId="2" applyNumberFormat="1" applyFill="1" applyAlignment="1">
      <alignment horizontal="center" vertical="center"/>
    </xf>
    <xf numFmtId="164" fontId="8" fillId="10" borderId="0" xfId="5" applyNumberFormat="1" applyFon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vertical="center"/>
    </xf>
    <xf numFmtId="0" fontId="8" fillId="10" borderId="8" xfId="5" applyFont="1" applyFill="1" applyBorder="1" applyAlignment="1">
      <alignment vertical="center"/>
    </xf>
    <xf numFmtId="0" fontId="9" fillId="10" borderId="0" xfId="5" applyFont="1" applyFill="1" applyAlignment="1">
      <alignment vertical="center"/>
    </xf>
    <xf numFmtId="0" fontId="13" fillId="10" borderId="0" xfId="5" applyFont="1" applyFill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0" fontId="8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8" fillId="10" borderId="0" xfId="5" applyFont="1" applyFill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8" fillId="10" borderId="6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4" xfId="5" quotePrefix="1" applyFont="1" applyFill="1" applyBorder="1" applyAlignment="1">
      <alignment horizontal="center" vertical="center"/>
    </xf>
    <xf numFmtId="0" fontId="8" fillId="10" borderId="6" xfId="5" quotePrefix="1" applyFont="1" applyFill="1" applyBorder="1" applyAlignment="1">
      <alignment horizontal="center" vertical="center"/>
    </xf>
    <xf numFmtId="0" fontId="8" fillId="3" borderId="5" xfId="5" applyFont="1" applyFill="1" applyBorder="1" applyAlignment="1">
      <alignment vertical="center"/>
    </xf>
    <xf numFmtId="0" fontId="5" fillId="0" borderId="1" xfId="5" applyBorder="1" applyAlignment="1">
      <alignment vertical="center"/>
    </xf>
    <xf numFmtId="0" fontId="5" fillId="6" borderId="1" xfId="5" applyFill="1" applyBorder="1" applyAlignment="1">
      <alignment horizontal="center" vertical="center"/>
    </xf>
    <xf numFmtId="0" fontId="8" fillId="3" borderId="1" xfId="5" applyFont="1" applyFill="1" applyBorder="1" applyAlignment="1">
      <alignment vertical="center"/>
    </xf>
    <xf numFmtId="0" fontId="10" fillId="10" borderId="0" xfId="2" applyFill="1" applyAlignment="1">
      <alignment vertical="center"/>
    </xf>
    <xf numFmtId="0" fontId="5" fillId="0" borderId="1" xfId="5" applyBorder="1" applyAlignment="1">
      <alignment vertical="center" wrapText="1"/>
    </xf>
    <xf numFmtId="0" fontId="5" fillId="10" borderId="0" xfId="5" applyFill="1" applyAlignment="1">
      <alignment vertical="center" wrapText="1"/>
    </xf>
    <xf numFmtId="0" fontId="5" fillId="10" borderId="0" xfId="5" applyFill="1" applyAlignment="1">
      <alignment horizontal="center" vertical="center"/>
    </xf>
    <xf numFmtId="0" fontId="8" fillId="3" borderId="1" xfId="5" applyFont="1" applyFill="1" applyBorder="1" applyAlignment="1">
      <alignment horizontal="left" vertical="center"/>
    </xf>
    <xf numFmtId="0" fontId="0" fillId="10" borderId="12" xfId="0" applyFill="1" applyBorder="1" applyAlignment="1">
      <alignment vertical="center"/>
    </xf>
    <xf numFmtId="0" fontId="10" fillId="10" borderId="12" xfId="2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8" fillId="15" borderId="1" xfId="5" applyFont="1" applyFill="1" applyBorder="1" applyAlignment="1">
      <alignment horizontal="center" vertical="center"/>
    </xf>
    <xf numFmtId="0" fontId="8" fillId="15" borderId="1" xfId="5" applyFont="1" applyFill="1" applyBorder="1" applyAlignment="1">
      <alignment horizontal="left" vertical="center"/>
    </xf>
    <xf numFmtId="0" fontId="8" fillId="10" borderId="0" xfId="5" applyFont="1" applyFill="1" applyAlignment="1">
      <alignment horizontal="centerContinuous" vertical="center"/>
    </xf>
    <xf numFmtId="0" fontId="0" fillId="10" borderId="22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vertical="center"/>
    </xf>
    <xf numFmtId="0" fontId="9" fillId="10" borderId="8" xfId="5" applyFont="1" applyFill="1" applyBorder="1" applyAlignment="1">
      <alignment vertical="center"/>
    </xf>
    <xf numFmtId="0" fontId="5" fillId="10" borderId="8" xfId="5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0" fillId="10" borderId="11" xfId="0" applyFill="1" applyBorder="1" applyAlignment="1">
      <alignment vertical="center"/>
    </xf>
    <xf numFmtId="0" fontId="5" fillId="10" borderId="0" xfId="5" applyFill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17" fillId="10" borderId="1" xfId="9" quotePrefix="1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7" fillId="10" borderId="1" xfId="9" applyFont="1" applyFill="1" applyBorder="1" applyAlignment="1" applyProtection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16" fillId="10" borderId="0" xfId="9" quotePrefix="1" applyFill="1" applyAlignment="1" applyProtection="1">
      <alignment vertical="center"/>
    </xf>
    <xf numFmtId="0" fontId="5" fillId="10" borderId="9" xfId="5" applyFill="1" applyBorder="1" applyAlignment="1">
      <alignment vertical="center"/>
    </xf>
    <xf numFmtId="0" fontId="5" fillId="10" borderId="8" xfId="5" applyFill="1" applyBorder="1" applyAlignment="1">
      <alignment horizontal="center" vertical="center"/>
    </xf>
    <xf numFmtId="0" fontId="5" fillId="10" borderId="10" xfId="5" applyFill="1" applyBorder="1" applyAlignment="1">
      <alignment vertical="center"/>
    </xf>
    <xf numFmtId="0" fontId="5" fillId="10" borderId="11" xfId="5" applyFill="1" applyBorder="1" applyAlignment="1">
      <alignment vertical="center"/>
    </xf>
    <xf numFmtId="0" fontId="5" fillId="10" borderId="12" xfId="5" applyFill="1" applyBorder="1" applyAlignment="1">
      <alignment vertical="center"/>
    </xf>
    <xf numFmtId="0" fontId="5" fillId="10" borderId="11" xfId="5" applyFill="1" applyBorder="1" applyAlignment="1">
      <alignment horizontal="center" vertical="center"/>
    </xf>
    <xf numFmtId="0" fontId="5" fillId="10" borderId="21" xfId="5" applyFill="1" applyBorder="1" applyAlignment="1">
      <alignment horizontal="center" vertical="center"/>
    </xf>
    <xf numFmtId="0" fontId="5" fillId="10" borderId="17" xfId="5" applyFill="1" applyBorder="1" applyAlignment="1">
      <alignment horizontal="center" vertical="center"/>
    </xf>
    <xf numFmtId="0" fontId="5" fillId="10" borderId="12" xfId="5" applyFill="1" applyBorder="1" applyAlignment="1">
      <alignment horizontal="center" vertical="center"/>
    </xf>
    <xf numFmtId="0" fontId="8" fillId="3" borderId="25" xfId="5" applyFont="1" applyFill="1" applyBorder="1" applyAlignment="1">
      <alignment vertical="center"/>
    </xf>
    <xf numFmtId="0" fontId="5" fillId="3" borderId="26" xfId="5" applyFill="1" applyBorder="1" applyAlignment="1">
      <alignment vertical="center"/>
    </xf>
    <xf numFmtId="0" fontId="5" fillId="3" borderId="27" xfId="5" applyFill="1" applyBorder="1" applyAlignment="1">
      <alignment horizontal="center" vertical="center"/>
    </xf>
    <xf numFmtId="0" fontId="5" fillId="3" borderId="3" xfId="5" applyFill="1" applyBorder="1" applyAlignment="1">
      <alignment vertical="center"/>
    </xf>
    <xf numFmtId="0" fontId="5" fillId="3" borderId="2" xfId="5" applyFill="1" applyBorder="1" applyAlignment="1">
      <alignment vertical="center"/>
    </xf>
    <xf numFmtId="0" fontId="5" fillId="3" borderId="7" xfId="5" applyFill="1" applyBorder="1" applyAlignment="1">
      <alignment vertical="center"/>
    </xf>
    <xf numFmtId="0" fontId="5" fillId="3" borderId="4" xfId="5" applyFill="1" applyBorder="1" applyAlignment="1">
      <alignment horizontal="center" vertical="center"/>
    </xf>
    <xf numFmtId="0" fontId="5" fillId="10" borderId="3" xfId="5" applyFill="1" applyBorder="1" applyAlignment="1">
      <alignment vertical="center"/>
    </xf>
    <xf numFmtId="0" fontId="5" fillId="0" borderId="1" xfId="5" applyBorder="1" applyAlignment="1">
      <alignment horizontal="center" vertical="center"/>
    </xf>
    <xf numFmtId="164" fontId="5" fillId="19" borderId="4" xfId="5" applyNumberFormat="1" applyFill="1" applyBorder="1" applyAlignment="1">
      <alignment horizontal="center" vertical="center"/>
    </xf>
    <xf numFmtId="164" fontId="8" fillId="19" borderId="4" xfId="5" applyNumberFormat="1" applyFont="1" applyFill="1" applyBorder="1" applyAlignment="1">
      <alignment horizontal="center" vertical="center"/>
    </xf>
    <xf numFmtId="164" fontId="5" fillId="17" borderId="1" xfId="5" applyNumberFormat="1" applyFill="1" applyBorder="1" applyAlignment="1">
      <alignment horizontal="center" vertical="center"/>
    </xf>
    <xf numFmtId="164" fontId="8" fillId="19" borderId="1" xfId="5" applyNumberFormat="1" applyFont="1" applyFill="1" applyBorder="1" applyAlignment="1">
      <alignment horizontal="center" vertical="center"/>
    </xf>
    <xf numFmtId="164" fontId="5" fillId="18" borderId="1" xfId="5" applyNumberFormat="1" applyFill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5" fillId="18" borderId="1" xfId="5" applyFill="1" applyBorder="1" applyAlignment="1">
      <alignment horizontal="center" vertical="center"/>
    </xf>
    <xf numFmtId="0" fontId="5" fillId="18" borderId="1" xfId="5" applyFill="1" applyBorder="1" applyAlignment="1">
      <alignment vertical="center"/>
    </xf>
    <xf numFmtId="164" fontId="8" fillId="18" borderId="1" xfId="5" applyNumberFormat="1" applyFont="1" applyFill="1" applyBorder="1" applyAlignment="1">
      <alignment horizontal="center" vertical="center"/>
    </xf>
    <xf numFmtId="164" fontId="5" fillId="19" borderId="1" xfId="5" applyNumberFormat="1" applyFill="1" applyBorder="1" applyAlignment="1">
      <alignment horizontal="center" vertical="center"/>
    </xf>
    <xf numFmtId="1" fontId="8" fillId="18" borderId="1" xfId="5" applyNumberFormat="1" applyFont="1" applyFill="1" applyBorder="1" applyAlignment="1">
      <alignment horizontal="center" vertical="center"/>
    </xf>
    <xf numFmtId="0" fontId="15" fillId="18" borderId="1" xfId="5" applyFont="1" applyFill="1" applyBorder="1" applyAlignment="1">
      <alignment vertical="center"/>
    </xf>
    <xf numFmtId="0" fontId="5" fillId="10" borderId="6" xfId="5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8" fillId="0" borderId="1" xfId="5" applyFont="1" applyBorder="1" applyAlignment="1">
      <alignment vertical="center"/>
    </xf>
    <xf numFmtId="1" fontId="8" fillId="10" borderId="0" xfId="5" applyNumberFormat="1" applyFont="1" applyFill="1" applyAlignment="1">
      <alignment horizontal="center" vertical="center"/>
    </xf>
    <xf numFmtId="0" fontId="8" fillId="10" borderId="0" xfId="5" quotePrefix="1" applyFont="1" applyFill="1" applyAlignment="1">
      <alignment horizontal="center" vertical="center"/>
    </xf>
    <xf numFmtId="17" fontId="8" fillId="10" borderId="1" xfId="5" applyNumberFormat="1" applyFont="1" applyFill="1" applyBorder="1" applyAlignment="1">
      <alignment horizontal="center" vertical="center"/>
    </xf>
    <xf numFmtId="17" fontId="8" fillId="10" borderId="0" xfId="5" applyNumberFormat="1" applyFont="1" applyFill="1" applyAlignment="1">
      <alignment horizontal="center" vertical="center"/>
    </xf>
    <xf numFmtId="0" fontId="5" fillId="1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" fontId="5" fillId="17" borderId="1" xfId="5" applyNumberFormat="1" applyFill="1" applyBorder="1" applyAlignment="1">
      <alignment horizontal="center" vertical="center"/>
    </xf>
    <xf numFmtId="164" fontId="5" fillId="2" borderId="24" xfId="2" applyNumberFormat="1" applyFont="1" applyFill="1" applyBorder="1" applyAlignment="1">
      <alignment horizontal="center" vertical="center"/>
    </xf>
    <xf numFmtId="164" fontId="8" fillId="2" borderId="24" xfId="2" applyNumberFormat="1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0" fontId="19" fillId="6" borderId="1" xfId="5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  <xf numFmtId="0" fontId="17" fillId="0" borderId="1" xfId="9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6" fontId="5" fillId="2" borderId="1" xfId="8" applyNumberFormat="1" applyFont="1" applyFill="1" applyBorder="1" applyAlignment="1">
      <alignment horizontal="center" vertical="center"/>
    </xf>
    <xf numFmtId="0" fontId="5" fillId="6" borderId="0" xfId="5" applyFill="1" applyAlignment="1">
      <alignment horizontal="center" vertical="center"/>
    </xf>
    <xf numFmtId="164" fontId="0" fillId="10" borderId="0" xfId="0" applyNumberFormat="1" applyFill="1" applyAlignment="1">
      <alignment vertical="center"/>
    </xf>
    <xf numFmtId="0" fontId="5" fillId="0" borderId="0" xfId="5" applyAlignment="1">
      <alignment vertical="center"/>
    </xf>
    <xf numFmtId="1" fontId="5" fillId="13" borderId="0" xfId="2" applyNumberFormat="1" applyFont="1" applyFill="1" applyAlignment="1">
      <alignment horizontal="center" vertical="center"/>
    </xf>
    <xf numFmtId="1" fontId="5" fillId="11" borderId="1" xfId="5" applyNumberFormat="1" applyFill="1" applyBorder="1" applyAlignment="1">
      <alignment horizontal="center" vertical="center"/>
    </xf>
    <xf numFmtId="1" fontId="5" fillId="10" borderId="6" xfId="5" applyNumberFormat="1" applyFill="1" applyBorder="1" applyAlignment="1">
      <alignment horizontal="center" vertical="center"/>
    </xf>
    <xf numFmtId="1" fontId="5" fillId="4" borderId="1" xfId="5" applyNumberForma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64" fontId="0" fillId="10" borderId="14" xfId="0" applyNumberFormat="1" applyFill="1" applyBorder="1" applyAlignment="1">
      <alignment vertical="center"/>
    </xf>
    <xf numFmtId="164" fontId="14" fillId="10" borderId="0" xfId="5" applyNumberFormat="1" applyFont="1" applyFill="1" applyAlignment="1">
      <alignment horizontal="center" vertical="center"/>
    </xf>
    <xf numFmtId="166" fontId="0" fillId="10" borderId="0" xfId="8" applyNumberFormat="1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19" fillId="10" borderId="0" xfId="5" applyFont="1" applyFill="1" applyAlignment="1">
      <alignment vertical="center"/>
    </xf>
    <xf numFmtId="1" fontId="5" fillId="13" borderId="6" xfId="5" applyNumberFormat="1" applyFill="1" applyBorder="1" applyAlignment="1">
      <alignment horizontal="center" vertical="center"/>
    </xf>
    <xf numFmtId="0" fontId="18" fillId="10" borderId="0" xfId="5" applyFont="1" applyFill="1" applyAlignment="1">
      <alignment vertical="center"/>
    </xf>
    <xf numFmtId="0" fontId="18" fillId="10" borderId="0" xfId="5" applyFont="1" applyFill="1" applyAlignment="1">
      <alignment horizontal="center" vertical="center"/>
    </xf>
    <xf numFmtId="167" fontId="8" fillId="10" borderId="0" xfId="5" applyNumberFormat="1" applyFont="1" applyFill="1" applyAlignment="1">
      <alignment horizontal="center" vertical="center"/>
    </xf>
    <xf numFmtId="164" fontId="5" fillId="2" borderId="28" xfId="0" applyNumberFormat="1" applyFont="1" applyFill="1" applyBorder="1" applyAlignment="1">
      <alignment horizontal="center" vertical="center"/>
    </xf>
    <xf numFmtId="164" fontId="19" fillId="10" borderId="0" xfId="5" applyNumberFormat="1" applyFont="1" applyFill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5" fontId="5" fillId="11" borderId="1" xfId="8" applyNumberFormat="1" applyFont="1" applyFill="1" applyBorder="1" applyAlignment="1" applyProtection="1">
      <alignment horizontal="center" vertical="center"/>
    </xf>
    <xf numFmtId="0" fontId="19" fillId="10" borderId="8" xfId="5" applyFont="1" applyFill="1" applyBorder="1" applyAlignment="1">
      <alignment vertical="center"/>
    </xf>
    <xf numFmtId="0" fontId="14" fillId="10" borderId="0" xfId="5" applyFont="1" applyFill="1" applyAlignment="1">
      <alignment horizontal="center" vertical="center"/>
    </xf>
    <xf numFmtId="164" fontId="19" fillId="10" borderId="6" xfId="5" applyNumberFormat="1" applyFont="1" applyFill="1" applyBorder="1" applyAlignment="1">
      <alignment horizontal="center" vertical="center"/>
    </xf>
    <xf numFmtId="164" fontId="20" fillId="10" borderId="0" xfId="2" applyNumberFormat="1" applyFont="1" applyFill="1" applyAlignment="1">
      <alignment horizontal="center" vertical="center"/>
    </xf>
    <xf numFmtId="164" fontId="19" fillId="13" borderId="6" xfId="5" applyNumberFormat="1" applyFont="1" applyFill="1" applyBorder="1" applyAlignment="1">
      <alignment horizontal="center" vertical="center"/>
    </xf>
    <xf numFmtId="164" fontId="19" fillId="13" borderId="0" xfId="5" applyNumberFormat="1" applyFont="1" applyFill="1" applyAlignment="1">
      <alignment horizontal="center" vertical="center"/>
    </xf>
    <xf numFmtId="164" fontId="20" fillId="10" borderId="0" xfId="0" applyNumberFormat="1" applyFont="1" applyFill="1" applyAlignment="1">
      <alignment horizontal="center" vertical="center"/>
    </xf>
    <xf numFmtId="0" fontId="20" fillId="10" borderId="14" xfId="0" applyFont="1" applyFill="1" applyBorder="1" applyAlignment="1">
      <alignment vertical="center"/>
    </xf>
    <xf numFmtId="164" fontId="20" fillId="10" borderId="0" xfId="0" applyNumberFormat="1" applyFont="1" applyFill="1" applyAlignment="1">
      <alignment vertical="center"/>
    </xf>
    <xf numFmtId="0" fontId="14" fillId="10" borderId="0" xfId="5" applyFont="1" applyFill="1" applyAlignment="1">
      <alignment horizontal="centerContinuous" vertical="center"/>
    </xf>
    <xf numFmtId="0" fontId="19" fillId="0" borderId="6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19" fillId="10" borderId="0" xfId="5" applyFont="1" applyFill="1" applyAlignment="1">
      <alignment vertical="center" wrapText="1"/>
    </xf>
    <xf numFmtId="164" fontId="20" fillId="10" borderId="0" xfId="10" applyNumberFormat="1" applyFont="1" applyFill="1" applyAlignment="1">
      <alignment horizontal="center" vertical="center"/>
    </xf>
    <xf numFmtId="0" fontId="20" fillId="10" borderId="0" xfId="3" applyFont="1" applyFill="1" applyAlignment="1">
      <alignment vertical="center"/>
    </xf>
    <xf numFmtId="164" fontId="20" fillId="10" borderId="0" xfId="3" applyNumberFormat="1" applyFont="1" applyFill="1" applyAlignment="1">
      <alignment horizontal="center" vertical="center"/>
    </xf>
    <xf numFmtId="169" fontId="21" fillId="10" borderId="14" xfId="0" applyNumberFormat="1" applyFont="1" applyFill="1" applyBorder="1" applyAlignment="1">
      <alignment horizontal="center" vertical="center"/>
    </xf>
    <xf numFmtId="164" fontId="19" fillId="13" borderId="0" xfId="0" applyNumberFormat="1" applyFont="1" applyFill="1" applyAlignment="1">
      <alignment horizontal="center" vertical="center"/>
    </xf>
    <xf numFmtId="0" fontId="19" fillId="10" borderId="0" xfId="5" applyFont="1" applyFill="1" applyAlignment="1">
      <alignment horizontal="center" vertical="center"/>
    </xf>
    <xf numFmtId="164" fontId="5" fillId="4" borderId="1" xfId="5" applyNumberForma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5" fillId="1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17" borderId="1" xfId="5" applyNumberFormat="1" applyFill="1" applyBorder="1" applyAlignment="1">
      <alignment horizontal="center" vertical="center"/>
    </xf>
    <xf numFmtId="2" fontId="5" fillId="17" borderId="1" xfId="5" applyNumberFormat="1" applyFill="1" applyBorder="1" applyAlignment="1">
      <alignment horizontal="center" vertical="center"/>
    </xf>
    <xf numFmtId="0" fontId="0" fillId="10" borderId="0" xfId="0" applyFill="1"/>
    <xf numFmtId="9" fontId="5" fillId="10" borderId="0" xfId="8" applyFont="1" applyFill="1" applyBorder="1" applyAlignment="1">
      <alignment vertical="center"/>
    </xf>
    <xf numFmtId="165" fontId="5" fillId="4" borderId="1" xfId="5" applyNumberFormat="1" applyFill="1" applyBorder="1" applyAlignment="1">
      <alignment horizontal="center" vertical="center"/>
    </xf>
    <xf numFmtId="164" fontId="5" fillId="11" borderId="1" xfId="8" applyNumberFormat="1" applyFont="1" applyFill="1" applyBorder="1" applyAlignment="1" applyProtection="1">
      <alignment horizontal="center" vertical="center"/>
    </xf>
    <xf numFmtId="165" fontId="8" fillId="10" borderId="0" xfId="5" applyNumberFormat="1" applyFont="1" applyFill="1" applyAlignment="1">
      <alignment horizontal="center" vertical="center"/>
    </xf>
    <xf numFmtId="164" fontId="5" fillId="13" borderId="0" xfId="0" applyNumberFormat="1" applyFont="1" applyFill="1" applyAlignment="1">
      <alignment horizontal="center" vertical="center"/>
    </xf>
    <xf numFmtId="164" fontId="5" fillId="10" borderId="0" xfId="5" applyNumberFormat="1" applyFill="1" applyAlignment="1">
      <alignment horizontal="center" vertical="center"/>
    </xf>
    <xf numFmtId="164" fontId="8" fillId="10" borderId="26" xfId="5" applyNumberFormat="1" applyFont="1" applyFill="1" applyBorder="1" applyAlignment="1">
      <alignment horizontal="center" vertical="center"/>
    </xf>
    <xf numFmtId="164" fontId="0" fillId="10" borderId="14" xfId="0" applyNumberForma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10" borderId="18" xfId="5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165" fontId="5" fillId="10" borderId="6" xfId="5" applyNumberFormat="1" applyFill="1" applyBorder="1" applyAlignment="1">
      <alignment horizontal="center" vertical="center"/>
    </xf>
    <xf numFmtId="166" fontId="5" fillId="11" borderId="1" xfId="8" applyNumberFormat="1" applyFont="1" applyFill="1" applyBorder="1" applyAlignment="1" applyProtection="1">
      <alignment horizontal="center" vertical="center"/>
    </xf>
    <xf numFmtId="164" fontId="5" fillId="11" borderId="1" xfId="5" applyNumberFormat="1" applyFill="1" applyBorder="1" applyAlignment="1">
      <alignment horizontal="center" vertical="center"/>
    </xf>
    <xf numFmtId="0" fontId="5" fillId="10" borderId="6" xfId="5" applyFill="1" applyBorder="1" applyAlignment="1">
      <alignment vertical="center"/>
    </xf>
    <xf numFmtId="0" fontId="5" fillId="10" borderId="16" xfId="5" applyFill="1" applyBorder="1" applyAlignment="1">
      <alignment vertical="center"/>
    </xf>
    <xf numFmtId="164" fontId="5" fillId="10" borderId="26" xfId="5" applyNumberForma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38" xfId="0" applyNumberFormat="1" applyFont="1" applyFill="1" applyBorder="1" applyAlignment="1">
      <alignment horizontal="center" vertical="center"/>
    </xf>
    <xf numFmtId="165" fontId="5" fillId="13" borderId="6" xfId="5" applyNumberFormat="1" applyFill="1" applyBorder="1" applyAlignment="1">
      <alignment horizontal="center" vertical="center"/>
    </xf>
    <xf numFmtId="165" fontId="5" fillId="2" borderId="28" xfId="0" applyNumberFormat="1" applyFont="1" applyFill="1" applyBorder="1" applyAlignment="1">
      <alignment horizontal="center" vertical="center"/>
    </xf>
    <xf numFmtId="165" fontId="8" fillId="10" borderId="26" xfId="5" applyNumberFormat="1" applyFont="1" applyFill="1" applyBorder="1" applyAlignment="1">
      <alignment horizontal="center" vertical="center"/>
    </xf>
    <xf numFmtId="0" fontId="8" fillId="10" borderId="26" xfId="5" applyFont="1" applyFill="1" applyBorder="1" applyAlignment="1">
      <alignment horizontal="center" vertical="center"/>
    </xf>
    <xf numFmtId="164" fontId="5" fillId="13" borderId="6" xfId="5" applyNumberForma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8" xfId="0" applyNumberFormat="1" applyFont="1" applyFill="1" applyBorder="1" applyAlignment="1">
      <alignment horizontal="center" vertical="center"/>
    </xf>
    <xf numFmtId="0" fontId="5" fillId="0" borderId="6" xfId="5" applyBorder="1" applyAlignment="1">
      <alignment horizontal="center" vertical="center"/>
    </xf>
    <xf numFmtId="164" fontId="5" fillId="11" borderId="27" xfId="5" applyNumberForma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64" fontId="5" fillId="10" borderId="6" xfId="5" applyNumberFormat="1" applyFill="1" applyBorder="1" applyAlignment="1">
      <alignment horizontal="center" vertical="center"/>
    </xf>
    <xf numFmtId="164" fontId="5" fillId="13" borderId="0" xfId="5" applyNumberFormat="1" applyFill="1" applyAlignment="1">
      <alignment horizontal="center" vertical="center"/>
    </xf>
    <xf numFmtId="164" fontId="5" fillId="10" borderId="0" xfId="5" applyNumberFormat="1" applyFill="1" applyAlignment="1">
      <alignment vertical="center"/>
    </xf>
    <xf numFmtId="164" fontId="5" fillId="11" borderId="5" xfId="5" applyNumberForma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1" fontId="5" fillId="10" borderId="0" xfId="5" applyNumberFormat="1" applyFill="1" applyAlignment="1">
      <alignment horizontal="center" vertical="center"/>
    </xf>
    <xf numFmtId="1" fontId="5" fillId="11" borderId="5" xfId="5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38" xfId="0" applyNumberFormat="1" applyFont="1" applyFill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/>
    </xf>
    <xf numFmtId="0" fontId="5" fillId="0" borderId="0" xfId="5" applyAlignment="1">
      <alignment horizontal="center" vertical="center"/>
    </xf>
    <xf numFmtId="1" fontId="5" fillId="13" borderId="0" xfId="5" applyNumberFormat="1" applyFill="1" applyAlignment="1">
      <alignment horizontal="center" vertical="center"/>
    </xf>
    <xf numFmtId="0" fontId="5" fillId="13" borderId="0" xfId="5" applyFill="1" applyAlignment="1">
      <alignment vertical="center"/>
    </xf>
    <xf numFmtId="0" fontId="5" fillId="0" borderId="6" xfId="5" applyBorder="1" applyAlignment="1">
      <alignment vertical="center"/>
    </xf>
    <xf numFmtId="168" fontId="5" fillId="14" borderId="1" xfId="11" applyNumberFormat="1" applyFont="1" applyFill="1" applyBorder="1" applyAlignment="1">
      <alignment horizontal="center" vertical="center"/>
    </xf>
    <xf numFmtId="168" fontId="5" fillId="4" borderId="1" xfId="11" applyNumberFormat="1" applyFont="1" applyFill="1" applyBorder="1" applyAlignment="1">
      <alignment horizontal="center" vertical="center"/>
    </xf>
    <xf numFmtId="164" fontId="5" fillId="14" borderId="1" xfId="5" applyNumberForma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10" borderId="21" xfId="5" applyFont="1" applyFill="1" applyBorder="1" applyAlignment="1">
      <alignment horizontal="center" vertical="center"/>
    </xf>
    <xf numFmtId="165" fontId="8" fillId="10" borderId="0" xfId="5" applyNumberFormat="1" applyFont="1" applyFill="1" applyAlignment="1">
      <alignment horizontal="centerContinuous" vertical="center"/>
    </xf>
    <xf numFmtId="0" fontId="5" fillId="2" borderId="39" xfId="0" applyFont="1" applyFill="1" applyBorder="1" applyAlignment="1">
      <alignment vertical="center"/>
    </xf>
    <xf numFmtId="0" fontId="5" fillId="16" borderId="39" xfId="0" applyFont="1" applyFill="1" applyBorder="1" applyAlignment="1">
      <alignment vertical="center"/>
    </xf>
    <xf numFmtId="0" fontId="8" fillId="3" borderId="40" xfId="5" applyFont="1" applyFill="1" applyBorder="1" applyAlignment="1">
      <alignment vertical="center"/>
    </xf>
    <xf numFmtId="0" fontId="5" fillId="3" borderId="41" xfId="5" applyFill="1" applyBorder="1" applyAlignment="1">
      <alignment vertical="center"/>
    </xf>
    <xf numFmtId="0" fontId="5" fillId="3" borderId="42" xfId="5" applyFill="1" applyBorder="1" applyAlignment="1">
      <alignment horizontal="center" vertical="center"/>
    </xf>
    <xf numFmtId="164" fontId="5" fillId="2" borderId="43" xfId="2" applyNumberFormat="1" applyFont="1" applyFill="1" applyBorder="1" applyAlignment="1">
      <alignment horizontal="center" vertical="center"/>
    </xf>
    <xf numFmtId="164" fontId="8" fillId="2" borderId="43" xfId="2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3" borderId="45" xfId="5" applyFont="1" applyFill="1" applyBorder="1" applyAlignment="1">
      <alignment vertical="center"/>
    </xf>
    <xf numFmtId="0" fontId="5" fillId="3" borderId="46" xfId="5" applyFill="1" applyBorder="1" applyAlignment="1">
      <alignment vertical="center"/>
    </xf>
    <xf numFmtId="0" fontId="5" fillId="3" borderId="47" xfId="5" applyFill="1" applyBorder="1" applyAlignment="1">
      <alignment horizontal="center" vertical="center"/>
    </xf>
    <xf numFmtId="164" fontId="5" fillId="2" borderId="48" xfId="0" applyNumberFormat="1" applyFont="1" applyFill="1" applyBorder="1" applyAlignment="1">
      <alignment horizontal="center" vertical="center"/>
    </xf>
    <xf numFmtId="166" fontId="5" fillId="2" borderId="48" xfId="8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5" fillId="10" borderId="0" xfId="0" applyFont="1" applyFill="1" applyAlignment="1">
      <alignment horizontal="center" vertical="center"/>
    </xf>
    <xf numFmtId="1" fontId="5" fillId="18" borderId="1" xfId="5" applyNumberFormat="1" applyFill="1" applyBorder="1" applyAlignment="1">
      <alignment horizontal="center" vertical="center"/>
    </xf>
    <xf numFmtId="166" fontId="5" fillId="2" borderId="43" xfId="8" applyNumberFormat="1" applyFont="1" applyFill="1" applyBorder="1" applyAlignment="1">
      <alignment horizontal="center" vertical="center"/>
    </xf>
    <xf numFmtId="164" fontId="5" fillId="2" borderId="43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10" borderId="19" xfId="5" applyFill="1" applyBorder="1" applyAlignment="1">
      <alignment horizontal="center" vertical="center"/>
    </xf>
    <xf numFmtId="0" fontId="5" fillId="10" borderId="44" xfId="5" applyFill="1" applyBorder="1" applyAlignment="1">
      <alignment horizontal="center" vertical="center"/>
    </xf>
    <xf numFmtId="0" fontId="5" fillId="10" borderId="5" xfId="5" applyFill="1" applyBorder="1" applyAlignment="1">
      <alignment horizontal="center" vertical="center"/>
    </xf>
    <xf numFmtId="0" fontId="5" fillId="10" borderId="20" xfId="5" applyFill="1" applyBorder="1" applyAlignment="1">
      <alignment horizontal="center" vertical="center"/>
    </xf>
    <xf numFmtId="0" fontId="8" fillId="10" borderId="21" xfId="5" applyFont="1" applyFill="1" applyBorder="1" applyAlignment="1">
      <alignment horizontal="center" vertical="center"/>
    </xf>
    <xf numFmtId="17" fontId="0" fillId="10" borderId="1" xfId="0" applyNumberFormat="1" applyFill="1" applyBorder="1"/>
  </cellXfs>
  <cellStyles count="170">
    <cellStyle name="20% - Accent1" xfId="27" builtinId="30" customBuiltin="1"/>
    <cellStyle name="20% - Accent1 2" xfId="45" xr:uid="{1801A739-8A69-4607-9308-E628A5489211}"/>
    <cellStyle name="20% - Accent1 2 2" xfId="97" xr:uid="{9ABF324C-CB10-47F8-AD98-CB226BD91639}"/>
    <cellStyle name="20% - Accent1 2 3" xfId="136" xr:uid="{EECE5EE9-ACF9-429B-BB08-43EB77F796B9}"/>
    <cellStyle name="20% - Accent1 3" xfId="96" xr:uid="{299CC853-9E44-42F6-9B7E-172EFD166CB1}"/>
    <cellStyle name="20% - Accent1 4" xfId="135" xr:uid="{3B9C4FB4-1501-45E4-9E5B-A1213C2AA77D}"/>
    <cellStyle name="20% - Accent2" xfId="30" builtinId="34" customBuiltin="1"/>
    <cellStyle name="20% - Accent2 2" xfId="46" xr:uid="{9D1A288A-2E1E-4E46-8E45-9949B6B012CD}"/>
    <cellStyle name="20% - Accent2 2 2" xfId="99" xr:uid="{C3646145-0DFC-4767-8CF3-50715B607A7E}"/>
    <cellStyle name="20% - Accent2 2 3" xfId="138" xr:uid="{489616D7-7B5E-424C-B83C-CEC66568BA95}"/>
    <cellStyle name="20% - Accent2 3" xfId="98" xr:uid="{7E6963D5-7F6A-4529-81CA-C16C5C9AD5FA}"/>
    <cellStyle name="20% - Accent2 4" xfId="137" xr:uid="{DDE391AB-1142-4CF8-8EC6-D2C8BCCB2075}"/>
    <cellStyle name="20% - Accent3" xfId="33" builtinId="38" customBuiltin="1"/>
    <cellStyle name="20% - Accent3 2" xfId="47" xr:uid="{C338E68A-C2D7-4535-8AD8-BAAA83C0078F}"/>
    <cellStyle name="20% - Accent3 2 2" xfId="101" xr:uid="{5C7EB23E-946A-456E-BE56-6034D6A269A3}"/>
    <cellStyle name="20% - Accent3 2 3" xfId="140" xr:uid="{E93BADAE-9EDE-4CB9-975C-754D1F848A03}"/>
    <cellStyle name="20% - Accent3 3" xfId="100" xr:uid="{319BF864-92AA-4B02-B1A7-83F136D7332B}"/>
    <cellStyle name="20% - Accent3 4" xfId="139" xr:uid="{884EFDC9-374F-47B8-A28C-4BB1AD853C6A}"/>
    <cellStyle name="20% - Accent4" xfId="36" builtinId="42" customBuiltin="1"/>
    <cellStyle name="20% - Accent4 2" xfId="48" xr:uid="{7B1CC878-0EB8-4910-9448-6484D837E5E3}"/>
    <cellStyle name="20% - Accent4 2 2" xfId="103" xr:uid="{99B3E2EE-6923-4D49-95EA-BD62AC7226F8}"/>
    <cellStyle name="20% - Accent4 2 3" xfId="142" xr:uid="{74E86E35-91EE-4E3A-B520-3AB5C299B370}"/>
    <cellStyle name="20% - Accent4 3" xfId="102" xr:uid="{99FB8D87-4BEA-4D58-A082-5668943FEB81}"/>
    <cellStyle name="20% - Accent4 4" xfId="141" xr:uid="{897CC16D-9781-42EF-93B3-F009899B84A3}"/>
    <cellStyle name="20% - Accent5" xfId="39" builtinId="46" customBuiltin="1"/>
    <cellStyle name="20% - Accent5 2" xfId="49" xr:uid="{022FEE3E-8A3E-4A83-9B48-40B1D3DBF392}"/>
    <cellStyle name="20% - Accent5 2 2" xfId="105" xr:uid="{1D6D9968-ED16-4FF3-9CDC-F30FE6F5ADC5}"/>
    <cellStyle name="20% - Accent5 2 3" xfId="144" xr:uid="{2B4DC2A7-CAC2-4770-9683-AB7CFF2C2D92}"/>
    <cellStyle name="20% - Accent5 3" xfId="104" xr:uid="{9FF43691-3E85-4638-9BA0-E35D0B2B0EA2}"/>
    <cellStyle name="20% - Accent5 4" xfId="143" xr:uid="{7BD972C5-0EEE-4A24-AF98-A8D98F1F816B}"/>
    <cellStyle name="20% - Accent6" xfId="42" builtinId="50" customBuiltin="1"/>
    <cellStyle name="20% - Accent6 2" xfId="50" xr:uid="{873570B9-082A-4F84-89C7-38B1BCACA6DB}"/>
    <cellStyle name="20% - Accent6 2 2" xfId="107" xr:uid="{CA24DC37-D198-4F03-8FD6-DF1C131ED673}"/>
    <cellStyle name="20% - Accent6 2 3" xfId="146" xr:uid="{B2120C9F-434B-43F0-9561-7633127C932E}"/>
    <cellStyle name="20% - Accent6 3" xfId="106" xr:uid="{1B12BEFD-A01E-4FA9-A05B-0A5D8AC947BE}"/>
    <cellStyle name="20% - Accent6 4" xfId="145" xr:uid="{04186382-2536-417C-9766-B782D0E01906}"/>
    <cellStyle name="40% - Accent1" xfId="28" builtinId="31" customBuiltin="1"/>
    <cellStyle name="40% - Accent1 2" xfId="51" xr:uid="{4CB00415-96E2-4CE6-869C-54B943AC96E1}"/>
    <cellStyle name="40% - Accent1 2 2" xfId="109" xr:uid="{9750E476-4F5A-43F6-B8B5-7D590C3C7063}"/>
    <cellStyle name="40% - Accent1 2 3" xfId="148" xr:uid="{6994CEA7-6471-449B-A0B7-27AB8C45DEA1}"/>
    <cellStyle name="40% - Accent1 3" xfId="108" xr:uid="{BC91E64F-4DFF-4F18-AE23-72E6E586E00C}"/>
    <cellStyle name="40% - Accent1 4" xfId="147" xr:uid="{EDA5BF84-6B8C-4F25-8337-EB92EF1E31B1}"/>
    <cellStyle name="40% - Accent2" xfId="31" builtinId="35" customBuiltin="1"/>
    <cellStyle name="40% - Accent2 2" xfId="52" xr:uid="{55D61E69-4E45-4562-87B2-76D9B22A47B9}"/>
    <cellStyle name="40% - Accent2 2 2" xfId="111" xr:uid="{5AE361ED-E109-4B6D-A364-BDCBFEFD638A}"/>
    <cellStyle name="40% - Accent2 2 3" xfId="150" xr:uid="{E3766720-D20B-4B20-96A3-A2737F58DF51}"/>
    <cellStyle name="40% - Accent2 3" xfId="110" xr:uid="{02BFB388-9235-48C8-82CA-93AE70B5EBA0}"/>
    <cellStyle name="40% - Accent2 4" xfId="149" xr:uid="{B5167A2D-15A2-4D28-974F-873C1B3ADCF5}"/>
    <cellStyle name="40% - Accent3" xfId="34" builtinId="39" customBuiltin="1"/>
    <cellStyle name="40% - Accent3 2" xfId="53" xr:uid="{58461003-77BB-470D-9507-8CDD59882981}"/>
    <cellStyle name="40% - Accent3 2 2" xfId="113" xr:uid="{D2D3BCE2-34FB-40C7-A5AB-674C888A1A52}"/>
    <cellStyle name="40% - Accent3 2 3" xfId="152" xr:uid="{81454322-67B1-4B67-A011-FBAD712D9A49}"/>
    <cellStyle name="40% - Accent3 3" xfId="112" xr:uid="{20895B7B-7473-4DC6-947C-3C144E2F8E21}"/>
    <cellStyle name="40% - Accent3 4" xfId="151" xr:uid="{BE602B34-DF2A-4D5A-AFDC-1C59410EFE34}"/>
    <cellStyle name="40% - Accent4" xfId="37" builtinId="43" customBuiltin="1"/>
    <cellStyle name="40% - Accent4 2" xfId="54" xr:uid="{DF910F11-66BB-4E66-9ECD-D076820658B1}"/>
    <cellStyle name="40% - Accent4 2 2" xfId="115" xr:uid="{B3A597C6-58BD-4CCB-9298-B1CB03A0A754}"/>
    <cellStyle name="40% - Accent4 2 3" xfId="154" xr:uid="{E10A25A7-A96A-4F34-8F4A-4DD6C2547850}"/>
    <cellStyle name="40% - Accent4 3" xfId="114" xr:uid="{4CA80A79-984F-48DA-8F7E-8AB7B7637902}"/>
    <cellStyle name="40% - Accent4 4" xfId="153" xr:uid="{512BE576-E319-4E46-86CD-1C99583E9D55}"/>
    <cellStyle name="40% - Accent5" xfId="40" builtinId="47" customBuiltin="1"/>
    <cellStyle name="40% - Accent5 2" xfId="55" xr:uid="{1F94CC2A-3848-44FA-A71B-273357D15D4B}"/>
    <cellStyle name="40% - Accent5 2 2" xfId="117" xr:uid="{EC3BA120-1980-4D46-8E6C-5595E917D0EA}"/>
    <cellStyle name="40% - Accent5 2 3" xfId="156" xr:uid="{1511FE19-9299-4953-ADA3-634B0179F937}"/>
    <cellStyle name="40% - Accent5 3" xfId="116" xr:uid="{B50A71FC-EA67-47AB-95C3-CFC22349201F}"/>
    <cellStyle name="40% - Accent5 4" xfId="155" xr:uid="{10EBA99C-8DE9-4B2F-A888-DB4C7D6CC604}"/>
    <cellStyle name="40% - Accent6" xfId="43" builtinId="51" customBuiltin="1"/>
    <cellStyle name="40% - Accent6 2" xfId="56" xr:uid="{F6D7C7BD-94B4-4340-96B8-A141AF03DA54}"/>
    <cellStyle name="40% - Accent6 2 2" xfId="119" xr:uid="{7EA066D7-51C2-47DC-B7BD-FA77E108955B}"/>
    <cellStyle name="40% - Accent6 2 3" xfId="158" xr:uid="{E0B8D539-B243-4CF2-AC74-2DA20587F056}"/>
    <cellStyle name="40% - Accent6 3" xfId="118" xr:uid="{5FE62E34-3ECC-431F-9ED2-30699A0B99F1}"/>
    <cellStyle name="40% - Accent6 4" xfId="157" xr:uid="{DCF5330B-2008-497E-9A29-BC024CC2D1E3}"/>
    <cellStyle name="60% - Accent1 2" xfId="58" xr:uid="{39EF8100-7D3D-44DA-BA94-021AEB184216}"/>
    <cellStyle name="60% - Accent1 3" xfId="59" xr:uid="{8794876E-46E4-43F8-B595-9085023BAD79}"/>
    <cellStyle name="60% - Accent1 4" xfId="57" xr:uid="{456FB93E-5AC6-496B-A2C8-FFC868D1F60E}"/>
    <cellStyle name="60% - Accent1 4 2" xfId="120" xr:uid="{823FE7DF-4880-4479-82AB-BB233B2026CD}"/>
    <cellStyle name="60% - Accent1 4 3" xfId="159" xr:uid="{3AE2E66C-D718-4DAE-9729-85F2D715D280}"/>
    <cellStyle name="60% - Accent2 2" xfId="61" xr:uid="{7D9D0A21-6FAA-4A66-8D5F-803E2F4B1A4B}"/>
    <cellStyle name="60% - Accent2 3" xfId="62" xr:uid="{A0F74495-C11A-4032-9EF3-932B1D2922C7}"/>
    <cellStyle name="60% - Accent2 4" xfId="60" xr:uid="{F16D490F-A8D7-497C-B823-D38754AE7B2B}"/>
    <cellStyle name="60% - Accent2 4 2" xfId="121" xr:uid="{1B06DB1B-5844-4C2F-A709-4281A1E01BF5}"/>
    <cellStyle name="60% - Accent2 4 3" xfId="160" xr:uid="{EAD0DD72-E252-4835-8C67-75AE69D09FF6}"/>
    <cellStyle name="60% - Accent3 2" xfId="64" xr:uid="{6270C4FF-A66A-47B1-B7A7-A21C96DFAEB1}"/>
    <cellStyle name="60% - Accent3 3" xfId="65" xr:uid="{26C288B3-31D7-4F8F-B1B9-50F8721A335B}"/>
    <cellStyle name="60% - Accent3 4" xfId="63" xr:uid="{C6E4B248-D279-46CC-B0D3-BA4CA6FE6597}"/>
    <cellStyle name="60% - Accent3 4 2" xfId="122" xr:uid="{2940272E-4949-4172-89BF-0C453CAD1095}"/>
    <cellStyle name="60% - Accent3 4 3" xfId="161" xr:uid="{0E8BD090-890A-427C-ADF4-5F619C516D4A}"/>
    <cellStyle name="60% - Accent4 2" xfId="67" xr:uid="{0DF95E4A-4D78-4602-9DAC-4092C58036DE}"/>
    <cellStyle name="60% - Accent4 3" xfId="68" xr:uid="{9E103610-C28F-439A-8636-E6F523AA8C51}"/>
    <cellStyle name="60% - Accent4 4" xfId="66" xr:uid="{A22281AD-6E1D-4EA0-85FC-881911851562}"/>
    <cellStyle name="60% - Accent4 4 2" xfId="123" xr:uid="{27BFC039-106E-4226-9F4F-DDD39F6FCF83}"/>
    <cellStyle name="60% - Accent4 4 3" xfId="162" xr:uid="{F1A85C07-FB18-4918-AD36-12F67303DCE8}"/>
    <cellStyle name="60% - Accent5 2" xfId="70" xr:uid="{71C93995-7BDF-4832-AD33-3F878EE41260}"/>
    <cellStyle name="60% - Accent5 3" xfId="71" xr:uid="{AECC9860-BA7F-4252-8265-FC9A604FAED6}"/>
    <cellStyle name="60% - Accent5 4" xfId="69" xr:uid="{CE945BB9-414A-43B2-B372-F95A997A5470}"/>
    <cellStyle name="60% - Accent5 4 2" xfId="124" xr:uid="{D97E511F-B108-430D-A66D-5D2E9CF93450}"/>
    <cellStyle name="60% - Accent5 4 3" xfId="163" xr:uid="{AB98DDD7-7B1D-4D84-A1B4-73DC94D801BD}"/>
    <cellStyle name="60% - Accent6 2" xfId="73" xr:uid="{9837652A-ED7B-4769-BF20-3BC140A3BEF0}"/>
    <cellStyle name="60% - Accent6 3" xfId="74" xr:uid="{30E7D32C-5C96-4015-9363-4C636612A717}"/>
    <cellStyle name="60% - Accent6 4" xfId="72" xr:uid="{21B3BE93-5794-4312-9179-DC2273ADD813}"/>
    <cellStyle name="60% - Accent6 4 2" xfId="125" xr:uid="{7DA6A9DD-01E2-4729-91B2-B9F38A9D6AD3}"/>
    <cellStyle name="60% - Accent6 4 3" xfId="164" xr:uid="{B5E29964-8C8F-4B37-B1C3-04103E366E9A}"/>
    <cellStyle name="Accent1" xfId="26" builtinId="29" customBuiltin="1"/>
    <cellStyle name="Accent2" xfId="29" builtinId="33" customBuiltin="1"/>
    <cellStyle name="Accent3" xfId="32" builtinId="37" customBuiltin="1"/>
    <cellStyle name="Accent4" xfId="35" builtinId="41" customBuiltin="1"/>
    <cellStyle name="Accent5" xfId="38" builtinId="45" customBuiltin="1"/>
    <cellStyle name="Accent6" xfId="41" builtinId="49" customBuiltin="1"/>
    <cellStyle name="Bad" xfId="17" builtinId="27" customBuiltin="1"/>
    <cellStyle name="Calculation" xfId="20" builtinId="22" customBuiltin="1"/>
    <cellStyle name="Check Cell" xfId="22" builtinId="23" customBuiltin="1"/>
    <cellStyle name="Comma" xfId="11" builtinId="3"/>
    <cellStyle name="Comma 2" xfId="93" xr:uid="{EA33D39A-E504-44FA-A53F-62A5EF2BA5FF}"/>
    <cellStyle name="Explanatory Text" xfId="24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yperlink" xfId="9" builtinId="8"/>
    <cellStyle name="Hyperlink 2" xfId="75" xr:uid="{5FBCF0E7-86FB-4A4C-A9E8-B3F527193B86}"/>
    <cellStyle name="Input" xfId="18" builtinId="20" customBuiltin="1"/>
    <cellStyle name="Linked Cell" xfId="21" builtinId="24" customBuiltin="1"/>
    <cellStyle name="Neutral 2" xfId="77" xr:uid="{98793CB3-3559-40A6-8EF0-D239092AB7F9}"/>
    <cellStyle name="Neutral 3" xfId="78" xr:uid="{80134858-4B0D-4DAB-8E90-084AD9E6430D}"/>
    <cellStyle name="Neutral 4" xfId="76" xr:uid="{5CD4772A-09D4-4B6F-B0F5-E0D0E11DDDA3}"/>
    <cellStyle name="Neutral 4 2" xfId="126" xr:uid="{332E607A-84C9-4A40-931B-BAB19A826993}"/>
    <cellStyle name="NJS" xfId="1" xr:uid="{00000000-0005-0000-0000-000001000000}"/>
    <cellStyle name="Normal" xfId="0" builtinId="0"/>
    <cellStyle name="Normal 10" xfId="134" xr:uid="{A34D937D-7A4E-433D-9DB9-E956A8D33E5F}"/>
    <cellStyle name="Normal 16" xfId="79" xr:uid="{756DC9D7-561C-464C-AC89-A4A42066079D}"/>
    <cellStyle name="Normal 2" xfId="2" xr:uid="{00000000-0005-0000-0000-000003000000}"/>
    <cellStyle name="Normal 2 2" xfId="10" xr:uid="{26FA5484-A0DB-4381-A44A-C7D634821A96}"/>
    <cellStyle name="Normal 2 3" xfId="80" xr:uid="{9500EE0D-DA1F-4C08-87EA-3F427A627D1F}"/>
    <cellStyle name="Normal 2 4" xfId="127" xr:uid="{9E4C20FB-3D1C-4489-AFF6-268C81F5E1CE}"/>
    <cellStyle name="Normal 2 5" xfId="165" xr:uid="{7E85E425-CCF3-469D-8A77-13AE461E43CD}"/>
    <cellStyle name="Normal 3" xfId="3" xr:uid="{00000000-0005-0000-0000-000004000000}"/>
    <cellStyle name="Normal 3 2" xfId="81" xr:uid="{B58B825D-46BD-4A4A-A41B-185086B08407}"/>
    <cellStyle name="Normal 3 3" xfId="128" xr:uid="{98C3D055-2690-4A79-82A9-F573C117A129}"/>
    <cellStyle name="Normal 3 4" xfId="166" xr:uid="{0006C8C0-503D-422C-9AD2-05D71B0CD457}"/>
    <cellStyle name="Normal 4" xfId="82" xr:uid="{9648FF25-7ABE-4B78-B09D-552F49FBBC3E}"/>
    <cellStyle name="Normal 4 2" xfId="4" xr:uid="{00000000-0005-0000-0000-000005000000}"/>
    <cellStyle name="Normal 5" xfId="83" xr:uid="{92E4D8CF-F4D7-4A66-9FBD-A1BB84544A44}"/>
    <cellStyle name="Normal 5 2" xfId="84" xr:uid="{70751510-32E6-4893-810F-25A6C6605E28}"/>
    <cellStyle name="Normal 6" xfId="85" xr:uid="{DE33D26C-8681-4F74-BFCF-B37A94314085}"/>
    <cellStyle name="Normal 7" xfId="44" xr:uid="{F3ECE122-9864-4BBE-95AF-87F20A50ED46}"/>
    <cellStyle name="Normal 7 2" xfId="129" xr:uid="{BF27281F-39FB-46B4-9EED-82D88B7C057C}"/>
    <cellStyle name="Normal 8" xfId="92" xr:uid="{57D7CAD2-FCB1-43D1-9A01-B5BC9624AF4C}"/>
    <cellStyle name="Normal 9" xfId="95" xr:uid="{3D9D2FAE-B4F7-42DC-A4F5-75EB04DAA7CE}"/>
    <cellStyle name="Normal_boardoverviewv2" xfId="5" xr:uid="{00000000-0005-0000-0000-000006000000}"/>
    <cellStyle name="Note 2" xfId="87" xr:uid="{1F1868CC-AA88-474D-80BD-A59E61D96B19}"/>
    <cellStyle name="Note 2 2" xfId="131" xr:uid="{E4402181-14CC-439B-BDCC-86756D626054}"/>
    <cellStyle name="Note 2 3" xfId="168" xr:uid="{25E8019E-505E-42CC-BE1E-6B8F4995A6A4}"/>
    <cellStyle name="Note 3" xfId="88" xr:uid="{41DB9798-52F0-44BD-B1C9-7DE2166E9615}"/>
    <cellStyle name="Note 3 2" xfId="132" xr:uid="{BFEE2C4A-A51D-4FBF-A7FE-82FDA86841B4}"/>
    <cellStyle name="Note 3 3" xfId="169" xr:uid="{521D8DCF-5E61-4E0F-96CD-923E202D5AC8}"/>
    <cellStyle name="Note 4" xfId="86" xr:uid="{4F573870-A683-4E36-94EC-3B647CE10B5A}"/>
    <cellStyle name="Note 5" xfId="130" xr:uid="{06071A8E-4074-4EB3-A690-4A968C188819}"/>
    <cellStyle name="Note 6" xfId="167" xr:uid="{BF1CE957-19C4-4950-AFDC-11DA9BDD12B9}"/>
    <cellStyle name="Output" xfId="19" builtinId="21" customBuiltin="1"/>
    <cellStyle name="Percent" xfId="8" builtinId="5"/>
    <cellStyle name="Percent 2" xfId="6" xr:uid="{00000000-0005-0000-0000-000008000000}"/>
    <cellStyle name="Percent 3" xfId="7" xr:uid="{00000000-0005-0000-0000-000009000000}"/>
    <cellStyle name="Percent 4" xfId="94" xr:uid="{7B4CF5CC-263A-4743-AEA9-EF8600873426}"/>
    <cellStyle name="Title 2" xfId="90" xr:uid="{088B454F-9628-48B5-B621-11E4842F7CF9}"/>
    <cellStyle name="Title 3" xfId="91" xr:uid="{3C5954C9-2FDF-4080-848E-4BF754C8FC30}"/>
    <cellStyle name="Title 4" xfId="89" xr:uid="{0B3099A1-FFFE-4DDB-B274-6AE014210287}"/>
    <cellStyle name="Title 4 2" xfId="133" xr:uid="{97B70089-C13D-4241-B12F-6FDCA0680DE8}"/>
    <cellStyle name="Total" xfId="25" builtinId="25" customBuiltin="1"/>
    <cellStyle name="Warning Text" xfId="23" builtinId="11" customBuiltin="1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29"/>
  <sheetViews>
    <sheetView showGridLines="0" tabSelected="1" zoomScaleNormal="100" workbookViewId="0">
      <selection activeCell="C31" sqref="C31"/>
    </sheetView>
  </sheetViews>
  <sheetFormatPr defaultColWidth="8.84375" defaultRowHeight="15.5"/>
  <cols>
    <col min="1" max="1" width="2.23046875" style="7" customWidth="1"/>
    <col min="2" max="2" width="3.69140625" style="7" customWidth="1"/>
    <col min="3" max="3" width="17.07421875" style="7" customWidth="1"/>
    <col min="4" max="4" width="12.23046875" style="7" customWidth="1"/>
    <col min="5" max="5" width="15.23046875" style="13" bestFit="1" customWidth="1"/>
    <col min="6" max="6" width="34.4609375" style="7" customWidth="1"/>
    <col min="7" max="7" width="63.69140625" style="7" bestFit="1" customWidth="1"/>
    <col min="8" max="8" width="3.23046875" style="7" customWidth="1"/>
    <col min="9" max="9" width="8.84375" style="7"/>
    <col min="10" max="11" width="0" style="7" hidden="1" customWidth="1"/>
    <col min="12" max="16384" width="8.84375" style="7"/>
  </cols>
  <sheetData>
    <row r="1" spans="2:10" ht="16" thickBot="1">
      <c r="B1" s="39"/>
      <c r="C1" s="40"/>
      <c r="D1" s="40"/>
      <c r="E1" s="41"/>
      <c r="F1" s="40"/>
      <c r="G1" s="40"/>
      <c r="H1" s="39"/>
    </row>
    <row r="2" spans="2:10">
      <c r="B2" s="42"/>
      <c r="C2" s="43" t="s">
        <v>0</v>
      </c>
      <c r="D2" s="44"/>
      <c r="E2" s="41"/>
      <c r="F2" s="40"/>
      <c r="G2" s="40"/>
      <c r="H2" s="45"/>
      <c r="J2" s="7" t="s">
        <v>1</v>
      </c>
    </row>
    <row r="3" spans="2:10">
      <c r="B3" s="46"/>
      <c r="C3" s="47"/>
      <c r="D3" s="47"/>
      <c r="H3" s="30"/>
      <c r="J3" s="7" t="s">
        <v>2</v>
      </c>
    </row>
    <row r="4" spans="2:10">
      <c r="B4" s="46"/>
      <c r="C4" s="12" t="s">
        <v>3</v>
      </c>
      <c r="D4" s="47"/>
      <c r="H4" s="30"/>
    </row>
    <row r="5" spans="2:10">
      <c r="B5" s="46"/>
      <c r="H5" s="30"/>
    </row>
    <row r="6" spans="2:10">
      <c r="B6" s="46"/>
      <c r="C6" s="48" t="s">
        <v>4</v>
      </c>
      <c r="D6" s="48" t="s">
        <v>5</v>
      </c>
      <c r="E6" s="100" t="s">
        <v>6</v>
      </c>
      <c r="F6" s="48" t="s">
        <v>7</v>
      </c>
      <c r="G6" s="48" t="s">
        <v>8</v>
      </c>
      <c r="H6" s="30"/>
    </row>
    <row r="7" spans="2:10">
      <c r="B7" s="46"/>
      <c r="C7" s="48"/>
      <c r="D7" s="48"/>
      <c r="E7" s="48" t="s">
        <v>9</v>
      </c>
      <c r="F7" s="48"/>
      <c r="G7" s="48"/>
      <c r="H7" s="30"/>
    </row>
    <row r="8" spans="2:10">
      <c r="B8" s="46"/>
      <c r="C8" s="49" t="s">
        <v>10</v>
      </c>
      <c r="D8" s="50" t="s">
        <v>11</v>
      </c>
      <c r="E8" s="51" t="s">
        <v>2</v>
      </c>
      <c r="F8" s="51"/>
      <c r="G8" s="51"/>
      <c r="H8" s="30"/>
    </row>
    <row r="9" spans="2:10">
      <c r="B9" s="46"/>
      <c r="C9" s="49" t="s">
        <v>12</v>
      </c>
      <c r="D9" s="52" t="s">
        <v>13</v>
      </c>
      <c r="E9" s="51" t="s">
        <v>1</v>
      </c>
      <c r="F9" s="51" t="s">
        <v>14</v>
      </c>
      <c r="G9" s="51" t="s">
        <v>15</v>
      </c>
      <c r="H9" s="30"/>
    </row>
    <row r="10" spans="2:10">
      <c r="B10" s="46"/>
      <c r="C10" s="49" t="s">
        <v>16</v>
      </c>
      <c r="D10" s="52" t="s">
        <v>17</v>
      </c>
      <c r="E10" s="51" t="s">
        <v>1</v>
      </c>
      <c r="F10" s="51" t="s">
        <v>18</v>
      </c>
      <c r="G10" s="51" t="s">
        <v>19</v>
      </c>
      <c r="H10" s="30"/>
    </row>
    <row r="11" spans="2:10">
      <c r="B11" s="46"/>
      <c r="C11" s="49" t="s">
        <v>20</v>
      </c>
      <c r="D11" s="52" t="s">
        <v>17</v>
      </c>
      <c r="E11" s="51" t="s">
        <v>1</v>
      </c>
      <c r="F11" s="51" t="s">
        <v>21</v>
      </c>
      <c r="G11" s="51"/>
      <c r="H11" s="30"/>
    </row>
    <row r="12" spans="2:10">
      <c r="B12" s="46"/>
      <c r="C12" s="49" t="s">
        <v>22</v>
      </c>
      <c r="D12" s="52" t="s">
        <v>17</v>
      </c>
      <c r="E12" s="51" t="s">
        <v>1</v>
      </c>
      <c r="F12" s="51" t="s">
        <v>23</v>
      </c>
      <c r="G12" s="51"/>
      <c r="H12" s="30"/>
    </row>
    <row r="13" spans="2:10">
      <c r="B13" s="46"/>
      <c r="C13" s="49" t="s">
        <v>24</v>
      </c>
      <c r="D13" s="102" t="s">
        <v>17</v>
      </c>
      <c r="E13" s="51" t="s">
        <v>1</v>
      </c>
      <c r="F13" s="51" t="s">
        <v>25</v>
      </c>
      <c r="G13" s="51"/>
      <c r="H13" s="30"/>
    </row>
    <row r="14" spans="2:10">
      <c r="B14" s="46"/>
      <c r="C14" s="49" t="s">
        <v>26</v>
      </c>
      <c r="D14" s="102" t="s">
        <v>17</v>
      </c>
      <c r="E14" s="51" t="s">
        <v>1</v>
      </c>
      <c r="F14" s="51" t="s">
        <v>27</v>
      </c>
      <c r="G14" s="51" t="s">
        <v>28</v>
      </c>
      <c r="H14" s="30"/>
    </row>
    <row r="15" spans="2:10">
      <c r="B15" s="46"/>
      <c r="C15" s="49" t="s">
        <v>29</v>
      </c>
      <c r="D15" s="102" t="s">
        <v>17</v>
      </c>
      <c r="E15" s="51" t="s">
        <v>1</v>
      </c>
      <c r="F15" s="51" t="s">
        <v>30</v>
      </c>
      <c r="G15" s="51" t="s">
        <v>31</v>
      </c>
      <c r="H15" s="30"/>
    </row>
    <row r="16" spans="2:10">
      <c r="B16" s="46"/>
      <c r="C16" s="49" t="s">
        <v>32</v>
      </c>
      <c r="D16" s="102" t="s">
        <v>17</v>
      </c>
      <c r="E16" s="51" t="s">
        <v>1</v>
      </c>
      <c r="F16" s="51" t="s">
        <v>33</v>
      </c>
      <c r="G16" s="51" t="s">
        <v>34</v>
      </c>
      <c r="H16" s="30"/>
    </row>
    <row r="17" spans="2:8">
      <c r="B17" s="46"/>
      <c r="C17" s="49" t="s">
        <v>35</v>
      </c>
      <c r="D17" s="102" t="s">
        <v>17</v>
      </c>
      <c r="E17" s="51" t="s">
        <v>1</v>
      </c>
      <c r="F17" s="51" t="s">
        <v>36</v>
      </c>
      <c r="G17" s="51" t="s">
        <v>37</v>
      </c>
      <c r="H17" s="30"/>
    </row>
    <row r="18" spans="2:8">
      <c r="B18" s="46"/>
      <c r="C18" s="49" t="s">
        <v>38</v>
      </c>
      <c r="D18" s="102" t="s">
        <v>17</v>
      </c>
      <c r="E18" s="51" t="s">
        <v>1</v>
      </c>
      <c r="F18" s="51" t="s">
        <v>39</v>
      </c>
      <c r="G18" s="51"/>
      <c r="H18" s="30"/>
    </row>
    <row r="19" spans="2:8">
      <c r="B19" s="46"/>
      <c r="C19" s="49" t="s">
        <v>40</v>
      </c>
      <c r="D19" s="102" t="s">
        <v>17</v>
      </c>
      <c r="E19" s="51" t="s">
        <v>1</v>
      </c>
      <c r="F19" s="51" t="s">
        <v>41</v>
      </c>
      <c r="G19" s="51"/>
      <c r="H19" s="30"/>
    </row>
    <row r="20" spans="2:8">
      <c r="B20" s="46"/>
      <c r="C20" s="49" t="s">
        <v>42</v>
      </c>
      <c r="D20" s="102" t="s">
        <v>17</v>
      </c>
      <c r="E20" s="51" t="s">
        <v>1</v>
      </c>
      <c r="F20" s="51" t="s">
        <v>43</v>
      </c>
      <c r="G20" s="51"/>
      <c r="H20" s="30"/>
    </row>
    <row r="21" spans="2:8">
      <c r="B21" s="46"/>
      <c r="C21" s="49" t="s">
        <v>44</v>
      </c>
      <c r="D21" s="102" t="s">
        <v>17</v>
      </c>
      <c r="E21" s="51" t="s">
        <v>1</v>
      </c>
      <c r="F21" s="51" t="s">
        <v>45</v>
      </c>
      <c r="G21" s="51"/>
      <c r="H21" s="30"/>
    </row>
    <row r="22" spans="2:8">
      <c r="B22" s="46"/>
      <c r="C22" s="49" t="s">
        <v>46</v>
      </c>
      <c r="D22" s="102" t="s">
        <v>17</v>
      </c>
      <c r="E22" s="51" t="s">
        <v>1</v>
      </c>
      <c r="F22" s="51" t="s">
        <v>47</v>
      </c>
      <c r="G22" s="51" t="s">
        <v>48</v>
      </c>
      <c r="H22" s="30"/>
    </row>
    <row r="23" spans="2:8" ht="16" thickBot="1">
      <c r="B23" s="32"/>
      <c r="C23" s="33"/>
      <c r="D23" s="33"/>
      <c r="E23" s="53"/>
      <c r="F23" s="33"/>
      <c r="G23" s="33"/>
      <c r="H23" s="34"/>
    </row>
    <row r="29" spans="2:8">
      <c r="F29" s="54"/>
    </row>
  </sheetData>
  <dataValidations count="1">
    <dataValidation type="list" allowBlank="1" showInputMessage="1" showErrorMessage="1" sqref="E8:E22" xr:uid="{00000000-0002-0000-0000-000000000000}">
      <formula1>$J$2:$J$3</formula1>
    </dataValidation>
  </dataValidations>
  <hyperlinks>
    <hyperlink ref="D8" location="'Key '!A1" display="'Key '" xr:uid="{00000000-0004-0000-0000-000000000000}"/>
    <hyperlink ref="D10" location="'Table 1 - MEL Costs'!A1" display="Go" xr:uid="{00000000-0004-0000-0000-000001000000}"/>
    <hyperlink ref="D11" location="'Table 1a - PTL '!A1" display="Go" xr:uid="{00000000-0004-0000-0000-000002000000}"/>
    <hyperlink ref="D12" location="'Table 1b - BGTL'!A1" display="Go" xr:uid="{00000000-0004-0000-0000-000003000000}"/>
    <hyperlink ref="D9" location="Inflation!A1" display="Inflation" xr:uid="{00000000-0004-0000-0000-000004000000}"/>
    <hyperlink ref="D14:D21" location="'Table 2 - CJV Costs'!Print_Area" display="'Table 2 - CJV Costs" xr:uid="{00000000-0004-0000-0000-000005000000}"/>
    <hyperlink ref="D13" location="'Table 1c - WTL'!A1" display="Go" xr:uid="{00000000-0004-0000-0000-000006000000}"/>
    <hyperlink ref="D14" location="'Table 2 - Staff '!A1" display="Go" xr:uid="{00000000-0004-0000-0000-000007000000}"/>
    <hyperlink ref="D15" location="'Table 2a - Support Staff'!A1" display="Go" xr:uid="{00000000-0004-0000-0000-000008000000}"/>
    <hyperlink ref="D16" location="'Table 2b - Eng Staff '!Print_Area" display="Go" xr:uid="{00000000-0004-0000-0000-000009000000}"/>
    <hyperlink ref="D17" location="'Table 2c - GMO Staff'!A1" display="Go" xr:uid="{00000000-0004-0000-0000-00000A000000}"/>
    <hyperlink ref="D18" location="'Table 3 - Admin'!A1" display="Go" xr:uid="{00000000-0004-0000-0000-00000B000000}"/>
    <hyperlink ref="D19" location="'Table 4 - Maintenance'!A1" display="Go" xr:uid="{00000000-0004-0000-0000-00000C000000}"/>
    <hyperlink ref="D20" location="'Table 5 - Uncontrol'!A1" display="Go" xr:uid="{00000000-0004-0000-0000-00000D000000}"/>
    <hyperlink ref="D21" location="'Table 6 - Repex'!A1" display="Go" xr:uid="{00000000-0004-0000-0000-00000E000000}"/>
    <hyperlink ref="D22" location="'Table 7 - Summary'!A1" display="Go" xr:uid="{00000000-0004-0000-0000-00000F0000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CH367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7" width="2.69140625" style="7" customWidth="1"/>
    <col min="18" max="75" width="8.84375" style="7"/>
    <col min="76" max="16384" width="8.84375" style="17"/>
  </cols>
  <sheetData>
    <row r="1" spans="2:86" s="7" customFormat="1" ht="16" thickBot="1"/>
    <row r="2" spans="2:86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2:86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2:86" s="7" customFormat="1">
      <c r="B4" s="58"/>
      <c r="C4" s="11" t="s">
        <v>139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2:86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  <c r="Q5" s="47"/>
    </row>
    <row r="6" spans="2:86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6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6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6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</row>
    <row r="10" spans="2:86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59"/>
      <c r="Q10" s="4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</row>
    <row r="11" spans="2:86" s="7" customFormat="1">
      <c r="B11" s="58"/>
      <c r="C11" s="101" t="s">
        <v>64</v>
      </c>
      <c r="D11" s="21" t="s">
        <v>120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59"/>
      <c r="Q11" s="4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</row>
    <row r="12" spans="2:86" s="7" customFormat="1">
      <c r="B12" s="58"/>
      <c r="C12" s="72">
        <v>1</v>
      </c>
      <c r="D12" s="22" t="s">
        <v>121</v>
      </c>
      <c r="E12" s="23" t="s">
        <v>66</v>
      </c>
      <c r="F12" s="23">
        <v>1</v>
      </c>
      <c r="G12" s="47"/>
      <c r="H12" s="129">
        <v>0</v>
      </c>
      <c r="I12" s="129">
        <v>0.29299703630894858</v>
      </c>
      <c r="J12" s="176"/>
      <c r="K12" s="157"/>
      <c r="L12" s="157"/>
      <c r="M12" s="157"/>
      <c r="N12" s="157"/>
      <c r="O12" s="157"/>
      <c r="P12" s="59"/>
      <c r="Q12" s="4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</row>
    <row r="13" spans="2:86" s="7" customFormat="1">
      <c r="B13" s="58"/>
      <c r="C13" s="72">
        <f>C12+1</f>
        <v>2</v>
      </c>
      <c r="D13" s="22" t="s">
        <v>122</v>
      </c>
      <c r="E13" s="23" t="s">
        <v>66</v>
      </c>
      <c r="F13" s="23">
        <v>1</v>
      </c>
      <c r="G13" s="47"/>
      <c r="H13" s="129">
        <v>0.3016801185033573</v>
      </c>
      <c r="I13" s="129">
        <v>0</v>
      </c>
      <c r="J13" s="176"/>
      <c r="K13" s="157"/>
      <c r="L13" s="157"/>
      <c r="M13" s="157"/>
      <c r="N13" s="157"/>
      <c r="O13" s="157"/>
      <c r="P13" s="59"/>
      <c r="Q13" s="4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</row>
    <row r="14" spans="2:86" s="7" customFormat="1">
      <c r="B14" s="58"/>
      <c r="C14" s="72">
        <f>C13+1</f>
        <v>3</v>
      </c>
      <c r="D14" s="22" t="s">
        <v>123</v>
      </c>
      <c r="E14" s="23" t="s">
        <v>66</v>
      </c>
      <c r="F14" s="23">
        <v>1</v>
      </c>
      <c r="G14" s="47"/>
      <c r="H14" s="129">
        <v>0.60336023700671459</v>
      </c>
      <c r="I14" s="129">
        <v>1.1719881452357943</v>
      </c>
      <c r="J14" s="176"/>
      <c r="K14" s="157"/>
      <c r="L14" s="157"/>
      <c r="M14" s="157"/>
      <c r="N14" s="157"/>
      <c r="O14" s="157"/>
      <c r="P14" s="59"/>
      <c r="Q14" s="4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</row>
    <row r="15" spans="2:86" s="7" customFormat="1">
      <c r="B15" s="58"/>
      <c r="C15" s="72">
        <f>C14+1</f>
        <v>4</v>
      </c>
      <c r="D15" s="22" t="s">
        <v>124</v>
      </c>
      <c r="E15" s="23" t="s">
        <v>66</v>
      </c>
      <c r="F15" s="23">
        <v>1</v>
      </c>
      <c r="G15" s="47"/>
      <c r="H15" s="129">
        <v>1.5687366162174579</v>
      </c>
      <c r="I15" s="129">
        <v>1.1036221700970397</v>
      </c>
      <c r="J15" s="176"/>
      <c r="K15" s="157"/>
      <c r="L15" s="157"/>
      <c r="M15" s="157"/>
      <c r="N15" s="157"/>
      <c r="O15" s="157"/>
      <c r="P15" s="59"/>
      <c r="Q15" s="4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</row>
    <row r="16" spans="2:86" s="7" customFormat="1">
      <c r="B16" s="58"/>
      <c r="C16" s="72">
        <f>C15+1</f>
        <v>5</v>
      </c>
      <c r="D16" s="22" t="s">
        <v>125</v>
      </c>
      <c r="E16" s="23" t="s">
        <v>66</v>
      </c>
      <c r="F16" s="23">
        <v>1</v>
      </c>
      <c r="G16" s="47"/>
      <c r="H16" s="129">
        <v>0</v>
      </c>
      <c r="I16" s="129">
        <v>0</v>
      </c>
      <c r="J16" s="176"/>
      <c r="K16" s="157"/>
      <c r="L16" s="157"/>
      <c r="M16" s="157"/>
      <c r="N16" s="157"/>
      <c r="O16" s="157"/>
      <c r="P16" s="180"/>
      <c r="Q16" s="4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s="7" customFormat="1">
      <c r="B17" s="58"/>
      <c r="C17" s="72">
        <f>C16+1</f>
        <v>6</v>
      </c>
      <c r="D17" s="22" t="s">
        <v>126</v>
      </c>
      <c r="E17" s="23" t="s">
        <v>66</v>
      </c>
      <c r="F17" s="23">
        <v>1</v>
      </c>
      <c r="G17" s="47"/>
      <c r="H17" s="183">
        <f>SUM(H12:H16)</f>
        <v>2.4737769717275295</v>
      </c>
      <c r="I17" s="184">
        <f>SUM(I12:I16)</f>
        <v>2.5686073516417824</v>
      </c>
      <c r="J17" s="185"/>
      <c r="K17" s="186">
        <f>SUM(K12:K16)</f>
        <v>0</v>
      </c>
      <c r="L17" s="186">
        <f>SUM(L12:L16)</f>
        <v>0</v>
      </c>
      <c r="M17" s="186">
        <f>SUM(M12:M16)</f>
        <v>0</v>
      </c>
      <c r="N17" s="186">
        <f>SUM(N12:N16)</f>
        <v>0</v>
      </c>
      <c r="O17" s="186">
        <f>SUM(O12:O16)</f>
        <v>0</v>
      </c>
      <c r="P17" s="59"/>
      <c r="Q17" s="4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</row>
    <row r="18" spans="1:86" s="7" customFormat="1">
      <c r="B18" s="58"/>
      <c r="C18" s="47"/>
      <c r="D18" s="47"/>
      <c r="E18" s="28"/>
      <c r="F18" s="28"/>
      <c r="G18" s="47"/>
      <c r="H18" s="188"/>
      <c r="I18" s="188"/>
      <c r="J18" s="14"/>
      <c r="K18" s="188"/>
      <c r="L18" s="188"/>
      <c r="M18" s="188"/>
      <c r="N18" s="188"/>
      <c r="O18" s="188"/>
      <c r="P18" s="59"/>
      <c r="Q18" s="4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</row>
    <row r="19" spans="1:86" s="7" customFormat="1">
      <c r="B19" s="58"/>
      <c r="C19" s="101" t="s">
        <v>78</v>
      </c>
      <c r="D19" s="29" t="s">
        <v>127</v>
      </c>
      <c r="E19" s="28"/>
      <c r="F19" s="28"/>
      <c r="G19" s="47"/>
      <c r="H19" s="38"/>
      <c r="I19" s="38"/>
      <c r="J19" s="38"/>
      <c r="K19" s="38"/>
      <c r="L19" s="38"/>
      <c r="M19" s="38"/>
      <c r="N19" s="38"/>
      <c r="O19" s="38"/>
      <c r="P19" s="59"/>
      <c r="Q19" s="4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</row>
    <row r="20" spans="1:86" s="7" customFormat="1">
      <c r="B20" s="58"/>
      <c r="C20" s="72">
        <v>7</v>
      </c>
      <c r="D20" s="22" t="s">
        <v>128</v>
      </c>
      <c r="E20" s="23" t="s">
        <v>73</v>
      </c>
      <c r="F20" s="23">
        <v>3</v>
      </c>
      <c r="G20" s="47"/>
      <c r="H20" s="158">
        <v>0.14918522770246673</v>
      </c>
      <c r="I20" s="158">
        <v>0.15855866373945041</v>
      </c>
      <c r="J20" s="189"/>
      <c r="K20" s="149"/>
      <c r="L20" s="149"/>
      <c r="M20" s="149"/>
      <c r="N20" s="149"/>
      <c r="O20" s="149"/>
      <c r="P20" s="59"/>
      <c r="Q20" s="4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</row>
    <row r="21" spans="1:86" s="7" customFormat="1">
      <c r="B21" s="58"/>
      <c r="C21" s="72">
        <f>C20+1</f>
        <v>8</v>
      </c>
      <c r="D21" s="26" t="s">
        <v>129</v>
      </c>
      <c r="E21" s="23" t="s">
        <v>73</v>
      </c>
      <c r="F21" s="23">
        <v>3</v>
      </c>
      <c r="G21" s="47"/>
      <c r="H21" s="158">
        <v>4.694105702379392E-2</v>
      </c>
      <c r="I21" s="158">
        <v>3.999168548734755E-2</v>
      </c>
      <c r="J21" s="189"/>
      <c r="K21" s="149"/>
      <c r="L21" s="149"/>
      <c r="M21" s="149"/>
      <c r="N21" s="149"/>
      <c r="O21" s="149"/>
      <c r="P21" s="59"/>
      <c r="Q21" s="4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</row>
    <row r="22" spans="1:86" s="7" customFormat="1">
      <c r="B22" s="58"/>
      <c r="C22" s="72">
        <f>C21+1</f>
        <v>9</v>
      </c>
      <c r="D22" s="26" t="s">
        <v>130</v>
      </c>
      <c r="E22" s="23" t="s">
        <v>73</v>
      </c>
      <c r="F22" s="23">
        <v>3</v>
      </c>
      <c r="G22" s="47"/>
      <c r="H22" s="158">
        <v>6.9850209489362367E-3</v>
      </c>
      <c r="I22" s="158">
        <v>9.73936041448209E-3</v>
      </c>
      <c r="J22" s="189"/>
      <c r="K22" s="149"/>
      <c r="L22" s="149"/>
      <c r="M22" s="149"/>
      <c r="N22" s="149"/>
      <c r="O22" s="149"/>
      <c r="P22" s="59"/>
      <c r="Q22" s="4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</row>
    <row r="23" spans="1:86" s="7" customFormat="1">
      <c r="B23" s="58"/>
      <c r="C23" s="72">
        <f>C22+1</f>
        <v>10</v>
      </c>
      <c r="D23" s="26" t="s">
        <v>131</v>
      </c>
      <c r="E23" s="23" t="s">
        <v>73</v>
      </c>
      <c r="F23" s="23">
        <v>3</v>
      </c>
      <c r="G23" s="47"/>
      <c r="H23" s="158">
        <v>2.6974238462103062E-2</v>
      </c>
      <c r="I23" s="158">
        <v>3.0250974624147199E-2</v>
      </c>
      <c r="J23" s="189"/>
      <c r="K23" s="149"/>
      <c r="L23" s="149"/>
      <c r="M23" s="149"/>
      <c r="N23" s="149"/>
      <c r="O23" s="149"/>
      <c r="P23" s="59"/>
      <c r="Q23" s="4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</row>
    <row r="24" spans="1:86" s="7" customFormat="1">
      <c r="B24" s="58"/>
      <c r="C24" s="72">
        <f>C23+1</f>
        <v>11</v>
      </c>
      <c r="D24" s="26" t="s">
        <v>132</v>
      </c>
      <c r="E24" s="23" t="s">
        <v>73</v>
      </c>
      <c r="F24" s="23">
        <v>3</v>
      </c>
      <c r="G24" s="47"/>
      <c r="H24" s="190">
        <f>SUM(H20:H23)</f>
        <v>0.23008554413729995</v>
      </c>
      <c r="I24" s="191">
        <f>SUM(I20:I23)</f>
        <v>0.23854068426542724</v>
      </c>
      <c r="J24" s="189"/>
      <c r="K24" s="126">
        <f>SUM(K20:K23)</f>
        <v>0</v>
      </c>
      <c r="L24" s="126">
        <f>SUM(L20:L23)</f>
        <v>0</v>
      </c>
      <c r="M24" s="126">
        <f>SUM(M20:M23)</f>
        <v>0</v>
      </c>
      <c r="N24" s="126">
        <f>SUM(N20:N23)</f>
        <v>0</v>
      </c>
      <c r="O24" s="126">
        <f>SUM(O20:O23)</f>
        <v>0</v>
      </c>
      <c r="P24" s="59"/>
      <c r="Q24" s="4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</row>
    <row r="25" spans="1:86" s="7" customFormat="1">
      <c r="B25" s="58"/>
      <c r="C25" s="47"/>
      <c r="D25" s="47"/>
      <c r="E25" s="28"/>
      <c r="F25" s="28"/>
      <c r="G25" s="47"/>
      <c r="H25" s="161"/>
      <c r="I25" s="161"/>
      <c r="J25" s="161"/>
      <c r="K25" s="161"/>
      <c r="L25" s="161"/>
      <c r="M25" s="161"/>
      <c r="N25" s="161"/>
      <c r="O25" s="161"/>
      <c r="P25" s="59"/>
      <c r="Q25" s="47"/>
    </row>
    <row r="26" spans="1:86" s="7" customFormat="1">
      <c r="A26" s="30"/>
      <c r="C26" s="101" t="s">
        <v>81</v>
      </c>
      <c r="D26" s="29" t="s">
        <v>133</v>
      </c>
      <c r="E26" s="28"/>
      <c r="F26" s="28"/>
      <c r="G26" s="47"/>
      <c r="H26" s="5"/>
      <c r="I26" s="5"/>
      <c r="J26" s="5"/>
      <c r="K26" s="5"/>
      <c r="L26" s="5"/>
      <c r="M26" s="5"/>
      <c r="N26" s="5"/>
      <c r="O26" s="5"/>
      <c r="P26" s="30"/>
    </row>
    <row r="27" spans="1:86" s="7" customFormat="1">
      <c r="A27" s="30"/>
      <c r="C27" s="72">
        <v>12</v>
      </c>
      <c r="D27" s="22" t="s">
        <v>134</v>
      </c>
      <c r="E27" s="23" t="s">
        <v>73</v>
      </c>
      <c r="F27" s="23">
        <v>3</v>
      </c>
      <c r="G27" s="47"/>
      <c r="H27" s="158">
        <v>1.1042520717225034E-3</v>
      </c>
      <c r="I27" s="158">
        <v>0</v>
      </c>
      <c r="J27" s="189"/>
      <c r="K27" s="149"/>
      <c r="L27" s="149"/>
      <c r="M27" s="149"/>
      <c r="N27" s="149"/>
      <c r="O27" s="149"/>
      <c r="P27" s="30"/>
    </row>
    <row r="28" spans="1:86" s="7" customFormat="1">
      <c r="A28" s="30"/>
      <c r="C28" s="72">
        <f>C27+1</f>
        <v>13</v>
      </c>
      <c r="D28" s="22" t="s">
        <v>135</v>
      </c>
      <c r="E28" s="23" t="s">
        <v>73</v>
      </c>
      <c r="F28" s="23">
        <v>3</v>
      </c>
      <c r="G28" s="47"/>
      <c r="H28" s="158">
        <v>0</v>
      </c>
      <c r="I28" s="158">
        <v>0</v>
      </c>
      <c r="J28" s="189"/>
      <c r="K28" s="149"/>
      <c r="L28" s="149"/>
      <c r="M28" s="149"/>
      <c r="N28" s="149"/>
      <c r="O28" s="149"/>
      <c r="P28" s="30"/>
    </row>
    <row r="29" spans="1:86" s="7" customFormat="1">
      <c r="A29" s="30"/>
      <c r="C29" s="72">
        <f>C28+1</f>
        <v>14</v>
      </c>
      <c r="D29" s="26" t="s">
        <v>136</v>
      </c>
      <c r="E29" s="23" t="s">
        <v>73</v>
      </c>
      <c r="F29" s="23">
        <v>3</v>
      </c>
      <c r="G29" s="47"/>
      <c r="H29" s="190">
        <f>SUM(H27:H28)</f>
        <v>1.1042520717225034E-3</v>
      </c>
      <c r="I29" s="191">
        <f>SUM(I27:I28)</f>
        <v>0</v>
      </c>
      <c r="J29" s="189"/>
      <c r="K29" s="126">
        <f>SUM(K27:K28)</f>
        <v>0</v>
      </c>
      <c r="L29" s="126">
        <f>SUM(L27:L28)</f>
        <v>0</v>
      </c>
      <c r="M29" s="126">
        <f>SUM(M27:M28)</f>
        <v>0</v>
      </c>
      <c r="N29" s="126">
        <f>SUM(N27:N28)</f>
        <v>0</v>
      </c>
      <c r="O29" s="126">
        <f>SUM(O27:O28)</f>
        <v>0</v>
      </c>
      <c r="P29" s="30"/>
    </row>
    <row r="30" spans="1:86" s="7" customFormat="1">
      <c r="A30" s="30"/>
      <c r="H30" s="6"/>
      <c r="I30" s="6"/>
      <c r="J30" s="6"/>
      <c r="K30" s="6"/>
      <c r="L30" s="6"/>
      <c r="M30" s="6"/>
      <c r="N30" s="6"/>
      <c r="O30" s="6"/>
      <c r="P30" s="30"/>
    </row>
    <row r="31" spans="1:86" s="7" customFormat="1">
      <c r="A31" s="30"/>
      <c r="C31" s="101" t="s">
        <v>88</v>
      </c>
      <c r="D31" s="29" t="s">
        <v>137</v>
      </c>
      <c r="E31" s="28"/>
      <c r="F31" s="28"/>
      <c r="G31" s="47"/>
      <c r="H31" s="5"/>
      <c r="I31" s="5"/>
      <c r="J31" s="5"/>
      <c r="K31" s="5"/>
      <c r="L31" s="5"/>
      <c r="M31" s="5"/>
      <c r="N31" s="5"/>
      <c r="O31" s="5"/>
      <c r="P31" s="30"/>
    </row>
    <row r="32" spans="1:86" s="7" customFormat="1">
      <c r="A32" s="30"/>
      <c r="C32" s="72">
        <v>15</v>
      </c>
      <c r="D32" s="22" t="s">
        <v>137</v>
      </c>
      <c r="E32" s="23" t="s">
        <v>73</v>
      </c>
      <c r="F32" s="23">
        <v>3</v>
      </c>
      <c r="G32" s="47"/>
      <c r="H32" s="158">
        <v>0</v>
      </c>
      <c r="I32" s="158">
        <v>0</v>
      </c>
      <c r="J32" s="189"/>
      <c r="K32" s="149"/>
      <c r="L32" s="149"/>
      <c r="M32" s="149"/>
      <c r="N32" s="149"/>
      <c r="O32" s="149"/>
      <c r="P32" s="30"/>
    </row>
    <row r="33" spans="1:16" s="7" customFormat="1">
      <c r="A33" s="30"/>
      <c r="H33" s="6"/>
      <c r="I33" s="6"/>
      <c r="J33" s="6"/>
      <c r="K33" s="6"/>
      <c r="L33" s="6"/>
      <c r="M33" s="6"/>
      <c r="N33" s="6"/>
      <c r="O33" s="6"/>
      <c r="P33" s="30"/>
    </row>
    <row r="34" spans="1:16" s="7" customFormat="1">
      <c r="A34" s="30"/>
      <c r="C34" s="101" t="s">
        <v>92</v>
      </c>
      <c r="D34" s="29" t="s">
        <v>110</v>
      </c>
      <c r="E34" s="28"/>
      <c r="F34" s="28"/>
      <c r="G34" s="47"/>
      <c r="H34" s="5"/>
      <c r="I34" s="5"/>
      <c r="J34" s="5"/>
      <c r="K34" s="5"/>
      <c r="L34" s="5"/>
      <c r="M34" s="5"/>
      <c r="N34" s="5"/>
      <c r="O34" s="5"/>
      <c r="P34" s="30"/>
    </row>
    <row r="35" spans="1:16" s="7" customFormat="1">
      <c r="A35" s="30"/>
      <c r="C35" s="72">
        <v>16</v>
      </c>
      <c r="D35" s="22" t="s">
        <v>138</v>
      </c>
      <c r="E35" s="23" t="s">
        <v>73</v>
      </c>
      <c r="F35" s="23">
        <v>3</v>
      </c>
      <c r="G35" s="47"/>
      <c r="H35" s="190">
        <f>H24+H29+H32</f>
        <v>0.23118979620902247</v>
      </c>
      <c r="I35" s="191">
        <f>I24+I29+I32</f>
        <v>0.23854068426542724</v>
      </c>
      <c r="J35" s="189"/>
      <c r="K35" s="126">
        <f>K24+K29+K32</f>
        <v>0</v>
      </c>
      <c r="L35" s="126">
        <f>L24+L29+L32</f>
        <v>0</v>
      </c>
      <c r="M35" s="126">
        <f>M24+M29+M32</f>
        <v>0</v>
      </c>
      <c r="N35" s="126">
        <f>N24+N29+N32</f>
        <v>0</v>
      </c>
      <c r="O35" s="126">
        <f>O24+O29+O32</f>
        <v>0</v>
      </c>
      <c r="P35" s="30"/>
    </row>
    <row r="36" spans="1:16" s="7" customFormat="1" ht="16" thickBo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</row>
    <row r="37" spans="1:16" s="7" customFormat="1">
      <c r="C37" s="35"/>
    </row>
    <row r="38" spans="1:16" s="7" customFormat="1"/>
    <row r="39" spans="1:16" s="7" customFormat="1"/>
    <row r="40" spans="1:16" s="7" customFormat="1">
      <c r="C40" s="36" t="s">
        <v>114</v>
      </c>
      <c r="D40" s="37" t="s">
        <v>115</v>
      </c>
      <c r="E40" s="71"/>
      <c r="F40" s="47"/>
      <c r="G40" s="47"/>
      <c r="H40" s="14"/>
      <c r="I40" s="14"/>
      <c r="J40" s="14"/>
      <c r="K40" s="14"/>
      <c r="L40" s="14"/>
      <c r="M40" s="14"/>
      <c r="N40" s="14"/>
      <c r="O40" s="14"/>
    </row>
    <row r="41" spans="1:16" s="7" customFormat="1">
      <c r="C41" s="72">
        <v>6</v>
      </c>
      <c r="D41" s="22" t="s">
        <v>126</v>
      </c>
      <c r="E41" s="23"/>
      <c r="F41" s="23"/>
      <c r="G41" s="47"/>
      <c r="H41" s="72" t="str">
        <f t="shared" ref="H41:O41" si="0">IF(H17=(H12+H13+H14+H15+H16), "OK", "Error")</f>
        <v>OK</v>
      </c>
      <c r="I41" s="72" t="str">
        <f t="shared" si="0"/>
        <v>OK</v>
      </c>
      <c r="J41" s="192"/>
      <c r="K41" s="182" t="str">
        <f t="shared" si="0"/>
        <v>OK</v>
      </c>
      <c r="L41" s="182" t="str">
        <f t="shared" si="0"/>
        <v>OK</v>
      </c>
      <c r="M41" s="182" t="str">
        <f t="shared" si="0"/>
        <v>OK</v>
      </c>
      <c r="N41" s="182" t="str">
        <f t="shared" si="0"/>
        <v>OK</v>
      </c>
      <c r="O41" s="182" t="str">
        <f t="shared" si="0"/>
        <v>OK</v>
      </c>
    </row>
    <row r="42" spans="1:16" s="7" customFormat="1">
      <c r="C42" s="72">
        <f>C41+1</f>
        <v>7</v>
      </c>
      <c r="D42" s="26" t="s">
        <v>132</v>
      </c>
      <c r="E42" s="23"/>
      <c r="F42" s="23"/>
      <c r="G42" s="47"/>
      <c r="H42" s="72" t="str">
        <f t="shared" ref="H42:O42" si="1">IF(H24=(H20+H21+H22+H23), "OK", "Error")</f>
        <v>OK</v>
      </c>
      <c r="I42" s="72" t="str">
        <f t="shared" si="1"/>
        <v>OK</v>
      </c>
      <c r="J42" s="192"/>
      <c r="K42" s="182" t="str">
        <f t="shared" si="1"/>
        <v>OK</v>
      </c>
      <c r="L42" s="182" t="str">
        <f t="shared" si="1"/>
        <v>OK</v>
      </c>
      <c r="M42" s="182" t="str">
        <f t="shared" si="1"/>
        <v>OK</v>
      </c>
      <c r="N42" s="182" t="str">
        <f t="shared" si="1"/>
        <v>OK</v>
      </c>
      <c r="O42" s="182" t="str">
        <f t="shared" si="1"/>
        <v>OK</v>
      </c>
    </row>
    <row r="43" spans="1:16" s="7" customFormat="1">
      <c r="C43" s="72">
        <f>C42+1</f>
        <v>8</v>
      </c>
      <c r="D43" s="26" t="s">
        <v>136</v>
      </c>
      <c r="E43" s="23"/>
      <c r="F43" s="23"/>
      <c r="G43" s="47"/>
      <c r="H43" s="72" t="str">
        <f t="shared" ref="H43:O43" si="2">IF(H29=(H27+H28), "OK", "Error")</f>
        <v>OK</v>
      </c>
      <c r="I43" s="72" t="str">
        <f t="shared" si="2"/>
        <v>OK</v>
      </c>
      <c r="J43" s="192"/>
      <c r="K43" s="182" t="str">
        <f t="shared" si="2"/>
        <v>OK</v>
      </c>
      <c r="L43" s="182" t="str">
        <f t="shared" si="2"/>
        <v>OK</v>
      </c>
      <c r="M43" s="182" t="str">
        <f t="shared" si="2"/>
        <v>OK</v>
      </c>
      <c r="N43" s="182" t="str">
        <f t="shared" si="2"/>
        <v>OK</v>
      </c>
      <c r="O43" s="182" t="str">
        <f t="shared" si="2"/>
        <v>OK</v>
      </c>
    </row>
    <row r="44" spans="1:16" s="7" customFormat="1">
      <c r="C44" s="72">
        <v>16</v>
      </c>
      <c r="D44" s="22" t="s">
        <v>138</v>
      </c>
      <c r="E44" s="23"/>
      <c r="F44" s="23"/>
      <c r="G44" s="47"/>
      <c r="H44" s="72" t="str">
        <f t="shared" ref="H44:O44" si="3">IF(H35=(H24+H29+H32), "OK", "Error")</f>
        <v>OK</v>
      </c>
      <c r="I44" s="72" t="str">
        <f t="shared" si="3"/>
        <v>OK</v>
      </c>
      <c r="J44" s="192"/>
      <c r="K44" s="182" t="str">
        <f t="shared" si="3"/>
        <v>OK</v>
      </c>
      <c r="L44" s="182" t="str">
        <f t="shared" si="3"/>
        <v>OK</v>
      </c>
      <c r="M44" s="182" t="str">
        <f t="shared" si="3"/>
        <v>OK</v>
      </c>
      <c r="N44" s="182" t="str">
        <f t="shared" si="3"/>
        <v>OK</v>
      </c>
      <c r="O44" s="182" t="str">
        <f t="shared" si="3"/>
        <v>OK</v>
      </c>
    </row>
    <row r="45" spans="1:16" s="7" customFormat="1"/>
    <row r="46" spans="1:16" s="7" customFormat="1"/>
    <row r="47" spans="1:16" s="7" customFormat="1"/>
    <row r="48" spans="1:16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CI365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7" width="2.69140625" style="7" customWidth="1"/>
    <col min="18" max="76" width="8.84375" style="7"/>
    <col min="77" max="16384" width="8.84375" style="17"/>
  </cols>
  <sheetData>
    <row r="1" spans="2:87" s="7" customFormat="1" ht="16" thickBot="1"/>
    <row r="2" spans="2:87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2:87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2:87" s="7" customFormat="1">
      <c r="B4" s="58"/>
      <c r="C4" s="11" t="s">
        <v>140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2:87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  <c r="Q5" s="47"/>
    </row>
    <row r="6" spans="2:87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7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7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7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2:87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59"/>
      <c r="Q10" s="4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2:87" s="7" customFormat="1">
      <c r="B11" s="58"/>
      <c r="C11" s="101" t="s">
        <v>64</v>
      </c>
      <c r="D11" s="21" t="s">
        <v>120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59"/>
      <c r="Q11" s="4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2:87" s="7" customFormat="1">
      <c r="B12" s="58"/>
      <c r="C12" s="72">
        <v>1</v>
      </c>
      <c r="D12" s="22" t="s">
        <v>121</v>
      </c>
      <c r="E12" s="23" t="s">
        <v>66</v>
      </c>
      <c r="F12" s="23">
        <v>1</v>
      </c>
      <c r="G12" s="47"/>
      <c r="H12" s="129">
        <v>0.3016801185033573</v>
      </c>
      <c r="I12" s="129">
        <v>0.29299703630894858</v>
      </c>
      <c r="J12" s="176"/>
      <c r="K12" s="157"/>
      <c r="L12" s="157"/>
      <c r="M12" s="157"/>
      <c r="N12" s="157"/>
      <c r="O12" s="157"/>
      <c r="P12" s="59"/>
      <c r="Q12" s="4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2:87" s="7" customFormat="1">
      <c r="B13" s="58"/>
      <c r="C13" s="72">
        <f>C12+1</f>
        <v>2</v>
      </c>
      <c r="D13" s="22" t="s">
        <v>122</v>
      </c>
      <c r="E13" s="23" t="s">
        <v>66</v>
      </c>
      <c r="F13" s="23">
        <v>1</v>
      </c>
      <c r="G13" s="47"/>
      <c r="H13" s="129">
        <v>1.5400538073467624</v>
      </c>
      <c r="I13" s="129">
        <v>1.4649851815447428</v>
      </c>
      <c r="J13" s="176"/>
      <c r="K13" s="157"/>
      <c r="L13" s="157"/>
      <c r="M13" s="157"/>
      <c r="N13" s="157"/>
      <c r="O13" s="157"/>
      <c r="P13" s="59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2:87" s="7" customFormat="1">
      <c r="B14" s="58"/>
      <c r="C14" s="72">
        <f>C13+1</f>
        <v>3</v>
      </c>
      <c r="D14" s="22" t="s">
        <v>123</v>
      </c>
      <c r="E14" s="23" t="s">
        <v>66</v>
      </c>
      <c r="F14" s="23">
        <v>1</v>
      </c>
      <c r="G14" s="47"/>
      <c r="H14" s="129">
        <v>4.5176067548287229</v>
      </c>
      <c r="I14" s="129">
        <v>4.5021464147778154</v>
      </c>
      <c r="J14" s="176"/>
      <c r="K14" s="157"/>
      <c r="L14" s="157"/>
      <c r="M14" s="157"/>
      <c r="N14" s="157"/>
      <c r="O14" s="157"/>
      <c r="P14" s="59"/>
      <c r="Q14" s="4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2:87" s="7" customFormat="1">
      <c r="B15" s="58"/>
      <c r="C15" s="72">
        <f>C14+1</f>
        <v>4</v>
      </c>
      <c r="D15" s="22" t="s">
        <v>124</v>
      </c>
      <c r="E15" s="23" t="s">
        <v>66</v>
      </c>
      <c r="F15" s="23">
        <v>1</v>
      </c>
      <c r="G15" s="47"/>
      <c r="H15" s="129">
        <v>4.2700269036733811</v>
      </c>
      <c r="I15" s="129">
        <v>4.3174134560013613</v>
      </c>
      <c r="J15" s="176"/>
      <c r="K15" s="157"/>
      <c r="L15" s="157"/>
      <c r="M15" s="157"/>
      <c r="N15" s="157"/>
      <c r="O15" s="157"/>
      <c r="P15" s="59"/>
      <c r="Q15" s="4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2:87" s="7" customFormat="1">
      <c r="B16" s="58"/>
      <c r="C16" s="72">
        <f>C15+1</f>
        <v>5</v>
      </c>
      <c r="D16" s="22" t="s">
        <v>125</v>
      </c>
      <c r="E16" s="23" t="s">
        <v>66</v>
      </c>
      <c r="F16" s="23">
        <v>1</v>
      </c>
      <c r="G16" s="47"/>
      <c r="H16" s="129">
        <v>0</v>
      </c>
      <c r="I16" s="129">
        <v>0</v>
      </c>
      <c r="J16" s="176"/>
      <c r="K16" s="157"/>
      <c r="L16" s="157"/>
      <c r="M16" s="157"/>
      <c r="N16" s="157"/>
      <c r="O16" s="157"/>
      <c r="P16" s="180"/>
      <c r="Q16" s="4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7" customFormat="1">
      <c r="B17" s="58"/>
      <c r="C17" s="72">
        <f>C16+1</f>
        <v>6</v>
      </c>
      <c r="D17" s="22" t="s">
        <v>126</v>
      </c>
      <c r="E17" s="23" t="s">
        <v>66</v>
      </c>
      <c r="F17" s="23">
        <v>1</v>
      </c>
      <c r="G17" s="47"/>
      <c r="H17" s="183">
        <f>SUM(H12:H16)</f>
        <v>10.629367584352224</v>
      </c>
      <c r="I17" s="184">
        <f>SUM(I12:I16)</f>
        <v>10.577542088632867</v>
      </c>
      <c r="J17" s="185"/>
      <c r="K17" s="186">
        <f>SUM(K12:K16)</f>
        <v>0</v>
      </c>
      <c r="L17" s="186">
        <f>SUM(L12:L16)</f>
        <v>0</v>
      </c>
      <c r="M17" s="186">
        <f>SUM(M12:M16)</f>
        <v>0</v>
      </c>
      <c r="N17" s="186">
        <f>SUM(N12:N16)</f>
        <v>0</v>
      </c>
      <c r="O17" s="186">
        <f>SUM(O12:O16)</f>
        <v>0</v>
      </c>
      <c r="P17" s="59"/>
      <c r="Q17" s="4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7" customFormat="1">
      <c r="B18" s="58"/>
      <c r="C18" s="47"/>
      <c r="D18" s="47"/>
      <c r="E18" s="28"/>
      <c r="F18" s="28"/>
      <c r="G18" s="47"/>
      <c r="H18" s="188"/>
      <c r="I18" s="188"/>
      <c r="J18" s="14"/>
      <c r="K18" s="188"/>
      <c r="L18" s="188"/>
      <c r="M18" s="187"/>
      <c r="N18" s="188"/>
      <c r="O18" s="188"/>
      <c r="P18" s="59"/>
      <c r="Q18" s="4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7" customFormat="1">
      <c r="B19" s="58"/>
      <c r="C19" s="101" t="s">
        <v>78</v>
      </c>
      <c r="D19" s="29" t="s">
        <v>127</v>
      </c>
      <c r="E19" s="28"/>
      <c r="F19" s="28"/>
      <c r="G19" s="47"/>
      <c r="H19" s="38"/>
      <c r="I19" s="38"/>
      <c r="J19" s="38"/>
      <c r="K19" s="38"/>
      <c r="L19" s="38"/>
      <c r="M19" s="216"/>
      <c r="N19" s="38"/>
      <c r="O19" s="38"/>
      <c r="P19" s="59"/>
      <c r="Q19" s="4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7" customFormat="1">
      <c r="B20" s="58"/>
      <c r="C20" s="72">
        <v>7</v>
      </c>
      <c r="D20" s="22" t="s">
        <v>128</v>
      </c>
      <c r="E20" s="23" t="s">
        <v>73</v>
      </c>
      <c r="F20" s="23">
        <v>3</v>
      </c>
      <c r="G20" s="47"/>
      <c r="H20" s="158">
        <v>0.69890928430300492</v>
      </c>
      <c r="I20" s="158">
        <v>0.6659979417378975</v>
      </c>
      <c r="J20" s="189"/>
      <c r="K20" s="149"/>
      <c r="L20" s="149"/>
      <c r="M20" s="149"/>
      <c r="N20" s="149"/>
      <c r="O20" s="149"/>
      <c r="P20" s="59"/>
      <c r="Q20" s="4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7" customFormat="1">
      <c r="B21" s="58"/>
      <c r="C21" s="72">
        <f>C20+1</f>
        <v>8</v>
      </c>
      <c r="D21" s="26" t="s">
        <v>129</v>
      </c>
      <c r="E21" s="23" t="s">
        <v>73</v>
      </c>
      <c r="F21" s="23">
        <v>3</v>
      </c>
      <c r="G21" s="47"/>
      <c r="H21" s="158">
        <v>0.14269131844213206</v>
      </c>
      <c r="I21" s="158">
        <v>0.12921025992498933</v>
      </c>
      <c r="J21" s="189"/>
      <c r="K21" s="149"/>
      <c r="L21" s="149"/>
      <c r="M21" s="149"/>
      <c r="N21" s="149"/>
      <c r="O21" s="149"/>
      <c r="P21" s="59"/>
      <c r="Q21" s="4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7" customFormat="1">
      <c r="B22" s="58"/>
      <c r="C22" s="72">
        <f>C21+1</f>
        <v>9</v>
      </c>
      <c r="D22" s="26" t="s">
        <v>130</v>
      </c>
      <c r="E22" s="23" t="s">
        <v>73</v>
      </c>
      <c r="F22" s="23">
        <v>3</v>
      </c>
      <c r="G22" s="47"/>
      <c r="H22" s="158">
        <v>5.6494830095870273E-2</v>
      </c>
      <c r="I22" s="158">
        <v>5.025661357601871E-2</v>
      </c>
      <c r="J22" s="189"/>
      <c r="K22" s="149"/>
      <c r="L22" s="149"/>
      <c r="M22" s="149"/>
      <c r="N22" s="149"/>
      <c r="O22" s="149"/>
      <c r="P22" s="59"/>
      <c r="Q22" s="4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7" customFormat="1">
      <c r="B23" s="58"/>
      <c r="C23" s="72">
        <f>C22+1</f>
        <v>10</v>
      </c>
      <c r="D23" s="26" t="s">
        <v>131</v>
      </c>
      <c r="E23" s="23" t="s">
        <v>73</v>
      </c>
      <c r="F23" s="23">
        <v>3</v>
      </c>
      <c r="G23" s="47"/>
      <c r="H23" s="158">
        <v>0.1225215498773178</v>
      </c>
      <c r="I23" s="158">
        <v>0.12515749643549903</v>
      </c>
      <c r="J23" s="189"/>
      <c r="K23" s="149"/>
      <c r="L23" s="149"/>
      <c r="M23" s="149"/>
      <c r="N23" s="149"/>
      <c r="O23" s="149"/>
      <c r="P23" s="59"/>
      <c r="Q23" s="4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7" customFormat="1">
      <c r="B24" s="58"/>
      <c r="C24" s="72">
        <f>C23+1</f>
        <v>11</v>
      </c>
      <c r="D24" s="26" t="s">
        <v>132</v>
      </c>
      <c r="E24" s="23" t="s">
        <v>73</v>
      </c>
      <c r="F24" s="23">
        <v>3</v>
      </c>
      <c r="G24" s="47"/>
      <c r="H24" s="190">
        <f>SUM(H20:H23)</f>
        <v>1.0206169827183251</v>
      </c>
      <c r="I24" s="191">
        <f>SUM(I20:I23)</f>
        <v>0.9706223116744046</v>
      </c>
      <c r="J24" s="189"/>
      <c r="K24" s="126">
        <f>SUM(K20:K23)</f>
        <v>0</v>
      </c>
      <c r="L24" s="126">
        <f>SUM(L20:L23)</f>
        <v>0</v>
      </c>
      <c r="M24" s="126">
        <f>SUM(M20:M23)</f>
        <v>0</v>
      </c>
      <c r="N24" s="126">
        <f>SUM(N20:N23)</f>
        <v>0</v>
      </c>
      <c r="O24" s="126">
        <f>SUM(O20:O23)</f>
        <v>0</v>
      </c>
      <c r="P24" s="59"/>
      <c r="Q24" s="4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7" customFormat="1">
      <c r="B25" s="58"/>
      <c r="C25" s="47"/>
      <c r="D25" s="47"/>
      <c r="E25" s="28"/>
      <c r="F25" s="28"/>
      <c r="G25" s="47"/>
      <c r="H25" s="161"/>
      <c r="I25" s="161"/>
      <c r="J25" s="161"/>
      <c r="K25" s="161"/>
      <c r="L25" s="161"/>
      <c r="M25" s="161"/>
      <c r="N25" s="161"/>
      <c r="O25" s="161"/>
      <c r="P25" s="59"/>
      <c r="Q25" s="47"/>
    </row>
    <row r="26" spans="1:87" s="7" customFormat="1">
      <c r="A26" s="30"/>
      <c r="C26" s="101" t="s">
        <v>81</v>
      </c>
      <c r="D26" s="29" t="s">
        <v>133</v>
      </c>
      <c r="E26" s="28"/>
      <c r="F26" s="28"/>
      <c r="G26" s="47"/>
      <c r="H26" s="5"/>
      <c r="I26" s="5"/>
      <c r="J26" s="5"/>
      <c r="K26" s="5"/>
      <c r="L26" s="5"/>
      <c r="M26" s="5"/>
      <c r="N26" s="5"/>
      <c r="O26" s="5"/>
      <c r="P26" s="30"/>
    </row>
    <row r="27" spans="1:87" s="7" customFormat="1">
      <c r="A27" s="30"/>
      <c r="C27" s="72">
        <v>12</v>
      </c>
      <c r="D27" s="22" t="s">
        <v>134</v>
      </c>
      <c r="E27" s="23" t="s">
        <v>73</v>
      </c>
      <c r="F27" s="23">
        <v>3</v>
      </c>
      <c r="G27" s="47"/>
      <c r="H27" s="158">
        <v>1.1089451233928797E-2</v>
      </c>
      <c r="I27" s="158">
        <v>3.9237009459453825E-2</v>
      </c>
      <c r="J27" s="189"/>
      <c r="K27" s="149"/>
      <c r="L27" s="149"/>
      <c r="M27" s="149"/>
      <c r="N27" s="149"/>
      <c r="O27" s="149"/>
      <c r="P27" s="30"/>
    </row>
    <row r="28" spans="1:87" s="7" customFormat="1">
      <c r="A28" s="30"/>
      <c r="C28" s="72">
        <f>C27+1</f>
        <v>13</v>
      </c>
      <c r="D28" s="22" t="s">
        <v>135</v>
      </c>
      <c r="E28" s="23" t="s">
        <v>73</v>
      </c>
      <c r="F28" s="23">
        <v>3</v>
      </c>
      <c r="G28" s="47"/>
      <c r="H28" s="158">
        <v>2.2359837505384009E-3</v>
      </c>
      <c r="I28" s="158">
        <v>5.1637068497266368E-3</v>
      </c>
      <c r="J28" s="189"/>
      <c r="K28" s="149"/>
      <c r="L28" s="149"/>
      <c r="M28" s="149"/>
      <c r="N28" s="149"/>
      <c r="O28" s="149"/>
      <c r="P28" s="30"/>
    </row>
    <row r="29" spans="1:87" s="7" customFormat="1">
      <c r="A29" s="30"/>
      <c r="C29" s="72">
        <f>C28+1</f>
        <v>14</v>
      </c>
      <c r="D29" s="26" t="s">
        <v>136</v>
      </c>
      <c r="E29" s="23" t="s">
        <v>73</v>
      </c>
      <c r="F29" s="23">
        <v>3</v>
      </c>
      <c r="G29" s="47"/>
      <c r="H29" s="190">
        <f>SUM(H27:H28)</f>
        <v>1.3325434984467198E-2</v>
      </c>
      <c r="I29" s="191">
        <f>SUM(I27:I28)</f>
        <v>4.4400716309180466E-2</v>
      </c>
      <c r="J29" s="189"/>
      <c r="K29" s="126">
        <f>SUM(K27:K28)</f>
        <v>0</v>
      </c>
      <c r="L29" s="126">
        <f>SUM(L27:L28)</f>
        <v>0</v>
      </c>
      <c r="M29" s="126">
        <f>SUM(M27:M28)</f>
        <v>0</v>
      </c>
      <c r="N29" s="126">
        <f>SUM(N27:N28)</f>
        <v>0</v>
      </c>
      <c r="O29" s="126">
        <f>SUM(O27:O28)</f>
        <v>0</v>
      </c>
      <c r="P29" s="30"/>
    </row>
    <row r="30" spans="1:87" s="7" customFormat="1">
      <c r="A30" s="30"/>
      <c r="H30" s="6"/>
      <c r="I30" s="6"/>
      <c r="J30" s="6"/>
      <c r="K30" s="5"/>
      <c r="L30" s="6"/>
      <c r="M30" s="6"/>
      <c r="N30" s="6"/>
      <c r="O30" s="6"/>
      <c r="P30" s="30"/>
    </row>
    <row r="31" spans="1:87" s="7" customFormat="1">
      <c r="A31" s="30"/>
      <c r="C31" s="101" t="s">
        <v>88</v>
      </c>
      <c r="D31" s="29" t="s">
        <v>137</v>
      </c>
      <c r="E31" s="28"/>
      <c r="F31" s="28"/>
      <c r="G31" s="47"/>
      <c r="H31" s="5"/>
      <c r="I31" s="5"/>
      <c r="J31" s="5"/>
      <c r="L31" s="5"/>
      <c r="M31" s="5"/>
      <c r="N31" s="5"/>
      <c r="O31" s="5"/>
      <c r="P31" s="30"/>
    </row>
    <row r="32" spans="1:87" s="7" customFormat="1">
      <c r="A32" s="30"/>
      <c r="C32" s="72">
        <v>15</v>
      </c>
      <c r="D32" s="22" t="s">
        <v>137</v>
      </c>
      <c r="E32" s="23" t="s">
        <v>73</v>
      </c>
      <c r="F32" s="23">
        <v>3</v>
      </c>
      <c r="G32" s="47"/>
      <c r="H32" s="158">
        <v>3.2853108141082922E-2</v>
      </c>
      <c r="I32" s="158">
        <v>1.3571726431501997E-2</v>
      </c>
      <c r="J32" s="189"/>
      <c r="K32" s="149"/>
      <c r="L32" s="149"/>
      <c r="M32" s="149"/>
      <c r="N32" s="149"/>
      <c r="O32" s="149"/>
      <c r="P32" s="30"/>
    </row>
    <row r="33" spans="1:16" s="7" customFormat="1">
      <c r="A33" s="30"/>
      <c r="H33" s="6"/>
      <c r="I33" s="6"/>
      <c r="J33" s="6"/>
      <c r="K33" s="6"/>
      <c r="L33" s="6"/>
      <c r="M33" s="6"/>
      <c r="N33" s="6"/>
      <c r="O33" s="6"/>
      <c r="P33" s="30"/>
    </row>
    <row r="34" spans="1:16" s="7" customFormat="1">
      <c r="A34" s="30"/>
      <c r="C34" s="101" t="s">
        <v>92</v>
      </c>
      <c r="D34" s="29" t="s">
        <v>110</v>
      </c>
      <c r="E34" s="28"/>
      <c r="F34" s="28"/>
      <c r="G34" s="47"/>
      <c r="H34" s="5"/>
      <c r="I34" s="5"/>
      <c r="J34" s="5"/>
      <c r="K34" s="5"/>
      <c r="L34" s="5"/>
      <c r="M34" s="5"/>
      <c r="N34" s="5"/>
      <c r="O34" s="5"/>
      <c r="P34" s="30"/>
    </row>
    <row r="35" spans="1:16" s="7" customFormat="1">
      <c r="A35" s="30"/>
      <c r="C35" s="72">
        <v>16</v>
      </c>
      <c r="D35" s="22" t="s">
        <v>138</v>
      </c>
      <c r="E35" s="23" t="s">
        <v>73</v>
      </c>
      <c r="F35" s="23">
        <v>3</v>
      </c>
      <c r="G35" s="47"/>
      <c r="H35" s="190">
        <f>H24+H29+H32</f>
        <v>1.0667955258438753</v>
      </c>
      <c r="I35" s="191">
        <f>I24+I29+I32</f>
        <v>1.0285947544150871</v>
      </c>
      <c r="J35" s="189"/>
      <c r="K35" s="126">
        <f>K24+K29+K32</f>
        <v>0</v>
      </c>
      <c r="L35" s="126">
        <f>L24+L29+L32</f>
        <v>0</v>
      </c>
      <c r="M35" s="126">
        <f>M24+M29+M32</f>
        <v>0</v>
      </c>
      <c r="N35" s="126">
        <f>N24+N29+N32</f>
        <v>0</v>
      </c>
      <c r="O35" s="126">
        <f>O24+O29+O32</f>
        <v>0</v>
      </c>
      <c r="P35" s="30"/>
    </row>
    <row r="36" spans="1:16" s="7" customFormat="1" ht="16" thickBo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</row>
    <row r="37" spans="1:16" s="7" customFormat="1">
      <c r="C37" s="35"/>
    </row>
    <row r="38" spans="1:16" s="7" customFormat="1">
      <c r="M38" s="109"/>
    </row>
    <row r="39" spans="1:16" s="7" customFormat="1"/>
    <row r="40" spans="1:16" s="7" customFormat="1">
      <c r="C40" s="36" t="s">
        <v>114</v>
      </c>
      <c r="D40" s="37" t="s">
        <v>115</v>
      </c>
      <c r="E40" s="71"/>
      <c r="F40" s="47"/>
      <c r="G40" s="47"/>
      <c r="H40" s="14"/>
      <c r="I40" s="14"/>
      <c r="J40" s="14"/>
      <c r="K40" s="14"/>
      <c r="L40" s="14"/>
      <c r="M40" s="14"/>
      <c r="N40" s="14"/>
      <c r="O40" s="14"/>
    </row>
    <row r="41" spans="1:16" s="7" customFormat="1">
      <c r="C41" s="72">
        <v>6</v>
      </c>
      <c r="D41" s="22" t="s">
        <v>126</v>
      </c>
      <c r="E41" s="23"/>
      <c r="F41" s="23"/>
      <c r="G41" s="47"/>
      <c r="H41" s="72" t="str">
        <f t="shared" ref="H41:O41" si="0">IF(H17=(H12+H13+H14+H15+H16), "OK", "Error")</f>
        <v>OK</v>
      </c>
      <c r="I41" s="72" t="str">
        <f t="shared" si="0"/>
        <v>OK</v>
      </c>
      <c r="J41" s="192"/>
      <c r="K41" s="182" t="str">
        <f t="shared" si="0"/>
        <v>OK</v>
      </c>
      <c r="L41" s="182" t="str">
        <f t="shared" si="0"/>
        <v>OK</v>
      </c>
      <c r="M41" s="182" t="str">
        <f t="shared" si="0"/>
        <v>OK</v>
      </c>
      <c r="N41" s="182" t="str">
        <f t="shared" si="0"/>
        <v>OK</v>
      </c>
      <c r="O41" s="182" t="str">
        <f t="shared" si="0"/>
        <v>OK</v>
      </c>
    </row>
    <row r="42" spans="1:16" s="7" customFormat="1">
      <c r="C42" s="72">
        <f>C41+1</f>
        <v>7</v>
      </c>
      <c r="D42" s="26" t="s">
        <v>132</v>
      </c>
      <c r="E42" s="23"/>
      <c r="F42" s="23"/>
      <c r="G42" s="47"/>
      <c r="H42" s="72" t="str">
        <f t="shared" ref="H42:O42" si="1">IF(H24=(H20+H21+H22+H23), "OK", "Error")</f>
        <v>OK</v>
      </c>
      <c r="I42" s="72" t="str">
        <f t="shared" si="1"/>
        <v>OK</v>
      </c>
      <c r="J42" s="192"/>
      <c r="K42" s="182" t="str">
        <f t="shared" si="1"/>
        <v>OK</v>
      </c>
      <c r="L42" s="182" t="str">
        <f t="shared" si="1"/>
        <v>OK</v>
      </c>
      <c r="M42" s="182" t="str">
        <f t="shared" si="1"/>
        <v>OK</v>
      </c>
      <c r="N42" s="182" t="str">
        <f t="shared" si="1"/>
        <v>OK</v>
      </c>
      <c r="O42" s="182" t="str">
        <f t="shared" si="1"/>
        <v>OK</v>
      </c>
    </row>
    <row r="43" spans="1:16" s="7" customFormat="1">
      <c r="C43" s="72">
        <f>C42+1</f>
        <v>8</v>
      </c>
      <c r="D43" s="26" t="s">
        <v>136</v>
      </c>
      <c r="E43" s="23"/>
      <c r="F43" s="23"/>
      <c r="G43" s="47"/>
      <c r="H43" s="72" t="str">
        <f t="shared" ref="H43:O43" si="2">IF(H29=(H27+H28), "OK", "Error")</f>
        <v>OK</v>
      </c>
      <c r="I43" s="72" t="str">
        <f t="shared" si="2"/>
        <v>OK</v>
      </c>
      <c r="J43" s="192"/>
      <c r="K43" s="182" t="str">
        <f t="shared" si="2"/>
        <v>OK</v>
      </c>
      <c r="L43" s="182" t="str">
        <f t="shared" si="2"/>
        <v>OK</v>
      </c>
      <c r="M43" s="182" t="str">
        <f t="shared" si="2"/>
        <v>OK</v>
      </c>
      <c r="N43" s="182" t="str">
        <f t="shared" si="2"/>
        <v>OK</v>
      </c>
      <c r="O43" s="182" t="str">
        <f t="shared" si="2"/>
        <v>OK</v>
      </c>
    </row>
    <row r="44" spans="1:16" s="7" customFormat="1">
      <c r="C44" s="72">
        <v>16</v>
      </c>
      <c r="D44" s="22" t="s">
        <v>138</v>
      </c>
      <c r="E44" s="23"/>
      <c r="F44" s="23"/>
      <c r="G44" s="47"/>
      <c r="H44" s="72" t="str">
        <f t="shared" ref="H44:O44" si="3">IF(H35=(H24+H29+H32), "OK", "Error")</f>
        <v>OK</v>
      </c>
      <c r="I44" s="72" t="str">
        <f t="shared" si="3"/>
        <v>OK</v>
      </c>
      <c r="J44" s="192"/>
      <c r="K44" s="182" t="str">
        <f t="shared" si="3"/>
        <v>OK</v>
      </c>
      <c r="L44" s="182" t="str">
        <f t="shared" si="3"/>
        <v>OK</v>
      </c>
      <c r="M44" s="182" t="str">
        <f t="shared" si="3"/>
        <v>OK</v>
      </c>
      <c r="N44" s="182" t="str">
        <f t="shared" si="3"/>
        <v>OK</v>
      </c>
      <c r="O44" s="182" t="str">
        <f t="shared" si="3"/>
        <v>OK</v>
      </c>
    </row>
    <row r="45" spans="1:16" s="7" customFormat="1"/>
    <row r="46" spans="1:16" s="7" customFormat="1"/>
    <row r="47" spans="1:16" s="7" customFormat="1"/>
    <row r="48" spans="1:16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CI365"/>
  <sheetViews>
    <sheetView showGridLines="0" topLeftCell="C1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6.07421875" style="7" bestFit="1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6" width="2.69140625" style="7" customWidth="1"/>
    <col min="17" max="17" width="4" style="7" bestFit="1" customWidth="1"/>
    <col min="18" max="76" width="8.84375" style="7"/>
    <col min="77" max="16384" width="8.84375" style="17"/>
  </cols>
  <sheetData>
    <row r="1" spans="2:87" s="7" customFormat="1" ht="16" thickBot="1"/>
    <row r="2" spans="2:87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2:87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2:87" s="7" customFormat="1">
      <c r="B4" s="58"/>
      <c r="C4" s="11" t="s">
        <v>141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2:87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  <c r="Q5" s="47"/>
    </row>
    <row r="6" spans="2:87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7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7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7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2:87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59"/>
      <c r="Q10" s="4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2:87" s="7" customFormat="1">
      <c r="B11" s="58"/>
      <c r="C11" s="101" t="s">
        <v>64</v>
      </c>
      <c r="D11" s="21" t="s">
        <v>120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59"/>
      <c r="Q11" s="4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2:87" s="7" customFormat="1">
      <c r="B12" s="58"/>
      <c r="C12" s="72">
        <v>1</v>
      </c>
      <c r="D12" s="22" t="s">
        <v>121</v>
      </c>
      <c r="E12" s="23" t="s">
        <v>66</v>
      </c>
      <c r="F12" s="23">
        <v>1</v>
      </c>
      <c r="G12" s="47"/>
      <c r="H12" s="129">
        <v>0</v>
      </c>
      <c r="I12" s="129">
        <v>0</v>
      </c>
      <c r="J12" s="176"/>
      <c r="K12" s="157"/>
      <c r="L12" s="157"/>
      <c r="M12" s="157"/>
      <c r="N12" s="157"/>
      <c r="O12" s="157"/>
      <c r="P12" s="59"/>
      <c r="Q12" s="4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2:87" s="7" customFormat="1">
      <c r="B13" s="58"/>
      <c r="C13" s="72">
        <f>C12+1</f>
        <v>2</v>
      </c>
      <c r="D13" s="22" t="s">
        <v>122</v>
      </c>
      <c r="E13" s="23" t="s">
        <v>66</v>
      </c>
      <c r="F13" s="23">
        <v>1</v>
      </c>
      <c r="G13" s="47"/>
      <c r="H13" s="129">
        <v>0</v>
      </c>
      <c r="I13" s="129">
        <v>0</v>
      </c>
      <c r="J13" s="176"/>
      <c r="K13" s="157"/>
      <c r="L13" s="157"/>
      <c r="M13" s="157"/>
      <c r="N13" s="157"/>
      <c r="O13" s="157"/>
      <c r="P13" s="59"/>
      <c r="Q13" s="4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2:87" s="7" customFormat="1">
      <c r="B14" s="58"/>
      <c r="C14" s="72">
        <f>C13+1</f>
        <v>3</v>
      </c>
      <c r="D14" s="22" t="s">
        <v>123</v>
      </c>
      <c r="E14" s="23" t="s">
        <v>66</v>
      </c>
      <c r="F14" s="23">
        <v>1</v>
      </c>
      <c r="G14" s="47"/>
      <c r="H14" s="129">
        <v>2.6</v>
      </c>
      <c r="I14" s="129">
        <v>2.5999999999999996</v>
      </c>
      <c r="J14" s="176"/>
      <c r="K14" s="157"/>
      <c r="L14" s="157"/>
      <c r="M14" s="157"/>
      <c r="N14" s="157"/>
      <c r="O14" s="157"/>
      <c r="P14" s="59"/>
      <c r="Q14" s="4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2:87" s="7" customFormat="1">
      <c r="B15" s="58"/>
      <c r="C15" s="72">
        <f>C14+1</f>
        <v>4</v>
      </c>
      <c r="D15" s="22" t="s">
        <v>124</v>
      </c>
      <c r="E15" s="23" t="s">
        <v>66</v>
      </c>
      <c r="F15" s="23">
        <v>1</v>
      </c>
      <c r="G15" s="47"/>
      <c r="H15" s="129">
        <v>3.0916666666666668</v>
      </c>
      <c r="I15" s="129">
        <v>2.8333333333333335</v>
      </c>
      <c r="J15" s="176"/>
      <c r="K15" s="157"/>
      <c r="L15" s="157"/>
      <c r="M15" s="157"/>
      <c r="N15" s="157"/>
      <c r="O15" s="157"/>
      <c r="P15" s="59"/>
      <c r="Q15" s="4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2:87" s="7" customFormat="1">
      <c r="B16" s="58"/>
      <c r="C16" s="72">
        <f>C15+1</f>
        <v>5</v>
      </c>
      <c r="D16" s="22" t="s">
        <v>125</v>
      </c>
      <c r="E16" s="23" t="s">
        <v>66</v>
      </c>
      <c r="F16" s="23">
        <v>1</v>
      </c>
      <c r="G16" s="47"/>
      <c r="H16" s="129">
        <v>0</v>
      </c>
      <c r="I16" s="129">
        <v>0</v>
      </c>
      <c r="J16" s="176"/>
      <c r="K16" s="157"/>
      <c r="L16" s="157"/>
      <c r="M16" s="157"/>
      <c r="N16" s="157"/>
      <c r="O16" s="157"/>
      <c r="P16" s="180"/>
      <c r="Q16" s="4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7" customFormat="1">
      <c r="B17" s="58"/>
      <c r="C17" s="72">
        <f>C16+1</f>
        <v>6</v>
      </c>
      <c r="D17" s="22" t="s">
        <v>126</v>
      </c>
      <c r="E17" s="23" t="s">
        <v>66</v>
      </c>
      <c r="F17" s="23">
        <v>1</v>
      </c>
      <c r="G17" s="47"/>
      <c r="H17" s="184">
        <f>SUM(H12:H16)</f>
        <v>5.6916666666666664</v>
      </c>
      <c r="I17" s="184">
        <f>SUM(I12:I16)</f>
        <v>5.4333333333333336</v>
      </c>
      <c r="J17" s="185"/>
      <c r="K17" s="186">
        <f>SUM(K12:K16)</f>
        <v>0</v>
      </c>
      <c r="L17" s="186">
        <f>SUM(L12:L16)</f>
        <v>0</v>
      </c>
      <c r="M17" s="186">
        <f>SUM(M12:M16)</f>
        <v>0</v>
      </c>
      <c r="N17" s="186">
        <f>SUM(N12:N16)</f>
        <v>0</v>
      </c>
      <c r="O17" s="186">
        <f>SUM(O12:O16)</f>
        <v>0</v>
      </c>
      <c r="P17" s="59"/>
      <c r="Q17" s="4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7" customFormat="1">
      <c r="B18" s="58"/>
      <c r="C18" s="47"/>
      <c r="D18" s="47"/>
      <c r="E18" s="28"/>
      <c r="F18" s="28"/>
      <c r="G18" s="47"/>
      <c r="H18" s="188"/>
      <c r="I18" s="188"/>
      <c r="J18" s="14"/>
      <c r="K18" s="188"/>
      <c r="L18" s="188"/>
      <c r="M18" s="188"/>
      <c r="N18" s="188"/>
      <c r="O18" s="188"/>
      <c r="P18" s="59"/>
      <c r="Q18" s="4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7" customFormat="1">
      <c r="B19" s="58"/>
      <c r="C19" s="101" t="s">
        <v>78</v>
      </c>
      <c r="D19" s="29" t="s">
        <v>127</v>
      </c>
      <c r="E19" s="28"/>
      <c r="F19" s="28"/>
      <c r="G19" s="47"/>
      <c r="H19" s="38"/>
      <c r="I19" s="38"/>
      <c r="J19" s="38"/>
      <c r="K19" s="38"/>
      <c r="L19" s="38"/>
      <c r="M19" s="38"/>
      <c r="N19" s="38"/>
      <c r="O19" s="38"/>
      <c r="P19" s="59"/>
      <c r="Q19" s="4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7" customFormat="1">
      <c r="B20" s="58"/>
      <c r="C20" s="72">
        <v>7</v>
      </c>
      <c r="D20" s="22" t="s">
        <v>128</v>
      </c>
      <c r="E20" s="23" t="s">
        <v>73</v>
      </c>
      <c r="F20" s="23">
        <v>3</v>
      </c>
      <c r="G20" s="47"/>
      <c r="H20" s="158">
        <v>0.26182401000000005</v>
      </c>
      <c r="I20" s="158">
        <v>0.25162515000000008</v>
      </c>
      <c r="J20" s="189"/>
      <c r="K20" s="149"/>
      <c r="L20" s="149"/>
      <c r="M20" s="149"/>
      <c r="N20" s="149"/>
      <c r="O20" s="149"/>
      <c r="P20" s="59"/>
      <c r="Q20" s="4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7" customFormat="1">
      <c r="B21" s="58"/>
      <c r="C21" s="72">
        <f>C20+1</f>
        <v>8</v>
      </c>
      <c r="D21" s="26" t="s">
        <v>129</v>
      </c>
      <c r="E21" s="23" t="s">
        <v>73</v>
      </c>
      <c r="F21" s="23">
        <v>3</v>
      </c>
      <c r="G21" s="47"/>
      <c r="H21" s="158">
        <v>2.6636060000000007E-2</v>
      </c>
      <c r="I21" s="158">
        <v>2.6197000000000002E-2</v>
      </c>
      <c r="J21" s="189"/>
      <c r="K21" s="149"/>
      <c r="L21" s="149"/>
      <c r="M21" s="149"/>
      <c r="N21" s="149"/>
      <c r="O21" s="149"/>
      <c r="P21" s="59"/>
      <c r="Q21" s="156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7" customFormat="1">
      <c r="B22" s="58"/>
      <c r="C22" s="72">
        <f>C21+1</f>
        <v>9</v>
      </c>
      <c r="D22" s="26" t="s">
        <v>130</v>
      </c>
      <c r="E22" s="23" t="s">
        <v>73</v>
      </c>
      <c r="F22" s="23">
        <v>3</v>
      </c>
      <c r="G22" s="47"/>
      <c r="H22" s="158">
        <v>2.2451830000000002E-2</v>
      </c>
      <c r="I22" s="158">
        <v>2.4067539999999998E-2</v>
      </c>
      <c r="J22" s="189"/>
      <c r="K22" s="149"/>
      <c r="L22" s="149"/>
      <c r="M22" s="149"/>
      <c r="N22" s="149"/>
      <c r="O22" s="149"/>
      <c r="P22" s="59"/>
      <c r="Q22" s="4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7" customFormat="1">
      <c r="B23" s="58"/>
      <c r="C23" s="72">
        <f>C22+1</f>
        <v>10</v>
      </c>
      <c r="D23" s="26" t="s">
        <v>131</v>
      </c>
      <c r="E23" s="23" t="s">
        <v>73</v>
      </c>
      <c r="F23" s="23">
        <v>3</v>
      </c>
      <c r="G23" s="47"/>
      <c r="H23" s="158">
        <v>3.10613E-2</v>
      </c>
      <c r="I23" s="158">
        <v>4.11638E-2</v>
      </c>
      <c r="J23" s="189"/>
      <c r="K23" s="149"/>
      <c r="L23" s="149"/>
      <c r="M23" s="149"/>
      <c r="N23" s="149"/>
      <c r="O23" s="149"/>
      <c r="P23" s="59"/>
      <c r="Q23" s="4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7" customFormat="1">
      <c r="B24" s="58"/>
      <c r="C24" s="72">
        <f>C23+1</f>
        <v>11</v>
      </c>
      <c r="D24" s="26" t="s">
        <v>132</v>
      </c>
      <c r="E24" s="23" t="s">
        <v>73</v>
      </c>
      <c r="F24" s="23">
        <v>3</v>
      </c>
      <c r="G24" s="47"/>
      <c r="H24" s="126">
        <f>SUM(H20:H23)</f>
        <v>0.34197320000000009</v>
      </c>
      <c r="I24" s="126">
        <f>SUM(I20:I23)</f>
        <v>0.34305349000000007</v>
      </c>
      <c r="J24" s="189"/>
      <c r="K24" s="126">
        <f>SUM(K20:K23)</f>
        <v>0</v>
      </c>
      <c r="L24" s="126">
        <f>SUM(L20:L23)</f>
        <v>0</v>
      </c>
      <c r="M24" s="126">
        <f>SUM(M20:M23)</f>
        <v>0</v>
      </c>
      <c r="N24" s="126">
        <f>SUM(N20:N23)</f>
        <v>0</v>
      </c>
      <c r="O24" s="126">
        <f>SUM(O20:O23)</f>
        <v>0</v>
      </c>
      <c r="P24" s="59"/>
      <c r="Q24" s="4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7" customFormat="1">
      <c r="B25" s="58"/>
      <c r="C25" s="47"/>
      <c r="D25" s="47"/>
      <c r="E25" s="28"/>
      <c r="F25" s="28"/>
      <c r="G25" s="47"/>
      <c r="H25" s="161"/>
      <c r="I25" s="161"/>
      <c r="J25" s="161"/>
      <c r="K25" s="161"/>
      <c r="L25" s="161"/>
      <c r="M25" s="161"/>
      <c r="N25" s="161"/>
      <c r="O25" s="161"/>
      <c r="P25" s="59"/>
      <c r="Q25" s="47"/>
    </row>
    <row r="26" spans="1:87" s="7" customFormat="1">
      <c r="A26" s="30"/>
      <c r="B26" s="58"/>
      <c r="C26" s="101" t="s">
        <v>81</v>
      </c>
      <c r="D26" s="29" t="s">
        <v>133</v>
      </c>
      <c r="E26" s="28"/>
      <c r="F26" s="28"/>
      <c r="G26" s="47"/>
      <c r="H26" s="5"/>
      <c r="I26" s="5"/>
      <c r="J26" s="5"/>
      <c r="K26" s="5"/>
      <c r="L26" s="5"/>
      <c r="M26" s="5"/>
      <c r="N26" s="5"/>
      <c r="O26" s="5"/>
      <c r="P26" s="30"/>
    </row>
    <row r="27" spans="1:87" s="7" customFormat="1">
      <c r="A27" s="30"/>
      <c r="B27" s="58"/>
      <c r="C27" s="72">
        <v>12</v>
      </c>
      <c r="D27" s="22" t="s">
        <v>134</v>
      </c>
      <c r="E27" s="23" t="s">
        <v>73</v>
      </c>
      <c r="F27" s="23">
        <v>3</v>
      </c>
      <c r="G27" s="47"/>
      <c r="H27" s="158">
        <v>2.4858699999999998E-3</v>
      </c>
      <c r="I27" s="158">
        <v>6.0980699999999997E-3</v>
      </c>
      <c r="J27" s="189"/>
      <c r="K27" s="149"/>
      <c r="L27" s="149"/>
      <c r="M27" s="149"/>
      <c r="N27" s="149"/>
      <c r="O27" s="149"/>
      <c r="P27" s="30"/>
    </row>
    <row r="28" spans="1:87" s="7" customFormat="1">
      <c r="A28" s="30"/>
      <c r="B28" s="58"/>
      <c r="C28" s="72">
        <f>C27+1</f>
        <v>13</v>
      </c>
      <c r="D28" s="22" t="s">
        <v>135</v>
      </c>
      <c r="E28" s="23" t="s">
        <v>73</v>
      </c>
      <c r="F28" s="23">
        <v>3</v>
      </c>
      <c r="G28" s="47"/>
      <c r="H28" s="158">
        <v>4.2212100000000004E-3</v>
      </c>
      <c r="I28" s="158">
        <v>3.6111900000000002E-3</v>
      </c>
      <c r="J28" s="189"/>
      <c r="K28" s="149"/>
      <c r="L28" s="149"/>
      <c r="M28" s="149"/>
      <c r="N28" s="149"/>
      <c r="O28" s="149"/>
      <c r="P28" s="30"/>
    </row>
    <row r="29" spans="1:87" s="7" customFormat="1">
      <c r="A29" s="30"/>
      <c r="B29" s="58"/>
      <c r="C29" s="72">
        <f>C28+1</f>
        <v>14</v>
      </c>
      <c r="D29" s="26" t="s">
        <v>136</v>
      </c>
      <c r="E29" s="23" t="s">
        <v>73</v>
      </c>
      <c r="F29" s="23">
        <v>3</v>
      </c>
      <c r="G29" s="47"/>
      <c r="H29" s="191">
        <f>SUM(H27:H28)</f>
        <v>6.7070800000000007E-3</v>
      </c>
      <c r="I29" s="191">
        <f>SUM(I27:I28)</f>
        <v>9.7092600000000008E-3</v>
      </c>
      <c r="J29" s="189"/>
      <c r="K29" s="126">
        <f>SUM(K27:K28)</f>
        <v>0</v>
      </c>
      <c r="L29" s="126">
        <f>SUM(L27:L28)</f>
        <v>0</v>
      </c>
      <c r="M29" s="126">
        <f>SUM(M27:M28)</f>
        <v>0</v>
      </c>
      <c r="N29" s="126">
        <f>SUM(N27:N28)</f>
        <v>0</v>
      </c>
      <c r="O29" s="126">
        <f>SUM(O27:O28)</f>
        <v>0</v>
      </c>
      <c r="P29" s="30"/>
    </row>
    <row r="30" spans="1:87" s="7" customFormat="1">
      <c r="A30" s="30"/>
      <c r="B30" s="58"/>
      <c r="H30" s="6"/>
      <c r="I30" s="6"/>
      <c r="J30" s="6"/>
      <c r="K30" s="6"/>
      <c r="L30" s="6"/>
      <c r="M30" s="6"/>
      <c r="N30" s="6"/>
      <c r="O30" s="6"/>
      <c r="P30" s="30"/>
    </row>
    <row r="31" spans="1:87" s="7" customFormat="1">
      <c r="A31" s="30"/>
      <c r="B31" s="58"/>
      <c r="C31" s="101" t="s">
        <v>88</v>
      </c>
      <c r="D31" s="29" t="s">
        <v>137</v>
      </c>
      <c r="E31" s="28"/>
      <c r="F31" s="28"/>
      <c r="G31" s="47"/>
      <c r="H31" s="5"/>
      <c r="I31" s="5"/>
      <c r="J31" s="5"/>
      <c r="K31" s="5"/>
      <c r="L31" s="5"/>
      <c r="M31" s="5"/>
      <c r="N31" s="5"/>
      <c r="O31" s="5"/>
      <c r="P31" s="30"/>
    </row>
    <row r="32" spans="1:87" s="7" customFormat="1">
      <c r="A32" s="30"/>
      <c r="B32" s="58"/>
      <c r="C32" s="72">
        <v>15</v>
      </c>
      <c r="D32" s="22" t="s">
        <v>137</v>
      </c>
      <c r="E32" s="23" t="s">
        <v>73</v>
      </c>
      <c r="F32" s="23">
        <v>3</v>
      </c>
      <c r="G32" s="47"/>
      <c r="H32" s="158">
        <v>1.0206E-2</v>
      </c>
      <c r="I32" s="158">
        <v>9.1049999999999996E-4</v>
      </c>
      <c r="J32" s="189"/>
      <c r="K32" s="149"/>
      <c r="L32" s="149"/>
      <c r="M32" s="149"/>
      <c r="N32" s="149"/>
      <c r="O32" s="149"/>
      <c r="P32" s="30"/>
    </row>
    <row r="33" spans="1:16" s="7" customFormat="1">
      <c r="A33" s="30"/>
      <c r="B33" s="58"/>
      <c r="H33" s="6"/>
      <c r="I33" s="6"/>
      <c r="J33" s="6"/>
      <c r="K33" s="6"/>
      <c r="L33" s="6"/>
      <c r="M33" s="6"/>
      <c r="N33" s="6"/>
      <c r="O33" s="6"/>
      <c r="P33" s="30"/>
    </row>
    <row r="34" spans="1:16" s="7" customFormat="1">
      <c r="A34" s="30"/>
      <c r="C34" s="101" t="s">
        <v>92</v>
      </c>
      <c r="D34" s="29" t="s">
        <v>110</v>
      </c>
      <c r="E34" s="28"/>
      <c r="F34" s="28"/>
      <c r="G34" s="47"/>
      <c r="H34" s="5"/>
      <c r="I34" s="5"/>
      <c r="J34" s="5"/>
      <c r="K34" s="5"/>
      <c r="L34" s="5"/>
      <c r="M34" s="5"/>
      <c r="N34" s="5"/>
      <c r="O34" s="5"/>
      <c r="P34" s="30"/>
    </row>
    <row r="35" spans="1:16" s="7" customFormat="1">
      <c r="A35" s="30"/>
      <c r="C35" s="72">
        <v>16</v>
      </c>
      <c r="D35" s="22" t="s">
        <v>138</v>
      </c>
      <c r="E35" s="23" t="s">
        <v>73</v>
      </c>
      <c r="F35" s="23">
        <v>3</v>
      </c>
      <c r="G35" s="47"/>
      <c r="H35" s="191">
        <f>H24+H29+H32</f>
        <v>0.35888628000000006</v>
      </c>
      <c r="I35" s="191">
        <f>I24+I29+I32</f>
        <v>0.35367325000000005</v>
      </c>
      <c r="J35" s="189"/>
      <c r="K35" s="126">
        <f>K24+K29+K32</f>
        <v>0</v>
      </c>
      <c r="L35" s="126">
        <f>L24+L29+L32</f>
        <v>0</v>
      </c>
      <c r="M35" s="126">
        <f>M24+M29+M32</f>
        <v>0</v>
      </c>
      <c r="N35" s="126">
        <f>N24+N29+N32</f>
        <v>0</v>
      </c>
      <c r="O35" s="126">
        <f>O24+O29+O32</f>
        <v>0</v>
      </c>
      <c r="P35" s="30"/>
    </row>
    <row r="36" spans="1:16" s="7" customFormat="1" ht="16" thickBo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</row>
    <row r="37" spans="1:16" s="7" customFormat="1">
      <c r="C37" s="35"/>
    </row>
    <row r="38" spans="1:16" s="7" customFormat="1"/>
    <row r="39" spans="1:16" s="7" customFormat="1"/>
    <row r="40" spans="1:16" s="7" customFormat="1">
      <c r="C40" s="36" t="s">
        <v>114</v>
      </c>
      <c r="D40" s="37" t="s">
        <v>115</v>
      </c>
      <c r="E40" s="71"/>
      <c r="F40" s="47"/>
      <c r="G40" s="47"/>
      <c r="H40" s="14"/>
      <c r="I40" s="14"/>
      <c r="J40" s="14"/>
      <c r="K40" s="14"/>
      <c r="L40" s="14"/>
      <c r="M40" s="14"/>
      <c r="N40" s="14"/>
      <c r="O40" s="14"/>
    </row>
    <row r="41" spans="1:16" s="7" customFormat="1">
      <c r="C41" s="72">
        <v>6</v>
      </c>
      <c r="D41" s="22" t="s">
        <v>126</v>
      </c>
      <c r="E41" s="23"/>
      <c r="F41" s="23"/>
      <c r="G41" s="47"/>
      <c r="H41" s="72" t="str">
        <f t="shared" ref="H41:O41" si="0">IF(H17=(H12+H13+H14+H15+H16), "OK", "Error")</f>
        <v>OK</v>
      </c>
      <c r="I41" s="72" t="str">
        <f t="shared" si="0"/>
        <v>OK</v>
      </c>
      <c r="J41" s="192"/>
      <c r="K41" s="182" t="str">
        <f t="shared" si="0"/>
        <v>OK</v>
      </c>
      <c r="L41" s="182" t="str">
        <f t="shared" si="0"/>
        <v>OK</v>
      </c>
      <c r="M41" s="182" t="str">
        <f t="shared" si="0"/>
        <v>OK</v>
      </c>
      <c r="N41" s="182" t="str">
        <f t="shared" si="0"/>
        <v>OK</v>
      </c>
      <c r="O41" s="182" t="str">
        <f t="shared" si="0"/>
        <v>OK</v>
      </c>
    </row>
    <row r="42" spans="1:16" s="7" customFormat="1">
      <c r="C42" s="72">
        <f>C41+1</f>
        <v>7</v>
      </c>
      <c r="D42" s="26" t="s">
        <v>132</v>
      </c>
      <c r="E42" s="23"/>
      <c r="F42" s="23"/>
      <c r="G42" s="47"/>
      <c r="H42" s="72" t="str">
        <f t="shared" ref="H42:O42" si="1">IF(H24=(H20+H21+H22+H23), "OK", "Error")</f>
        <v>OK</v>
      </c>
      <c r="I42" s="72" t="str">
        <f t="shared" si="1"/>
        <v>OK</v>
      </c>
      <c r="J42" s="192"/>
      <c r="K42" s="182" t="str">
        <f t="shared" si="1"/>
        <v>OK</v>
      </c>
      <c r="L42" s="182" t="str">
        <f t="shared" si="1"/>
        <v>OK</v>
      </c>
      <c r="M42" s="182" t="str">
        <f t="shared" si="1"/>
        <v>OK</v>
      </c>
      <c r="N42" s="182" t="str">
        <f t="shared" si="1"/>
        <v>OK</v>
      </c>
      <c r="O42" s="182" t="str">
        <f t="shared" si="1"/>
        <v>OK</v>
      </c>
    </row>
    <row r="43" spans="1:16" s="7" customFormat="1">
      <c r="C43" s="72">
        <f>C42+1</f>
        <v>8</v>
      </c>
      <c r="D43" s="26" t="s">
        <v>136</v>
      </c>
      <c r="E43" s="23"/>
      <c r="F43" s="23"/>
      <c r="G43" s="47"/>
      <c r="H43" s="72" t="str">
        <f t="shared" ref="H43:O43" si="2">IF(H29=(H27+H28), "OK", "Error")</f>
        <v>OK</v>
      </c>
      <c r="I43" s="72" t="str">
        <f t="shared" si="2"/>
        <v>OK</v>
      </c>
      <c r="J43" s="192"/>
      <c r="K43" s="182" t="str">
        <f t="shared" si="2"/>
        <v>OK</v>
      </c>
      <c r="L43" s="182" t="str">
        <f t="shared" si="2"/>
        <v>OK</v>
      </c>
      <c r="M43" s="182" t="str">
        <f t="shared" si="2"/>
        <v>OK</v>
      </c>
      <c r="N43" s="182" t="str">
        <f t="shared" si="2"/>
        <v>OK</v>
      </c>
      <c r="O43" s="182" t="str">
        <f t="shared" si="2"/>
        <v>OK</v>
      </c>
    </row>
    <row r="44" spans="1:16" s="7" customFormat="1">
      <c r="C44" s="72">
        <v>16</v>
      </c>
      <c r="D44" s="22" t="s">
        <v>138</v>
      </c>
      <c r="E44" s="23"/>
      <c r="F44" s="23"/>
      <c r="G44" s="47"/>
      <c r="H44" s="72" t="str">
        <f t="shared" ref="H44:O44" si="3">IF(H35=(H24+H29+H32), "OK", "Error")</f>
        <v>OK</v>
      </c>
      <c r="I44" s="72" t="str">
        <f t="shared" si="3"/>
        <v>OK</v>
      </c>
      <c r="J44" s="192"/>
      <c r="K44" s="182" t="str">
        <f t="shared" si="3"/>
        <v>OK</v>
      </c>
      <c r="L44" s="182" t="str">
        <f t="shared" si="3"/>
        <v>OK</v>
      </c>
      <c r="M44" s="182" t="str">
        <f t="shared" si="3"/>
        <v>OK</v>
      </c>
      <c r="N44" s="182" t="str">
        <f t="shared" si="3"/>
        <v>OK</v>
      </c>
      <c r="O44" s="182" t="str">
        <f t="shared" si="3"/>
        <v>OK</v>
      </c>
    </row>
    <row r="45" spans="1:16" s="7" customFormat="1"/>
    <row r="46" spans="1:16" s="7" customFormat="1"/>
    <row r="47" spans="1:16" s="7" customFormat="1"/>
    <row r="48" spans="1:16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CB369"/>
  <sheetViews>
    <sheetView showGridLines="0" topLeftCell="B4" zoomScaleNormal="100" zoomScaleSheetLayoutView="85" workbookViewId="0">
      <pane xSplit="3" topLeftCell="E1" activePane="topRight" state="frozen"/>
      <selection activeCell="L107" sqref="L107"/>
      <selection pane="topRight"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42.23046875" style="17" bestFit="1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6" width="3.3828125" style="7" customWidth="1"/>
    <col min="17" max="18" width="2.69140625" style="7" customWidth="1"/>
    <col min="19" max="69" width="8.84375" style="7"/>
    <col min="70" max="16384" width="8.84375" style="17"/>
  </cols>
  <sheetData>
    <row r="1" spans="2:80" s="7" customFormat="1" ht="16" thickBot="1"/>
    <row r="2" spans="2:80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44"/>
      <c r="Q2" s="57"/>
      <c r="R2" s="47"/>
    </row>
    <row r="3" spans="2:80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47"/>
      <c r="Q3" s="59"/>
      <c r="R3" s="47"/>
    </row>
    <row r="4" spans="2:80" s="7" customFormat="1">
      <c r="B4" s="58"/>
      <c r="C4" s="11" t="s">
        <v>142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47"/>
      <c r="Q4" s="59"/>
      <c r="R4" s="47"/>
    </row>
    <row r="5" spans="2:80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28"/>
      <c r="Q5" s="59"/>
    </row>
    <row r="6" spans="2:80" s="13" customFormat="1" ht="15.65" customHeigh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28"/>
      <c r="Q6" s="63"/>
      <c r="R6" s="28"/>
    </row>
    <row r="7" spans="2:80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14"/>
      <c r="Q7" s="59"/>
      <c r="R7" s="47"/>
    </row>
    <row r="8" spans="2:80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14"/>
      <c r="Q8" s="59"/>
      <c r="R8" s="47"/>
    </row>
    <row r="9" spans="2:80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89"/>
      <c r="Q9" s="59"/>
      <c r="R9" s="4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</row>
    <row r="10" spans="2:80" s="7" customFormat="1">
      <c r="B10" s="58"/>
      <c r="C10" s="47"/>
      <c r="D10" s="47"/>
      <c r="E10" s="28"/>
      <c r="F10" s="28"/>
      <c r="G10" s="47"/>
      <c r="H10" s="89"/>
      <c r="I10" s="89"/>
      <c r="J10" s="89"/>
      <c r="K10" s="89"/>
      <c r="L10" s="89"/>
      <c r="M10" s="89"/>
      <c r="N10" s="89"/>
      <c r="O10" s="89"/>
      <c r="P10" s="89"/>
      <c r="Q10" s="59"/>
      <c r="R10" s="4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</row>
    <row r="11" spans="2:80" s="7" customFormat="1">
      <c r="B11" s="58"/>
      <c r="C11" s="101" t="s">
        <v>64</v>
      </c>
      <c r="D11" s="21" t="s">
        <v>143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14"/>
      <c r="Q11" s="59"/>
      <c r="R11" s="4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</row>
    <row r="12" spans="2:80" s="7" customFormat="1">
      <c r="B12" s="58"/>
      <c r="C12" s="72">
        <v>1</v>
      </c>
      <c r="D12" s="22" t="s">
        <v>143</v>
      </c>
      <c r="E12" s="23" t="s">
        <v>73</v>
      </c>
      <c r="F12" s="23">
        <v>3</v>
      </c>
      <c r="G12" s="47"/>
      <c r="H12" s="178">
        <v>0.80151318666666693</v>
      </c>
      <c r="I12" s="178">
        <v>0.88232398666666667</v>
      </c>
      <c r="J12" s="195"/>
      <c r="K12" s="149"/>
      <c r="L12" s="149"/>
      <c r="M12" s="149"/>
      <c r="N12" s="149"/>
      <c r="O12" s="149"/>
      <c r="P12" s="161"/>
      <c r="Q12" s="59"/>
      <c r="R12" s="4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</row>
    <row r="13" spans="2:80" s="7" customFormat="1">
      <c r="B13" s="58"/>
      <c r="C13" s="47"/>
      <c r="D13" s="47"/>
      <c r="E13" s="28"/>
      <c r="F13" s="28"/>
      <c r="G13" s="47"/>
      <c r="H13" s="5"/>
      <c r="I13" s="5"/>
      <c r="J13" s="5"/>
      <c r="K13" s="5"/>
      <c r="L13" s="5"/>
      <c r="M13" s="5"/>
      <c r="N13" s="5"/>
      <c r="O13" s="5"/>
      <c r="P13" s="5"/>
      <c r="Q13" s="59"/>
      <c r="R13" s="4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</row>
    <row r="14" spans="2:80" s="7" customFormat="1">
      <c r="B14" s="58"/>
      <c r="C14" s="101" t="s">
        <v>78</v>
      </c>
      <c r="D14" s="21" t="s">
        <v>144</v>
      </c>
      <c r="E14" s="71"/>
      <c r="F14" s="47"/>
      <c r="G14" s="47"/>
      <c r="H14" s="5"/>
      <c r="I14" s="5"/>
      <c r="J14" s="5"/>
      <c r="K14" s="5"/>
      <c r="L14" s="5"/>
      <c r="M14" s="5"/>
      <c r="N14" s="5"/>
      <c r="O14" s="5"/>
      <c r="P14" s="5"/>
      <c r="Q14" s="59"/>
      <c r="R14" s="4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</row>
    <row r="15" spans="2:80" s="7" customFormat="1">
      <c r="B15" s="58"/>
      <c r="C15" s="72">
        <v>2</v>
      </c>
      <c r="D15" s="22" t="s">
        <v>145</v>
      </c>
      <c r="E15" s="23" t="s">
        <v>73</v>
      </c>
      <c r="F15" s="23">
        <v>3</v>
      </c>
      <c r="G15" s="47"/>
      <c r="H15" s="178">
        <v>0.21132174794510777</v>
      </c>
      <c r="I15" s="178">
        <v>0.20820567013638305</v>
      </c>
      <c r="J15" s="195"/>
      <c r="K15" s="149"/>
      <c r="L15" s="149"/>
      <c r="M15" s="149"/>
      <c r="N15" s="149"/>
      <c r="O15" s="149"/>
      <c r="P15" s="161"/>
      <c r="Q15" s="59"/>
      <c r="R15" s="4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</row>
    <row r="16" spans="2:80" s="7" customFormat="1">
      <c r="B16" s="58"/>
      <c r="C16" s="72">
        <f>C15+1</f>
        <v>3</v>
      </c>
      <c r="D16" s="22" t="s">
        <v>146</v>
      </c>
      <c r="E16" s="23" t="s">
        <v>73</v>
      </c>
      <c r="F16" s="23">
        <v>3</v>
      </c>
      <c r="G16" s="47"/>
      <c r="H16" s="178">
        <v>0.13103698999999999</v>
      </c>
      <c r="I16" s="178">
        <v>0.12144039</v>
      </c>
      <c r="J16" s="195"/>
      <c r="K16" s="149"/>
      <c r="L16" s="149"/>
      <c r="M16" s="149"/>
      <c r="N16" s="149"/>
      <c r="O16" s="149"/>
      <c r="P16" s="161"/>
      <c r="Q16" s="59"/>
      <c r="R16" s="4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</row>
    <row r="17" spans="2:80" s="7" customFormat="1">
      <c r="B17" s="58"/>
      <c r="C17" s="72">
        <f>C16+1</f>
        <v>4</v>
      </c>
      <c r="D17" s="22" t="s">
        <v>147</v>
      </c>
      <c r="E17" s="23" t="s">
        <v>73</v>
      </c>
      <c r="F17" s="23">
        <v>3</v>
      </c>
      <c r="G17" s="47"/>
      <c r="H17" s="178">
        <v>3.0314089999999995E-2</v>
      </c>
      <c r="I17" s="178">
        <v>0.11497677000000001</v>
      </c>
      <c r="J17" s="195"/>
      <c r="K17" s="149"/>
      <c r="L17" s="149"/>
      <c r="M17" s="149"/>
      <c r="N17" s="149"/>
      <c r="O17" s="149"/>
      <c r="P17" s="161"/>
      <c r="Q17" s="59"/>
      <c r="R17" s="4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</row>
    <row r="18" spans="2:80" s="7" customFormat="1">
      <c r="B18" s="58"/>
      <c r="C18" s="72">
        <f>C17+1</f>
        <v>5</v>
      </c>
      <c r="D18" s="22" t="s">
        <v>148</v>
      </c>
      <c r="E18" s="23" t="s">
        <v>73</v>
      </c>
      <c r="F18" s="23">
        <v>3</v>
      </c>
      <c r="G18" s="47"/>
      <c r="H18" s="178">
        <v>1.177751E-2</v>
      </c>
      <c r="I18" s="178">
        <v>3.0482339999999997E-2</v>
      </c>
      <c r="J18" s="195"/>
      <c r="K18" s="149"/>
      <c r="L18" s="149"/>
      <c r="M18" s="149"/>
      <c r="N18" s="149"/>
      <c r="O18" s="149"/>
      <c r="P18" s="161"/>
      <c r="Q18" s="59"/>
      <c r="R18" s="4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</row>
    <row r="19" spans="2:80" s="7" customFormat="1">
      <c r="B19" s="58"/>
      <c r="C19" s="72">
        <f>C18+1</f>
        <v>6</v>
      </c>
      <c r="D19" s="22" t="s">
        <v>149</v>
      </c>
      <c r="E19" s="23" t="s">
        <v>73</v>
      </c>
      <c r="F19" s="23">
        <v>3</v>
      </c>
      <c r="G19" s="47"/>
      <c r="H19" s="193">
        <v>8.3350510000000003E-2</v>
      </c>
      <c r="I19" s="178">
        <v>4.1074809999999996E-2</v>
      </c>
      <c r="J19" s="195"/>
      <c r="K19" s="149"/>
      <c r="L19" s="149"/>
      <c r="M19" s="149"/>
      <c r="N19" s="149"/>
      <c r="O19" s="149"/>
      <c r="P19" s="161"/>
      <c r="Q19" s="59"/>
      <c r="R19" s="4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</row>
    <row r="20" spans="2:80" s="7" customFormat="1">
      <c r="B20" s="58"/>
      <c r="C20" s="72">
        <f>C19+1</f>
        <v>7</v>
      </c>
      <c r="D20" s="22" t="s">
        <v>150</v>
      </c>
      <c r="E20" s="23" t="s">
        <v>73</v>
      </c>
      <c r="F20" s="23">
        <v>3</v>
      </c>
      <c r="G20" s="47"/>
      <c r="H20" s="190">
        <f>SUM(H15:H19)</f>
        <v>0.46780084794510773</v>
      </c>
      <c r="I20" s="191">
        <f>SUM(I15:I19)</f>
        <v>0.516179980136383</v>
      </c>
      <c r="J20" s="189"/>
      <c r="K20" s="126">
        <f>SUM(K15:K19)</f>
        <v>0</v>
      </c>
      <c r="L20" s="126">
        <f>SUM(L15:L19)</f>
        <v>0</v>
      </c>
      <c r="M20" s="126">
        <f>SUM(M15:M19)</f>
        <v>0</v>
      </c>
      <c r="N20" s="126">
        <f>SUM(N15:N19)</f>
        <v>0</v>
      </c>
      <c r="O20" s="126">
        <f>SUM(O15:O19)</f>
        <v>0</v>
      </c>
      <c r="P20" s="161"/>
      <c r="Q20" s="59"/>
      <c r="R20" s="4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</row>
    <row r="21" spans="2:80" s="7" customFormat="1">
      <c r="B21" s="58"/>
      <c r="C21" s="47"/>
      <c r="D21" s="47"/>
      <c r="E21" s="47"/>
      <c r="F21" s="47"/>
      <c r="G21" s="47"/>
      <c r="H21" s="161"/>
      <c r="I21" s="161"/>
      <c r="J21" s="161"/>
      <c r="K21" s="161"/>
      <c r="L21" s="161"/>
      <c r="M21" s="161"/>
      <c r="N21" s="161"/>
      <c r="O21" s="161"/>
      <c r="P21" s="161"/>
      <c r="Q21" s="59"/>
      <c r="R21" s="4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</row>
    <row r="22" spans="2:80" s="7" customFormat="1">
      <c r="B22" s="58"/>
      <c r="C22" s="101" t="s">
        <v>81</v>
      </c>
      <c r="D22" s="21" t="s">
        <v>75</v>
      </c>
      <c r="E22" s="71"/>
      <c r="F22" s="47"/>
      <c r="G22" s="47"/>
      <c r="H22" s="5"/>
      <c r="I22" s="5"/>
      <c r="J22" s="5"/>
      <c r="K22" s="5"/>
      <c r="L22" s="5"/>
      <c r="M22" s="5"/>
      <c r="N22" s="5"/>
      <c r="O22" s="5"/>
      <c r="P22" s="5"/>
      <c r="Q22" s="59"/>
      <c r="R22" s="4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</row>
    <row r="23" spans="2:80" s="7" customFormat="1">
      <c r="B23" s="58"/>
      <c r="C23" s="72">
        <v>8</v>
      </c>
      <c r="D23" s="22" t="s">
        <v>151</v>
      </c>
      <c r="E23" s="23" t="s">
        <v>73</v>
      </c>
      <c r="F23" s="23">
        <v>3</v>
      </c>
      <c r="G23" s="47"/>
      <c r="H23" s="178">
        <v>7.9556445609375668E-3</v>
      </c>
      <c r="I23" s="178">
        <v>1.0394169390266488E-2</v>
      </c>
      <c r="J23" s="195"/>
      <c r="K23" s="149"/>
      <c r="L23" s="149"/>
      <c r="M23" s="149"/>
      <c r="N23" s="149"/>
      <c r="O23" s="149"/>
      <c r="P23" s="161"/>
      <c r="Q23" s="59"/>
      <c r="R23" s="4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</row>
    <row r="24" spans="2:80" s="7" customFormat="1">
      <c r="B24" s="58"/>
      <c r="C24" s="72">
        <f>C23+1</f>
        <v>9</v>
      </c>
      <c r="D24" s="22" t="s">
        <v>75</v>
      </c>
      <c r="E24" s="23" t="s">
        <v>73</v>
      </c>
      <c r="F24" s="23">
        <v>3</v>
      </c>
      <c r="G24" s="47"/>
      <c r="H24" s="193">
        <v>7.8682160504559603E-2</v>
      </c>
      <c r="I24" s="178">
        <v>3.4960568000256147E-2</v>
      </c>
      <c r="J24" s="195"/>
      <c r="K24" s="149"/>
      <c r="L24" s="149"/>
      <c r="M24" s="149"/>
      <c r="N24" s="149"/>
      <c r="O24" s="149"/>
      <c r="P24" s="161"/>
      <c r="Q24" s="59"/>
      <c r="R24" s="4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</row>
    <row r="25" spans="2:80" s="7" customFormat="1">
      <c r="B25" s="58"/>
      <c r="C25" s="72">
        <f>C24+1</f>
        <v>10</v>
      </c>
      <c r="D25" s="22" t="s">
        <v>152</v>
      </c>
      <c r="E25" s="23" t="s">
        <v>73</v>
      </c>
      <c r="F25" s="23">
        <v>3</v>
      </c>
      <c r="G25" s="47"/>
      <c r="H25" s="190">
        <f>SUM(H23:H24)</f>
        <v>8.6637805065497175E-2</v>
      </c>
      <c r="I25" s="191">
        <f>SUM(I23:I24)</f>
        <v>4.5354737390522634E-2</v>
      </c>
      <c r="J25" s="189"/>
      <c r="K25" s="126">
        <f>SUM(K23:K24)</f>
        <v>0</v>
      </c>
      <c r="L25" s="126">
        <f>SUM(L23:L24)</f>
        <v>0</v>
      </c>
      <c r="M25" s="126">
        <f>SUM(M23:M24)</f>
        <v>0</v>
      </c>
      <c r="N25" s="126">
        <f>SUM(N23:N24)</f>
        <v>0</v>
      </c>
      <c r="O25" s="126">
        <f>SUM(O23:O24)</f>
        <v>0</v>
      </c>
      <c r="P25" s="160"/>
      <c r="Q25" s="59"/>
      <c r="R25" s="4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</row>
    <row r="26" spans="2:80" s="7" customFormat="1">
      <c r="B26" s="58"/>
      <c r="C26" s="28"/>
      <c r="D26" s="47"/>
      <c r="E26" s="28"/>
      <c r="F26" s="28"/>
      <c r="G26" s="47"/>
      <c r="H26" s="161"/>
      <c r="I26" s="161"/>
      <c r="J26" s="161"/>
      <c r="K26" s="161"/>
      <c r="L26" s="161"/>
      <c r="M26" s="161"/>
      <c r="N26" s="161"/>
      <c r="O26" s="161"/>
      <c r="P26" s="161"/>
      <c r="Q26" s="59"/>
      <c r="R26" s="4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</row>
    <row r="27" spans="2:80" s="7" customFormat="1">
      <c r="B27" s="58"/>
      <c r="C27" s="101" t="s">
        <v>88</v>
      </c>
      <c r="D27" s="21" t="s">
        <v>153</v>
      </c>
      <c r="E27" s="71"/>
      <c r="F27" s="47"/>
      <c r="G27" s="47"/>
      <c r="H27" s="5"/>
      <c r="I27" s="5"/>
      <c r="J27" s="5"/>
      <c r="K27" s="5"/>
      <c r="L27" s="5"/>
      <c r="M27" s="5"/>
      <c r="N27" s="5"/>
      <c r="O27" s="5"/>
      <c r="P27" s="5"/>
      <c r="Q27" s="59"/>
      <c r="R27" s="4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</row>
    <row r="28" spans="2:80" s="7" customFormat="1">
      <c r="B28" s="58"/>
      <c r="C28" s="72">
        <v>11</v>
      </c>
      <c r="D28" s="22" t="s">
        <v>154</v>
      </c>
      <c r="E28" s="23" t="s">
        <v>73</v>
      </c>
      <c r="F28" s="23">
        <v>3</v>
      </c>
      <c r="G28" s="47"/>
      <c r="H28" s="178">
        <v>0.31231364548010437</v>
      </c>
      <c r="I28" s="178">
        <v>0.2646606389947313</v>
      </c>
      <c r="J28" s="195"/>
      <c r="K28" s="149"/>
      <c r="L28" s="149"/>
      <c r="M28" s="149"/>
      <c r="N28" s="149"/>
      <c r="O28" s="149"/>
      <c r="P28" s="161"/>
      <c r="Q28" s="59"/>
      <c r="R28" s="4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</row>
    <row r="29" spans="2:80" s="7" customFormat="1">
      <c r="B29" s="58"/>
      <c r="C29" s="72">
        <f>C28+1</f>
        <v>12</v>
      </c>
      <c r="D29" s="22" t="s">
        <v>155</v>
      </c>
      <c r="E29" s="23" t="s">
        <v>73</v>
      </c>
      <c r="F29" s="23">
        <v>3</v>
      </c>
      <c r="G29" s="47"/>
      <c r="H29" s="178">
        <v>9.1760000000000001E-3</v>
      </c>
      <c r="I29" s="178">
        <v>6.2244710000000002E-2</v>
      </c>
      <c r="J29" s="195"/>
      <c r="K29" s="149"/>
      <c r="L29" s="149"/>
      <c r="M29" s="149"/>
      <c r="N29" s="149"/>
      <c r="O29" s="149"/>
      <c r="P29" s="161"/>
      <c r="Q29" s="59"/>
      <c r="R29" s="4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</row>
    <row r="30" spans="2:80" s="7" customFormat="1">
      <c r="B30" s="58"/>
      <c r="C30" s="72">
        <f>C29+1</f>
        <v>13</v>
      </c>
      <c r="D30" s="22" t="s">
        <v>156</v>
      </c>
      <c r="E30" s="23" t="s">
        <v>73</v>
      </c>
      <c r="F30" s="23">
        <v>3</v>
      </c>
      <c r="G30" s="47"/>
      <c r="H30" s="193">
        <v>0.17550610093649741</v>
      </c>
      <c r="I30" s="178">
        <v>0.18505849198874169</v>
      </c>
      <c r="J30" s="195"/>
      <c r="K30" s="149"/>
      <c r="L30" s="149"/>
      <c r="M30" s="149"/>
      <c r="N30" s="149"/>
      <c r="O30" s="149"/>
      <c r="P30" s="161"/>
      <c r="Q30" s="59"/>
      <c r="R30" s="4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</row>
    <row r="31" spans="2:80" s="7" customFormat="1">
      <c r="B31" s="58"/>
      <c r="C31" s="72">
        <f>C30+1</f>
        <v>14</v>
      </c>
      <c r="D31" s="22" t="s">
        <v>157</v>
      </c>
      <c r="E31" s="23" t="s">
        <v>73</v>
      </c>
      <c r="F31" s="23">
        <v>3</v>
      </c>
      <c r="G31" s="47"/>
      <c r="H31" s="190">
        <f>SUM(H28:H30)</f>
        <v>0.49699574641660182</v>
      </c>
      <c r="I31" s="194">
        <f>SUM(I28:I30)</f>
        <v>0.51196384098347303</v>
      </c>
      <c r="J31" s="189"/>
      <c r="K31" s="116">
        <f>SUM(K28:K30)</f>
        <v>0</v>
      </c>
      <c r="L31" s="116">
        <f>SUM(L28:L30)</f>
        <v>0</v>
      </c>
      <c r="M31" s="116">
        <f>SUM(M28:M30)</f>
        <v>0</v>
      </c>
      <c r="N31" s="116">
        <f>SUM(N28:N30)</f>
        <v>0</v>
      </c>
      <c r="O31" s="116">
        <f>SUM(O28:O30)</f>
        <v>0</v>
      </c>
      <c r="P31" s="160"/>
      <c r="Q31" s="59"/>
      <c r="R31" s="4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</row>
    <row r="32" spans="2:80" s="7" customFormat="1">
      <c r="B32" s="58"/>
      <c r="C32" s="28"/>
      <c r="D32" s="47"/>
      <c r="E32" s="28"/>
      <c r="F32" s="28"/>
      <c r="G32" s="47"/>
      <c r="H32" s="160"/>
      <c r="I32" s="160"/>
      <c r="J32" s="196"/>
      <c r="K32" s="160"/>
      <c r="L32" s="160"/>
      <c r="M32" s="160"/>
      <c r="N32" s="160"/>
      <c r="O32" s="160"/>
      <c r="P32" s="160"/>
      <c r="Q32" s="59"/>
      <c r="R32" s="4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</row>
    <row r="33" spans="1:80" s="7" customFormat="1">
      <c r="B33" s="58"/>
      <c r="C33" s="101" t="s">
        <v>92</v>
      </c>
      <c r="D33" s="29" t="s">
        <v>110</v>
      </c>
      <c r="E33" s="28"/>
      <c r="F33" s="28"/>
      <c r="G33" s="47"/>
      <c r="H33" s="5"/>
      <c r="I33" s="5"/>
      <c r="J33" s="5"/>
      <c r="K33" s="5"/>
      <c r="L33" s="5"/>
      <c r="M33" s="5"/>
      <c r="N33" s="5"/>
      <c r="O33" s="5"/>
      <c r="P33" s="5"/>
      <c r="Q33" s="59"/>
      <c r="R33" s="4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</row>
    <row r="34" spans="1:80" s="7" customFormat="1">
      <c r="B34" s="58"/>
      <c r="C34" s="72">
        <v>15</v>
      </c>
      <c r="D34" s="22" t="s">
        <v>158</v>
      </c>
      <c r="E34" s="23" t="s">
        <v>73</v>
      </c>
      <c r="F34" s="23">
        <v>3</v>
      </c>
      <c r="G34" s="47"/>
      <c r="H34" s="190">
        <f>H12+H20+H25+H31</f>
        <v>1.8529475860938738</v>
      </c>
      <c r="I34" s="191">
        <f>I12+I20+I25+I31</f>
        <v>1.9558225451770452</v>
      </c>
      <c r="J34" s="189"/>
      <c r="K34" s="126">
        <f>K12+K20+K25+K31</f>
        <v>0</v>
      </c>
      <c r="L34" s="126">
        <f>L12+L20+L25+L31</f>
        <v>0</v>
      </c>
      <c r="M34" s="126">
        <f>M12+M20+M25+M31</f>
        <v>0</v>
      </c>
      <c r="N34" s="126">
        <f>N12+N20+N25+N31</f>
        <v>0</v>
      </c>
      <c r="O34" s="126">
        <f>O12+O20+O25+O31</f>
        <v>0</v>
      </c>
      <c r="P34" s="160"/>
      <c r="Q34" s="59"/>
      <c r="R34" s="4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</row>
    <row r="35" spans="1:80" s="7" customFormat="1" ht="16" thickBot="1">
      <c r="A35" s="30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</row>
    <row r="36" spans="1:80" s="7" customFormat="1">
      <c r="C36" s="35"/>
    </row>
    <row r="37" spans="1:80" s="7" customFormat="1"/>
    <row r="38" spans="1:80" s="7" customFormat="1"/>
    <row r="39" spans="1:80" s="7" customFormat="1">
      <c r="C39" s="36" t="s">
        <v>114</v>
      </c>
      <c r="D39" s="37" t="s">
        <v>115</v>
      </c>
      <c r="E39" s="28"/>
      <c r="F39" s="28"/>
      <c r="G39" s="47"/>
      <c r="H39" s="38"/>
      <c r="I39" s="38"/>
      <c r="J39" s="38"/>
      <c r="K39" s="38"/>
      <c r="L39" s="38"/>
      <c r="M39" s="38"/>
      <c r="N39" s="38"/>
      <c r="O39" s="38"/>
      <c r="P39" s="38"/>
    </row>
    <row r="40" spans="1:80" s="7" customFormat="1">
      <c r="C40" s="72">
        <v>1</v>
      </c>
      <c r="D40" s="22" t="s">
        <v>143</v>
      </c>
      <c r="E40" s="23"/>
      <c r="F40" s="23"/>
      <c r="G40" s="47"/>
      <c r="H40" s="72" t="str">
        <f>IF(H12='Table 1 - MEL Costs'!H12, "OK", "Error")</f>
        <v>OK</v>
      </c>
      <c r="I40" s="72" t="str">
        <f>IF(I12='Table 1 - MEL Costs'!I12, "OK", "Error")</f>
        <v>OK</v>
      </c>
      <c r="J40" s="192"/>
      <c r="K40" s="182" t="str">
        <f>IF(K12='Table 1 - MEL Costs'!K12, "OK", "Error")</f>
        <v>OK</v>
      </c>
      <c r="L40" s="182" t="str">
        <f>IF(L12='Table 1 - MEL Costs'!L12, "OK", "Error")</f>
        <v>OK</v>
      </c>
      <c r="M40" s="182" t="str">
        <f>IF(M12='Table 1 - MEL Costs'!M12, "OK", "Error")</f>
        <v>OK</v>
      </c>
      <c r="N40" s="182" t="str">
        <f>IF(N12='Table 1 - MEL Costs'!N12, "OK", "Error")</f>
        <v>OK</v>
      </c>
      <c r="O40" s="182" t="str">
        <f>IF(O12='Table 1 - MEL Costs'!O12, "OK", "Error")</f>
        <v>OK</v>
      </c>
      <c r="P40" s="232"/>
    </row>
    <row r="41" spans="1:80" s="7" customFormat="1">
      <c r="C41" s="72">
        <v>7</v>
      </c>
      <c r="D41" s="22" t="s">
        <v>150</v>
      </c>
      <c r="E41" s="23"/>
      <c r="F41" s="23"/>
      <c r="G41" s="47"/>
      <c r="H41" s="72" t="str">
        <f>IF(H20='Table 1 - MEL Costs'!H13, "OK", "Error")</f>
        <v>OK</v>
      </c>
      <c r="I41" s="72" t="str">
        <f>IF(I20='Table 1 - MEL Costs'!I13, "OK", "Error")</f>
        <v>OK</v>
      </c>
      <c r="J41" s="192"/>
      <c r="K41" s="182" t="str">
        <f>IF(K20='Table 1 - MEL Costs'!K13, "OK", "Error")</f>
        <v>OK</v>
      </c>
      <c r="L41" s="182" t="str">
        <f>IF(L20='Table 1 - MEL Costs'!L13, "OK", "Error")</f>
        <v>OK</v>
      </c>
      <c r="M41" s="182" t="str">
        <f>IF(M20='Table 1 - MEL Costs'!M13, "OK", "Error")</f>
        <v>OK</v>
      </c>
      <c r="N41" s="182" t="str">
        <f>IF(N20='Table 1 - MEL Costs'!N13, "OK", "Error")</f>
        <v>OK</v>
      </c>
      <c r="O41" s="182" t="str">
        <f>IF(O20='Table 1 - MEL Costs'!O13, "OK", "Error")</f>
        <v>OK</v>
      </c>
      <c r="P41" s="232"/>
    </row>
    <row r="42" spans="1:80" s="7" customFormat="1">
      <c r="C42" s="72">
        <v>10</v>
      </c>
      <c r="D42" s="22" t="s">
        <v>152</v>
      </c>
      <c r="E42" s="23"/>
      <c r="F42" s="23"/>
      <c r="G42" s="47"/>
      <c r="H42" s="72" t="str">
        <f>IF(H25='Table 1 - MEL Costs'!H14, "OK", "Error")</f>
        <v>OK</v>
      </c>
      <c r="I42" s="72" t="str">
        <f>IF(I25='Table 1 - MEL Costs'!I14, "OK", "Error")</f>
        <v>OK</v>
      </c>
      <c r="J42" s="192"/>
      <c r="K42" s="182" t="str">
        <f>IF(K25='Table 1 - MEL Costs'!K14, "OK", "Error")</f>
        <v>OK</v>
      </c>
      <c r="L42" s="182" t="str">
        <f>IF(L25='Table 1 - MEL Costs'!L14, "OK", "Error")</f>
        <v>OK</v>
      </c>
      <c r="M42" s="182" t="str">
        <f>IF(M25='Table 1 - MEL Costs'!M14, "OK", "Error")</f>
        <v>OK</v>
      </c>
      <c r="N42" s="182" t="str">
        <f>IF(N25='Table 1 - MEL Costs'!N14, "OK", "Error")</f>
        <v>OK</v>
      </c>
      <c r="O42" s="182" t="str">
        <f>IF(O25='Table 1 - MEL Costs'!O14, "OK", "Error")</f>
        <v>OK</v>
      </c>
      <c r="P42" s="232"/>
    </row>
    <row r="43" spans="1:80" s="7" customFormat="1">
      <c r="C43" s="72">
        <v>14</v>
      </c>
      <c r="D43" s="22" t="s">
        <v>157</v>
      </c>
      <c r="E43" s="23"/>
      <c r="F43" s="23"/>
      <c r="G43" s="47"/>
      <c r="H43" s="72" t="str">
        <f>IF(H31='Table 1 - MEL Costs'!H16, "OK", "Error")</f>
        <v>OK</v>
      </c>
      <c r="I43" s="72" t="str">
        <f>IF(I31='Table 1 - MEL Costs'!I16, "OK", "Error")</f>
        <v>OK</v>
      </c>
      <c r="J43" s="192"/>
      <c r="K43" s="182" t="str">
        <f>IF(K31='Table 1 - MEL Costs'!K16, "OK", "Error")</f>
        <v>OK</v>
      </c>
      <c r="L43" s="182" t="str">
        <f>IF(L31='Table 1 - MEL Costs'!L16, "OK", "Error")</f>
        <v>OK</v>
      </c>
      <c r="M43" s="182" t="str">
        <f>IF(M31='Table 1 - MEL Costs'!M16, "OK", "Error")</f>
        <v>OK</v>
      </c>
      <c r="N43" s="182" t="str">
        <f>IF(N31='Table 1 - MEL Costs'!N16, "OK", "Error")</f>
        <v>OK</v>
      </c>
      <c r="O43" s="182" t="str">
        <f>IF(O31='Table 1 - MEL Costs'!O16, "OK", "Error")</f>
        <v>OK</v>
      </c>
      <c r="P43" s="232"/>
    </row>
    <row r="44" spans="1:80" s="7" customFormat="1">
      <c r="C44" s="72">
        <v>15</v>
      </c>
      <c r="D44" s="22" t="s">
        <v>158</v>
      </c>
      <c r="E44" s="23"/>
      <c r="F44" s="23"/>
      <c r="G44" s="47"/>
      <c r="H44" s="72" t="str">
        <f t="shared" ref="H44:O44" si="0">IF(H34=(H12+H20+H25+H31), "OK", "Error")</f>
        <v>OK</v>
      </c>
      <c r="I44" s="72" t="str">
        <f t="shared" si="0"/>
        <v>OK</v>
      </c>
      <c r="J44" s="192"/>
      <c r="K44" s="182" t="str">
        <f t="shared" si="0"/>
        <v>OK</v>
      </c>
      <c r="L44" s="182" t="str">
        <f t="shared" si="0"/>
        <v>OK</v>
      </c>
      <c r="M44" s="182" t="str">
        <f t="shared" si="0"/>
        <v>OK</v>
      </c>
      <c r="N44" s="182" t="str">
        <f t="shared" si="0"/>
        <v>OK</v>
      </c>
      <c r="O44" s="182" t="str">
        <f t="shared" si="0"/>
        <v>OK</v>
      </c>
      <c r="P44" s="232"/>
    </row>
    <row r="45" spans="1:80" s="7" customFormat="1"/>
    <row r="46" spans="1:80" s="7" customFormat="1"/>
    <row r="47" spans="1:80" s="7" customFormat="1"/>
    <row r="48" spans="1:80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CC407"/>
  <sheetViews>
    <sheetView showGridLines="0" zoomScale="90" zoomScaleNormal="90" zoomScaleSheetLayoutView="85" workbookViewId="0">
      <pane xSplit="4" ySplit="10" topLeftCell="E44" activePane="bottomRight" state="frozen"/>
      <selection activeCell="L107" sqref="L107"/>
      <selection pane="topRight" activeCell="L107" sqref="L107"/>
      <selection pane="bottomLeft" activeCell="L107" sqref="L107"/>
      <selection pane="bottomRight"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33.4609375" style="17" bestFit="1" customWidth="1"/>
    <col min="5" max="5" width="8.843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6" width="11" style="17" customWidth="1"/>
    <col min="17" max="18" width="2.69140625" style="7" customWidth="1"/>
    <col min="19" max="70" width="8.84375" style="7"/>
    <col min="71" max="16384" width="8.84375" style="17"/>
  </cols>
  <sheetData>
    <row r="1" spans="2:81" s="7" customFormat="1" ht="16" thickBot="1">
      <c r="K1" s="120"/>
    </row>
    <row r="2" spans="2:81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44"/>
      <c r="Q2" s="57"/>
      <c r="R2" s="47"/>
    </row>
    <row r="3" spans="2:81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47"/>
      <c r="Q3" s="59"/>
      <c r="R3" s="47"/>
    </row>
    <row r="4" spans="2:81" s="7" customFormat="1">
      <c r="B4" s="58"/>
      <c r="C4" s="11" t="s">
        <v>159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47"/>
      <c r="Q4" s="59"/>
      <c r="R4" s="47"/>
    </row>
    <row r="5" spans="2:81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28"/>
      <c r="Q5" s="59"/>
      <c r="R5" s="47"/>
    </row>
    <row r="6" spans="2:81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2">
        <v>6</v>
      </c>
      <c r="Q6" s="63"/>
      <c r="R6" s="28"/>
    </row>
    <row r="7" spans="2:81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15"/>
      <c r="Q7" s="59"/>
      <c r="R7" s="47"/>
    </row>
    <row r="8" spans="2:81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15" t="s">
        <v>373</v>
      </c>
      <c r="Q8" s="59"/>
      <c r="R8" s="47"/>
    </row>
    <row r="9" spans="2:81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19"/>
      <c r="Q9" s="59"/>
      <c r="R9" s="4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</row>
    <row r="10" spans="2:81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14"/>
      <c r="Q10" s="59"/>
      <c r="R10" s="4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</row>
    <row r="11" spans="2:81" s="7" customFormat="1">
      <c r="B11" s="58"/>
      <c r="C11" s="101" t="s">
        <v>64</v>
      </c>
      <c r="D11" s="21" t="s">
        <v>83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14"/>
      <c r="Q11" s="59"/>
      <c r="R11" s="4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</row>
    <row r="12" spans="2:81" s="7" customFormat="1">
      <c r="B12" s="58"/>
      <c r="C12" s="72">
        <v>1</v>
      </c>
      <c r="D12" s="22" t="s">
        <v>160</v>
      </c>
      <c r="E12" s="23" t="s">
        <v>73</v>
      </c>
      <c r="F12" s="23">
        <v>3</v>
      </c>
      <c r="G12" s="47"/>
      <c r="H12" s="178">
        <v>8.4808743749999999E-2</v>
      </c>
      <c r="I12" s="178">
        <v>0.12933084124999999</v>
      </c>
      <c r="J12" s="195"/>
      <c r="K12" s="149"/>
      <c r="L12" s="149"/>
      <c r="M12" s="149"/>
      <c r="N12" s="149"/>
      <c r="O12" s="149"/>
      <c r="P12" s="115"/>
      <c r="Q12" s="59"/>
      <c r="R12" s="4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</row>
    <row r="13" spans="2:81" s="7" customFormat="1">
      <c r="B13" s="58"/>
      <c r="C13" s="72">
        <f>C12+1</f>
        <v>2</v>
      </c>
      <c r="D13" s="22" t="s">
        <v>161</v>
      </c>
      <c r="E13" s="23" t="s">
        <v>73</v>
      </c>
      <c r="F13" s="23">
        <v>3</v>
      </c>
      <c r="G13" s="47"/>
      <c r="H13" s="178">
        <v>6.7644694737674413E-2</v>
      </c>
      <c r="I13" s="178">
        <v>0.10766918</v>
      </c>
      <c r="J13" s="195"/>
      <c r="K13" s="149"/>
      <c r="L13" s="149"/>
      <c r="M13" s="149"/>
      <c r="N13" s="149"/>
      <c r="O13" s="149"/>
      <c r="P13" s="115"/>
      <c r="Q13" s="59"/>
      <c r="R13" s="4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</row>
    <row r="14" spans="2:81" s="7" customFormat="1">
      <c r="B14" s="58"/>
      <c r="C14" s="72">
        <f>C13+1</f>
        <v>3</v>
      </c>
      <c r="D14" s="22" t="s">
        <v>162</v>
      </c>
      <c r="E14" s="23" t="s">
        <v>73</v>
      </c>
      <c r="F14" s="23">
        <v>3</v>
      </c>
      <c r="G14" s="47"/>
      <c r="H14" s="178">
        <v>1.0058879999999999E-2</v>
      </c>
      <c r="I14" s="178">
        <v>8.3853900000000012E-3</v>
      </c>
      <c r="J14" s="195"/>
      <c r="K14" s="149"/>
      <c r="L14" s="149"/>
      <c r="M14" s="149"/>
      <c r="N14" s="149"/>
      <c r="O14" s="149"/>
      <c r="P14" s="115"/>
      <c r="Q14" s="59"/>
      <c r="R14" s="4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</row>
    <row r="15" spans="2:81" s="7" customFormat="1">
      <c r="B15" s="58"/>
      <c r="C15" s="72">
        <f>C14+1</f>
        <v>4</v>
      </c>
      <c r="D15" s="22" t="s">
        <v>163</v>
      </c>
      <c r="E15" s="23" t="s">
        <v>73</v>
      </c>
      <c r="F15" s="23">
        <v>3</v>
      </c>
      <c r="G15" s="47"/>
      <c r="H15" s="190">
        <f>SUM(H12:H14)</f>
        <v>0.16251231848767439</v>
      </c>
      <c r="I15" s="191">
        <f>SUM(I12:I14)</f>
        <v>0.24538541124999999</v>
      </c>
      <c r="J15" s="189"/>
      <c r="K15" s="126">
        <f>SUM(K12:K14)</f>
        <v>0</v>
      </c>
      <c r="L15" s="126">
        <f>SUM(L12:L14)</f>
        <v>0</v>
      </c>
      <c r="M15" s="126">
        <f>SUM(M12:M14)</f>
        <v>0</v>
      </c>
      <c r="N15" s="126">
        <f>SUM(N12:N14)</f>
        <v>0</v>
      </c>
      <c r="O15" s="126">
        <f>SUM(O12:O14)</f>
        <v>0</v>
      </c>
      <c r="P15" s="115"/>
      <c r="Q15" s="180"/>
      <c r="R15" s="4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</row>
    <row r="16" spans="2:81" s="7" customFormat="1">
      <c r="B16" s="58"/>
      <c r="C16" s="47"/>
      <c r="D16" s="47"/>
      <c r="E16" s="47"/>
      <c r="F16" s="47"/>
      <c r="G16" s="47"/>
      <c r="H16" s="161"/>
      <c r="I16" s="161"/>
      <c r="J16" s="161"/>
      <c r="K16" s="161"/>
      <c r="L16" s="161"/>
      <c r="M16" s="161"/>
      <c r="N16" s="161"/>
      <c r="O16" s="161"/>
      <c r="P16" s="161"/>
      <c r="Q16" s="59"/>
      <c r="R16" s="4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</row>
    <row r="17" spans="2:81" s="7" customFormat="1">
      <c r="B17" s="58"/>
      <c r="C17" s="101" t="s">
        <v>78</v>
      </c>
      <c r="D17" s="21" t="s">
        <v>84</v>
      </c>
      <c r="E17" s="71"/>
      <c r="F17" s="47"/>
      <c r="G17" s="47"/>
      <c r="H17" s="5"/>
      <c r="I17" s="5"/>
      <c r="J17" s="5"/>
      <c r="K17" s="5"/>
      <c r="L17" s="5"/>
      <c r="M17" s="5"/>
      <c r="N17" s="5"/>
      <c r="O17" s="5"/>
      <c r="P17" s="5"/>
      <c r="Q17" s="59"/>
      <c r="R17" s="4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</row>
    <row r="18" spans="2:81" s="7" customFormat="1">
      <c r="B18" s="58"/>
      <c r="C18" s="72">
        <v>5</v>
      </c>
      <c r="D18" s="22" t="s">
        <v>164</v>
      </c>
      <c r="E18" s="23" t="s">
        <v>73</v>
      </c>
      <c r="F18" s="23">
        <v>3</v>
      </c>
      <c r="G18" s="47"/>
      <c r="H18" s="178">
        <v>0.28399352</v>
      </c>
      <c r="I18" s="178">
        <v>0.28754970999999996</v>
      </c>
      <c r="J18" s="195"/>
      <c r="K18" s="149"/>
      <c r="L18" s="149"/>
      <c r="M18" s="149"/>
      <c r="N18" s="149"/>
      <c r="O18" s="149"/>
      <c r="P18" s="115"/>
      <c r="Q18" s="59"/>
      <c r="R18" s="4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</row>
    <row r="19" spans="2:81" s="7" customFormat="1">
      <c r="B19" s="58"/>
      <c r="C19" s="72">
        <f>C18+1</f>
        <v>6</v>
      </c>
      <c r="D19" s="22" t="s">
        <v>165</v>
      </c>
      <c r="E19" s="23" t="s">
        <v>73</v>
      </c>
      <c r="F19" s="23">
        <v>3</v>
      </c>
      <c r="G19" s="47"/>
      <c r="H19" s="178">
        <v>2.271306E-2</v>
      </c>
      <c r="I19" s="178">
        <v>1.398336E-2</v>
      </c>
      <c r="J19" s="195"/>
      <c r="K19" s="149"/>
      <c r="L19" s="149"/>
      <c r="M19" s="149"/>
      <c r="N19" s="149"/>
      <c r="O19" s="149"/>
      <c r="P19" s="115"/>
      <c r="Q19" s="59"/>
      <c r="R19" s="4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</row>
    <row r="20" spans="2:81" s="7" customFormat="1">
      <c r="B20" s="58"/>
      <c r="C20" s="72">
        <f>C19+1</f>
        <v>7</v>
      </c>
      <c r="D20" s="22" t="s">
        <v>166</v>
      </c>
      <c r="E20" s="23" t="s">
        <v>73</v>
      </c>
      <c r="F20" s="23">
        <v>3</v>
      </c>
      <c r="G20" s="47"/>
      <c r="H20" s="178">
        <v>3.7594879999999997E-2</v>
      </c>
      <c r="I20" s="178">
        <v>4.7865649999999996E-2</v>
      </c>
      <c r="J20" s="195"/>
      <c r="K20" s="149"/>
      <c r="L20" s="149"/>
      <c r="M20" s="149"/>
      <c r="N20" s="149"/>
      <c r="O20" s="149"/>
      <c r="P20" s="115"/>
      <c r="Q20" s="59"/>
      <c r="R20" s="4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</row>
    <row r="21" spans="2:81" s="7" customFormat="1">
      <c r="B21" s="58"/>
      <c r="C21" s="72">
        <f>C20+1</f>
        <v>8</v>
      </c>
      <c r="D21" s="22" t="s">
        <v>167</v>
      </c>
      <c r="E21" s="23" t="s">
        <v>73</v>
      </c>
      <c r="F21" s="23">
        <v>3</v>
      </c>
      <c r="G21" s="47"/>
      <c r="H21" s="178">
        <v>1.4959160000000001E-2</v>
      </c>
      <c r="I21" s="178">
        <v>5.9375399999999998E-3</v>
      </c>
      <c r="J21" s="195"/>
      <c r="K21" s="149"/>
      <c r="L21" s="149"/>
      <c r="M21" s="149"/>
      <c r="N21" s="149"/>
      <c r="O21" s="149"/>
      <c r="P21" s="115"/>
      <c r="Q21" s="59"/>
      <c r="R21" s="4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</row>
    <row r="22" spans="2:81" s="7" customFormat="1">
      <c r="B22" s="58"/>
      <c r="C22" s="72">
        <f>C21+1</f>
        <v>9</v>
      </c>
      <c r="D22" s="22" t="s">
        <v>168</v>
      </c>
      <c r="E22" s="23" t="s">
        <v>73</v>
      </c>
      <c r="F22" s="23">
        <v>3</v>
      </c>
      <c r="G22" s="47"/>
      <c r="H22" s="190">
        <f>SUM(H18:H21)</f>
        <v>0.35926062000000003</v>
      </c>
      <c r="I22" s="191">
        <f>SUM(I18:I21)</f>
        <v>0.35533625999999996</v>
      </c>
      <c r="J22" s="189"/>
      <c r="K22" s="126">
        <f>SUM(K18:K21)</f>
        <v>0</v>
      </c>
      <c r="L22" s="126">
        <f>SUM(L18:L21)</f>
        <v>0</v>
      </c>
      <c r="M22" s="126">
        <f>SUM(M18:M21)</f>
        <v>0</v>
      </c>
      <c r="N22" s="126">
        <f>SUM(N18:N21)</f>
        <v>0</v>
      </c>
      <c r="O22" s="126">
        <f>SUM(O18:O21)</f>
        <v>0</v>
      </c>
      <c r="P22" s="115"/>
      <c r="Q22" s="180"/>
      <c r="R22" s="4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2:81" s="7" customFormat="1">
      <c r="B23" s="58"/>
      <c r="C23" s="28"/>
      <c r="D23" s="47"/>
      <c r="E23" s="28"/>
      <c r="F23" s="28"/>
      <c r="G23" s="47"/>
      <c r="H23" s="160"/>
      <c r="I23" s="160"/>
      <c r="J23" s="196"/>
      <c r="K23" s="160"/>
      <c r="L23" s="160"/>
      <c r="M23" s="160"/>
      <c r="N23" s="160"/>
      <c r="O23" s="160"/>
      <c r="P23" s="160"/>
      <c r="Q23" s="59"/>
      <c r="R23" s="4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</row>
    <row r="24" spans="2:81" s="7" customFormat="1">
      <c r="B24" s="58"/>
      <c r="C24" s="101" t="s">
        <v>81</v>
      </c>
      <c r="D24" s="21" t="s">
        <v>85</v>
      </c>
      <c r="E24" s="71"/>
      <c r="F24" s="47"/>
      <c r="G24" s="47"/>
      <c r="H24" s="5"/>
      <c r="I24" s="5"/>
      <c r="J24" s="5"/>
      <c r="K24" s="5"/>
      <c r="L24" s="5"/>
      <c r="M24" s="5"/>
      <c r="N24" s="5"/>
      <c r="O24" s="5"/>
      <c r="P24" s="5"/>
      <c r="Q24" s="59"/>
      <c r="R24" s="4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</row>
    <row r="25" spans="2:81" s="7" customFormat="1">
      <c r="B25" s="58"/>
      <c r="C25" s="72">
        <v>10</v>
      </c>
      <c r="D25" s="22" t="s">
        <v>169</v>
      </c>
      <c r="E25" s="23" t="s">
        <v>73</v>
      </c>
      <c r="F25" s="23">
        <v>3</v>
      </c>
      <c r="G25" s="47"/>
      <c r="H25" s="178">
        <v>-5.9945630000000028E-2</v>
      </c>
      <c r="I25" s="178">
        <v>0.37446674000000002</v>
      </c>
      <c r="J25" s="195"/>
      <c r="K25" s="149"/>
      <c r="L25" s="149"/>
      <c r="M25" s="149"/>
      <c r="N25" s="149"/>
      <c r="O25" s="149"/>
      <c r="P25" s="115"/>
      <c r="Q25" s="59"/>
      <c r="R25" s="4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</row>
    <row r="26" spans="2:81" s="7" customFormat="1">
      <c r="B26" s="58"/>
      <c r="C26" s="72">
        <f>C25+1</f>
        <v>11</v>
      </c>
      <c r="D26" s="22" t="s">
        <v>170</v>
      </c>
      <c r="E26" s="23" t="s">
        <v>73</v>
      </c>
      <c r="F26" s="23">
        <v>3</v>
      </c>
      <c r="G26" s="47"/>
      <c r="H26" s="178">
        <v>0.58081644999999993</v>
      </c>
      <c r="I26" s="178">
        <v>0.12250871000000005</v>
      </c>
      <c r="J26" s="195"/>
      <c r="K26" s="149"/>
      <c r="L26" s="149"/>
      <c r="M26" s="149"/>
      <c r="N26" s="149"/>
      <c r="O26" s="149"/>
      <c r="P26" s="115"/>
      <c r="Q26" s="59"/>
      <c r="R26" s="4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</row>
    <row r="27" spans="2:81" s="7" customFormat="1">
      <c r="B27" s="58"/>
      <c r="C27" s="72">
        <f>C26+1</f>
        <v>12</v>
      </c>
      <c r="D27" s="22" t="s">
        <v>171</v>
      </c>
      <c r="E27" s="23" t="s">
        <v>73</v>
      </c>
      <c r="F27" s="23">
        <v>3</v>
      </c>
      <c r="G27" s="47"/>
      <c r="H27" s="178">
        <v>0.15601760999999997</v>
      </c>
      <c r="I27" s="178">
        <v>0.15753180999999999</v>
      </c>
      <c r="J27" s="195"/>
      <c r="K27" s="149"/>
      <c r="L27" s="149"/>
      <c r="M27" s="149"/>
      <c r="N27" s="149"/>
      <c r="O27" s="149"/>
      <c r="P27" s="115"/>
      <c r="Q27" s="59"/>
      <c r="R27" s="4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</row>
    <row r="28" spans="2:81" s="7" customFormat="1">
      <c r="B28" s="58"/>
      <c r="C28" s="72">
        <f>C27+1</f>
        <v>13</v>
      </c>
      <c r="D28" s="22" t="s">
        <v>172</v>
      </c>
      <c r="E28" s="23" t="s">
        <v>73</v>
      </c>
      <c r="F28" s="23">
        <v>3</v>
      </c>
      <c r="G28" s="47"/>
      <c r="H28" s="190">
        <f>SUM(H25:H27)</f>
        <v>0.67688842999999976</v>
      </c>
      <c r="I28" s="191">
        <f>SUM(I25:I27)</f>
        <v>0.65450726000000015</v>
      </c>
      <c r="J28" s="189"/>
      <c r="K28" s="126">
        <f>SUM(K25:K27)</f>
        <v>0</v>
      </c>
      <c r="L28" s="126">
        <f>SUM(L25:L27)</f>
        <v>0</v>
      </c>
      <c r="M28" s="126">
        <f>SUM(M25:M27)</f>
        <v>0</v>
      </c>
      <c r="N28" s="126">
        <f>SUM(N25:N27)</f>
        <v>0</v>
      </c>
      <c r="O28" s="126">
        <f>SUM(O25:O27)</f>
        <v>0</v>
      </c>
      <c r="P28" s="115"/>
      <c r="Q28" s="59"/>
      <c r="R28" s="4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</row>
    <row r="29" spans="2:81" s="7" customFormat="1">
      <c r="B29" s="58"/>
      <c r="C29" s="28"/>
      <c r="D29" s="47"/>
      <c r="E29" s="28"/>
      <c r="F29" s="28"/>
      <c r="G29" s="47"/>
      <c r="H29" s="160"/>
      <c r="I29" s="160"/>
      <c r="J29" s="196"/>
      <c r="K29" s="160"/>
      <c r="L29" s="160"/>
      <c r="M29" s="160"/>
      <c r="N29" s="160"/>
      <c r="O29" s="160"/>
      <c r="P29" s="160"/>
      <c r="Q29" s="59"/>
      <c r="R29" s="4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</row>
    <row r="30" spans="2:81" s="7" customFormat="1">
      <c r="B30" s="58"/>
      <c r="C30" s="101" t="s">
        <v>88</v>
      </c>
      <c r="D30" s="21" t="s">
        <v>86</v>
      </c>
      <c r="E30" s="71"/>
      <c r="F30" s="47"/>
      <c r="G30" s="47"/>
      <c r="H30" s="5"/>
      <c r="I30" s="5"/>
      <c r="J30" s="5"/>
      <c r="K30" s="5"/>
      <c r="L30" s="5"/>
      <c r="M30" s="5"/>
      <c r="N30" s="5"/>
      <c r="O30" s="5"/>
      <c r="P30" s="5"/>
      <c r="Q30" s="59"/>
      <c r="R30" s="4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</row>
    <row r="31" spans="2:81" s="7" customFormat="1">
      <c r="B31" s="58"/>
      <c r="C31" s="72">
        <v>14</v>
      </c>
      <c r="D31" s="22" t="s">
        <v>173</v>
      </c>
      <c r="E31" s="23" t="s">
        <v>73</v>
      </c>
      <c r="F31" s="23">
        <v>3</v>
      </c>
      <c r="G31" s="47"/>
      <c r="H31" s="178">
        <v>0.24851886810828488</v>
      </c>
      <c r="I31" s="198">
        <v>0.19738882739171507</v>
      </c>
      <c r="J31" s="195"/>
      <c r="K31" s="149"/>
      <c r="L31" s="149"/>
      <c r="M31" s="149"/>
      <c r="N31" s="149"/>
      <c r="O31" s="149"/>
      <c r="P31" s="115"/>
      <c r="Q31" s="59"/>
      <c r="R31" s="4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</row>
    <row r="32" spans="2:81" s="7" customFormat="1">
      <c r="B32" s="58"/>
      <c r="C32" s="72">
        <f>C31+1</f>
        <v>15</v>
      </c>
      <c r="D32" s="22" t="s">
        <v>174</v>
      </c>
      <c r="E32" s="23" t="s">
        <v>73</v>
      </c>
      <c r="F32" s="23">
        <v>3</v>
      </c>
      <c r="G32" s="47"/>
      <c r="H32" s="178">
        <v>2.8600670000000002E-2</v>
      </c>
      <c r="I32" s="198">
        <v>4.4761070000000007E-2</v>
      </c>
      <c r="J32" s="195"/>
      <c r="K32" s="149"/>
      <c r="L32" s="149"/>
      <c r="M32" s="149"/>
      <c r="N32" s="149"/>
      <c r="O32" s="149"/>
      <c r="P32" s="115"/>
      <c r="Q32" s="59"/>
      <c r="R32" s="4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</row>
    <row r="33" spans="2:81" s="7" customFormat="1">
      <c r="B33" s="58"/>
      <c r="C33" s="72">
        <f>C32+1</f>
        <v>16</v>
      </c>
      <c r="D33" s="22" t="s">
        <v>175</v>
      </c>
      <c r="E33" s="23" t="s">
        <v>73</v>
      </c>
      <c r="F33" s="23">
        <v>3</v>
      </c>
      <c r="G33" s="47"/>
      <c r="H33" s="178">
        <v>0.59737077000000016</v>
      </c>
      <c r="I33" s="198">
        <v>0.75569819166666674</v>
      </c>
      <c r="J33" s="195"/>
      <c r="K33" s="149"/>
      <c r="L33" s="149"/>
      <c r="M33" s="149"/>
      <c r="N33" s="149"/>
      <c r="O33" s="149"/>
      <c r="P33" s="115"/>
      <c r="Q33" s="59"/>
      <c r="R33" s="4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</row>
    <row r="34" spans="2:81" s="7" customFormat="1">
      <c r="B34" s="58"/>
      <c r="C34" s="72">
        <f>C33+1</f>
        <v>17</v>
      </c>
      <c r="D34" s="22" t="s">
        <v>176</v>
      </c>
      <c r="E34" s="23" t="s">
        <v>73</v>
      </c>
      <c r="F34" s="23">
        <v>3</v>
      </c>
      <c r="G34" s="47"/>
      <c r="H34" s="178">
        <v>8.3967700000000006E-2</v>
      </c>
      <c r="I34" s="198">
        <v>6.7668710000000007E-2</v>
      </c>
      <c r="J34" s="195"/>
      <c r="K34" s="149"/>
      <c r="L34" s="149"/>
      <c r="M34" s="149"/>
      <c r="N34" s="149"/>
      <c r="O34" s="149"/>
      <c r="P34" s="115"/>
      <c r="Q34" s="59"/>
      <c r="R34" s="4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</row>
    <row r="35" spans="2:81" s="7" customFormat="1">
      <c r="B35" s="58"/>
      <c r="C35" s="72">
        <f>C34+1</f>
        <v>18</v>
      </c>
      <c r="D35" s="22" t="s">
        <v>177</v>
      </c>
      <c r="E35" s="23" t="s">
        <v>73</v>
      </c>
      <c r="F35" s="23">
        <v>3</v>
      </c>
      <c r="G35" s="47"/>
      <c r="H35" s="178">
        <v>0</v>
      </c>
      <c r="I35" s="198">
        <v>0</v>
      </c>
      <c r="J35" s="195"/>
      <c r="K35" s="149"/>
      <c r="L35" s="149"/>
      <c r="M35" s="149"/>
      <c r="N35" s="149"/>
      <c r="O35" s="149"/>
      <c r="P35" s="115"/>
      <c r="Q35" s="59"/>
      <c r="R35" s="4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</row>
    <row r="36" spans="2:81" s="7" customFormat="1">
      <c r="B36" s="58"/>
      <c r="C36" s="72">
        <f>C35+1</f>
        <v>19</v>
      </c>
      <c r="D36" s="22" t="s">
        <v>178</v>
      </c>
      <c r="E36" s="23" t="s">
        <v>73</v>
      </c>
      <c r="F36" s="23">
        <v>3</v>
      </c>
      <c r="G36" s="47"/>
      <c r="H36" s="190">
        <f>SUM(H37:H40)</f>
        <v>0.14794737999999993</v>
      </c>
      <c r="I36" s="191">
        <f>SUM(I37:I40)</f>
        <v>0.29354911333333322</v>
      </c>
      <c r="J36" s="189"/>
      <c r="K36" s="126">
        <f>SUM(K37:K40)</f>
        <v>0</v>
      </c>
      <c r="L36" s="126">
        <f>SUM(L37:L40)</f>
        <v>0</v>
      </c>
      <c r="M36" s="126">
        <f>SUM(M37:M40)</f>
        <v>0</v>
      </c>
      <c r="N36" s="126">
        <f>SUM(N37:N40)</f>
        <v>0</v>
      </c>
      <c r="O36" s="126">
        <f>SUM(O37:O40)</f>
        <v>0</v>
      </c>
      <c r="P36" s="115"/>
      <c r="Q36" s="59"/>
      <c r="R36" s="4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</row>
    <row r="37" spans="2:81" s="7" customFormat="1">
      <c r="B37" s="58"/>
      <c r="C37" s="72" t="s">
        <v>179</v>
      </c>
      <c r="D37" s="87" t="s">
        <v>180</v>
      </c>
      <c r="E37" s="23" t="s">
        <v>73</v>
      </c>
      <c r="F37" s="23">
        <v>3</v>
      </c>
      <c r="G37" s="47"/>
      <c r="H37" s="178">
        <v>5.5781579999999997E-2</v>
      </c>
      <c r="I37" s="198">
        <v>0.10470573999999999</v>
      </c>
      <c r="J37" s="195"/>
      <c r="K37" s="149"/>
      <c r="L37" s="149"/>
      <c r="M37" s="149"/>
      <c r="N37" s="149"/>
      <c r="O37" s="149"/>
      <c r="P37" s="115"/>
      <c r="Q37" s="59"/>
      <c r="R37" s="4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</row>
    <row r="38" spans="2:81" s="7" customFormat="1">
      <c r="B38" s="58"/>
      <c r="C38" s="72" t="s">
        <v>181</v>
      </c>
      <c r="D38" s="87" t="s">
        <v>182</v>
      </c>
      <c r="E38" s="23" t="s">
        <v>73</v>
      </c>
      <c r="F38" s="23">
        <v>3</v>
      </c>
      <c r="G38" s="47"/>
      <c r="H38" s="178">
        <v>9.2165799999999937E-2</v>
      </c>
      <c r="I38" s="198">
        <v>0.18884337333333323</v>
      </c>
      <c r="J38" s="195"/>
      <c r="K38" s="149"/>
      <c r="L38" s="149"/>
      <c r="M38" s="149"/>
      <c r="N38" s="149"/>
      <c r="O38" s="149"/>
      <c r="P38" s="115"/>
      <c r="Q38" s="59"/>
      <c r="R38" s="4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</row>
    <row r="39" spans="2:81" s="7" customFormat="1">
      <c r="B39" s="58"/>
      <c r="C39" s="72" t="s">
        <v>183</v>
      </c>
      <c r="D39" s="87" t="s">
        <v>184</v>
      </c>
      <c r="E39" s="23" t="s">
        <v>73</v>
      </c>
      <c r="F39" s="23">
        <v>3</v>
      </c>
      <c r="G39" s="47"/>
      <c r="H39" s="178">
        <v>0</v>
      </c>
      <c r="I39" s="198">
        <v>0</v>
      </c>
      <c r="J39" s="195"/>
      <c r="K39" s="149"/>
      <c r="L39" s="149"/>
      <c r="M39" s="149"/>
      <c r="N39" s="149"/>
      <c r="O39" s="149"/>
      <c r="P39" s="115"/>
      <c r="Q39" s="59"/>
      <c r="R39" s="4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</row>
    <row r="40" spans="2:81" s="7" customFormat="1">
      <c r="B40" s="58"/>
      <c r="C40" s="72" t="s">
        <v>185</v>
      </c>
      <c r="D40" s="87" t="s">
        <v>186</v>
      </c>
      <c r="E40" s="23" t="s">
        <v>73</v>
      </c>
      <c r="F40" s="23">
        <v>3</v>
      </c>
      <c r="G40" s="47"/>
      <c r="H40" s="178">
        <v>0</v>
      </c>
      <c r="I40" s="198">
        <v>0</v>
      </c>
      <c r="J40" s="195"/>
      <c r="K40" s="149"/>
      <c r="L40" s="149"/>
      <c r="M40" s="149"/>
      <c r="N40" s="149"/>
      <c r="O40" s="149"/>
      <c r="P40" s="115"/>
      <c r="Q40" s="59"/>
      <c r="R40" s="4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</row>
    <row r="41" spans="2:81" s="7" customFormat="1">
      <c r="B41" s="58"/>
      <c r="C41" s="72">
        <v>20</v>
      </c>
      <c r="D41" s="22" t="s">
        <v>187</v>
      </c>
      <c r="E41" s="23" t="s">
        <v>73</v>
      </c>
      <c r="F41" s="23">
        <v>3</v>
      </c>
      <c r="G41" s="47"/>
      <c r="H41" s="190">
        <f>SUM(H31:H36)</f>
        <v>1.1064053881082849</v>
      </c>
      <c r="I41" s="191">
        <f>SUM(I31:I36)</f>
        <v>1.359065912391715</v>
      </c>
      <c r="J41" s="189"/>
      <c r="K41" s="126">
        <f>SUM(K31:K36)</f>
        <v>0</v>
      </c>
      <c r="L41" s="126">
        <f>SUM(L31:L36)</f>
        <v>0</v>
      </c>
      <c r="M41" s="126">
        <f>SUM(M31:M36)</f>
        <v>0</v>
      </c>
      <c r="N41" s="126">
        <f>SUM(N31:N36)</f>
        <v>0</v>
      </c>
      <c r="O41" s="126">
        <f>SUM(O31:O36)</f>
        <v>0</v>
      </c>
      <c r="P41" s="115"/>
      <c r="Q41" s="59"/>
      <c r="R41" s="4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</row>
    <row r="42" spans="2:81" s="7" customFormat="1">
      <c r="B42" s="58"/>
      <c r="C42" s="28"/>
      <c r="D42" s="47"/>
      <c r="E42" s="28"/>
      <c r="F42" s="28"/>
      <c r="G42" s="47"/>
      <c r="H42" s="160"/>
      <c r="I42" s="160"/>
      <c r="J42" s="196"/>
      <c r="K42" s="160"/>
      <c r="L42" s="160"/>
      <c r="M42" s="160"/>
      <c r="N42" s="160"/>
      <c r="O42" s="160"/>
      <c r="P42" s="160"/>
      <c r="Q42" s="59"/>
      <c r="R42" s="4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</row>
    <row r="43" spans="2:81" s="7" customFormat="1">
      <c r="B43" s="58"/>
      <c r="C43" s="101" t="s">
        <v>92</v>
      </c>
      <c r="D43" s="21" t="s">
        <v>112</v>
      </c>
      <c r="E43" s="71"/>
      <c r="F43" s="47"/>
      <c r="G43" s="47"/>
      <c r="H43" s="5"/>
      <c r="I43" s="5"/>
      <c r="J43" s="5"/>
      <c r="K43" s="5"/>
      <c r="L43" s="5"/>
      <c r="M43" s="5"/>
      <c r="N43" s="5"/>
      <c r="O43" s="5"/>
      <c r="P43" s="5"/>
      <c r="Q43" s="59"/>
      <c r="R43" s="4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</row>
    <row r="44" spans="2:81" s="7" customFormat="1">
      <c r="B44" s="58"/>
      <c r="C44" s="72">
        <v>21</v>
      </c>
      <c r="D44" s="22" t="s">
        <v>90</v>
      </c>
      <c r="E44" s="23" t="s">
        <v>73</v>
      </c>
      <c r="F44" s="23">
        <v>3</v>
      </c>
      <c r="G44" s="47"/>
      <c r="H44" s="178">
        <v>9.1932699999999992E-2</v>
      </c>
      <c r="I44" s="178">
        <v>3.5724513999999985E-2</v>
      </c>
      <c r="J44" s="195"/>
      <c r="K44" s="149"/>
      <c r="L44" s="149"/>
      <c r="M44" s="149"/>
      <c r="N44" s="149"/>
      <c r="O44" s="149"/>
      <c r="P44" s="115"/>
      <c r="Q44" s="59"/>
      <c r="R44" s="4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</row>
    <row r="45" spans="2:81" s="7" customFormat="1">
      <c r="B45" s="58"/>
      <c r="C45" s="72">
        <f>C44+1</f>
        <v>22</v>
      </c>
      <c r="D45" s="22" t="s">
        <v>188</v>
      </c>
      <c r="E45" s="23" t="s">
        <v>73</v>
      </c>
      <c r="F45" s="23">
        <v>3</v>
      </c>
      <c r="G45" s="47"/>
      <c r="H45" s="178">
        <v>0</v>
      </c>
      <c r="I45" s="178">
        <v>0</v>
      </c>
      <c r="J45" s="195"/>
      <c r="K45" s="149"/>
      <c r="L45" s="149"/>
      <c r="M45" s="149"/>
      <c r="N45" s="149"/>
      <c r="O45" s="149"/>
      <c r="P45" s="115"/>
      <c r="Q45" s="59"/>
      <c r="R45" s="4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</row>
    <row r="46" spans="2:81" s="7" customFormat="1">
      <c r="B46" s="58"/>
      <c r="C46" s="72">
        <f>C45+1</f>
        <v>23</v>
      </c>
      <c r="D46" s="22" t="s">
        <v>189</v>
      </c>
      <c r="E46" s="23" t="s">
        <v>73</v>
      </c>
      <c r="F46" s="23">
        <v>3</v>
      </c>
      <c r="G46" s="47"/>
      <c r="H46" s="178">
        <v>0.143138973</v>
      </c>
      <c r="I46" s="178">
        <v>7.9320577000000003E-2</v>
      </c>
      <c r="J46" s="195"/>
      <c r="K46" s="149"/>
      <c r="L46" s="149"/>
      <c r="M46" s="149"/>
      <c r="N46" s="149"/>
      <c r="O46" s="149"/>
      <c r="P46" s="115"/>
      <c r="Q46" s="59"/>
      <c r="R46" s="4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</row>
    <row r="47" spans="2:81" s="7" customFormat="1">
      <c r="B47" s="58"/>
      <c r="C47" s="28"/>
      <c r="D47" s="47"/>
      <c r="E47" s="28"/>
      <c r="F47" s="28"/>
      <c r="G47" s="47"/>
      <c r="H47" s="160"/>
      <c r="I47" s="160"/>
      <c r="J47" s="196"/>
      <c r="K47" s="160"/>
      <c r="L47" s="160"/>
      <c r="M47" s="160"/>
      <c r="N47" s="160"/>
      <c r="O47" s="160"/>
      <c r="P47" s="160"/>
      <c r="Q47" s="59"/>
      <c r="R47" s="4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</row>
    <row r="48" spans="2:81" s="7" customFormat="1">
      <c r="B48" s="58"/>
      <c r="C48" s="101" t="s">
        <v>99</v>
      </c>
      <c r="D48" s="29" t="s">
        <v>190</v>
      </c>
      <c r="E48" s="28"/>
      <c r="F48" s="28"/>
      <c r="G48" s="47"/>
      <c r="H48" s="5"/>
      <c r="I48" s="5"/>
      <c r="J48" s="5"/>
      <c r="K48" s="5"/>
      <c r="L48" s="5"/>
      <c r="M48" s="5"/>
      <c r="N48" s="5"/>
      <c r="O48" s="5"/>
      <c r="P48" s="5"/>
      <c r="Q48" s="59"/>
      <c r="R48" s="4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</row>
    <row r="49" spans="2:81" s="7" customFormat="1">
      <c r="B49" s="58"/>
      <c r="C49" s="72">
        <v>24</v>
      </c>
      <c r="D49" s="22" t="s">
        <v>191</v>
      </c>
      <c r="E49" s="23" t="s">
        <v>73</v>
      </c>
      <c r="F49" s="23">
        <v>3</v>
      </c>
      <c r="G49" s="47"/>
      <c r="H49" s="190">
        <f>H15+H22+H28+H41</f>
        <v>2.3050667565959593</v>
      </c>
      <c r="I49" s="191">
        <f>I15+I22+I28+I41</f>
        <v>2.6142948436417148</v>
      </c>
      <c r="J49" s="189"/>
      <c r="K49" s="126">
        <f>K15+K22+K28+K41</f>
        <v>0</v>
      </c>
      <c r="L49" s="126">
        <f>L15+L22+L28+L41</f>
        <v>0</v>
      </c>
      <c r="M49" s="126">
        <f>M15+M22+M28+M41</f>
        <v>0</v>
      </c>
      <c r="N49" s="126">
        <f>N15+N22+N28+N41</f>
        <v>0</v>
      </c>
      <c r="O49" s="126">
        <f>O15+O22+O28+O41</f>
        <v>0</v>
      </c>
      <c r="P49" s="115"/>
      <c r="Q49" s="59"/>
      <c r="R49" s="4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</row>
    <row r="50" spans="2:81" s="7" customFormat="1">
      <c r="B50" s="58"/>
      <c r="C50" s="72">
        <v>25</v>
      </c>
      <c r="D50" s="22" t="s">
        <v>192</v>
      </c>
      <c r="E50" s="23" t="s">
        <v>73</v>
      </c>
      <c r="F50" s="23">
        <v>3</v>
      </c>
      <c r="G50" s="47"/>
      <c r="H50" s="190">
        <f>H44+H45+H46</f>
        <v>0.23507167299999998</v>
      </c>
      <c r="I50" s="191">
        <f>I44+I45+I46</f>
        <v>0.11504509099999999</v>
      </c>
      <c r="J50" s="189"/>
      <c r="K50" s="126">
        <f>K44+K45+K46</f>
        <v>0</v>
      </c>
      <c r="L50" s="126">
        <f>L44+L45+L46</f>
        <v>0</v>
      </c>
      <c r="M50" s="126">
        <f>M44+M45+M46</f>
        <v>0</v>
      </c>
      <c r="N50" s="126">
        <f>N44+N45+N46</f>
        <v>0</v>
      </c>
      <c r="O50" s="126">
        <f>O44+O45+O46</f>
        <v>0</v>
      </c>
      <c r="P50" s="115"/>
      <c r="Q50" s="59"/>
      <c r="R50" s="4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</row>
    <row r="51" spans="2:81" s="7" customFormat="1">
      <c r="B51" s="58"/>
      <c r="C51" s="28"/>
      <c r="D51" s="47"/>
      <c r="E51" s="28"/>
      <c r="F51" s="28"/>
      <c r="G51" s="47"/>
      <c r="H51" s="199"/>
      <c r="I51" s="199"/>
      <c r="J51" s="207"/>
      <c r="K51" s="199"/>
      <c r="L51" s="199"/>
      <c r="M51" s="199"/>
      <c r="N51" s="199"/>
      <c r="O51" s="199"/>
      <c r="P51" s="199"/>
      <c r="Q51" s="59"/>
      <c r="R51" s="4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</row>
    <row r="52" spans="2:81" s="7" customFormat="1">
      <c r="B52" s="58"/>
      <c r="C52" s="101" t="s">
        <v>103</v>
      </c>
      <c r="D52" s="21" t="s">
        <v>193</v>
      </c>
      <c r="E52" s="71"/>
      <c r="F52" s="47"/>
      <c r="G52" s="47"/>
      <c r="H52" s="14"/>
      <c r="I52" s="14"/>
      <c r="J52" s="14"/>
      <c r="K52" s="14"/>
      <c r="L52" s="14"/>
      <c r="M52" s="14"/>
      <c r="N52" s="14"/>
      <c r="O52" s="14"/>
      <c r="P52" s="14"/>
      <c r="Q52" s="59"/>
      <c r="R52" s="4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</row>
    <row r="53" spans="2:81" s="7" customFormat="1">
      <c r="B53" s="58"/>
      <c r="C53" s="72">
        <v>26</v>
      </c>
      <c r="D53" s="22" t="s">
        <v>194</v>
      </c>
      <c r="E53" s="23" t="s">
        <v>66</v>
      </c>
      <c r="F53" s="23">
        <v>0</v>
      </c>
      <c r="G53" s="47"/>
      <c r="H53" s="112">
        <v>1</v>
      </c>
      <c r="I53" s="112">
        <v>0</v>
      </c>
      <c r="J53" s="113"/>
      <c r="K53" s="114"/>
      <c r="L53" s="114"/>
      <c r="M53" s="114"/>
      <c r="N53" s="114"/>
      <c r="O53" s="114"/>
      <c r="P53" s="3">
        <v>2</v>
      </c>
      <c r="Q53" s="59"/>
      <c r="R53" s="4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</row>
    <row r="54" spans="2:81" s="7" customFormat="1">
      <c r="B54" s="58"/>
      <c r="C54" s="72">
        <f t="shared" ref="C54:C60" si="0">C53+1</f>
        <v>27</v>
      </c>
      <c r="D54" s="22" t="s">
        <v>195</v>
      </c>
      <c r="E54" s="23" t="s">
        <v>66</v>
      </c>
      <c r="F54" s="23">
        <v>0</v>
      </c>
      <c r="G54" s="47"/>
      <c r="H54" s="112">
        <v>2</v>
      </c>
      <c r="I54" s="112">
        <v>7</v>
      </c>
      <c r="J54" s="113"/>
      <c r="K54" s="114"/>
      <c r="L54" s="114"/>
      <c r="M54" s="114"/>
      <c r="N54" s="114"/>
      <c r="O54" s="114"/>
      <c r="P54" s="3">
        <v>20</v>
      </c>
      <c r="Q54" s="59"/>
      <c r="R54" s="4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</row>
    <row r="55" spans="2:81" s="7" customFormat="1">
      <c r="B55" s="58"/>
      <c r="C55" s="72">
        <f t="shared" si="0"/>
        <v>28</v>
      </c>
      <c r="D55" s="22" t="s">
        <v>196</v>
      </c>
      <c r="E55" s="23" t="s">
        <v>66</v>
      </c>
      <c r="F55" s="23">
        <v>0</v>
      </c>
      <c r="G55" s="47"/>
      <c r="H55" s="112">
        <v>8</v>
      </c>
      <c r="I55" s="112">
        <v>9</v>
      </c>
      <c r="J55" s="113"/>
      <c r="K55" s="114"/>
      <c r="L55" s="114"/>
      <c r="M55" s="114"/>
      <c r="N55" s="114"/>
      <c r="O55" s="114"/>
      <c r="P55" s="3">
        <v>56</v>
      </c>
      <c r="Q55" s="59"/>
      <c r="R55" s="4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</row>
    <row r="56" spans="2:81" s="7" customFormat="1">
      <c r="B56" s="58"/>
      <c r="C56" s="72">
        <f t="shared" si="0"/>
        <v>29</v>
      </c>
      <c r="D56" s="22" t="s">
        <v>197</v>
      </c>
      <c r="E56" s="23" t="s">
        <v>66</v>
      </c>
      <c r="F56" s="23">
        <v>0</v>
      </c>
      <c r="G56" s="47"/>
      <c r="H56" s="112">
        <v>0</v>
      </c>
      <c r="I56" s="112">
        <v>0</v>
      </c>
      <c r="J56" s="113"/>
      <c r="K56" s="114"/>
      <c r="L56" s="114"/>
      <c r="M56" s="114"/>
      <c r="N56" s="114"/>
      <c r="O56" s="114"/>
      <c r="P56" s="115"/>
      <c r="Q56" s="59"/>
      <c r="R56" s="4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</row>
    <row r="57" spans="2:81" s="7" customFormat="1">
      <c r="B57" s="58"/>
      <c r="C57" s="72">
        <f t="shared" si="0"/>
        <v>30</v>
      </c>
      <c r="D57" s="22" t="s">
        <v>198</v>
      </c>
      <c r="E57" s="23" t="s">
        <v>66</v>
      </c>
      <c r="F57" s="23">
        <v>0</v>
      </c>
      <c r="G57" s="47"/>
      <c r="H57" s="112">
        <v>50</v>
      </c>
      <c r="I57" s="112">
        <v>51</v>
      </c>
      <c r="J57" s="113"/>
      <c r="K57" s="114"/>
      <c r="L57" s="114"/>
      <c r="M57" s="114"/>
      <c r="N57" s="114"/>
      <c r="O57" s="114"/>
      <c r="P57" s="3">
        <v>390</v>
      </c>
      <c r="Q57" s="59"/>
      <c r="R57" s="4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</row>
    <row r="58" spans="2:81" s="7" customFormat="1">
      <c r="B58" s="58"/>
      <c r="C58" s="72">
        <f t="shared" si="0"/>
        <v>31</v>
      </c>
      <c r="D58" s="22" t="s">
        <v>169</v>
      </c>
      <c r="E58" s="23" t="s">
        <v>66</v>
      </c>
      <c r="F58" s="23">
        <v>0</v>
      </c>
      <c r="G58" s="47"/>
      <c r="H58" s="112">
        <v>0</v>
      </c>
      <c r="I58" s="112">
        <v>0.5</v>
      </c>
      <c r="J58" s="113"/>
      <c r="K58" s="114"/>
      <c r="L58" s="114"/>
      <c r="M58" s="114"/>
      <c r="N58" s="114"/>
      <c r="O58" s="157"/>
      <c r="P58" s="3">
        <v>4</v>
      </c>
      <c r="Q58" s="59"/>
      <c r="R58" s="4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</row>
    <row r="59" spans="2:81" s="7" customFormat="1">
      <c r="B59" s="58"/>
      <c r="C59" s="72">
        <f t="shared" si="0"/>
        <v>32</v>
      </c>
      <c r="D59" s="22" t="s">
        <v>167</v>
      </c>
      <c r="E59" s="23" t="s">
        <v>66</v>
      </c>
      <c r="F59" s="23">
        <v>0</v>
      </c>
      <c r="G59" s="47"/>
      <c r="H59" s="112">
        <v>4</v>
      </c>
      <c r="I59" s="112">
        <v>3</v>
      </c>
      <c r="J59" s="113"/>
      <c r="K59" s="114"/>
      <c r="L59" s="114"/>
      <c r="M59" s="114"/>
      <c r="N59" s="114"/>
      <c r="O59" s="114"/>
      <c r="P59" s="3">
        <v>7</v>
      </c>
      <c r="Q59" s="59"/>
      <c r="R59" s="4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</row>
    <row r="60" spans="2:81" s="7" customFormat="1">
      <c r="B60" s="58"/>
      <c r="C60" s="72">
        <f t="shared" si="0"/>
        <v>33</v>
      </c>
      <c r="D60" s="22" t="s">
        <v>199</v>
      </c>
      <c r="E60" s="23" t="s">
        <v>66</v>
      </c>
      <c r="F60" s="23">
        <v>0</v>
      </c>
      <c r="G60" s="47"/>
      <c r="H60" s="112">
        <v>0</v>
      </c>
      <c r="I60" s="112">
        <v>0</v>
      </c>
      <c r="J60" s="113"/>
      <c r="K60" s="114"/>
      <c r="L60" s="114"/>
      <c r="M60" s="114"/>
      <c r="N60" s="114"/>
      <c r="O60" s="114"/>
      <c r="P60" s="115"/>
      <c r="Q60" s="59"/>
      <c r="R60" s="4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</row>
    <row r="61" spans="2:81" s="7" customFormat="1">
      <c r="B61" s="58"/>
      <c r="C61" s="28"/>
      <c r="D61" s="47"/>
      <c r="E61" s="28"/>
      <c r="F61" s="28"/>
      <c r="G61" s="47"/>
      <c r="H61" s="200"/>
      <c r="I61" s="200"/>
      <c r="J61" s="200"/>
      <c r="K61" s="200"/>
      <c r="L61" s="200"/>
      <c r="M61" s="200"/>
      <c r="N61" s="200"/>
      <c r="O61" s="200"/>
      <c r="P61" s="88"/>
      <c r="Q61" s="59"/>
      <c r="R61" s="4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</row>
    <row r="62" spans="2:81" s="7" customFormat="1">
      <c r="B62" s="58"/>
      <c r="C62" s="101" t="s">
        <v>109</v>
      </c>
      <c r="D62" s="21" t="s">
        <v>200</v>
      </c>
      <c r="E62" s="71"/>
      <c r="F62" s="47"/>
      <c r="G62" s="47"/>
      <c r="H62" s="88"/>
      <c r="I62" s="88"/>
      <c r="J62" s="88"/>
      <c r="K62" s="88"/>
      <c r="L62" s="88"/>
      <c r="M62" s="88"/>
      <c r="N62" s="88"/>
      <c r="O62" s="88"/>
      <c r="P62" s="88"/>
      <c r="Q62" s="59"/>
      <c r="R62" s="4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</row>
    <row r="63" spans="2:81" s="7" customFormat="1">
      <c r="B63" s="58"/>
      <c r="C63" s="72">
        <v>34</v>
      </c>
      <c r="D63" s="22" t="s">
        <v>201</v>
      </c>
      <c r="E63" s="23" t="s">
        <v>66</v>
      </c>
      <c r="F63" s="23">
        <v>0</v>
      </c>
      <c r="G63" s="47"/>
      <c r="H63" s="112">
        <v>37</v>
      </c>
      <c r="I63" s="201">
        <v>36</v>
      </c>
      <c r="J63" s="113"/>
      <c r="K63" s="114"/>
      <c r="L63" s="114"/>
      <c r="M63" s="114"/>
      <c r="N63" s="114"/>
      <c r="O63" s="114"/>
      <c r="P63" s="77"/>
      <c r="Q63" s="59"/>
      <c r="R63" s="4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</row>
    <row r="64" spans="2:81" s="7" customFormat="1">
      <c r="B64" s="58"/>
      <c r="C64" s="72">
        <f>C63+1</f>
        <v>35</v>
      </c>
      <c r="D64" s="22" t="s">
        <v>188</v>
      </c>
      <c r="E64" s="23" t="s">
        <v>66</v>
      </c>
      <c r="F64" s="23">
        <v>0</v>
      </c>
      <c r="G64" s="47"/>
      <c r="H64" s="202">
        <f>SUM(H65:H68)</f>
        <v>0</v>
      </c>
      <c r="I64" s="203">
        <f>SUM(I65:I68)</f>
        <v>0</v>
      </c>
      <c r="J64" s="122"/>
      <c r="K64" s="204">
        <v>0</v>
      </c>
      <c r="L64" s="204">
        <v>0</v>
      </c>
      <c r="M64" s="204">
        <v>0</v>
      </c>
      <c r="N64" s="204">
        <v>0</v>
      </c>
      <c r="O64" s="204">
        <v>0</v>
      </c>
      <c r="P64" s="3" t="s">
        <v>202</v>
      </c>
      <c r="Q64" s="59"/>
      <c r="R64" s="4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</row>
    <row r="65" spans="1:81" s="7" customFormat="1">
      <c r="B65" s="58"/>
      <c r="C65" s="72" t="s">
        <v>203</v>
      </c>
      <c r="D65" s="87" t="s">
        <v>204</v>
      </c>
      <c r="E65" s="23" t="s">
        <v>66</v>
      </c>
      <c r="F65" s="23">
        <v>0</v>
      </c>
      <c r="G65" s="47"/>
      <c r="H65" s="112">
        <v>0</v>
      </c>
      <c r="I65" s="201">
        <v>0</v>
      </c>
      <c r="J65" s="122"/>
      <c r="K65" s="114"/>
      <c r="L65" s="114"/>
      <c r="M65" s="114"/>
      <c r="N65" s="114"/>
      <c r="O65" s="114"/>
      <c r="P65" s="77"/>
      <c r="Q65" s="59"/>
      <c r="R65" s="4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</row>
    <row r="66" spans="1:81" s="7" customFormat="1">
      <c r="B66" s="58"/>
      <c r="C66" s="72" t="s">
        <v>205</v>
      </c>
      <c r="D66" s="87" t="s">
        <v>206</v>
      </c>
      <c r="E66" s="23" t="s">
        <v>66</v>
      </c>
      <c r="F66" s="23">
        <v>0</v>
      </c>
      <c r="G66" s="47"/>
      <c r="H66" s="112">
        <v>0</v>
      </c>
      <c r="I66" s="201">
        <v>0</v>
      </c>
      <c r="J66" s="122"/>
      <c r="K66" s="114"/>
      <c r="L66" s="114"/>
      <c r="M66" s="114"/>
      <c r="N66" s="114"/>
      <c r="O66" s="114"/>
      <c r="P66" s="77"/>
      <c r="Q66" s="59"/>
      <c r="R66" s="4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</row>
    <row r="67" spans="1:81" s="7" customFormat="1">
      <c r="B67" s="58"/>
      <c r="C67" s="72" t="s">
        <v>207</v>
      </c>
      <c r="D67" s="87" t="s">
        <v>208</v>
      </c>
      <c r="E67" s="23" t="s">
        <v>66</v>
      </c>
      <c r="F67" s="23">
        <v>0</v>
      </c>
      <c r="G67" s="47"/>
      <c r="H67" s="112">
        <v>0</v>
      </c>
      <c r="I67" s="201">
        <v>0</v>
      </c>
      <c r="J67" s="122"/>
      <c r="K67" s="114"/>
      <c r="L67" s="114"/>
      <c r="M67" s="114"/>
      <c r="N67" s="114"/>
      <c r="O67" s="114"/>
      <c r="P67" s="77"/>
      <c r="Q67" s="59"/>
      <c r="R67" s="4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</row>
    <row r="68" spans="1:81" s="7" customFormat="1">
      <c r="B68" s="58"/>
      <c r="C68" s="72" t="s">
        <v>209</v>
      </c>
      <c r="D68" s="87" t="s">
        <v>199</v>
      </c>
      <c r="E68" s="23" t="s">
        <v>66</v>
      </c>
      <c r="F68" s="23">
        <v>0</v>
      </c>
      <c r="G68" s="47"/>
      <c r="H68" s="112">
        <v>0</v>
      </c>
      <c r="I68" s="201">
        <v>0</v>
      </c>
      <c r="J68" s="113"/>
      <c r="K68" s="114"/>
      <c r="L68" s="114"/>
      <c r="M68" s="114"/>
      <c r="N68" s="114"/>
      <c r="O68" s="114"/>
      <c r="P68" s="77"/>
      <c r="Q68" s="59"/>
      <c r="R68" s="4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</row>
    <row r="69" spans="1:81" s="7" customFormat="1">
      <c r="B69" s="58"/>
      <c r="C69" s="72">
        <v>36</v>
      </c>
      <c r="D69" s="22" t="s">
        <v>199</v>
      </c>
      <c r="E69" s="23" t="s">
        <v>66</v>
      </c>
      <c r="F69" s="23">
        <v>0</v>
      </c>
      <c r="G69" s="47"/>
      <c r="H69" s="112">
        <v>0</v>
      </c>
      <c r="I69" s="201">
        <v>0</v>
      </c>
      <c r="J69" s="113"/>
      <c r="K69" s="114"/>
      <c r="L69" s="114"/>
      <c r="M69" s="114"/>
      <c r="N69" s="114"/>
      <c r="O69" s="114"/>
      <c r="P69" s="77"/>
      <c r="Q69" s="59"/>
      <c r="R69" s="4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</row>
    <row r="70" spans="1:81" s="7" customFormat="1">
      <c r="B70" s="58"/>
      <c r="C70" s="205"/>
      <c r="D70" s="110"/>
      <c r="E70" s="108"/>
      <c r="F70" s="28"/>
      <c r="G70" s="47"/>
      <c r="H70" s="206"/>
      <c r="I70" s="206"/>
      <c r="J70" s="200"/>
      <c r="K70" s="200"/>
      <c r="L70" s="200"/>
      <c r="M70" s="200"/>
      <c r="N70" s="200"/>
      <c r="O70" s="200"/>
      <c r="P70" s="111"/>
      <c r="Q70" s="59"/>
      <c r="R70" s="4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</row>
    <row r="71" spans="1:81" s="7" customFormat="1">
      <c r="B71" s="58"/>
      <c r="C71" s="101" t="s">
        <v>210</v>
      </c>
      <c r="D71" s="21" t="s">
        <v>211</v>
      </c>
      <c r="E71" s="71"/>
      <c r="F71" s="47"/>
      <c r="G71" s="47"/>
      <c r="H71" s="14"/>
      <c r="I71" s="14"/>
      <c r="J71" s="14"/>
      <c r="K71" s="14"/>
      <c r="L71" s="14"/>
      <c r="M71" s="14"/>
      <c r="N71" s="14"/>
      <c r="O71" s="14"/>
      <c r="P71" s="14"/>
      <c r="Q71" s="59"/>
      <c r="R71" s="4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</row>
    <row r="72" spans="1:81" s="7" customFormat="1">
      <c r="B72" s="58"/>
      <c r="C72" s="72">
        <v>37</v>
      </c>
      <c r="D72" s="22" t="s">
        <v>212</v>
      </c>
      <c r="E72" s="23" t="s">
        <v>213</v>
      </c>
      <c r="F72" s="23">
        <v>0</v>
      </c>
      <c r="G72" s="47"/>
      <c r="H72" s="112"/>
      <c r="I72" s="112"/>
      <c r="J72" s="113"/>
      <c r="K72" s="114"/>
      <c r="L72" s="114"/>
      <c r="M72" s="114"/>
      <c r="N72" s="114"/>
      <c r="O72" s="114"/>
      <c r="P72" s="77"/>
      <c r="Q72" s="59"/>
      <c r="R72" s="4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</row>
    <row r="73" spans="1:81" s="7" customFormat="1" ht="16" thickBot="1">
      <c r="A73" s="30"/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4"/>
    </row>
    <row r="74" spans="1:81" s="7" customFormat="1">
      <c r="C74" s="35"/>
    </row>
    <row r="75" spans="1:81" s="7" customFormat="1"/>
    <row r="76" spans="1:81" s="7" customFormat="1"/>
    <row r="77" spans="1:81" s="7" customFormat="1">
      <c r="C77" s="36" t="s">
        <v>114</v>
      </c>
      <c r="D77" s="37" t="s">
        <v>115</v>
      </c>
      <c r="E77" s="28"/>
      <c r="F77" s="28"/>
      <c r="G77" s="47"/>
      <c r="H77" s="38"/>
      <c r="I77" s="38"/>
      <c r="J77" s="38"/>
      <c r="K77" s="38"/>
      <c r="L77" s="38"/>
      <c r="M77" s="38"/>
      <c r="N77" s="38"/>
      <c r="O77" s="38"/>
      <c r="P77" s="38"/>
    </row>
    <row r="78" spans="1:81" s="7" customFormat="1">
      <c r="C78" s="72">
        <v>4</v>
      </c>
      <c r="D78" s="22" t="s">
        <v>163</v>
      </c>
      <c r="E78" s="23"/>
      <c r="F78" s="23"/>
      <c r="G78" s="47"/>
      <c r="H78" s="72" t="str">
        <f>IF(H15='Table 1 - MEL Costs'!H22, "OK", "Error")</f>
        <v>OK</v>
      </c>
      <c r="I78" s="72" t="str">
        <f>IF(I15='Table 1 - MEL Costs'!I22, "OK", "Error")</f>
        <v>OK</v>
      </c>
      <c r="J78" s="208"/>
      <c r="K78" s="182" t="str">
        <f>IF(K15='Table 1 - MEL Costs'!K22, "OK", "Error")</f>
        <v>OK</v>
      </c>
      <c r="L78" s="182" t="str">
        <f>IF(L15='Table 1 - MEL Costs'!L22, "OK", "Error")</f>
        <v>OK</v>
      </c>
      <c r="M78" s="182" t="str">
        <f>IF(M15='Table 1 - MEL Costs'!M22, "OK", "Error")</f>
        <v>OK</v>
      </c>
      <c r="N78" s="182" t="str">
        <f>IF(N15='Table 1 - MEL Costs'!N22, "OK", "Error")</f>
        <v>OK</v>
      </c>
      <c r="O78" s="182" t="str">
        <f>IF(O15='Table 1 - MEL Costs'!O22, "OK", "Error")</f>
        <v>OK</v>
      </c>
      <c r="P78" s="38"/>
    </row>
    <row r="79" spans="1:81" s="7" customFormat="1">
      <c r="C79" s="72">
        <v>9</v>
      </c>
      <c r="D79" s="22" t="s">
        <v>168</v>
      </c>
      <c r="E79" s="23"/>
      <c r="F79" s="23"/>
      <c r="G79" s="47"/>
      <c r="H79" s="72" t="str">
        <f>IF(H22='Table 1 - MEL Costs'!H23, "OK", "Error")</f>
        <v>OK</v>
      </c>
      <c r="I79" s="72" t="str">
        <f>IF(I22='Table 1 - MEL Costs'!I23, "OK", "Error")</f>
        <v>OK</v>
      </c>
      <c r="J79" s="208"/>
      <c r="K79" s="182" t="str">
        <f>IF(K22='Table 1 - MEL Costs'!K23, "OK", "Error")</f>
        <v>OK</v>
      </c>
      <c r="L79" s="182" t="str">
        <f>IF(L22='Table 1 - MEL Costs'!L23, "OK", "Error")</f>
        <v>OK</v>
      </c>
      <c r="M79" s="182" t="str">
        <f>IF(M22='Table 1 - MEL Costs'!M23, "OK", "Error")</f>
        <v>OK</v>
      </c>
      <c r="N79" s="182" t="str">
        <f>IF(N22='Table 1 - MEL Costs'!N23, "OK", "Error")</f>
        <v>OK</v>
      </c>
      <c r="O79" s="182" t="str">
        <f>IF(O22='Table 1 - MEL Costs'!O23, "OK", "Error")</f>
        <v>OK</v>
      </c>
      <c r="P79" s="38"/>
    </row>
    <row r="80" spans="1:81" s="7" customFormat="1">
      <c r="C80" s="72">
        <v>13</v>
      </c>
      <c r="D80" s="22" t="s">
        <v>172</v>
      </c>
      <c r="E80" s="23"/>
      <c r="F80" s="23"/>
      <c r="G80" s="47"/>
      <c r="H80" s="72" t="str">
        <f>IF(H28='Table 1 - MEL Costs'!H24, "OK", "Error")</f>
        <v>OK</v>
      </c>
      <c r="I80" s="72" t="str">
        <f>IF(I28='Table 1 - MEL Costs'!I24, "OK", "Error")</f>
        <v>OK</v>
      </c>
      <c r="J80" s="208"/>
      <c r="K80" s="182" t="str">
        <f>IF(K28='Table 1 - MEL Costs'!K24, "OK", "Error")</f>
        <v>OK</v>
      </c>
      <c r="L80" s="182" t="str">
        <f>IF(L28='Table 1 - MEL Costs'!L24, "OK", "Error")</f>
        <v>OK</v>
      </c>
      <c r="M80" s="182" t="str">
        <f>IF(M28='Table 1 - MEL Costs'!M24, "OK", "Error")</f>
        <v>OK</v>
      </c>
      <c r="N80" s="182" t="str">
        <f>IF(N28='Table 1 - MEL Costs'!N24, "OK", "Error")</f>
        <v>OK</v>
      </c>
      <c r="O80" s="182" t="str">
        <f>IF(O28='Table 1 - MEL Costs'!O24, "OK", "Error")</f>
        <v>OK</v>
      </c>
      <c r="P80" s="38"/>
    </row>
    <row r="81" spans="3:16" s="7" customFormat="1">
      <c r="C81" s="72">
        <v>20</v>
      </c>
      <c r="D81" s="22" t="s">
        <v>187</v>
      </c>
      <c r="E81" s="23"/>
      <c r="F81" s="23"/>
      <c r="G81" s="47"/>
      <c r="H81" s="72" t="str">
        <f>IF(H41='Table 1 - MEL Costs'!H25, "OK", "Error")</f>
        <v>OK</v>
      </c>
      <c r="I81" s="72" t="str">
        <f>IF(I41='Table 1 - MEL Costs'!I25, "OK", "Error")</f>
        <v>OK</v>
      </c>
      <c r="J81" s="208"/>
      <c r="K81" s="182" t="str">
        <f>IF(K41='Table 1 - MEL Costs'!K25, "OK", "Error")</f>
        <v>OK</v>
      </c>
      <c r="L81" s="182" t="str">
        <f>IF(L41='Table 1 - MEL Costs'!L25, "OK", "Error")</f>
        <v>OK</v>
      </c>
      <c r="M81" s="182" t="str">
        <f>IF(M41='Table 1 - MEL Costs'!M25, "OK", "Error")</f>
        <v>OK</v>
      </c>
      <c r="N81" s="182" t="str">
        <f>IF(N41='Table 1 - MEL Costs'!N25, "OK", "Error")</f>
        <v>OK</v>
      </c>
      <c r="O81" s="182" t="str">
        <f>IF(O41='Table 1 - MEL Costs'!O25, "OK", "Error")</f>
        <v>OK</v>
      </c>
      <c r="P81" s="38"/>
    </row>
    <row r="82" spans="3:16" s="7" customFormat="1">
      <c r="C82" s="72">
        <v>24</v>
      </c>
      <c r="D82" s="22" t="s">
        <v>191</v>
      </c>
      <c r="E82" s="23"/>
      <c r="F82" s="23"/>
      <c r="G82" s="47"/>
      <c r="H82" s="72" t="str">
        <f>IF(H60='Table 1 - MEL Costs'!H49, "OK", "Error")</f>
        <v>OK</v>
      </c>
      <c r="I82" s="72" t="str">
        <f>IF(I60='Table 1 - MEL Costs'!I49, "OK", "Error")</f>
        <v>OK</v>
      </c>
      <c r="J82" s="208"/>
      <c r="K82" s="72" t="str">
        <f>IF(K60='Table 1 - MEL Costs'!K49, "OK", "Error")</f>
        <v>OK</v>
      </c>
      <c r="L82" s="72" t="str">
        <f>IF(L60='Table 1 - MEL Costs'!L49, "OK", "Error")</f>
        <v>OK</v>
      </c>
      <c r="M82" s="72" t="str">
        <f>IF(M60='Table 1 - MEL Costs'!M49, "OK", "Error")</f>
        <v>OK</v>
      </c>
      <c r="N82" s="72" t="str">
        <f>IF(N60='Table 1 - MEL Costs'!N49, "OK", "Error")</f>
        <v>OK</v>
      </c>
      <c r="O82" s="72" t="str">
        <f>IF(O60='Table 1 - MEL Costs'!O49, "OK", "Error")</f>
        <v>OK</v>
      </c>
      <c r="P82" s="2"/>
    </row>
    <row r="83" spans="3:16" s="7" customFormat="1">
      <c r="C83" s="72">
        <v>25</v>
      </c>
      <c r="D83" s="22" t="s">
        <v>192</v>
      </c>
      <c r="E83" s="23"/>
      <c r="F83" s="23"/>
      <c r="G83" s="47"/>
      <c r="H83" s="72" t="str">
        <f>IF(H61='Table 1 - MEL Costs'!H50, "OK", "Error")</f>
        <v>OK</v>
      </c>
      <c r="I83" s="72" t="str">
        <f>IF(I61='Table 1 - MEL Costs'!I50, "OK", "Error")</f>
        <v>OK</v>
      </c>
      <c r="J83" s="208"/>
      <c r="K83" s="72" t="str">
        <f>IF(K61='Table 1 - MEL Costs'!K50, "OK", "Error")</f>
        <v>OK</v>
      </c>
      <c r="L83" s="72" t="str">
        <f>IF(L61='Table 1 - MEL Costs'!L50, "OK", "Error")</f>
        <v>OK</v>
      </c>
      <c r="M83" s="72" t="str">
        <f>IF(M61='Table 1 - MEL Costs'!M50, "OK", "Error")</f>
        <v>OK</v>
      </c>
      <c r="N83" s="72" t="str">
        <f>IF(N61='Table 1 - MEL Costs'!N50, "OK", "Error")</f>
        <v>OK</v>
      </c>
      <c r="O83" s="72" t="str">
        <f>IF(O61='Table 1 - MEL Costs'!O50, "OK", "Error")</f>
        <v>OK</v>
      </c>
      <c r="P83" s="2"/>
    </row>
    <row r="84" spans="3:16" s="7" customFormat="1"/>
    <row r="85" spans="3:16" s="7" customFormat="1"/>
    <row r="86" spans="3:16" s="7" customFormat="1"/>
    <row r="87" spans="3:16" s="7" customFormat="1"/>
    <row r="88" spans="3:16" s="7" customFormat="1"/>
    <row r="89" spans="3:16" s="7" customFormat="1"/>
    <row r="90" spans="3:16" s="7" customFormat="1"/>
    <row r="91" spans="3:16" s="7" customFormat="1"/>
    <row r="92" spans="3:16" s="7" customFormat="1"/>
    <row r="93" spans="3:16" s="7" customFormat="1"/>
    <row r="94" spans="3:16" s="7" customFormat="1"/>
    <row r="95" spans="3:16" s="7" customFormat="1"/>
    <row r="96" spans="3:1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CI374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7" width="2.69140625" style="7" customWidth="1"/>
    <col min="18" max="18" width="8.69140625" style="120" customWidth="1"/>
    <col min="19" max="19" width="2.69140625" style="120" customWidth="1"/>
    <col min="20" max="20" width="9.53515625" customWidth="1"/>
    <col min="21" max="22" width="10.69140625" style="7" bestFit="1" customWidth="1"/>
    <col min="23" max="24" width="10.69140625" style="7" customWidth="1"/>
    <col min="25" max="27" width="8.84375" style="7"/>
    <col min="28" max="28" width="8.84375" style="120"/>
    <col min="29" max="87" width="8.84375" style="7"/>
    <col min="88" max="16384" width="8.84375" style="17"/>
  </cols>
  <sheetData>
    <row r="1" spans="1:17" s="120" customFormat="1" ht="16" thickBo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121" customFormat="1">
      <c r="A2" s="7"/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1:17" s="121" customFormat="1">
      <c r="A3" s="7"/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1:17" s="121" customFormat="1">
      <c r="A4" s="7"/>
      <c r="B4" s="58"/>
      <c r="C4" s="11" t="s">
        <v>214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1:17" s="121" customFormat="1">
      <c r="A5" s="7"/>
      <c r="B5" s="58"/>
      <c r="C5" s="12"/>
      <c r="D5" s="47"/>
      <c r="E5" s="28"/>
      <c r="F5" s="28"/>
      <c r="G5" s="47"/>
      <c r="H5" s="47"/>
      <c r="I5" s="47"/>
      <c r="K5" s="240" t="s">
        <v>367</v>
      </c>
      <c r="L5" s="243"/>
      <c r="M5" s="243"/>
      <c r="N5" s="243"/>
      <c r="O5" s="242"/>
      <c r="P5" s="59"/>
      <c r="Q5" s="47"/>
    </row>
    <row r="6" spans="1:17" s="148" customFormat="1">
      <c r="A6" s="13"/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1:17" s="121" customFormat="1" ht="15.5" customHeight="1">
      <c r="A7" s="7"/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1:17" s="121" customFormat="1">
      <c r="A8" s="7"/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1:17" s="121" customFormat="1">
      <c r="A9" s="7"/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</row>
    <row r="10" spans="1:17" s="121" customFormat="1">
      <c r="A10" s="7"/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59"/>
      <c r="Q10" s="47"/>
    </row>
    <row r="11" spans="1:17" s="47" customFormat="1">
      <c r="A11" s="7"/>
      <c r="B11" s="58"/>
      <c r="C11" s="101" t="s">
        <v>64</v>
      </c>
      <c r="D11" s="24" t="s">
        <v>215</v>
      </c>
      <c r="E11" s="25"/>
      <c r="F11" s="25"/>
      <c r="H11" s="4"/>
      <c r="I11" s="4"/>
      <c r="J11" s="4"/>
      <c r="K11" s="4"/>
      <c r="L11" s="4"/>
      <c r="M11" s="4"/>
      <c r="N11" s="4"/>
      <c r="O11" s="4"/>
      <c r="P11" s="59"/>
    </row>
    <row r="12" spans="1:17" s="47" customFormat="1">
      <c r="A12" s="7"/>
      <c r="B12" s="58"/>
      <c r="C12" s="72">
        <v>1</v>
      </c>
      <c r="D12" s="22" t="s">
        <v>216</v>
      </c>
      <c r="E12" s="23" t="s">
        <v>73</v>
      </c>
      <c r="F12" s="23">
        <v>3</v>
      </c>
      <c r="H12" s="178">
        <v>1.7685931850000001</v>
      </c>
      <c r="I12" s="178">
        <v>2.0358428800000001</v>
      </c>
      <c r="J12" s="189"/>
      <c r="K12" s="149"/>
      <c r="L12" s="149"/>
      <c r="M12" s="149"/>
      <c r="N12" s="149"/>
      <c r="O12" s="149"/>
      <c r="P12" s="59"/>
    </row>
    <row r="13" spans="1:17" s="47" customFormat="1">
      <c r="A13" s="7"/>
      <c r="B13" s="58"/>
      <c r="C13" s="72">
        <f>C12+1</f>
        <v>2</v>
      </c>
      <c r="D13" s="22" t="s">
        <v>217</v>
      </c>
      <c r="E13" s="23" t="s">
        <v>73</v>
      </c>
      <c r="F13" s="23">
        <v>3</v>
      </c>
      <c r="H13" s="178">
        <v>0</v>
      </c>
      <c r="I13" s="178">
        <v>0</v>
      </c>
      <c r="J13" s="189"/>
      <c r="K13" s="149"/>
      <c r="L13" s="149"/>
      <c r="M13" s="149"/>
      <c r="N13" s="149"/>
      <c r="O13" s="149"/>
      <c r="P13" s="59"/>
    </row>
    <row r="14" spans="1:17" s="47" customFormat="1">
      <c r="A14" s="7"/>
      <c r="B14" s="58"/>
      <c r="C14" s="72">
        <f>C13+1</f>
        <v>3</v>
      </c>
      <c r="D14" s="22" t="s">
        <v>218</v>
      </c>
      <c r="E14" s="23" t="s">
        <v>73</v>
      </c>
      <c r="F14" s="23">
        <v>3</v>
      </c>
      <c r="H14" s="178">
        <v>0</v>
      </c>
      <c r="I14" s="178">
        <v>0</v>
      </c>
      <c r="J14" s="189"/>
      <c r="K14" s="149"/>
      <c r="L14" s="149"/>
      <c r="M14" s="149"/>
      <c r="N14" s="149"/>
      <c r="O14" s="149"/>
      <c r="P14" s="59"/>
    </row>
    <row r="15" spans="1:17" s="47" customFormat="1">
      <c r="A15" s="7"/>
      <c r="B15" s="58"/>
      <c r="C15" s="72">
        <f>C14+1</f>
        <v>4</v>
      </c>
      <c r="D15" s="26" t="s">
        <v>219</v>
      </c>
      <c r="E15" s="23" t="s">
        <v>73</v>
      </c>
      <c r="F15" s="23">
        <v>3</v>
      </c>
      <c r="H15" s="178">
        <v>0.11226575</v>
      </c>
      <c r="I15" s="178">
        <v>0.11289199999999999</v>
      </c>
      <c r="J15" s="189"/>
      <c r="K15" s="149"/>
      <c r="L15" s="149"/>
      <c r="M15" s="149"/>
      <c r="N15" s="149"/>
      <c r="O15" s="149"/>
      <c r="P15" s="59"/>
    </row>
    <row r="16" spans="1:17" s="47" customFormat="1">
      <c r="A16" s="7"/>
      <c r="B16" s="58"/>
      <c r="E16" s="28"/>
      <c r="F16" s="28"/>
      <c r="H16" s="162"/>
      <c r="I16" s="162"/>
      <c r="J16" s="5"/>
      <c r="K16" s="162"/>
      <c r="L16" s="162"/>
      <c r="M16" s="162"/>
      <c r="N16" s="162"/>
      <c r="O16" s="162"/>
      <c r="P16" s="59"/>
    </row>
    <row r="17" spans="1:16" s="47" customFormat="1">
      <c r="A17" s="7"/>
      <c r="B17" s="58"/>
      <c r="C17" s="101" t="s">
        <v>78</v>
      </c>
      <c r="D17" s="29" t="s">
        <v>105</v>
      </c>
      <c r="E17" s="28"/>
      <c r="F17" s="28"/>
      <c r="H17" s="5"/>
      <c r="I17" s="5"/>
      <c r="J17" s="5"/>
      <c r="K17" s="5"/>
      <c r="L17" s="5"/>
      <c r="M17" s="5"/>
      <c r="N17" s="5"/>
      <c r="O17" s="5"/>
      <c r="P17" s="59"/>
    </row>
    <row r="18" spans="1:16" s="47" customFormat="1">
      <c r="A18" s="7"/>
      <c r="B18" s="58"/>
      <c r="C18" s="72">
        <v>5</v>
      </c>
      <c r="D18" s="22" t="s">
        <v>220</v>
      </c>
      <c r="E18" s="23" t="s">
        <v>73</v>
      </c>
      <c r="F18" s="23">
        <v>3</v>
      </c>
      <c r="H18" s="178">
        <v>1.321609085</v>
      </c>
      <c r="I18" s="178">
        <v>1.943868385</v>
      </c>
      <c r="J18" s="189"/>
      <c r="K18" s="149"/>
      <c r="L18" s="149"/>
      <c r="M18" s="149"/>
      <c r="N18" s="149"/>
      <c r="O18" s="149"/>
      <c r="P18" s="59"/>
    </row>
    <row r="19" spans="1:16" s="47" customFormat="1">
      <c r="A19" s="7"/>
      <c r="B19" s="58"/>
      <c r="C19" s="72">
        <f>C18+1</f>
        <v>6</v>
      </c>
      <c r="D19" s="26" t="s">
        <v>221</v>
      </c>
      <c r="E19" s="23" t="s">
        <v>73</v>
      </c>
      <c r="F19" s="23">
        <v>3</v>
      </c>
      <c r="H19" s="178">
        <v>0</v>
      </c>
      <c r="I19" s="178">
        <v>0</v>
      </c>
      <c r="J19" s="189"/>
      <c r="K19" s="149"/>
      <c r="L19" s="149"/>
      <c r="M19" s="149"/>
      <c r="N19" s="149"/>
      <c r="O19" s="149"/>
      <c r="P19" s="59"/>
    </row>
    <row r="20" spans="1:16" s="47" customFormat="1">
      <c r="A20" s="7"/>
      <c r="B20" s="58"/>
      <c r="C20" s="72">
        <f>C19+1</f>
        <v>7</v>
      </c>
      <c r="D20" s="26" t="s">
        <v>222</v>
      </c>
      <c r="E20" s="23" t="s">
        <v>73</v>
      </c>
      <c r="F20" s="23">
        <v>3</v>
      </c>
      <c r="H20" s="178">
        <v>0</v>
      </c>
      <c r="I20" s="178">
        <v>0</v>
      </c>
      <c r="J20" s="189"/>
      <c r="K20" s="149"/>
      <c r="L20" s="149"/>
      <c r="M20" s="149"/>
      <c r="N20" s="149"/>
      <c r="O20" s="149"/>
      <c r="P20" s="59"/>
    </row>
    <row r="21" spans="1:16" s="47" customFormat="1">
      <c r="A21" s="7"/>
      <c r="B21" s="58"/>
      <c r="E21" s="28"/>
      <c r="F21" s="28"/>
      <c r="H21" s="161"/>
      <c r="I21" s="161"/>
      <c r="J21" s="161"/>
      <c r="K21" s="161"/>
      <c r="L21" s="161"/>
      <c r="M21" s="161"/>
      <c r="N21" s="161"/>
      <c r="O21" s="161"/>
      <c r="P21" s="59"/>
    </row>
    <row r="22" spans="1:16" s="25" customFormat="1">
      <c r="A22" s="30"/>
      <c r="B22" s="47"/>
      <c r="C22" s="101" t="s">
        <v>81</v>
      </c>
      <c r="D22" s="29" t="s">
        <v>106</v>
      </c>
      <c r="E22" s="28"/>
      <c r="F22" s="28"/>
      <c r="G22" s="47"/>
      <c r="H22" s="5"/>
      <c r="I22" s="5"/>
      <c r="J22" s="5"/>
      <c r="K22" s="5"/>
      <c r="L22" s="5"/>
      <c r="M22" s="5"/>
      <c r="N22" s="5"/>
      <c r="O22" s="5"/>
      <c r="P22" s="31"/>
    </row>
    <row r="23" spans="1:16" s="7" customFormat="1">
      <c r="A23" s="30"/>
      <c r="C23" s="72">
        <v>8</v>
      </c>
      <c r="D23" s="22" t="s">
        <v>223</v>
      </c>
      <c r="E23" s="23" t="s">
        <v>224</v>
      </c>
      <c r="F23" s="23">
        <v>0</v>
      </c>
      <c r="G23" s="47"/>
      <c r="H23" s="209">
        <v>67732548</v>
      </c>
      <c r="I23" s="209">
        <v>59982757</v>
      </c>
      <c r="J23" s="189"/>
      <c r="K23" s="210"/>
      <c r="L23" s="210"/>
      <c r="M23" s="210"/>
      <c r="N23" s="210"/>
      <c r="O23" s="210"/>
      <c r="P23" s="30"/>
    </row>
    <row r="24" spans="1:16" s="7" customFormat="1">
      <c r="A24" s="30"/>
      <c r="C24" s="72">
        <f>C23+1</f>
        <v>9</v>
      </c>
      <c r="D24" s="22" t="s">
        <v>225</v>
      </c>
      <c r="E24" s="23" t="s">
        <v>73</v>
      </c>
      <c r="F24" s="23">
        <v>3</v>
      </c>
      <c r="G24" s="47"/>
      <c r="H24" s="211">
        <v>1.6215313500000001</v>
      </c>
      <c r="I24" s="211">
        <v>5.0242076499999992</v>
      </c>
      <c r="J24" s="189"/>
      <c r="K24" s="149"/>
      <c r="L24" s="149"/>
      <c r="M24" s="149"/>
      <c r="N24" s="149"/>
      <c r="O24" s="149"/>
      <c r="P24" s="30"/>
    </row>
    <row r="25" spans="1:16" s="7" customFormat="1">
      <c r="A25" s="30"/>
      <c r="C25" s="72">
        <f>C24+1</f>
        <v>10</v>
      </c>
      <c r="D25" s="22" t="s">
        <v>226</v>
      </c>
      <c r="E25" s="23" t="s">
        <v>227</v>
      </c>
      <c r="F25" s="23">
        <v>3</v>
      </c>
      <c r="G25" s="47"/>
      <c r="H25" s="126">
        <f>(H24*100000000)/H23</f>
        <v>2.3940208922894795</v>
      </c>
      <c r="I25" s="126">
        <f>(I24*100000000)/I23</f>
        <v>8.3760865643438152</v>
      </c>
      <c r="J25" s="189"/>
      <c r="K25" s="126" t="e">
        <f>(K24*100000000)/K23</f>
        <v>#DIV/0!</v>
      </c>
      <c r="L25" s="126" t="e">
        <f>(L24*100000000)/L23</f>
        <v>#DIV/0!</v>
      </c>
      <c r="M25" s="126" t="e">
        <f>(M24*100000000)/M23</f>
        <v>#DIV/0!</v>
      </c>
      <c r="N25" s="126" t="e">
        <f>(N24*100000000)/N23</f>
        <v>#DIV/0!</v>
      </c>
      <c r="O25" s="126" t="e">
        <f>(O24*100000000)/O23</f>
        <v>#DIV/0!</v>
      </c>
      <c r="P25" s="30"/>
    </row>
    <row r="26" spans="1:16" s="7" customFormat="1">
      <c r="A26" s="30"/>
      <c r="C26" s="72">
        <f>C25+1</f>
        <v>11</v>
      </c>
      <c r="D26" s="22" t="s">
        <v>228</v>
      </c>
      <c r="E26" s="23" t="s">
        <v>73</v>
      </c>
      <c r="F26" s="23">
        <v>3</v>
      </c>
      <c r="G26" s="47"/>
      <c r="H26" s="211">
        <v>0</v>
      </c>
      <c r="I26" s="211">
        <v>0</v>
      </c>
      <c r="J26" s="189"/>
      <c r="K26" s="149"/>
      <c r="L26" s="149"/>
      <c r="M26" s="149"/>
      <c r="N26" s="149"/>
      <c r="O26" s="149"/>
      <c r="P26" s="30"/>
    </row>
    <row r="27" spans="1:16" s="7" customFormat="1">
      <c r="A27" s="30"/>
      <c r="C27" s="72">
        <f>C26+1</f>
        <v>12</v>
      </c>
      <c r="D27" s="22" t="s">
        <v>229</v>
      </c>
      <c r="E27" s="23" t="s">
        <v>73</v>
      </c>
      <c r="F27" s="23">
        <v>3</v>
      </c>
      <c r="G27" s="47"/>
      <c r="H27" s="211">
        <v>-0.59426798999999997</v>
      </c>
      <c r="I27" s="211">
        <v>-2.3784311499999999</v>
      </c>
      <c r="J27" s="189"/>
      <c r="K27" s="149"/>
      <c r="L27" s="149"/>
      <c r="M27" s="149"/>
      <c r="N27" s="149"/>
      <c r="O27" s="149"/>
      <c r="P27" s="30"/>
    </row>
    <row r="28" spans="1:16" s="7" customFormat="1">
      <c r="A28" s="30"/>
      <c r="H28" s="6"/>
      <c r="I28" s="6"/>
      <c r="J28" s="6"/>
      <c r="K28" s="6"/>
      <c r="L28" s="6"/>
      <c r="M28" s="6"/>
      <c r="N28" s="6"/>
      <c r="O28" s="6"/>
      <c r="P28" s="30"/>
    </row>
    <row r="29" spans="1:16" s="7" customFormat="1">
      <c r="A29" s="30"/>
      <c r="C29" s="101" t="s">
        <v>88</v>
      </c>
      <c r="D29" s="29" t="s">
        <v>107</v>
      </c>
      <c r="E29" s="28"/>
      <c r="F29" s="28"/>
      <c r="G29" s="47"/>
      <c r="H29" s="5"/>
      <c r="I29" s="5"/>
      <c r="J29" s="5"/>
      <c r="K29" s="5"/>
      <c r="L29" s="5"/>
      <c r="M29" s="5"/>
      <c r="N29" s="5"/>
      <c r="O29" s="5"/>
      <c r="P29" s="30"/>
    </row>
    <row r="30" spans="1:16" s="7" customFormat="1">
      <c r="A30" s="30"/>
      <c r="C30" s="72">
        <v>13</v>
      </c>
      <c r="D30" s="26" t="s">
        <v>230</v>
      </c>
      <c r="E30" s="23" t="s">
        <v>73</v>
      </c>
      <c r="F30" s="23">
        <v>3</v>
      </c>
      <c r="G30" s="47"/>
      <c r="H30" s="178">
        <v>1.712904</v>
      </c>
      <c r="I30" s="178">
        <v>4.289366E-2</v>
      </c>
      <c r="J30" s="189"/>
      <c r="K30" s="149"/>
      <c r="L30" s="149"/>
      <c r="M30" s="149"/>
      <c r="N30" s="149"/>
      <c r="O30" s="149"/>
      <c r="P30" s="30"/>
    </row>
    <row r="31" spans="1:16" s="7" customFormat="1">
      <c r="A31" s="30"/>
      <c r="C31" s="72">
        <f>C30+1</f>
        <v>14</v>
      </c>
      <c r="D31" s="26" t="s">
        <v>231</v>
      </c>
      <c r="E31" s="23" t="s">
        <v>73</v>
      </c>
      <c r="F31" s="23">
        <v>3</v>
      </c>
      <c r="G31" s="47"/>
      <c r="H31" s="178">
        <v>2.0271551716095741</v>
      </c>
      <c r="I31" s="178">
        <v>2.2504325889146011</v>
      </c>
      <c r="J31" s="189"/>
      <c r="K31" s="149"/>
      <c r="L31" s="149"/>
      <c r="M31" s="149"/>
      <c r="N31" s="149"/>
      <c r="O31" s="149"/>
      <c r="P31" s="30"/>
    </row>
    <row r="32" spans="1:16" s="7" customFormat="1">
      <c r="A32" s="30"/>
      <c r="C32" s="72">
        <f>C31+1</f>
        <v>15</v>
      </c>
      <c r="D32" s="26" t="s">
        <v>232</v>
      </c>
      <c r="E32" s="23" t="s">
        <v>73</v>
      </c>
      <c r="F32" s="23">
        <v>3</v>
      </c>
      <c r="G32" s="47"/>
      <c r="H32" s="178">
        <v>3.1480643500000007</v>
      </c>
      <c r="I32" s="178">
        <v>2.3026091900000005</v>
      </c>
      <c r="J32" s="189"/>
      <c r="K32" s="149"/>
      <c r="L32" s="149"/>
      <c r="M32" s="149"/>
      <c r="N32" s="149"/>
      <c r="O32" s="149"/>
      <c r="P32" s="30"/>
    </row>
    <row r="33" spans="1:17" s="7" customFormat="1">
      <c r="A33" s="30"/>
      <c r="C33" s="72">
        <f>C32+1</f>
        <v>16</v>
      </c>
      <c r="D33" s="26" t="s">
        <v>233</v>
      </c>
      <c r="E33" s="23" t="s">
        <v>73</v>
      </c>
      <c r="F33" s="23">
        <v>3</v>
      </c>
      <c r="G33" s="47"/>
      <c r="H33" s="178">
        <v>0.82640992999999996</v>
      </c>
      <c r="I33" s="178">
        <v>0.95373569000000014</v>
      </c>
      <c r="J33" s="189"/>
      <c r="K33" s="149"/>
      <c r="L33" s="149"/>
      <c r="M33" s="149"/>
      <c r="N33" s="149"/>
      <c r="O33" s="149"/>
      <c r="P33" s="30"/>
    </row>
    <row r="34" spans="1:17" s="7" customFormat="1">
      <c r="A34" s="30"/>
      <c r="C34" s="28"/>
      <c r="D34" s="27"/>
      <c r="E34" s="28"/>
      <c r="F34" s="28"/>
      <c r="G34" s="47"/>
      <c r="H34" s="161"/>
      <c r="I34" s="161"/>
      <c r="J34" s="196"/>
      <c r="K34" s="161"/>
      <c r="L34" s="161"/>
      <c r="M34" s="161"/>
      <c r="N34" s="161"/>
      <c r="O34" s="161"/>
      <c r="P34" s="30"/>
    </row>
    <row r="35" spans="1:17" s="7" customFormat="1">
      <c r="A35" s="30"/>
      <c r="C35" s="101" t="s">
        <v>92</v>
      </c>
      <c r="D35" s="29" t="s">
        <v>108</v>
      </c>
      <c r="E35" s="28"/>
      <c r="F35" s="28"/>
      <c r="G35" s="47"/>
      <c r="H35" s="5"/>
      <c r="I35" s="5"/>
      <c r="J35" s="5"/>
      <c r="K35" s="5"/>
      <c r="L35" s="5"/>
      <c r="M35" s="5"/>
      <c r="N35" s="5"/>
      <c r="O35" s="5"/>
      <c r="P35" s="30"/>
    </row>
    <row r="36" spans="1:17" s="7" customFormat="1">
      <c r="A36" s="30"/>
      <c r="C36" s="72">
        <v>17</v>
      </c>
      <c r="D36" s="26" t="s">
        <v>108</v>
      </c>
      <c r="E36" s="23" t="s">
        <v>73</v>
      </c>
      <c r="F36" s="23">
        <v>3</v>
      </c>
      <c r="G36" s="47"/>
      <c r="H36" s="178">
        <v>-0.6841447799999999</v>
      </c>
      <c r="I36" s="178">
        <v>-0.70604153999999997</v>
      </c>
      <c r="J36" s="189"/>
      <c r="K36" s="149"/>
      <c r="L36" s="149"/>
      <c r="M36" s="149"/>
      <c r="N36" s="149"/>
      <c r="O36" s="149"/>
      <c r="P36" s="30"/>
    </row>
    <row r="37" spans="1:17" s="7" customFormat="1">
      <c r="A37" s="30"/>
      <c r="H37" s="6"/>
      <c r="I37" s="6"/>
      <c r="J37" s="6"/>
      <c r="K37" s="6"/>
      <c r="L37" s="6"/>
      <c r="M37" s="6"/>
      <c r="N37" s="6"/>
      <c r="O37" s="6"/>
      <c r="P37" s="30"/>
    </row>
    <row r="38" spans="1:17" s="7" customFormat="1">
      <c r="A38" s="30"/>
      <c r="C38" s="101" t="s">
        <v>99</v>
      </c>
      <c r="D38" s="29" t="s">
        <v>110</v>
      </c>
      <c r="E38" s="28"/>
      <c r="F38" s="28"/>
      <c r="G38" s="47"/>
      <c r="H38" s="5"/>
      <c r="I38" s="5"/>
      <c r="J38" s="5"/>
      <c r="K38" s="5"/>
      <c r="L38" s="5"/>
      <c r="M38" s="5"/>
      <c r="N38" s="5"/>
      <c r="O38" s="5"/>
      <c r="P38" s="30"/>
    </row>
    <row r="39" spans="1:17" s="7" customFormat="1">
      <c r="A39" s="30"/>
      <c r="C39" s="72">
        <v>18</v>
      </c>
      <c r="D39" s="22" t="s">
        <v>104</v>
      </c>
      <c r="E39" s="23" t="s">
        <v>73</v>
      </c>
      <c r="F39" s="23">
        <v>3</v>
      </c>
      <c r="G39" s="47"/>
      <c r="H39" s="126">
        <f>SUM(H12:H15)</f>
        <v>1.880858935</v>
      </c>
      <c r="I39" s="126">
        <f>SUM(I12:I15)</f>
        <v>2.1487348800000001</v>
      </c>
      <c r="J39" s="189"/>
      <c r="K39" s="126">
        <f>SUM(K12:K15)</f>
        <v>0</v>
      </c>
      <c r="L39" s="126">
        <f>SUM(L12:L15)</f>
        <v>0</v>
      </c>
      <c r="M39" s="126">
        <f>SUM(M12:M15)</f>
        <v>0</v>
      </c>
      <c r="N39" s="126">
        <f>SUM(N12:N15)</f>
        <v>0</v>
      </c>
      <c r="O39" s="126">
        <f>SUM(O12:O15)</f>
        <v>0</v>
      </c>
      <c r="P39" s="30"/>
    </row>
    <row r="40" spans="1:17" s="7" customFormat="1">
      <c r="A40" s="30"/>
      <c r="C40" s="72">
        <f>C39+1</f>
        <v>19</v>
      </c>
      <c r="D40" s="22" t="s">
        <v>105</v>
      </c>
      <c r="E40" s="23" t="s">
        <v>73</v>
      </c>
      <c r="F40" s="23">
        <v>3</v>
      </c>
      <c r="G40" s="47"/>
      <c r="H40" s="190">
        <f>SUM(H18:H20)</f>
        <v>1.321609085</v>
      </c>
      <c r="I40" s="191">
        <f>SUM(I18:I20)</f>
        <v>1.943868385</v>
      </c>
      <c r="J40" s="189"/>
      <c r="K40" s="126">
        <f>SUM(K18:K20)</f>
        <v>0</v>
      </c>
      <c r="L40" s="126">
        <f>SUM(L18:L20)</f>
        <v>0</v>
      </c>
      <c r="M40" s="126">
        <f>SUM(M18:M20)</f>
        <v>0</v>
      </c>
      <c r="N40" s="126">
        <f>SUM(N18:N20)</f>
        <v>0</v>
      </c>
      <c r="O40" s="126">
        <f>SUM(O18:O20)</f>
        <v>0</v>
      </c>
      <c r="P40" s="30"/>
    </row>
    <row r="41" spans="1:17" s="7" customFormat="1">
      <c r="A41" s="30"/>
      <c r="C41" s="72">
        <f>C40+1</f>
        <v>20</v>
      </c>
      <c r="D41" s="22" t="s">
        <v>106</v>
      </c>
      <c r="E41" s="23" t="s">
        <v>73</v>
      </c>
      <c r="F41" s="23">
        <v>3</v>
      </c>
      <c r="G41" s="47"/>
      <c r="H41" s="128">
        <f>H24+H26+H27</f>
        <v>1.0272633600000001</v>
      </c>
      <c r="I41" s="128">
        <f>I24+I26+I27</f>
        <v>2.6457764999999993</v>
      </c>
      <c r="J41" s="189"/>
      <c r="K41" s="128">
        <f>K24+K26+K27</f>
        <v>0</v>
      </c>
      <c r="L41" s="128">
        <f>L24+L26+L27</f>
        <v>0</v>
      </c>
      <c r="M41" s="128">
        <f>M24+M26+M27</f>
        <v>0</v>
      </c>
      <c r="N41" s="128">
        <f>N24+N26+N27</f>
        <v>0</v>
      </c>
      <c r="O41" s="128">
        <f>O24+O26+O27</f>
        <v>0</v>
      </c>
      <c r="P41" s="30"/>
    </row>
    <row r="42" spans="1:17" s="7" customFormat="1">
      <c r="A42" s="30"/>
      <c r="C42" s="72">
        <f>C41+1</f>
        <v>21</v>
      </c>
      <c r="D42" s="26" t="s">
        <v>107</v>
      </c>
      <c r="E42" s="23" t="s">
        <v>73</v>
      </c>
      <c r="F42" s="23">
        <v>3</v>
      </c>
      <c r="G42" s="47"/>
      <c r="H42" s="190">
        <f>SUM(H30:H33)</f>
        <v>7.7145334516095749</v>
      </c>
      <c r="I42" s="191">
        <f>SUM(I30:I33)</f>
        <v>5.5496711289146017</v>
      </c>
      <c r="J42" s="189"/>
      <c r="K42" s="126">
        <f>SUM(K30:K33)</f>
        <v>0</v>
      </c>
      <c r="L42" s="126">
        <f>SUM(L30:L33)</f>
        <v>0</v>
      </c>
      <c r="M42" s="126">
        <f>SUM(M30:M33)</f>
        <v>0</v>
      </c>
      <c r="N42" s="126">
        <f>SUM(N30:N33)</f>
        <v>0</v>
      </c>
      <c r="O42" s="126">
        <f>SUM(O30:O33)</f>
        <v>0</v>
      </c>
      <c r="P42" s="30"/>
    </row>
    <row r="43" spans="1:17" s="7" customFormat="1">
      <c r="A43" s="30"/>
      <c r="C43" s="72">
        <f>C42+1</f>
        <v>22</v>
      </c>
      <c r="D43" s="26" t="s">
        <v>108</v>
      </c>
      <c r="E43" s="23" t="s">
        <v>73</v>
      </c>
      <c r="F43" s="23">
        <v>3</v>
      </c>
      <c r="G43" s="47"/>
      <c r="H43" s="128">
        <f>H36</f>
        <v>-0.6841447799999999</v>
      </c>
      <c r="I43" s="212">
        <f>I36</f>
        <v>-0.70604153999999997</v>
      </c>
      <c r="J43" s="189"/>
      <c r="K43" s="128">
        <f>K36</f>
        <v>0</v>
      </c>
      <c r="L43" s="128">
        <f>L36</f>
        <v>0</v>
      </c>
      <c r="M43" s="128">
        <f>M36</f>
        <v>0</v>
      </c>
      <c r="N43" s="128">
        <f>N36</f>
        <v>0</v>
      </c>
      <c r="O43" s="128">
        <f>O36</f>
        <v>0</v>
      </c>
      <c r="P43" s="30"/>
    </row>
    <row r="44" spans="1:17" s="120" customFormat="1" ht="16" thickBot="1">
      <c r="A44" s="30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7"/>
    </row>
    <row r="45" spans="1:17" s="120" customFormat="1">
      <c r="A45" s="7"/>
      <c r="B45" s="7"/>
      <c r="C45" s="3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20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20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120" customFormat="1">
      <c r="A48" s="7"/>
      <c r="B48" s="7"/>
      <c r="C48" s="36" t="s">
        <v>114</v>
      </c>
      <c r="D48" s="37" t="s">
        <v>115</v>
      </c>
      <c r="E48" s="28"/>
      <c r="F48" s="28"/>
      <c r="G48" s="47"/>
      <c r="H48" s="38"/>
      <c r="I48" s="38"/>
      <c r="J48" s="38"/>
      <c r="K48" s="38"/>
      <c r="L48" s="38"/>
      <c r="M48" s="38"/>
      <c r="N48" s="38"/>
      <c r="O48" s="38"/>
      <c r="P48" s="7"/>
      <c r="Q48" s="7"/>
    </row>
    <row r="49" spans="1:28" s="120" customFormat="1">
      <c r="A49" s="7"/>
      <c r="B49" s="7"/>
      <c r="C49" s="72">
        <v>22</v>
      </c>
      <c r="D49" s="22" t="s">
        <v>104</v>
      </c>
      <c r="E49" s="23"/>
      <c r="F49" s="23"/>
      <c r="G49" s="47"/>
      <c r="H49" s="72" t="str">
        <f>IF(H39=(H12+H13+H14+H15), "OK", "Error")</f>
        <v>OK</v>
      </c>
      <c r="I49" s="72" t="str">
        <f>IF(I39=(I12+I13+I14+I15), "OK", "Error")</f>
        <v>OK</v>
      </c>
      <c r="J49" s="192"/>
      <c r="K49" s="182" t="str">
        <f>IF(K39=(K12+K13+K14+K15), "OK", "Error")</f>
        <v>OK</v>
      </c>
      <c r="L49" s="182" t="str">
        <f>IF(L39=(L12+L13+L14+L15), "OK", "Error")</f>
        <v>OK</v>
      </c>
      <c r="M49" s="182" t="str">
        <f>IF(M39=(M12+M13+M14+M15), "OK", "Error")</f>
        <v>OK</v>
      </c>
      <c r="N49" s="182" t="str">
        <f>IF(N39=(N12+N13+N14+N15), "OK", "Error")</f>
        <v>OK</v>
      </c>
      <c r="O49" s="182" t="str">
        <f>IF(O39=(O12+O13+O14+O15), "OK", "Error")</f>
        <v>OK</v>
      </c>
      <c r="P49" s="7"/>
      <c r="Q49" s="7"/>
    </row>
    <row r="50" spans="1:28" s="120" customFormat="1">
      <c r="A50" s="7"/>
      <c r="B50" s="7"/>
      <c r="C50" s="72">
        <f>C49+1</f>
        <v>23</v>
      </c>
      <c r="D50" s="22" t="s">
        <v>105</v>
      </c>
      <c r="E50" s="23"/>
      <c r="F50" s="23"/>
      <c r="G50" s="47"/>
      <c r="H50" s="72" t="str">
        <f>IF(H40=(H18+H19+H20), "OK", "Error")</f>
        <v>OK</v>
      </c>
      <c r="I50" s="72" t="str">
        <f>IF(I40=(I18+I19+I20), "OK", "Error")</f>
        <v>OK</v>
      </c>
      <c r="J50" s="192"/>
      <c r="K50" s="182" t="str">
        <f>IF(K40=(K18+K19+K20), "OK", "Error")</f>
        <v>OK</v>
      </c>
      <c r="L50" s="182" t="str">
        <f>IF(L40=(L18+L19+L20), "OK", "Error")</f>
        <v>OK</v>
      </c>
      <c r="M50" s="182" t="str">
        <f>IF(M40=(M18+M19+M20), "OK", "Error")</f>
        <v>OK</v>
      </c>
      <c r="N50" s="182" t="str">
        <f>IF(N40=(N18+N19+N20), "OK", "Error")</f>
        <v>OK</v>
      </c>
      <c r="O50" s="182" t="str">
        <f>IF(O40=(O18+O19+O20), "OK", "Error")</f>
        <v>OK</v>
      </c>
      <c r="P50" s="7"/>
      <c r="Q50" s="7"/>
    </row>
    <row r="51" spans="1:28" s="120" customFormat="1">
      <c r="A51" s="7"/>
      <c r="B51" s="7"/>
      <c r="C51" s="72">
        <f>C50+1</f>
        <v>24</v>
      </c>
      <c r="D51" s="22" t="s">
        <v>106</v>
      </c>
      <c r="E51" s="23"/>
      <c r="F51" s="23"/>
      <c r="G51" s="47"/>
      <c r="H51" s="213" t="str">
        <f>IF(H41=H24+H26+H27, "OK", "Error")</f>
        <v>OK</v>
      </c>
      <c r="I51" s="213" t="str">
        <f>IF(I41=I24+I26+I27, "OK", "Error")</f>
        <v>OK</v>
      </c>
      <c r="J51" s="192"/>
      <c r="K51" s="213" t="str">
        <f>IF(K41=K24+K26+K27, "OK", "Error")</f>
        <v>OK</v>
      </c>
      <c r="L51" s="213" t="str">
        <f>IF(L41=L24+L26+L27, "OK", "Error")</f>
        <v>OK</v>
      </c>
      <c r="M51" s="213" t="str">
        <f>IF(M41=M24+M26+M27, "OK", "Error")</f>
        <v>OK</v>
      </c>
      <c r="N51" s="213" t="str">
        <f>IF(N41=N24+N26+N27, "OK", "Error")</f>
        <v>OK</v>
      </c>
      <c r="O51" s="213" t="str">
        <f>IF(O41=O24+O26+O27, "OK", "Error")</f>
        <v>OK</v>
      </c>
      <c r="P51" s="7"/>
      <c r="Q51" s="7"/>
    </row>
    <row r="52" spans="1:28" s="7" customFormat="1">
      <c r="C52" s="72">
        <f>C51+1</f>
        <v>25</v>
      </c>
      <c r="D52" s="26" t="s">
        <v>107</v>
      </c>
      <c r="E52" s="23"/>
      <c r="F52" s="23"/>
      <c r="G52" s="47"/>
      <c r="H52" s="72" t="str">
        <f t="shared" ref="H52:O52" si="0">IF(H42=(H30+H31+H32+H33), "OK", "Error")</f>
        <v>OK</v>
      </c>
      <c r="I52" s="72" t="str">
        <f t="shared" si="0"/>
        <v>OK</v>
      </c>
      <c r="J52" s="192"/>
      <c r="K52" s="182" t="str">
        <f t="shared" si="0"/>
        <v>OK</v>
      </c>
      <c r="L52" s="182" t="str">
        <f t="shared" si="0"/>
        <v>OK</v>
      </c>
      <c r="M52" s="182" t="str">
        <f t="shared" si="0"/>
        <v>OK</v>
      </c>
      <c r="N52" s="182" t="str">
        <f t="shared" si="0"/>
        <v>OK</v>
      </c>
      <c r="O52" s="182" t="str">
        <f t="shared" si="0"/>
        <v>OK</v>
      </c>
      <c r="R52" s="120"/>
      <c r="S52" s="120"/>
      <c r="T52" s="120"/>
      <c r="U52" s="120"/>
      <c r="V52" s="120"/>
      <c r="W52" s="120"/>
      <c r="X52" s="120"/>
      <c r="AB52" s="120"/>
    </row>
    <row r="53" spans="1:28" s="7" customFormat="1">
      <c r="C53" s="72">
        <f>C52+1</f>
        <v>26</v>
      </c>
      <c r="D53" s="26" t="s">
        <v>108</v>
      </c>
      <c r="E53" s="23"/>
      <c r="F53" s="23"/>
      <c r="G53" s="47"/>
      <c r="H53" s="72" t="str">
        <f t="shared" ref="H53:O53" si="1">IF(H43=H36, "OK", "Error")</f>
        <v>OK</v>
      </c>
      <c r="I53" s="72" t="str">
        <f t="shared" si="1"/>
        <v>OK</v>
      </c>
      <c r="J53" s="192"/>
      <c r="K53" s="213" t="str">
        <f t="shared" si="1"/>
        <v>OK</v>
      </c>
      <c r="L53" s="213" t="str">
        <f t="shared" si="1"/>
        <v>OK</v>
      </c>
      <c r="M53" s="213" t="str">
        <f t="shared" si="1"/>
        <v>OK</v>
      </c>
      <c r="N53" s="213" t="str">
        <f t="shared" si="1"/>
        <v>OK</v>
      </c>
      <c r="O53" s="213" t="str">
        <f t="shared" si="1"/>
        <v>OK</v>
      </c>
      <c r="R53" s="120"/>
      <c r="S53" s="120"/>
      <c r="T53" s="120"/>
      <c r="U53" s="120"/>
      <c r="V53" s="120"/>
      <c r="W53" s="120"/>
      <c r="X53" s="120"/>
      <c r="AB53" s="120"/>
    </row>
    <row r="54" spans="1:28" s="7" customFormat="1">
      <c r="R54" s="120"/>
      <c r="S54" s="120"/>
      <c r="T54" s="120"/>
      <c r="U54" s="120"/>
      <c r="V54" s="120"/>
      <c r="W54" s="120"/>
      <c r="X54" s="120"/>
      <c r="AB54" s="120"/>
    </row>
    <row r="55" spans="1:28" s="7" customFormat="1">
      <c r="C55" s="36" t="s">
        <v>114</v>
      </c>
      <c r="D55" s="37" t="s">
        <v>115</v>
      </c>
      <c r="E55" s="28"/>
      <c r="F55" s="28"/>
      <c r="G55" s="47"/>
      <c r="H55" s="38"/>
      <c r="I55" s="38"/>
      <c r="J55" s="38"/>
      <c r="K55" s="38"/>
      <c r="L55" s="38"/>
      <c r="M55" s="38"/>
      <c r="N55" s="38"/>
      <c r="O55" s="38"/>
      <c r="R55" s="120"/>
      <c r="S55" s="120"/>
      <c r="T55" s="155"/>
      <c r="AB55" s="120"/>
    </row>
    <row r="56" spans="1:28" s="7" customFormat="1">
      <c r="C56" s="72">
        <v>22</v>
      </c>
      <c r="D56" s="22" t="s">
        <v>104</v>
      </c>
      <c r="E56" s="23"/>
      <c r="F56" s="23"/>
      <c r="G56" s="47"/>
      <c r="H56" s="72" t="str">
        <f>IF(H39='Table 1 - MEL Costs'!H51, "OK", "Error")</f>
        <v>OK</v>
      </c>
      <c r="I56" s="72" t="str">
        <f>IF(I39='Table 1 - MEL Costs'!I51, "OK", "Error")</f>
        <v>OK</v>
      </c>
      <c r="J56" s="192"/>
      <c r="K56" s="72" t="str">
        <f>IF(K39='Table 1 - MEL Costs'!K51, "OK", "Error")</f>
        <v>OK</v>
      </c>
      <c r="L56" s="72" t="str">
        <f>IF(L39='Table 1 - MEL Costs'!L51, "OK", "Error")</f>
        <v>OK</v>
      </c>
      <c r="M56" s="72" t="str">
        <f>IF(M39='Table 1 - MEL Costs'!M51, "OK", "Error")</f>
        <v>OK</v>
      </c>
      <c r="N56" s="72" t="str">
        <f>IF(N39='Table 1 - MEL Costs'!N51, "OK", "Error")</f>
        <v>OK</v>
      </c>
      <c r="O56" s="72" t="str">
        <f>IF(O39='Table 1 - MEL Costs'!O51, "OK", "Error")</f>
        <v>OK</v>
      </c>
      <c r="R56" s="120"/>
      <c r="S56" s="120"/>
      <c r="T56" s="155"/>
      <c r="AB56" s="120"/>
    </row>
    <row r="57" spans="1:28" s="7" customFormat="1">
      <c r="C57" s="72">
        <f>C56+1</f>
        <v>23</v>
      </c>
      <c r="D57" s="22" t="s">
        <v>105</v>
      </c>
      <c r="E57" s="23"/>
      <c r="F57" s="23"/>
      <c r="G57" s="47"/>
      <c r="H57" s="72" t="str">
        <f>IF(H40='Table 1 - MEL Costs'!H52, "OK", "Error")</f>
        <v>OK</v>
      </c>
      <c r="I57" s="72" t="str">
        <f>IF(I40='Table 1 - MEL Costs'!I52, "OK", "Error")</f>
        <v>OK</v>
      </c>
      <c r="J57" s="192"/>
      <c r="K57" s="72" t="str">
        <f>IF(K40='Table 1 - MEL Costs'!K52, "OK", "Error")</f>
        <v>OK</v>
      </c>
      <c r="L57" s="72" t="str">
        <f>IF(L40='Table 1 - MEL Costs'!L52, "OK", "Error")</f>
        <v>OK</v>
      </c>
      <c r="M57" s="72" t="str">
        <f>IF(M40='Table 1 - MEL Costs'!M52, "OK", "Error")</f>
        <v>OK</v>
      </c>
      <c r="N57" s="72" t="str">
        <f>IF(N40='Table 1 - MEL Costs'!N52, "OK", "Error")</f>
        <v>OK</v>
      </c>
      <c r="O57" s="72" t="str">
        <f>IF(O40='Table 1 - MEL Costs'!O52, "OK", "Error")</f>
        <v>OK</v>
      </c>
      <c r="R57" s="120"/>
      <c r="S57" s="120"/>
      <c r="T57" s="155"/>
      <c r="AB57" s="120"/>
    </row>
    <row r="58" spans="1:28" s="7" customFormat="1">
      <c r="C58" s="72">
        <f>C57+1</f>
        <v>24</v>
      </c>
      <c r="D58" s="22" t="s">
        <v>106</v>
      </c>
      <c r="E58" s="23"/>
      <c r="F58" s="23"/>
      <c r="G58" s="47"/>
      <c r="H58" s="72" t="str">
        <f>IF(H41='Table 1 - MEL Costs'!H53, "OK", "Error")</f>
        <v>OK</v>
      </c>
      <c r="I58" s="72" t="str">
        <f>IF(I41='Table 1 - MEL Costs'!I53, "OK", "Error")</f>
        <v>OK</v>
      </c>
      <c r="J58" s="192"/>
      <c r="K58" s="72" t="str">
        <f>IF(K41='Table 1 - MEL Costs'!K53, "OK", "Error")</f>
        <v>OK</v>
      </c>
      <c r="L58" s="72" t="str">
        <f>IF(L41='Table 1 - MEL Costs'!L53, "OK", "Error")</f>
        <v>OK</v>
      </c>
      <c r="M58" s="72" t="str">
        <f>IF(M41='Table 1 - MEL Costs'!M53, "OK", "Error")</f>
        <v>OK</v>
      </c>
      <c r="N58" s="72" t="str">
        <f>IF(N41='Table 1 - MEL Costs'!N53, "OK", "Error")</f>
        <v>OK</v>
      </c>
      <c r="O58" s="72" t="str">
        <f>IF(O41='Table 1 - MEL Costs'!O53, "OK", "Error")</f>
        <v>OK</v>
      </c>
      <c r="R58" s="120"/>
      <c r="S58" s="120"/>
      <c r="T58" s="155"/>
      <c r="AB58" s="120"/>
    </row>
    <row r="59" spans="1:28" s="7" customFormat="1">
      <c r="C59" s="72">
        <f>C58+1</f>
        <v>25</v>
      </c>
      <c r="D59" s="26" t="s">
        <v>107</v>
      </c>
      <c r="E59" s="23"/>
      <c r="F59" s="23"/>
      <c r="G59" s="47"/>
      <c r="H59" s="72" t="str">
        <f>IF(H42='Table 1 - MEL Costs'!H54, "OK", "Error")</f>
        <v>OK</v>
      </c>
      <c r="I59" s="72" t="str">
        <f>IF(I42='Table 1 - MEL Costs'!I54, "OK", "Error")</f>
        <v>OK</v>
      </c>
      <c r="J59" s="192"/>
      <c r="K59" s="72" t="str">
        <f>IF(K42='Table 1 - MEL Costs'!K54, "OK", "Error")</f>
        <v>OK</v>
      </c>
      <c r="L59" s="72" t="str">
        <f>IF(L42='Table 1 - MEL Costs'!L54, "OK", "Error")</f>
        <v>OK</v>
      </c>
      <c r="M59" s="72" t="str">
        <f>IF(M42='Table 1 - MEL Costs'!M54, "OK", "Error")</f>
        <v>OK</v>
      </c>
      <c r="N59" s="72" t="str">
        <f>IF(N42='Table 1 - MEL Costs'!N54, "OK", "Error")</f>
        <v>OK</v>
      </c>
      <c r="O59" s="72" t="str">
        <f>IF(O42='Table 1 - MEL Costs'!O54, "OK", "Error")</f>
        <v>OK</v>
      </c>
      <c r="R59" s="120"/>
      <c r="S59" s="120"/>
      <c r="T59" s="155"/>
      <c r="AB59" s="120"/>
    </row>
    <row r="60" spans="1:28" s="7" customFormat="1">
      <c r="C60" s="72">
        <f>C59+1</f>
        <v>26</v>
      </c>
      <c r="D60" s="26" t="s">
        <v>108</v>
      </c>
      <c r="E60" s="23"/>
      <c r="F60" s="23"/>
      <c r="G60" s="47"/>
      <c r="H60" s="72" t="str">
        <f>IF(H43='Table 1 - MEL Costs'!H55, "OK", "Error")</f>
        <v>OK</v>
      </c>
      <c r="I60" s="72" t="str">
        <f>IF(I43='Table 1 - MEL Costs'!I55, "OK", "Error")</f>
        <v>OK</v>
      </c>
      <c r="J60" s="192"/>
      <c r="K60" s="72" t="str">
        <f>IF(K43='Table 1 - MEL Costs'!K55, "OK", "Error")</f>
        <v>OK</v>
      </c>
      <c r="L60" s="72" t="str">
        <f>IF(L43='Table 1 - MEL Costs'!L55, "OK", "Error")</f>
        <v>OK</v>
      </c>
      <c r="M60" s="72" t="str">
        <f>IF(M43='Table 1 - MEL Costs'!M55, "OK", "Error")</f>
        <v>OK</v>
      </c>
      <c r="N60" s="72" t="str">
        <f>IF(N43='Table 1 - MEL Costs'!N55, "OK", "Error")</f>
        <v>OK</v>
      </c>
      <c r="O60" s="72" t="str">
        <f>IF(O43='Table 1 - MEL Costs'!O55, "OK", "Error")</f>
        <v>OK</v>
      </c>
      <c r="R60" s="120"/>
      <c r="S60" s="120"/>
      <c r="T60" s="155"/>
      <c r="AB60" s="120"/>
    </row>
    <row r="61" spans="1:28" s="7" customFormat="1">
      <c r="R61" s="120"/>
      <c r="S61" s="120"/>
      <c r="T61" s="155"/>
      <c r="AB61" s="120"/>
    </row>
    <row r="62" spans="1:28" s="7" customFormat="1">
      <c r="R62" s="120"/>
      <c r="S62" s="120"/>
      <c r="T62" s="155"/>
      <c r="AB62" s="120"/>
    </row>
    <row r="63" spans="1:28" s="7" customFormat="1">
      <c r="R63" s="120"/>
      <c r="S63" s="120"/>
      <c r="T63" s="155"/>
      <c r="AB63" s="120"/>
    </row>
    <row r="64" spans="1:28" s="7" customFormat="1">
      <c r="R64" s="120"/>
      <c r="S64" s="120"/>
      <c r="T64" s="155"/>
      <c r="AB64" s="120"/>
    </row>
    <row r="65" spans="18:28" s="7" customFormat="1">
      <c r="R65" s="120"/>
      <c r="S65" s="120"/>
      <c r="T65" s="155"/>
      <c r="AB65" s="120"/>
    </row>
    <row r="66" spans="18:28" s="7" customFormat="1">
      <c r="R66" s="120"/>
      <c r="S66" s="120"/>
      <c r="T66" s="155"/>
      <c r="AB66" s="120"/>
    </row>
    <row r="67" spans="18:28" s="7" customFormat="1">
      <c r="R67" s="120"/>
      <c r="S67" s="120"/>
      <c r="T67" s="155"/>
      <c r="AB67" s="120"/>
    </row>
    <row r="68" spans="18:28" s="7" customFormat="1">
      <c r="R68" s="120"/>
      <c r="S68" s="120"/>
      <c r="T68" s="155"/>
      <c r="AB68" s="120"/>
    </row>
    <row r="69" spans="18:28" s="7" customFormat="1">
      <c r="R69" s="120"/>
      <c r="S69" s="120"/>
      <c r="T69" s="155"/>
      <c r="AB69" s="120"/>
    </row>
    <row r="70" spans="18:28" s="7" customFormat="1">
      <c r="R70" s="120"/>
      <c r="S70" s="120"/>
      <c r="T70" s="155"/>
      <c r="AB70" s="120"/>
    </row>
    <row r="71" spans="18:28" s="7" customFormat="1">
      <c r="R71" s="120"/>
      <c r="S71" s="120"/>
      <c r="T71" s="155"/>
      <c r="AB71" s="120"/>
    </row>
    <row r="72" spans="18:28" s="7" customFormat="1">
      <c r="R72" s="120"/>
      <c r="S72" s="120"/>
      <c r="T72" s="155"/>
      <c r="AB72" s="120"/>
    </row>
    <row r="73" spans="18:28" s="7" customFormat="1">
      <c r="R73" s="120"/>
      <c r="S73" s="120"/>
      <c r="T73" s="155"/>
      <c r="AB73" s="120"/>
    </row>
    <row r="74" spans="18:28" s="7" customFormat="1">
      <c r="R74" s="120"/>
      <c r="S74" s="120"/>
      <c r="T74" s="155"/>
      <c r="AB74" s="120"/>
    </row>
    <row r="75" spans="18:28" s="7" customFormat="1">
      <c r="R75" s="120"/>
      <c r="S75" s="120"/>
      <c r="T75" s="155"/>
      <c r="AB75" s="120"/>
    </row>
    <row r="76" spans="18:28" s="7" customFormat="1">
      <c r="R76" s="120"/>
      <c r="S76" s="120"/>
      <c r="T76" s="155"/>
      <c r="AB76" s="120"/>
    </row>
    <row r="77" spans="18:28" s="7" customFormat="1">
      <c r="R77" s="120"/>
      <c r="S77" s="120"/>
      <c r="T77" s="155"/>
      <c r="AB77" s="120"/>
    </row>
    <row r="78" spans="18:28" s="7" customFormat="1">
      <c r="R78" s="120"/>
      <c r="S78" s="120"/>
      <c r="T78" s="155"/>
      <c r="AB78" s="120"/>
    </row>
    <row r="79" spans="18:28" s="7" customFormat="1">
      <c r="R79" s="120"/>
      <c r="S79" s="120"/>
      <c r="T79" s="155"/>
      <c r="AB79" s="120"/>
    </row>
    <row r="80" spans="18:28" s="7" customFormat="1">
      <c r="R80" s="120"/>
      <c r="S80" s="120"/>
      <c r="T80" s="155"/>
      <c r="AB80" s="120"/>
    </row>
    <row r="81" spans="18:28" s="7" customFormat="1">
      <c r="R81" s="120"/>
      <c r="S81" s="120"/>
      <c r="T81" s="155"/>
      <c r="AB81" s="120"/>
    </row>
    <row r="82" spans="18:28" s="7" customFormat="1">
      <c r="R82" s="120"/>
      <c r="S82" s="120"/>
      <c r="T82" s="155"/>
      <c r="AB82" s="120"/>
    </row>
    <row r="83" spans="18:28" s="7" customFormat="1">
      <c r="R83" s="120"/>
      <c r="S83" s="120"/>
      <c r="T83" s="155"/>
      <c r="AB83" s="120"/>
    </row>
    <row r="84" spans="18:28" s="7" customFormat="1">
      <c r="R84" s="120"/>
      <c r="S84" s="120"/>
      <c r="T84" s="155"/>
      <c r="AB84" s="120"/>
    </row>
    <row r="85" spans="18:28" s="7" customFormat="1">
      <c r="R85" s="120"/>
      <c r="S85" s="120"/>
      <c r="T85" s="155"/>
      <c r="AB85" s="120"/>
    </row>
    <row r="86" spans="18:28" s="7" customFormat="1">
      <c r="R86" s="120"/>
      <c r="S86" s="120"/>
      <c r="T86" s="155"/>
      <c r="AB86" s="120"/>
    </row>
    <row r="87" spans="18:28" s="7" customFormat="1">
      <c r="R87" s="120"/>
      <c r="S87" s="120"/>
      <c r="T87" s="155"/>
      <c r="AB87" s="120"/>
    </row>
    <row r="88" spans="18:28" s="7" customFormat="1">
      <c r="R88" s="120"/>
      <c r="S88" s="120"/>
      <c r="T88" s="155"/>
      <c r="AB88" s="120"/>
    </row>
    <row r="89" spans="18:28" s="7" customFormat="1">
      <c r="R89" s="120"/>
      <c r="S89" s="120"/>
      <c r="T89" s="155"/>
      <c r="AB89" s="120"/>
    </row>
    <row r="90" spans="18:28" s="7" customFormat="1">
      <c r="R90" s="120"/>
      <c r="S90" s="120"/>
      <c r="T90" s="155"/>
      <c r="AB90" s="120"/>
    </row>
    <row r="91" spans="18:28" s="7" customFormat="1">
      <c r="R91" s="120"/>
      <c r="S91" s="120"/>
      <c r="T91" s="155"/>
      <c r="AB91" s="120"/>
    </row>
    <row r="92" spans="18:28" s="7" customFormat="1">
      <c r="R92" s="120"/>
      <c r="S92" s="120"/>
      <c r="T92" s="155"/>
      <c r="AB92" s="120"/>
    </row>
    <row r="93" spans="18:28" s="7" customFormat="1">
      <c r="R93" s="120"/>
      <c r="S93" s="120"/>
      <c r="T93" s="155"/>
      <c r="AB93" s="120"/>
    </row>
    <row r="94" spans="18:28" s="7" customFormat="1">
      <c r="R94" s="120"/>
      <c r="S94" s="120"/>
      <c r="T94" s="155"/>
      <c r="AB94" s="120"/>
    </row>
    <row r="95" spans="18:28" s="7" customFormat="1">
      <c r="R95" s="120"/>
      <c r="S95" s="120"/>
      <c r="T95" s="155"/>
      <c r="AB95" s="120"/>
    </row>
    <row r="96" spans="18:28" s="7" customFormat="1">
      <c r="R96" s="120"/>
      <c r="S96" s="120"/>
      <c r="T96" s="155"/>
      <c r="AB96" s="120"/>
    </row>
    <row r="97" spans="18:28" s="7" customFormat="1">
      <c r="R97" s="120"/>
      <c r="S97" s="120"/>
      <c r="T97" s="155"/>
      <c r="AB97" s="120"/>
    </row>
    <row r="98" spans="18:28" s="7" customFormat="1">
      <c r="R98" s="120"/>
      <c r="S98" s="120"/>
      <c r="T98" s="155"/>
      <c r="AB98" s="120"/>
    </row>
    <row r="99" spans="18:28" s="7" customFormat="1">
      <c r="R99" s="120"/>
      <c r="S99" s="120"/>
      <c r="T99" s="155"/>
      <c r="AB99" s="120"/>
    </row>
    <row r="100" spans="18:28" s="7" customFormat="1">
      <c r="R100" s="120"/>
      <c r="S100" s="120"/>
      <c r="T100" s="155"/>
      <c r="AB100" s="120"/>
    </row>
    <row r="101" spans="18:28" s="7" customFormat="1">
      <c r="R101" s="120"/>
      <c r="S101" s="120"/>
      <c r="T101" s="155"/>
      <c r="AB101" s="120"/>
    </row>
    <row r="102" spans="18:28" s="7" customFormat="1">
      <c r="R102" s="120"/>
      <c r="S102" s="120"/>
      <c r="T102" s="155"/>
      <c r="AB102" s="120"/>
    </row>
    <row r="103" spans="18:28" s="7" customFormat="1">
      <c r="R103" s="120"/>
      <c r="S103" s="120"/>
      <c r="T103" s="155"/>
      <c r="AB103" s="120"/>
    </row>
    <row r="104" spans="18:28" s="7" customFormat="1">
      <c r="R104" s="120"/>
      <c r="S104" s="120"/>
      <c r="T104" s="155"/>
      <c r="AB104" s="120"/>
    </row>
    <row r="105" spans="18:28" s="7" customFormat="1">
      <c r="R105" s="120"/>
      <c r="S105" s="120"/>
      <c r="T105" s="155"/>
      <c r="AB105" s="120"/>
    </row>
    <row r="106" spans="18:28" s="7" customFormat="1">
      <c r="R106" s="120"/>
      <c r="S106" s="120"/>
      <c r="T106" s="155"/>
      <c r="AB106" s="120"/>
    </row>
    <row r="107" spans="18:28" s="7" customFormat="1">
      <c r="R107" s="120"/>
      <c r="S107" s="120"/>
      <c r="T107" s="155"/>
      <c r="AB107" s="120"/>
    </row>
    <row r="108" spans="18:28" s="7" customFormat="1">
      <c r="R108" s="120"/>
      <c r="S108" s="120"/>
      <c r="T108" s="155"/>
      <c r="AB108" s="120"/>
    </row>
    <row r="109" spans="18:28" s="7" customFormat="1">
      <c r="R109" s="120"/>
      <c r="S109" s="120"/>
      <c r="T109" s="155"/>
      <c r="AB109" s="120"/>
    </row>
    <row r="110" spans="18:28" s="7" customFormat="1">
      <c r="R110" s="120"/>
      <c r="S110" s="120"/>
      <c r="T110" s="155"/>
      <c r="AB110" s="120"/>
    </row>
    <row r="111" spans="18:28" s="7" customFormat="1">
      <c r="R111" s="120"/>
      <c r="S111" s="120"/>
      <c r="T111" s="155"/>
      <c r="AB111" s="120"/>
    </row>
    <row r="112" spans="18:28" s="7" customFormat="1">
      <c r="R112" s="120"/>
      <c r="S112" s="120"/>
      <c r="T112" s="155"/>
      <c r="AB112" s="120"/>
    </row>
    <row r="113" spans="18:28" s="7" customFormat="1">
      <c r="R113" s="120"/>
      <c r="S113" s="120"/>
      <c r="T113" s="155"/>
      <c r="AB113" s="120"/>
    </row>
    <row r="114" spans="18:28" s="7" customFormat="1">
      <c r="R114" s="120"/>
      <c r="S114" s="120"/>
      <c r="T114" s="155"/>
      <c r="AB114" s="120"/>
    </row>
    <row r="115" spans="18:28" s="7" customFormat="1">
      <c r="R115" s="120"/>
      <c r="S115" s="120"/>
      <c r="T115" s="155"/>
      <c r="AB115" s="120"/>
    </row>
    <row r="116" spans="18:28" s="7" customFormat="1">
      <c r="R116" s="120"/>
      <c r="S116" s="120"/>
      <c r="T116" s="155"/>
      <c r="AB116" s="120"/>
    </row>
    <row r="117" spans="18:28" s="7" customFormat="1">
      <c r="R117" s="120"/>
      <c r="S117" s="120"/>
      <c r="T117" s="155"/>
      <c r="AB117" s="120"/>
    </row>
    <row r="118" spans="18:28" s="7" customFormat="1">
      <c r="R118" s="120"/>
      <c r="S118" s="120"/>
      <c r="T118" s="155"/>
      <c r="AB118" s="120"/>
    </row>
    <row r="119" spans="18:28" s="7" customFormat="1">
      <c r="R119" s="120"/>
      <c r="S119" s="120"/>
      <c r="T119" s="155"/>
      <c r="AB119" s="120"/>
    </row>
    <row r="120" spans="18:28" s="7" customFormat="1">
      <c r="R120" s="120"/>
      <c r="S120" s="120"/>
      <c r="T120" s="155"/>
      <c r="AB120" s="120"/>
    </row>
    <row r="121" spans="18:28" s="7" customFormat="1">
      <c r="R121" s="120"/>
      <c r="S121" s="120"/>
      <c r="T121" s="155"/>
      <c r="AB121" s="120"/>
    </row>
    <row r="122" spans="18:28" s="7" customFormat="1">
      <c r="R122" s="120"/>
      <c r="S122" s="120"/>
      <c r="T122" s="155"/>
      <c r="AB122" s="120"/>
    </row>
    <row r="123" spans="18:28" s="7" customFormat="1">
      <c r="R123" s="120"/>
      <c r="S123" s="120"/>
      <c r="T123" s="155"/>
      <c r="AB123" s="120"/>
    </row>
    <row r="124" spans="18:28" s="7" customFormat="1">
      <c r="R124" s="120"/>
      <c r="S124" s="120"/>
      <c r="T124" s="155"/>
      <c r="AB124" s="120"/>
    </row>
    <row r="125" spans="18:28" s="7" customFormat="1">
      <c r="R125" s="120"/>
      <c r="S125" s="120"/>
      <c r="T125" s="155"/>
      <c r="AB125" s="120"/>
    </row>
    <row r="126" spans="18:28" s="7" customFormat="1">
      <c r="R126" s="120"/>
      <c r="S126" s="120"/>
      <c r="T126" s="155"/>
      <c r="AB126" s="120"/>
    </row>
    <row r="127" spans="18:28" s="7" customFormat="1">
      <c r="R127" s="120"/>
      <c r="S127" s="120"/>
      <c r="T127" s="155"/>
      <c r="AB127" s="120"/>
    </row>
    <row r="128" spans="18:28" s="7" customFormat="1">
      <c r="R128" s="120"/>
      <c r="S128" s="120"/>
      <c r="T128" s="155"/>
      <c r="AB128" s="120"/>
    </row>
    <row r="129" spans="18:28" s="7" customFormat="1">
      <c r="R129" s="120"/>
      <c r="S129" s="120"/>
      <c r="T129" s="155"/>
      <c r="AB129" s="120"/>
    </row>
    <row r="130" spans="18:28" s="7" customFormat="1">
      <c r="R130" s="120"/>
      <c r="S130" s="120"/>
      <c r="T130" s="155"/>
      <c r="AB130" s="120"/>
    </row>
    <row r="131" spans="18:28" s="7" customFormat="1">
      <c r="R131" s="120"/>
      <c r="S131" s="120"/>
      <c r="T131" s="155"/>
      <c r="AB131" s="120"/>
    </row>
    <row r="132" spans="18:28" s="7" customFormat="1">
      <c r="R132" s="120"/>
      <c r="S132" s="120"/>
      <c r="T132" s="155"/>
      <c r="AB132" s="120"/>
    </row>
    <row r="133" spans="18:28" s="7" customFormat="1">
      <c r="R133" s="120"/>
      <c r="S133" s="120"/>
      <c r="T133" s="155"/>
      <c r="AB133" s="120"/>
    </row>
    <row r="134" spans="18:28" s="7" customFormat="1">
      <c r="R134" s="120"/>
      <c r="S134" s="120"/>
      <c r="T134" s="155"/>
      <c r="AB134" s="120"/>
    </row>
    <row r="135" spans="18:28" s="7" customFormat="1">
      <c r="R135" s="120"/>
      <c r="S135" s="120"/>
      <c r="T135" s="155"/>
      <c r="AB135" s="120"/>
    </row>
    <row r="136" spans="18:28" s="7" customFormat="1">
      <c r="R136" s="120"/>
      <c r="S136" s="120"/>
      <c r="T136" s="155"/>
      <c r="AB136" s="120"/>
    </row>
    <row r="137" spans="18:28" s="7" customFormat="1">
      <c r="R137" s="120"/>
      <c r="S137" s="120"/>
      <c r="T137" s="155"/>
      <c r="AB137" s="120"/>
    </row>
    <row r="138" spans="18:28" s="7" customFormat="1">
      <c r="R138" s="120"/>
      <c r="S138" s="120"/>
      <c r="T138" s="155"/>
      <c r="AB138" s="120"/>
    </row>
    <row r="139" spans="18:28" s="7" customFormat="1">
      <c r="R139" s="120"/>
      <c r="S139" s="120"/>
      <c r="T139" s="155"/>
      <c r="AB139" s="120"/>
    </row>
    <row r="140" spans="18:28" s="7" customFormat="1">
      <c r="R140" s="120"/>
      <c r="S140" s="120"/>
      <c r="T140" s="155"/>
      <c r="AB140" s="120"/>
    </row>
    <row r="141" spans="18:28" s="7" customFormat="1">
      <c r="R141" s="120"/>
      <c r="S141" s="120"/>
      <c r="T141" s="155"/>
      <c r="AB141" s="120"/>
    </row>
    <row r="142" spans="18:28" s="7" customFormat="1">
      <c r="R142" s="120"/>
      <c r="S142" s="120"/>
      <c r="T142" s="155"/>
      <c r="AB142" s="120"/>
    </row>
    <row r="143" spans="18:28" s="7" customFormat="1">
      <c r="R143" s="120"/>
      <c r="S143" s="120"/>
      <c r="T143" s="155"/>
      <c r="AB143" s="120"/>
    </row>
    <row r="144" spans="18:28" s="7" customFormat="1">
      <c r="R144" s="120"/>
      <c r="S144" s="120"/>
      <c r="T144" s="155"/>
      <c r="AB144" s="120"/>
    </row>
    <row r="145" spans="18:28" s="7" customFormat="1">
      <c r="R145" s="120"/>
      <c r="S145" s="120"/>
      <c r="T145" s="155"/>
      <c r="AB145" s="120"/>
    </row>
    <row r="146" spans="18:28" s="7" customFormat="1">
      <c r="R146" s="120"/>
      <c r="S146" s="120"/>
      <c r="T146" s="155"/>
      <c r="AB146" s="120"/>
    </row>
    <row r="147" spans="18:28" s="7" customFormat="1">
      <c r="R147" s="120"/>
      <c r="S147" s="120"/>
      <c r="T147" s="155"/>
      <c r="AB147" s="120"/>
    </row>
    <row r="148" spans="18:28" s="7" customFormat="1">
      <c r="R148" s="120"/>
      <c r="S148" s="120"/>
      <c r="T148" s="155"/>
      <c r="AB148" s="120"/>
    </row>
    <row r="149" spans="18:28" s="7" customFormat="1">
      <c r="R149" s="120"/>
      <c r="S149" s="120"/>
      <c r="T149" s="155"/>
      <c r="AB149" s="120"/>
    </row>
    <row r="150" spans="18:28" s="7" customFormat="1">
      <c r="R150" s="120"/>
      <c r="S150" s="120"/>
      <c r="T150" s="155"/>
      <c r="AB150" s="120"/>
    </row>
    <row r="151" spans="18:28" s="7" customFormat="1">
      <c r="R151" s="120"/>
      <c r="S151" s="120"/>
      <c r="T151" s="155"/>
      <c r="AB151" s="120"/>
    </row>
    <row r="152" spans="18:28" s="7" customFormat="1">
      <c r="R152" s="120"/>
      <c r="S152" s="120"/>
      <c r="T152" s="155"/>
      <c r="AB152" s="120"/>
    </row>
    <row r="153" spans="18:28" s="7" customFormat="1">
      <c r="R153" s="120"/>
      <c r="S153" s="120"/>
      <c r="T153" s="155"/>
      <c r="AB153" s="120"/>
    </row>
    <row r="154" spans="18:28" s="7" customFormat="1">
      <c r="R154" s="120"/>
      <c r="S154" s="120"/>
      <c r="T154" s="155"/>
      <c r="AB154" s="120"/>
    </row>
    <row r="155" spans="18:28" s="7" customFormat="1">
      <c r="R155" s="120"/>
      <c r="S155" s="120"/>
      <c r="T155" s="155"/>
      <c r="AB155" s="120"/>
    </row>
    <row r="156" spans="18:28" s="7" customFormat="1">
      <c r="R156" s="120"/>
      <c r="S156" s="120"/>
      <c r="T156" s="155"/>
      <c r="AB156" s="120"/>
    </row>
    <row r="157" spans="18:28" s="7" customFormat="1">
      <c r="R157" s="120"/>
      <c r="S157" s="120"/>
      <c r="T157" s="155"/>
      <c r="AB157" s="120"/>
    </row>
    <row r="158" spans="18:28" s="7" customFormat="1">
      <c r="R158" s="120"/>
      <c r="S158" s="120"/>
      <c r="T158" s="155"/>
      <c r="AB158" s="120"/>
    </row>
    <row r="159" spans="18:28" s="7" customFormat="1">
      <c r="R159" s="120"/>
      <c r="S159" s="120"/>
      <c r="T159" s="155"/>
      <c r="AB159" s="120"/>
    </row>
    <row r="160" spans="18:28" s="7" customFormat="1">
      <c r="R160" s="120"/>
      <c r="S160" s="120"/>
      <c r="T160" s="155"/>
      <c r="AB160" s="120"/>
    </row>
    <row r="161" spans="18:28" s="7" customFormat="1">
      <c r="R161" s="120"/>
      <c r="S161" s="120"/>
      <c r="T161" s="155"/>
      <c r="AB161" s="120"/>
    </row>
    <row r="162" spans="18:28" s="7" customFormat="1">
      <c r="R162" s="120"/>
      <c r="S162" s="120"/>
      <c r="T162" s="155"/>
      <c r="AB162" s="120"/>
    </row>
    <row r="163" spans="18:28" s="7" customFormat="1">
      <c r="R163" s="120"/>
      <c r="S163" s="120"/>
      <c r="T163" s="155"/>
      <c r="AB163" s="120"/>
    </row>
    <row r="164" spans="18:28" s="7" customFormat="1">
      <c r="R164" s="120"/>
      <c r="S164" s="120"/>
      <c r="T164" s="155"/>
      <c r="AB164" s="120"/>
    </row>
    <row r="165" spans="18:28" s="7" customFormat="1">
      <c r="R165" s="120"/>
      <c r="S165" s="120"/>
      <c r="T165" s="155"/>
      <c r="AB165" s="120"/>
    </row>
    <row r="166" spans="18:28" s="7" customFormat="1">
      <c r="R166" s="120"/>
      <c r="S166" s="120"/>
      <c r="T166" s="155"/>
      <c r="AB166" s="120"/>
    </row>
    <row r="167" spans="18:28" s="7" customFormat="1">
      <c r="R167" s="120"/>
      <c r="S167" s="120"/>
      <c r="T167" s="155"/>
      <c r="AB167" s="120"/>
    </row>
    <row r="168" spans="18:28" s="7" customFormat="1">
      <c r="R168" s="120"/>
      <c r="S168" s="120"/>
      <c r="T168" s="155"/>
      <c r="AB168" s="120"/>
    </row>
    <row r="169" spans="18:28" s="7" customFormat="1">
      <c r="R169" s="120"/>
      <c r="S169" s="120"/>
      <c r="T169" s="155"/>
      <c r="AB169" s="120"/>
    </row>
    <row r="170" spans="18:28" s="7" customFormat="1">
      <c r="R170" s="120"/>
      <c r="S170" s="120"/>
      <c r="T170" s="155"/>
      <c r="AB170" s="120"/>
    </row>
    <row r="171" spans="18:28" s="7" customFormat="1">
      <c r="R171" s="120"/>
      <c r="S171" s="120"/>
      <c r="T171" s="155"/>
      <c r="AB171" s="120"/>
    </row>
    <row r="172" spans="18:28" s="7" customFormat="1">
      <c r="R172" s="120"/>
      <c r="S172" s="120"/>
      <c r="T172" s="155"/>
      <c r="AB172" s="120"/>
    </row>
    <row r="173" spans="18:28" s="7" customFormat="1">
      <c r="R173" s="120"/>
      <c r="S173" s="120"/>
      <c r="T173" s="155"/>
      <c r="AB173" s="120"/>
    </row>
    <row r="174" spans="18:28" s="7" customFormat="1">
      <c r="R174" s="120"/>
      <c r="S174" s="120"/>
      <c r="T174" s="155"/>
      <c r="AB174" s="120"/>
    </row>
    <row r="175" spans="18:28" s="7" customFormat="1">
      <c r="R175" s="120"/>
      <c r="S175" s="120"/>
      <c r="T175" s="155"/>
      <c r="AB175" s="120"/>
    </row>
    <row r="176" spans="18:28" s="7" customFormat="1">
      <c r="R176" s="120"/>
      <c r="S176" s="120"/>
      <c r="T176" s="155"/>
      <c r="AB176" s="120"/>
    </row>
    <row r="177" spans="18:28" s="7" customFormat="1">
      <c r="R177" s="120"/>
      <c r="S177" s="120"/>
      <c r="T177" s="155"/>
      <c r="AB177" s="120"/>
    </row>
    <row r="178" spans="18:28" s="7" customFormat="1">
      <c r="R178" s="120"/>
      <c r="S178" s="120"/>
      <c r="T178" s="155"/>
      <c r="AB178" s="120"/>
    </row>
    <row r="179" spans="18:28" s="7" customFormat="1">
      <c r="R179" s="120"/>
      <c r="S179" s="120"/>
      <c r="T179" s="155"/>
      <c r="AB179" s="120"/>
    </row>
    <row r="180" spans="18:28" s="7" customFormat="1">
      <c r="R180" s="120"/>
      <c r="S180" s="120"/>
      <c r="T180" s="155"/>
      <c r="AB180" s="120"/>
    </row>
    <row r="181" spans="18:28" s="7" customFormat="1">
      <c r="R181" s="120"/>
      <c r="S181" s="120"/>
      <c r="T181" s="155"/>
      <c r="AB181" s="120"/>
    </row>
    <row r="182" spans="18:28" s="7" customFormat="1">
      <c r="R182" s="120"/>
      <c r="S182" s="120"/>
      <c r="T182" s="155"/>
      <c r="AB182" s="120"/>
    </row>
    <row r="183" spans="18:28" s="7" customFormat="1">
      <c r="R183" s="120"/>
      <c r="S183" s="120"/>
      <c r="T183" s="155"/>
      <c r="AB183" s="120"/>
    </row>
    <row r="184" spans="18:28" s="7" customFormat="1">
      <c r="R184" s="120"/>
      <c r="S184" s="120"/>
      <c r="T184" s="155"/>
      <c r="AB184" s="120"/>
    </row>
    <row r="185" spans="18:28" s="7" customFormat="1">
      <c r="R185" s="120"/>
      <c r="S185" s="120"/>
      <c r="T185" s="155"/>
      <c r="AB185" s="120"/>
    </row>
    <row r="186" spans="18:28" s="7" customFormat="1">
      <c r="R186" s="120"/>
      <c r="S186" s="120"/>
      <c r="T186" s="155"/>
      <c r="AB186" s="120"/>
    </row>
    <row r="187" spans="18:28" s="7" customFormat="1">
      <c r="R187" s="120"/>
      <c r="S187" s="120"/>
      <c r="T187" s="155"/>
      <c r="AB187" s="120"/>
    </row>
    <row r="188" spans="18:28" s="7" customFormat="1">
      <c r="R188" s="120"/>
      <c r="S188" s="120"/>
      <c r="T188" s="155"/>
      <c r="AB188" s="120"/>
    </row>
    <row r="189" spans="18:28" s="7" customFormat="1">
      <c r="R189" s="120"/>
      <c r="S189" s="120"/>
      <c r="T189" s="155"/>
      <c r="AB189" s="120"/>
    </row>
    <row r="190" spans="18:28" s="7" customFormat="1">
      <c r="R190" s="120"/>
      <c r="S190" s="120"/>
      <c r="T190" s="155"/>
      <c r="AB190" s="120"/>
    </row>
    <row r="191" spans="18:28" s="7" customFormat="1">
      <c r="R191" s="120"/>
      <c r="S191" s="120"/>
      <c r="T191" s="155"/>
      <c r="AB191" s="120"/>
    </row>
    <row r="192" spans="18:28" s="7" customFormat="1">
      <c r="R192" s="120"/>
      <c r="S192" s="120"/>
      <c r="T192" s="155"/>
      <c r="AB192" s="120"/>
    </row>
    <row r="193" spans="18:28" s="7" customFormat="1">
      <c r="R193" s="120"/>
      <c r="S193" s="120"/>
      <c r="T193" s="155"/>
      <c r="AB193" s="120"/>
    </row>
    <row r="194" spans="18:28" s="7" customFormat="1">
      <c r="R194" s="120"/>
      <c r="S194" s="120"/>
      <c r="T194" s="155"/>
      <c r="AB194" s="120"/>
    </row>
    <row r="195" spans="18:28" s="7" customFormat="1">
      <c r="R195" s="120"/>
      <c r="S195" s="120"/>
      <c r="T195" s="155"/>
      <c r="AB195" s="120"/>
    </row>
    <row r="196" spans="18:28" s="7" customFormat="1">
      <c r="R196" s="120"/>
      <c r="S196" s="120"/>
      <c r="T196" s="155"/>
      <c r="AB196" s="120"/>
    </row>
    <row r="197" spans="18:28" s="7" customFormat="1">
      <c r="R197" s="120"/>
      <c r="S197" s="120"/>
      <c r="T197" s="155"/>
      <c r="AB197" s="120"/>
    </row>
    <row r="198" spans="18:28" s="7" customFormat="1">
      <c r="R198" s="120"/>
      <c r="S198" s="120"/>
      <c r="T198" s="155"/>
      <c r="AB198" s="120"/>
    </row>
    <row r="199" spans="18:28" s="7" customFormat="1">
      <c r="R199" s="120"/>
      <c r="S199" s="120"/>
      <c r="T199" s="155"/>
      <c r="AB199" s="120"/>
    </row>
    <row r="200" spans="18:28" s="7" customFormat="1">
      <c r="R200" s="120"/>
      <c r="S200" s="120"/>
      <c r="T200" s="155"/>
      <c r="AB200" s="120"/>
    </row>
    <row r="201" spans="18:28" s="7" customFormat="1">
      <c r="R201" s="120"/>
      <c r="S201" s="120"/>
      <c r="T201" s="155"/>
      <c r="AB201" s="120"/>
    </row>
    <row r="202" spans="18:28" s="7" customFormat="1">
      <c r="R202" s="120"/>
      <c r="S202" s="120"/>
      <c r="T202" s="155"/>
      <c r="AB202" s="120"/>
    </row>
    <row r="203" spans="18:28" s="7" customFormat="1">
      <c r="R203" s="120"/>
      <c r="S203" s="120"/>
      <c r="T203" s="155"/>
      <c r="AB203" s="120"/>
    </row>
    <row r="204" spans="18:28" s="7" customFormat="1">
      <c r="R204" s="120"/>
      <c r="S204" s="120"/>
      <c r="T204" s="155"/>
      <c r="AB204" s="120"/>
    </row>
    <row r="205" spans="18:28" s="7" customFormat="1">
      <c r="R205" s="120"/>
      <c r="S205" s="120"/>
      <c r="T205" s="155"/>
      <c r="AB205" s="120"/>
    </row>
    <row r="206" spans="18:28" s="7" customFormat="1">
      <c r="R206" s="120"/>
      <c r="S206" s="120"/>
      <c r="T206" s="155"/>
      <c r="AB206" s="120"/>
    </row>
    <row r="207" spans="18:28" s="7" customFormat="1">
      <c r="R207" s="120"/>
      <c r="S207" s="120"/>
      <c r="T207" s="155"/>
      <c r="AB207" s="120"/>
    </row>
    <row r="208" spans="18:28" s="7" customFormat="1">
      <c r="R208" s="120"/>
      <c r="S208" s="120"/>
      <c r="T208" s="155"/>
      <c r="AB208" s="120"/>
    </row>
    <row r="209" spans="18:28" s="7" customFormat="1">
      <c r="R209" s="120"/>
      <c r="S209" s="120"/>
      <c r="T209" s="155"/>
      <c r="AB209" s="120"/>
    </row>
    <row r="210" spans="18:28" s="7" customFormat="1">
      <c r="R210" s="120"/>
      <c r="S210" s="120"/>
      <c r="T210" s="155"/>
      <c r="AB210" s="120"/>
    </row>
    <row r="211" spans="18:28" s="7" customFormat="1">
      <c r="R211" s="120"/>
      <c r="S211" s="120"/>
      <c r="T211" s="155"/>
      <c r="AB211" s="120"/>
    </row>
    <row r="212" spans="18:28" s="7" customFormat="1">
      <c r="R212" s="120"/>
      <c r="S212" s="120"/>
      <c r="T212" s="155"/>
      <c r="AB212" s="120"/>
    </row>
    <row r="213" spans="18:28" s="7" customFormat="1">
      <c r="R213" s="120"/>
      <c r="S213" s="120"/>
      <c r="T213" s="155"/>
      <c r="AB213" s="120"/>
    </row>
    <row r="214" spans="18:28" s="7" customFormat="1">
      <c r="R214" s="120"/>
      <c r="S214" s="120"/>
      <c r="T214" s="155"/>
      <c r="AB214" s="120"/>
    </row>
    <row r="215" spans="18:28" s="7" customFormat="1">
      <c r="R215" s="120"/>
      <c r="S215" s="120"/>
      <c r="T215" s="155"/>
      <c r="AB215" s="120"/>
    </row>
    <row r="216" spans="18:28" s="7" customFormat="1">
      <c r="R216" s="120"/>
      <c r="S216" s="120"/>
      <c r="T216" s="155"/>
      <c r="AB216" s="120"/>
    </row>
    <row r="217" spans="18:28" s="7" customFormat="1">
      <c r="R217" s="120"/>
      <c r="S217" s="120"/>
      <c r="T217" s="155"/>
      <c r="AB217" s="120"/>
    </row>
    <row r="218" spans="18:28" s="7" customFormat="1">
      <c r="R218" s="120"/>
      <c r="S218" s="120"/>
      <c r="T218" s="155"/>
      <c r="AB218" s="120"/>
    </row>
    <row r="219" spans="18:28" s="7" customFormat="1">
      <c r="R219" s="120"/>
      <c r="S219" s="120"/>
      <c r="T219" s="155"/>
      <c r="AB219" s="120"/>
    </row>
    <row r="220" spans="18:28" s="7" customFormat="1">
      <c r="R220" s="120"/>
      <c r="S220" s="120"/>
      <c r="T220" s="155"/>
      <c r="AB220" s="120"/>
    </row>
    <row r="221" spans="18:28" s="7" customFormat="1">
      <c r="R221" s="120"/>
      <c r="S221" s="120"/>
      <c r="T221" s="155"/>
      <c r="AB221" s="120"/>
    </row>
    <row r="222" spans="18:28" s="7" customFormat="1">
      <c r="R222" s="120"/>
      <c r="S222" s="120"/>
      <c r="T222" s="155"/>
      <c r="AB222" s="120"/>
    </row>
    <row r="223" spans="18:28" s="7" customFormat="1">
      <c r="R223" s="120"/>
      <c r="S223" s="120"/>
      <c r="T223" s="155"/>
      <c r="AB223" s="120"/>
    </row>
    <row r="224" spans="18:28" s="7" customFormat="1">
      <c r="R224" s="120"/>
      <c r="S224" s="120"/>
      <c r="T224" s="155"/>
      <c r="AB224" s="120"/>
    </row>
    <row r="225" spans="18:28" s="7" customFormat="1">
      <c r="R225" s="120"/>
      <c r="S225" s="120"/>
      <c r="T225" s="155"/>
      <c r="AB225" s="120"/>
    </row>
    <row r="226" spans="18:28" s="7" customFormat="1">
      <c r="R226" s="120"/>
      <c r="S226" s="120"/>
      <c r="T226" s="155"/>
      <c r="AB226" s="120"/>
    </row>
    <row r="227" spans="18:28" s="7" customFormat="1">
      <c r="R227" s="120"/>
      <c r="S227" s="120"/>
      <c r="T227" s="155"/>
      <c r="AB227" s="120"/>
    </row>
    <row r="228" spans="18:28" s="7" customFormat="1">
      <c r="R228" s="120"/>
      <c r="S228" s="120"/>
      <c r="T228" s="155"/>
      <c r="AB228" s="120"/>
    </row>
    <row r="229" spans="18:28" s="7" customFormat="1">
      <c r="R229" s="120"/>
      <c r="S229" s="120"/>
      <c r="T229" s="155"/>
      <c r="AB229" s="120"/>
    </row>
    <row r="230" spans="18:28" s="7" customFormat="1">
      <c r="R230" s="120"/>
      <c r="S230" s="120"/>
      <c r="T230" s="155"/>
      <c r="AB230" s="120"/>
    </row>
    <row r="231" spans="18:28" s="7" customFormat="1">
      <c r="R231" s="120"/>
      <c r="S231" s="120"/>
      <c r="T231" s="155"/>
      <c r="AB231" s="120"/>
    </row>
    <row r="232" spans="18:28" s="7" customFormat="1">
      <c r="R232" s="120"/>
      <c r="S232" s="120"/>
      <c r="T232" s="155"/>
      <c r="AB232" s="120"/>
    </row>
    <row r="233" spans="18:28" s="7" customFormat="1">
      <c r="R233" s="120"/>
      <c r="S233" s="120"/>
      <c r="T233" s="155"/>
      <c r="AB233" s="120"/>
    </row>
    <row r="234" spans="18:28" s="7" customFormat="1">
      <c r="R234" s="120"/>
      <c r="S234" s="120"/>
      <c r="T234" s="155"/>
      <c r="AB234" s="120"/>
    </row>
    <row r="235" spans="18:28" s="7" customFormat="1">
      <c r="R235" s="120"/>
      <c r="S235" s="120"/>
      <c r="T235" s="155"/>
      <c r="AB235" s="120"/>
    </row>
    <row r="236" spans="18:28" s="7" customFormat="1">
      <c r="R236" s="120"/>
      <c r="S236" s="120"/>
      <c r="T236" s="155"/>
      <c r="AB236" s="120"/>
    </row>
    <row r="237" spans="18:28" s="7" customFormat="1">
      <c r="R237" s="120"/>
      <c r="S237" s="120"/>
      <c r="T237" s="155"/>
      <c r="AB237" s="120"/>
    </row>
    <row r="238" spans="18:28" s="7" customFormat="1">
      <c r="R238" s="120"/>
      <c r="S238" s="120"/>
      <c r="T238" s="155"/>
      <c r="AB238" s="120"/>
    </row>
    <row r="239" spans="18:28" s="7" customFormat="1">
      <c r="R239" s="120"/>
      <c r="S239" s="120"/>
      <c r="T239" s="155"/>
      <c r="AB239" s="120"/>
    </row>
    <row r="240" spans="18:28" s="7" customFormat="1">
      <c r="R240" s="120"/>
      <c r="S240" s="120"/>
      <c r="T240" s="155"/>
      <c r="AB240" s="120"/>
    </row>
    <row r="241" spans="18:28" s="7" customFormat="1">
      <c r="R241" s="120"/>
      <c r="S241" s="120"/>
      <c r="T241" s="155"/>
      <c r="AB241" s="120"/>
    </row>
    <row r="242" spans="18:28" s="7" customFormat="1">
      <c r="R242" s="120"/>
      <c r="S242" s="120"/>
      <c r="T242" s="155"/>
      <c r="AB242" s="120"/>
    </row>
    <row r="243" spans="18:28" s="7" customFormat="1">
      <c r="R243" s="120"/>
      <c r="S243" s="120"/>
      <c r="T243" s="155"/>
      <c r="AB243" s="120"/>
    </row>
    <row r="244" spans="18:28" s="7" customFormat="1">
      <c r="R244" s="120"/>
      <c r="S244" s="120"/>
      <c r="T244" s="155"/>
      <c r="AB244" s="120"/>
    </row>
    <row r="245" spans="18:28" s="7" customFormat="1">
      <c r="R245" s="120"/>
      <c r="S245" s="120"/>
      <c r="T245" s="155"/>
      <c r="AB245" s="120"/>
    </row>
    <row r="246" spans="18:28" s="7" customFormat="1">
      <c r="R246" s="120"/>
      <c r="S246" s="120"/>
      <c r="T246" s="155"/>
      <c r="AB246" s="120"/>
    </row>
    <row r="247" spans="18:28" s="7" customFormat="1">
      <c r="R247" s="120"/>
      <c r="S247" s="120"/>
      <c r="T247" s="155"/>
      <c r="AB247" s="120"/>
    </row>
    <row r="248" spans="18:28" s="7" customFormat="1">
      <c r="R248" s="120"/>
      <c r="S248" s="120"/>
      <c r="T248" s="155"/>
      <c r="AB248" s="120"/>
    </row>
    <row r="249" spans="18:28" s="7" customFormat="1">
      <c r="R249" s="120"/>
      <c r="S249" s="120"/>
      <c r="T249" s="155"/>
      <c r="AB249" s="120"/>
    </row>
    <row r="250" spans="18:28" s="7" customFormat="1">
      <c r="R250" s="120"/>
      <c r="S250" s="120"/>
      <c r="T250" s="155"/>
      <c r="AB250" s="120"/>
    </row>
    <row r="251" spans="18:28" s="7" customFormat="1">
      <c r="R251" s="120"/>
      <c r="S251" s="120"/>
      <c r="T251" s="155"/>
      <c r="AB251" s="120"/>
    </row>
    <row r="252" spans="18:28" s="7" customFormat="1">
      <c r="R252" s="120"/>
      <c r="S252" s="120"/>
      <c r="T252" s="155"/>
      <c r="AB252" s="120"/>
    </row>
    <row r="253" spans="18:28" s="7" customFormat="1">
      <c r="R253" s="120"/>
      <c r="S253" s="120"/>
      <c r="T253" s="155"/>
      <c r="AB253" s="120"/>
    </row>
    <row r="254" spans="18:28" s="7" customFormat="1">
      <c r="R254" s="120"/>
      <c r="S254" s="120"/>
      <c r="T254" s="155"/>
      <c r="AB254" s="120"/>
    </row>
    <row r="255" spans="18:28" s="7" customFormat="1">
      <c r="R255" s="120"/>
      <c r="S255" s="120"/>
      <c r="T255" s="155"/>
      <c r="AB255" s="120"/>
    </row>
    <row r="256" spans="18:28" s="7" customFormat="1">
      <c r="R256" s="120"/>
      <c r="S256" s="120"/>
      <c r="T256" s="155"/>
      <c r="AB256" s="120"/>
    </row>
    <row r="257" spans="18:28" s="7" customFormat="1">
      <c r="R257" s="120"/>
      <c r="S257" s="120"/>
      <c r="T257" s="155"/>
      <c r="AB257" s="120"/>
    </row>
    <row r="258" spans="18:28" s="7" customFormat="1">
      <c r="R258" s="120"/>
      <c r="S258" s="120"/>
      <c r="T258" s="155"/>
      <c r="AB258" s="120"/>
    </row>
    <row r="259" spans="18:28" s="7" customFormat="1">
      <c r="R259" s="120"/>
      <c r="S259" s="120"/>
      <c r="T259" s="155"/>
      <c r="AB259" s="120"/>
    </row>
    <row r="260" spans="18:28" s="7" customFormat="1">
      <c r="R260" s="120"/>
      <c r="S260" s="120"/>
      <c r="T260" s="155"/>
      <c r="AB260" s="120"/>
    </row>
    <row r="261" spans="18:28" s="7" customFormat="1">
      <c r="R261" s="120"/>
      <c r="S261" s="120"/>
      <c r="T261" s="155"/>
      <c r="AB261" s="120"/>
    </row>
    <row r="262" spans="18:28" s="7" customFormat="1">
      <c r="R262" s="120"/>
      <c r="S262" s="120"/>
      <c r="T262" s="155"/>
      <c r="AB262" s="120"/>
    </row>
    <row r="263" spans="18:28" s="7" customFormat="1">
      <c r="R263" s="120"/>
      <c r="S263" s="120"/>
      <c r="T263" s="155"/>
      <c r="AB263" s="120"/>
    </row>
    <row r="264" spans="18:28" s="7" customFormat="1">
      <c r="R264" s="120"/>
      <c r="S264" s="120"/>
      <c r="T264" s="155"/>
      <c r="AB264" s="120"/>
    </row>
    <row r="265" spans="18:28" s="7" customFormat="1">
      <c r="R265" s="120"/>
      <c r="S265" s="120"/>
      <c r="T265" s="155"/>
      <c r="AB265" s="120"/>
    </row>
    <row r="266" spans="18:28" s="7" customFormat="1">
      <c r="R266" s="120"/>
      <c r="S266" s="120"/>
      <c r="T266" s="155"/>
      <c r="AB266" s="120"/>
    </row>
    <row r="267" spans="18:28" s="7" customFormat="1">
      <c r="R267" s="120"/>
      <c r="S267" s="120"/>
      <c r="T267" s="155"/>
      <c r="AB267" s="120"/>
    </row>
    <row r="268" spans="18:28" s="7" customFormat="1">
      <c r="R268" s="120"/>
      <c r="S268" s="120"/>
      <c r="T268" s="155"/>
      <c r="AB268" s="120"/>
    </row>
    <row r="269" spans="18:28" s="7" customFormat="1">
      <c r="R269" s="120"/>
      <c r="S269" s="120"/>
      <c r="T269" s="155"/>
      <c r="AB269" s="120"/>
    </row>
    <row r="270" spans="18:28" s="7" customFormat="1">
      <c r="R270" s="120"/>
      <c r="S270" s="120"/>
      <c r="T270" s="155"/>
      <c r="AB270" s="120"/>
    </row>
    <row r="271" spans="18:28" s="7" customFormat="1">
      <c r="R271" s="120"/>
      <c r="S271" s="120"/>
      <c r="T271" s="155"/>
      <c r="AB271" s="120"/>
    </row>
    <row r="272" spans="18:28" s="7" customFormat="1">
      <c r="R272" s="120"/>
      <c r="S272" s="120"/>
      <c r="T272" s="155"/>
      <c r="AB272" s="120"/>
    </row>
    <row r="273" spans="18:28" s="7" customFormat="1">
      <c r="R273" s="120"/>
      <c r="S273" s="120"/>
      <c r="T273" s="155"/>
      <c r="AB273" s="120"/>
    </row>
    <row r="274" spans="18:28" s="7" customFormat="1">
      <c r="R274" s="120"/>
      <c r="S274" s="120"/>
      <c r="T274" s="155"/>
      <c r="AB274" s="120"/>
    </row>
    <row r="275" spans="18:28" s="7" customFormat="1">
      <c r="R275" s="120"/>
      <c r="S275" s="120"/>
      <c r="T275" s="155"/>
      <c r="AB275" s="120"/>
    </row>
    <row r="276" spans="18:28" s="7" customFormat="1">
      <c r="R276" s="120"/>
      <c r="S276" s="120"/>
      <c r="T276" s="155"/>
      <c r="AB276" s="120"/>
    </row>
    <row r="277" spans="18:28" s="7" customFormat="1">
      <c r="R277" s="120"/>
      <c r="S277" s="120"/>
      <c r="T277" s="155"/>
      <c r="AB277" s="120"/>
    </row>
    <row r="278" spans="18:28" s="7" customFormat="1">
      <c r="R278" s="120"/>
      <c r="S278" s="120"/>
      <c r="T278" s="155"/>
      <c r="AB278" s="120"/>
    </row>
    <row r="279" spans="18:28" s="7" customFormat="1">
      <c r="R279" s="120"/>
      <c r="S279" s="120"/>
      <c r="T279" s="155"/>
      <c r="AB279" s="120"/>
    </row>
    <row r="280" spans="18:28" s="7" customFormat="1">
      <c r="R280" s="120"/>
      <c r="S280" s="120"/>
      <c r="T280" s="155"/>
      <c r="AB280" s="120"/>
    </row>
    <row r="281" spans="18:28" s="7" customFormat="1">
      <c r="R281" s="120"/>
      <c r="S281" s="120"/>
      <c r="T281" s="155"/>
      <c r="AB281" s="120"/>
    </row>
    <row r="282" spans="18:28" s="7" customFormat="1">
      <c r="R282" s="120"/>
      <c r="S282" s="120"/>
      <c r="T282" s="155"/>
      <c r="AB282" s="120"/>
    </row>
    <row r="283" spans="18:28" s="7" customFormat="1">
      <c r="R283" s="120"/>
      <c r="S283" s="120"/>
      <c r="T283" s="155"/>
      <c r="AB283" s="120"/>
    </row>
    <row r="284" spans="18:28" s="7" customFormat="1">
      <c r="R284" s="120"/>
      <c r="S284" s="120"/>
      <c r="T284" s="155"/>
      <c r="AB284" s="120"/>
    </row>
    <row r="285" spans="18:28" s="7" customFormat="1">
      <c r="R285" s="120"/>
      <c r="S285" s="120"/>
      <c r="T285" s="155"/>
      <c r="AB285" s="120"/>
    </row>
    <row r="286" spans="18:28" s="7" customFormat="1">
      <c r="R286" s="120"/>
      <c r="S286" s="120"/>
      <c r="T286" s="155"/>
      <c r="AB286" s="120"/>
    </row>
    <row r="287" spans="18:28" s="7" customFormat="1">
      <c r="R287" s="120"/>
      <c r="S287" s="120"/>
      <c r="T287" s="155"/>
      <c r="AB287" s="120"/>
    </row>
    <row r="288" spans="18:28" s="7" customFormat="1">
      <c r="R288" s="120"/>
      <c r="S288" s="120"/>
      <c r="T288" s="155"/>
      <c r="AB288" s="120"/>
    </row>
    <row r="289" spans="18:28" s="7" customFormat="1">
      <c r="R289" s="120"/>
      <c r="S289" s="120"/>
      <c r="T289" s="155"/>
      <c r="AB289" s="120"/>
    </row>
    <row r="290" spans="18:28" s="7" customFormat="1">
      <c r="R290" s="120"/>
      <c r="S290" s="120"/>
      <c r="T290" s="155"/>
      <c r="AB290" s="120"/>
    </row>
    <row r="291" spans="18:28" s="7" customFormat="1">
      <c r="R291" s="120"/>
      <c r="S291" s="120"/>
      <c r="T291" s="155"/>
      <c r="AB291" s="120"/>
    </row>
    <row r="292" spans="18:28" s="7" customFormat="1">
      <c r="R292" s="120"/>
      <c r="S292" s="120"/>
      <c r="T292" s="155"/>
      <c r="AB292" s="120"/>
    </row>
    <row r="293" spans="18:28" s="7" customFormat="1">
      <c r="R293" s="120"/>
      <c r="S293" s="120"/>
      <c r="T293" s="155"/>
      <c r="AB293" s="120"/>
    </row>
    <row r="294" spans="18:28" s="7" customFormat="1">
      <c r="R294" s="120"/>
      <c r="S294" s="120"/>
      <c r="T294" s="155"/>
      <c r="AB294" s="120"/>
    </row>
    <row r="295" spans="18:28" s="7" customFormat="1">
      <c r="R295" s="120"/>
      <c r="S295" s="120"/>
      <c r="T295" s="155"/>
      <c r="AB295" s="120"/>
    </row>
    <row r="296" spans="18:28" s="7" customFormat="1">
      <c r="R296" s="120"/>
      <c r="S296" s="120"/>
      <c r="T296" s="155"/>
      <c r="AB296" s="120"/>
    </row>
    <row r="297" spans="18:28" s="7" customFormat="1">
      <c r="R297" s="120"/>
      <c r="S297" s="120"/>
      <c r="T297" s="155"/>
      <c r="AB297" s="120"/>
    </row>
    <row r="298" spans="18:28" s="7" customFormat="1">
      <c r="R298" s="120"/>
      <c r="S298" s="120"/>
      <c r="T298" s="155"/>
      <c r="AB298" s="120"/>
    </row>
    <row r="299" spans="18:28" s="7" customFormat="1">
      <c r="R299" s="120"/>
      <c r="S299" s="120"/>
      <c r="T299" s="155"/>
      <c r="AB299" s="120"/>
    </row>
    <row r="300" spans="18:28" s="7" customFormat="1">
      <c r="R300" s="120"/>
      <c r="S300" s="120"/>
      <c r="T300" s="155"/>
      <c r="AB300" s="120"/>
    </row>
    <row r="301" spans="18:28" s="7" customFormat="1">
      <c r="R301" s="120"/>
      <c r="S301" s="120"/>
      <c r="T301" s="155"/>
      <c r="AB301" s="120"/>
    </row>
    <row r="302" spans="18:28" s="7" customFormat="1">
      <c r="R302" s="120"/>
      <c r="S302" s="120"/>
      <c r="T302" s="155"/>
      <c r="AB302" s="120"/>
    </row>
    <row r="303" spans="18:28" s="7" customFormat="1">
      <c r="R303" s="120"/>
      <c r="S303" s="120"/>
      <c r="T303" s="155"/>
      <c r="AB303" s="120"/>
    </row>
    <row r="304" spans="18:28" s="7" customFormat="1">
      <c r="R304" s="120"/>
      <c r="S304" s="120"/>
      <c r="T304" s="155"/>
      <c r="AB304" s="120"/>
    </row>
    <row r="305" spans="18:28" s="7" customFormat="1">
      <c r="R305" s="120"/>
      <c r="S305" s="120"/>
      <c r="T305" s="155"/>
      <c r="AB305" s="120"/>
    </row>
    <row r="306" spans="18:28" s="7" customFormat="1">
      <c r="R306" s="120"/>
      <c r="S306" s="120"/>
      <c r="T306" s="155"/>
      <c r="AB306" s="120"/>
    </row>
    <row r="307" spans="18:28" s="7" customFormat="1">
      <c r="R307" s="120"/>
      <c r="S307" s="120"/>
      <c r="T307" s="155"/>
      <c r="AB307" s="120"/>
    </row>
    <row r="308" spans="18:28" s="7" customFormat="1">
      <c r="R308" s="120"/>
      <c r="S308" s="120"/>
      <c r="T308" s="155"/>
      <c r="AB308" s="120"/>
    </row>
    <row r="309" spans="18:28" s="7" customFormat="1">
      <c r="R309" s="120"/>
      <c r="S309" s="120"/>
      <c r="T309" s="155"/>
      <c r="AB309" s="120"/>
    </row>
    <row r="310" spans="18:28" s="7" customFormat="1">
      <c r="R310" s="120"/>
      <c r="S310" s="120"/>
      <c r="T310" s="155"/>
      <c r="AB310" s="120"/>
    </row>
    <row r="311" spans="18:28" s="7" customFormat="1">
      <c r="R311" s="120"/>
      <c r="S311" s="120"/>
      <c r="T311" s="155"/>
      <c r="AB311" s="120"/>
    </row>
    <row r="312" spans="18:28" s="7" customFormat="1">
      <c r="R312" s="120"/>
      <c r="S312" s="120"/>
      <c r="T312" s="155"/>
      <c r="AB312" s="120"/>
    </row>
    <row r="313" spans="18:28" s="7" customFormat="1">
      <c r="R313" s="120"/>
      <c r="S313" s="120"/>
      <c r="T313" s="155"/>
      <c r="AB313" s="120"/>
    </row>
    <row r="314" spans="18:28" s="7" customFormat="1">
      <c r="R314" s="120"/>
      <c r="S314" s="120"/>
      <c r="T314" s="155"/>
      <c r="AB314" s="120"/>
    </row>
    <row r="315" spans="18:28" s="7" customFormat="1">
      <c r="R315" s="120"/>
      <c r="S315" s="120"/>
      <c r="T315" s="155"/>
      <c r="AB315" s="120"/>
    </row>
    <row r="316" spans="18:28" s="7" customFormat="1">
      <c r="R316" s="120"/>
      <c r="S316" s="120"/>
      <c r="T316" s="155"/>
      <c r="AB316" s="120"/>
    </row>
    <row r="317" spans="18:28" s="7" customFormat="1">
      <c r="R317" s="120"/>
      <c r="S317" s="120"/>
      <c r="T317" s="155"/>
      <c r="AB317" s="120"/>
    </row>
    <row r="318" spans="18:28" s="7" customFormat="1">
      <c r="R318" s="120"/>
      <c r="S318" s="120"/>
      <c r="T318" s="155"/>
      <c r="AB318" s="120"/>
    </row>
    <row r="319" spans="18:28" s="7" customFormat="1">
      <c r="R319" s="120"/>
      <c r="S319" s="120"/>
      <c r="T319" s="155"/>
      <c r="AB319" s="120"/>
    </row>
    <row r="320" spans="18:28" s="7" customFormat="1">
      <c r="R320" s="120"/>
      <c r="S320" s="120"/>
      <c r="T320" s="155"/>
      <c r="AB320" s="120"/>
    </row>
    <row r="321" spans="18:28" s="7" customFormat="1">
      <c r="R321" s="120"/>
      <c r="S321" s="120"/>
      <c r="T321" s="155"/>
      <c r="AB321" s="120"/>
    </row>
    <row r="322" spans="18:28" s="7" customFormat="1">
      <c r="R322" s="120"/>
      <c r="S322" s="120"/>
      <c r="T322" s="155"/>
      <c r="AB322" s="120"/>
    </row>
    <row r="323" spans="18:28" s="7" customFormat="1">
      <c r="R323" s="120"/>
      <c r="S323" s="120"/>
      <c r="T323" s="155"/>
      <c r="AB323" s="120"/>
    </row>
    <row r="324" spans="18:28" s="7" customFormat="1">
      <c r="R324" s="120"/>
      <c r="S324" s="120"/>
      <c r="T324" s="155"/>
      <c r="AB324" s="120"/>
    </row>
    <row r="325" spans="18:28" s="7" customFormat="1">
      <c r="R325" s="120"/>
      <c r="S325" s="120"/>
      <c r="T325" s="155"/>
      <c r="AB325" s="120"/>
    </row>
    <row r="326" spans="18:28" s="7" customFormat="1">
      <c r="R326" s="120"/>
      <c r="S326" s="120"/>
      <c r="T326" s="155"/>
      <c r="AB326" s="120"/>
    </row>
    <row r="327" spans="18:28" s="7" customFormat="1">
      <c r="R327" s="120"/>
      <c r="S327" s="120"/>
      <c r="T327" s="155"/>
      <c r="AB327" s="120"/>
    </row>
    <row r="328" spans="18:28" s="7" customFormat="1">
      <c r="R328" s="120"/>
      <c r="S328" s="120"/>
      <c r="T328" s="155"/>
      <c r="AB328" s="120"/>
    </row>
    <row r="329" spans="18:28" s="7" customFormat="1">
      <c r="R329" s="120"/>
      <c r="S329" s="120"/>
      <c r="T329" s="155"/>
      <c r="AB329" s="120"/>
    </row>
    <row r="330" spans="18:28" s="7" customFormat="1">
      <c r="R330" s="120"/>
      <c r="S330" s="120"/>
      <c r="T330" s="155"/>
      <c r="AB330" s="120"/>
    </row>
    <row r="331" spans="18:28" s="7" customFormat="1">
      <c r="R331" s="120"/>
      <c r="S331" s="120"/>
      <c r="T331" s="155"/>
      <c r="AB331" s="120"/>
    </row>
    <row r="332" spans="18:28" s="7" customFormat="1">
      <c r="R332" s="120"/>
      <c r="S332" s="120"/>
      <c r="T332" s="155"/>
      <c r="AB332" s="120"/>
    </row>
    <row r="333" spans="18:28" s="7" customFormat="1">
      <c r="R333" s="120"/>
      <c r="S333" s="120"/>
      <c r="T333" s="155"/>
      <c r="AB333" s="120"/>
    </row>
    <row r="334" spans="18:28" s="7" customFormat="1">
      <c r="R334" s="120"/>
      <c r="S334" s="120"/>
      <c r="T334" s="155"/>
      <c r="AB334" s="120"/>
    </row>
    <row r="335" spans="18:28" s="7" customFormat="1">
      <c r="R335" s="120"/>
      <c r="S335" s="120"/>
      <c r="T335" s="155"/>
      <c r="AB335" s="120"/>
    </row>
    <row r="336" spans="18:28" s="7" customFormat="1">
      <c r="R336" s="120"/>
      <c r="S336" s="120"/>
      <c r="T336" s="155"/>
      <c r="AB336" s="120"/>
    </row>
    <row r="337" spans="18:28" s="7" customFormat="1">
      <c r="R337" s="120"/>
      <c r="S337" s="120"/>
      <c r="T337" s="155"/>
      <c r="AB337" s="120"/>
    </row>
    <row r="338" spans="18:28" s="7" customFormat="1">
      <c r="R338" s="120"/>
      <c r="S338" s="120"/>
      <c r="T338" s="155"/>
      <c r="AB338" s="120"/>
    </row>
    <row r="339" spans="18:28" s="7" customFormat="1">
      <c r="R339" s="120"/>
      <c r="S339" s="120"/>
      <c r="T339" s="155"/>
      <c r="AB339" s="120"/>
    </row>
    <row r="340" spans="18:28" s="7" customFormat="1">
      <c r="R340" s="120"/>
      <c r="S340" s="120"/>
      <c r="T340" s="155"/>
      <c r="AB340" s="120"/>
    </row>
    <row r="341" spans="18:28" s="7" customFormat="1">
      <c r="R341" s="120"/>
      <c r="S341" s="120"/>
      <c r="T341" s="155"/>
      <c r="AB341" s="120"/>
    </row>
    <row r="342" spans="18:28" s="7" customFormat="1">
      <c r="R342" s="120"/>
      <c r="S342" s="120"/>
      <c r="T342" s="155"/>
      <c r="AB342" s="120"/>
    </row>
    <row r="343" spans="18:28" s="7" customFormat="1">
      <c r="R343" s="120"/>
      <c r="S343" s="120"/>
      <c r="T343" s="155"/>
      <c r="AB343" s="120"/>
    </row>
    <row r="344" spans="18:28" s="7" customFormat="1">
      <c r="R344" s="120"/>
      <c r="S344" s="120"/>
      <c r="T344" s="155"/>
      <c r="AB344" s="120"/>
    </row>
    <row r="345" spans="18:28" s="7" customFormat="1">
      <c r="R345" s="120"/>
      <c r="S345" s="120"/>
      <c r="T345" s="155"/>
      <c r="AB345" s="120"/>
    </row>
    <row r="346" spans="18:28" s="7" customFormat="1">
      <c r="R346" s="120"/>
      <c r="S346" s="120"/>
      <c r="T346" s="155"/>
      <c r="AB346" s="120"/>
    </row>
    <row r="347" spans="18:28" s="7" customFormat="1">
      <c r="R347" s="120"/>
      <c r="S347" s="120"/>
      <c r="T347" s="155"/>
      <c r="AB347" s="120"/>
    </row>
    <row r="348" spans="18:28" s="7" customFormat="1">
      <c r="R348" s="120"/>
      <c r="S348" s="120"/>
      <c r="T348" s="155"/>
      <c r="AB348" s="120"/>
    </row>
    <row r="349" spans="18:28" s="7" customFormat="1">
      <c r="R349" s="120"/>
      <c r="S349" s="120"/>
      <c r="T349" s="155"/>
      <c r="AB349" s="120"/>
    </row>
    <row r="350" spans="18:28" s="7" customFormat="1">
      <c r="R350" s="120"/>
      <c r="S350" s="120"/>
      <c r="T350" s="155"/>
      <c r="AB350" s="120"/>
    </row>
    <row r="351" spans="18:28" s="7" customFormat="1">
      <c r="R351" s="120"/>
      <c r="S351" s="120"/>
      <c r="T351" s="155"/>
      <c r="AB351" s="120"/>
    </row>
    <row r="352" spans="18:28" s="7" customFormat="1">
      <c r="R352" s="120"/>
      <c r="S352" s="120"/>
      <c r="T352" s="155"/>
      <c r="AB352" s="120"/>
    </row>
    <row r="353" spans="18:28" s="7" customFormat="1">
      <c r="R353" s="120"/>
      <c r="S353" s="120"/>
      <c r="T353" s="155"/>
      <c r="AB353" s="120"/>
    </row>
    <row r="354" spans="18:28" s="7" customFormat="1">
      <c r="R354" s="120"/>
      <c r="S354" s="120"/>
      <c r="T354" s="155"/>
      <c r="AB354" s="120"/>
    </row>
    <row r="355" spans="18:28" s="7" customFormat="1">
      <c r="R355" s="120"/>
      <c r="S355" s="120"/>
      <c r="T355" s="155"/>
      <c r="AB355" s="120"/>
    </row>
    <row r="356" spans="18:28" s="7" customFormat="1">
      <c r="R356" s="120"/>
      <c r="S356" s="120"/>
      <c r="T356" s="155"/>
      <c r="AB356" s="120"/>
    </row>
    <row r="357" spans="18:28" s="7" customFormat="1">
      <c r="R357" s="120"/>
      <c r="S357" s="120"/>
      <c r="T357" s="155"/>
      <c r="AB357" s="120"/>
    </row>
    <row r="358" spans="18:28" s="7" customFormat="1">
      <c r="R358" s="120"/>
      <c r="S358" s="120"/>
      <c r="T358" s="155"/>
      <c r="AB358" s="120"/>
    </row>
    <row r="359" spans="18:28" s="7" customFormat="1">
      <c r="R359" s="120"/>
      <c r="S359" s="120"/>
      <c r="T359" s="155"/>
      <c r="AB359" s="120"/>
    </row>
    <row r="360" spans="18:28" s="7" customFormat="1">
      <c r="R360" s="120"/>
      <c r="S360" s="120"/>
      <c r="T360" s="155"/>
      <c r="AB360" s="120"/>
    </row>
    <row r="361" spans="18:28" s="7" customFormat="1">
      <c r="R361" s="120"/>
      <c r="S361" s="120"/>
      <c r="T361" s="155"/>
      <c r="AB361" s="120"/>
    </row>
    <row r="362" spans="18:28" s="7" customFormat="1">
      <c r="R362" s="120"/>
      <c r="S362" s="120"/>
      <c r="T362" s="155"/>
      <c r="AB362" s="120"/>
    </row>
    <row r="363" spans="18:28" s="7" customFormat="1">
      <c r="R363" s="120"/>
      <c r="S363" s="120"/>
      <c r="T363" s="155"/>
      <c r="AB363" s="120"/>
    </row>
    <row r="364" spans="18:28" s="7" customFormat="1">
      <c r="R364" s="120"/>
      <c r="S364" s="120"/>
      <c r="T364" s="155"/>
      <c r="AB364" s="120"/>
    </row>
    <row r="365" spans="18:28" s="7" customFormat="1">
      <c r="R365" s="120"/>
      <c r="S365" s="120"/>
      <c r="T365" s="155"/>
      <c r="AB365" s="120"/>
    </row>
    <row r="366" spans="18:28" s="7" customFormat="1">
      <c r="R366" s="120"/>
      <c r="S366" s="120"/>
      <c r="T366" s="155"/>
      <c r="AB366" s="120"/>
    </row>
    <row r="367" spans="18:28" s="7" customFormat="1">
      <c r="R367" s="120"/>
      <c r="S367" s="120"/>
      <c r="T367" s="155"/>
      <c r="AB367" s="120"/>
    </row>
    <row r="368" spans="18:28" s="7" customFormat="1">
      <c r="R368" s="120"/>
      <c r="S368" s="120"/>
      <c r="T368" s="155"/>
      <c r="AB368" s="120"/>
    </row>
    <row r="369" spans="18:28" s="7" customFormat="1">
      <c r="R369" s="120"/>
      <c r="S369" s="120"/>
      <c r="T369" s="155"/>
      <c r="AB369" s="120"/>
    </row>
    <row r="370" spans="18:28" s="7" customFormat="1">
      <c r="R370" s="120"/>
      <c r="S370" s="120"/>
      <c r="T370" s="155"/>
      <c r="AB370" s="120"/>
    </row>
    <row r="371" spans="18:28" s="7" customFormat="1">
      <c r="R371" s="120"/>
      <c r="S371" s="120"/>
      <c r="T371" s="155"/>
      <c r="AB371" s="120"/>
    </row>
    <row r="372" spans="18:28" s="7" customFormat="1">
      <c r="R372" s="120"/>
      <c r="S372" s="120"/>
      <c r="T372" s="155"/>
      <c r="AB372" s="120"/>
    </row>
    <row r="373" spans="18:28" s="7" customFormat="1">
      <c r="R373" s="120"/>
      <c r="S373" s="120"/>
      <c r="T373"/>
      <c r="AB373" s="120"/>
    </row>
    <row r="374" spans="18:28" s="7" customFormat="1">
      <c r="R374" s="120"/>
      <c r="S374" s="120"/>
      <c r="T374"/>
      <c r="AB374" s="120"/>
    </row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Z167"/>
  <sheetViews>
    <sheetView showGridLines="0" zoomScale="90" zoomScaleNormal="90" zoomScaleSheetLayoutView="85" workbookViewId="0">
      <pane xSplit="4" ySplit="9" topLeftCell="E10" activePane="bottomRight" state="frozen"/>
      <selection activeCell="L107" sqref="L107"/>
      <selection pane="topRight" activeCell="L107" sqref="L107"/>
      <selection pane="bottomLeft" activeCell="L107" sqref="L107"/>
      <selection pane="bottomRight" activeCell="H9" sqref="H9:L9"/>
    </sheetView>
  </sheetViews>
  <sheetFormatPr defaultColWidth="8.84375" defaultRowHeight="15.5"/>
  <cols>
    <col min="1" max="1" width="3" style="7" customWidth="1"/>
    <col min="2" max="2" width="6.07421875" style="7" bestFit="1" customWidth="1"/>
    <col min="3" max="3" width="8.84375" style="17"/>
    <col min="4" max="4" width="48.4609375" style="17" bestFit="1" customWidth="1"/>
    <col min="5" max="6" width="8.84375" style="17"/>
    <col min="7" max="7" width="3.4609375" style="7" customWidth="1"/>
    <col min="8" max="9" width="11.23046875" style="17" customWidth="1"/>
    <col min="10" max="10" width="11.23046875" style="7" customWidth="1"/>
    <col min="11" max="13" width="11.23046875" style="17" customWidth="1"/>
    <col min="14" max="14" width="2.69140625" style="17" customWidth="1"/>
    <col min="15" max="33" width="8.84375" style="7" bestFit="1"/>
    <col min="34" max="69" width="8.84375" style="7"/>
    <col min="70" max="16384" width="8.84375" style="17"/>
  </cols>
  <sheetData>
    <row r="1" spans="2:78" s="7" customFormat="1" ht="16" thickBot="1"/>
    <row r="2" spans="2:78" s="7" customFormat="1">
      <c r="B2" s="55"/>
      <c r="C2" s="8"/>
      <c r="D2" s="44"/>
      <c r="E2" s="56"/>
      <c r="F2" s="56"/>
      <c r="G2" s="56"/>
      <c r="H2" s="44"/>
      <c r="I2" s="44"/>
      <c r="J2" s="44"/>
      <c r="K2" s="44"/>
      <c r="L2" s="44"/>
      <c r="M2" s="44"/>
      <c r="N2" s="57"/>
    </row>
    <row r="3" spans="2:78" s="7" customFormat="1">
      <c r="B3" s="58"/>
      <c r="C3" s="9" t="s">
        <v>234</v>
      </c>
      <c r="D3" s="47"/>
      <c r="E3" s="28"/>
      <c r="F3" s="10"/>
      <c r="G3" s="10"/>
      <c r="H3" s="47"/>
      <c r="I3" s="47"/>
      <c r="J3" s="47"/>
      <c r="K3" s="47"/>
      <c r="L3" s="47"/>
      <c r="M3" s="47"/>
      <c r="N3" s="59"/>
    </row>
    <row r="4" spans="2:78" s="7" customFormat="1">
      <c r="B4" s="58"/>
      <c r="C4" s="11" t="s">
        <v>235</v>
      </c>
      <c r="D4" s="47"/>
      <c r="E4" s="28"/>
      <c r="F4" s="10"/>
      <c r="G4" s="10"/>
      <c r="H4" s="47"/>
      <c r="I4" s="47"/>
      <c r="J4" s="47"/>
      <c r="K4" s="47"/>
      <c r="L4" s="47"/>
      <c r="M4" s="47"/>
      <c r="N4" s="59"/>
    </row>
    <row r="5" spans="2:78" s="7" customFormat="1">
      <c r="B5" s="58"/>
      <c r="C5" s="12"/>
      <c r="D5" s="47"/>
      <c r="E5" s="28"/>
      <c r="F5" s="28"/>
      <c r="G5" s="28"/>
      <c r="H5" s="240" t="s">
        <v>367</v>
      </c>
      <c r="I5" s="241"/>
      <c r="J5" s="241"/>
      <c r="K5" s="241"/>
      <c r="L5" s="242"/>
      <c r="M5" s="28"/>
      <c r="N5" s="59"/>
    </row>
    <row r="6" spans="2:78" s="7" customFormat="1">
      <c r="B6" s="60"/>
      <c r="C6" s="14"/>
      <c r="D6" s="28"/>
      <c r="E6" s="28"/>
      <c r="F6" s="61"/>
      <c r="G6" s="28"/>
      <c r="H6" s="62">
        <v>1</v>
      </c>
      <c r="I6" s="62">
        <v>2</v>
      </c>
      <c r="J6" s="62">
        <v>3</v>
      </c>
      <c r="K6" s="62">
        <v>4</v>
      </c>
      <c r="L6" s="62">
        <v>5</v>
      </c>
      <c r="M6" s="62">
        <v>6</v>
      </c>
      <c r="N6" s="6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2:78" s="7" customFormat="1">
      <c r="B7" s="58"/>
      <c r="C7" s="219"/>
      <c r="D7" s="220"/>
      <c r="E7" s="221"/>
      <c r="F7" s="221"/>
      <c r="G7" s="28"/>
      <c r="H7" s="15" t="s">
        <v>56</v>
      </c>
      <c r="I7" s="15" t="s">
        <v>56</v>
      </c>
      <c r="J7" s="15" t="s">
        <v>56</v>
      </c>
      <c r="K7" s="15" t="s">
        <v>56</v>
      </c>
      <c r="L7" s="15" t="s">
        <v>56</v>
      </c>
      <c r="M7" s="15"/>
      <c r="N7" s="59"/>
    </row>
    <row r="8" spans="2:78" s="7" customFormat="1">
      <c r="B8" s="58"/>
      <c r="C8" s="67"/>
      <c r="D8" s="18" t="s">
        <v>57</v>
      </c>
      <c r="E8" s="15" t="s">
        <v>58</v>
      </c>
      <c r="F8" s="15" t="s">
        <v>59</v>
      </c>
      <c r="G8" s="14"/>
      <c r="H8" s="15" t="s">
        <v>60</v>
      </c>
      <c r="I8" s="15" t="s">
        <v>61</v>
      </c>
      <c r="J8" s="15" t="s">
        <v>61</v>
      </c>
      <c r="K8" s="15" t="s">
        <v>60</v>
      </c>
      <c r="L8" s="15" t="s">
        <v>60</v>
      </c>
      <c r="M8" s="15" t="s">
        <v>373</v>
      </c>
      <c r="N8" s="59"/>
    </row>
    <row r="9" spans="2:78" s="7" customFormat="1">
      <c r="B9" s="58"/>
      <c r="C9" s="68"/>
      <c r="D9" s="69"/>
      <c r="E9" s="70"/>
      <c r="F9" s="70"/>
      <c r="G9" s="28"/>
      <c r="H9" s="19" t="s">
        <v>368</v>
      </c>
      <c r="I9" s="19" t="s">
        <v>369</v>
      </c>
      <c r="J9" s="19" t="s">
        <v>370</v>
      </c>
      <c r="K9" s="19" t="s">
        <v>371</v>
      </c>
      <c r="L9" s="19" t="s">
        <v>487</v>
      </c>
      <c r="M9" s="19"/>
      <c r="N9" s="59"/>
    </row>
    <row r="10" spans="2:78" s="7" customFormat="1">
      <c r="B10" s="58"/>
      <c r="C10" s="47"/>
      <c r="D10" s="47"/>
      <c r="E10" s="28"/>
      <c r="F10" s="28"/>
      <c r="G10" s="28"/>
      <c r="H10" s="14"/>
      <c r="I10" s="14"/>
      <c r="J10" s="14"/>
      <c r="K10" s="14"/>
      <c r="L10" s="14"/>
      <c r="M10" s="14"/>
      <c r="N10" s="59"/>
    </row>
    <row r="11" spans="2:78" s="7" customFormat="1">
      <c r="B11" s="58"/>
      <c r="C11" s="101" t="s">
        <v>64</v>
      </c>
      <c r="D11" s="21" t="s">
        <v>236</v>
      </c>
      <c r="E11" s="71"/>
      <c r="F11" s="47"/>
      <c r="G11" s="47"/>
      <c r="H11" s="244"/>
      <c r="I11" s="244"/>
      <c r="J11" s="244"/>
      <c r="K11" s="244"/>
      <c r="L11" s="244"/>
      <c r="M11" s="215"/>
      <c r="N11" s="59"/>
    </row>
    <row r="12" spans="2:78" s="7" customFormat="1">
      <c r="B12" s="58"/>
      <c r="C12" s="72">
        <v>1</v>
      </c>
      <c r="D12" s="22" t="s">
        <v>237</v>
      </c>
      <c r="E12" s="23" t="s">
        <v>73</v>
      </c>
      <c r="F12" s="23">
        <v>3</v>
      </c>
      <c r="G12" s="28"/>
      <c r="H12" s="73">
        <v>2.202207</v>
      </c>
      <c r="I12" s="73" t="s">
        <v>392</v>
      </c>
      <c r="J12" s="73" t="s">
        <v>392</v>
      </c>
      <c r="K12" s="73" t="s">
        <v>392</v>
      </c>
      <c r="L12" s="73" t="s">
        <v>392</v>
      </c>
      <c r="M12" s="74">
        <f>SUM(H12:L12)</f>
        <v>2.202207</v>
      </c>
      <c r="N12" s="59"/>
    </row>
    <row r="13" spans="2:78" s="7" customFormat="1">
      <c r="B13" s="58"/>
      <c r="C13" s="72" t="s">
        <v>238</v>
      </c>
      <c r="D13" s="22" t="s">
        <v>239</v>
      </c>
      <c r="E13" s="23" t="s">
        <v>73</v>
      </c>
      <c r="F13" s="23">
        <v>3</v>
      </c>
      <c r="G13" s="28"/>
      <c r="H13" s="75"/>
      <c r="I13" s="75"/>
      <c r="J13" s="75"/>
      <c r="K13" s="75"/>
      <c r="L13" s="75"/>
      <c r="M13" s="81"/>
      <c r="N13" s="59"/>
    </row>
    <row r="14" spans="2:78" s="7" customFormat="1">
      <c r="B14" s="58"/>
      <c r="C14" s="72" t="s">
        <v>240</v>
      </c>
      <c r="D14" s="22" t="s">
        <v>241</v>
      </c>
      <c r="E14" s="23" t="s">
        <v>73</v>
      </c>
      <c r="F14" s="23">
        <v>3</v>
      </c>
      <c r="G14" s="28"/>
      <c r="H14" s="222">
        <f>H13/Inflation!K$14</f>
        <v>0</v>
      </c>
      <c r="I14" s="222" t="e">
        <f>I13/Inflation!L$14</f>
        <v>#DIV/0!</v>
      </c>
      <c r="J14" s="222" t="e">
        <f>J13/Inflation!M$14</f>
        <v>#DIV/0!</v>
      </c>
      <c r="K14" s="222" t="e">
        <f>K13/Inflation!N$14</f>
        <v>#DIV/0!</v>
      </c>
      <c r="L14" s="222" t="e">
        <f>L13/Inflation!O$14</f>
        <v>#DIV/0!</v>
      </c>
      <c r="M14" s="81"/>
      <c r="N14" s="59"/>
    </row>
    <row r="15" spans="2:78" s="7" customFormat="1">
      <c r="B15" s="58"/>
      <c r="C15" s="72" t="s">
        <v>242</v>
      </c>
      <c r="D15" s="22" t="s">
        <v>391</v>
      </c>
      <c r="E15" s="23" t="s">
        <v>68</v>
      </c>
      <c r="F15" s="23">
        <v>1</v>
      </c>
      <c r="G15" s="28"/>
      <c r="H15" s="107">
        <f>(H14-H12)/H12</f>
        <v>-1</v>
      </c>
      <c r="I15" s="107" t="e">
        <f>(I14-I12)/I12</f>
        <v>#DIV/0!</v>
      </c>
      <c r="J15" s="107" t="e">
        <f>(J14-J12)/J12</f>
        <v>#DIV/0!</v>
      </c>
      <c r="K15" s="107" t="e">
        <f>(K14-K12)/K12</f>
        <v>#DIV/0!</v>
      </c>
      <c r="L15" s="107" t="e">
        <f>(L14-L12)/L12</f>
        <v>#DIV/0!</v>
      </c>
      <c r="M15" s="81"/>
      <c r="N15" s="59"/>
    </row>
    <row r="16" spans="2:78" s="7" customFormat="1">
      <c r="B16" s="58"/>
      <c r="C16" s="72"/>
      <c r="D16" s="22" t="s">
        <v>243</v>
      </c>
      <c r="E16" s="23"/>
      <c r="F16" s="23"/>
      <c r="G16" s="28"/>
      <c r="H16" s="77"/>
      <c r="I16" s="77"/>
      <c r="J16" s="77"/>
      <c r="K16" s="77"/>
      <c r="L16" s="77"/>
      <c r="M16" s="81"/>
      <c r="N16" s="59"/>
    </row>
    <row r="17" spans="2:14" s="7" customFormat="1">
      <c r="B17" s="58"/>
      <c r="C17" s="72" t="s">
        <v>244</v>
      </c>
      <c r="D17" s="22" t="s">
        <v>480</v>
      </c>
      <c r="E17" s="23" t="s">
        <v>68</v>
      </c>
      <c r="F17" s="23">
        <v>1</v>
      </c>
      <c r="G17" s="28"/>
      <c r="H17" s="94"/>
      <c r="I17" s="94"/>
      <c r="J17" s="94"/>
      <c r="K17" s="94"/>
      <c r="L17" s="94"/>
      <c r="M17" s="81"/>
      <c r="N17" s="59"/>
    </row>
    <row r="18" spans="2:14" s="7" customFormat="1">
      <c r="B18" s="58"/>
      <c r="C18" s="72" t="s">
        <v>244</v>
      </c>
      <c r="D18" s="78" t="s">
        <v>245</v>
      </c>
      <c r="E18" s="23" t="s">
        <v>66</v>
      </c>
      <c r="F18" s="23">
        <v>0</v>
      </c>
      <c r="G18" s="28"/>
      <c r="H18" s="94"/>
      <c r="I18" s="94"/>
      <c r="J18" s="94"/>
      <c r="K18" s="94"/>
      <c r="L18" s="94"/>
      <c r="M18" s="81"/>
      <c r="N18" s="59"/>
    </row>
    <row r="19" spans="2:14" s="7" customFormat="1">
      <c r="B19" s="58"/>
      <c r="C19" s="79"/>
      <c r="D19" s="80"/>
      <c r="E19" s="79"/>
      <c r="F19" s="79"/>
      <c r="G19" s="28"/>
      <c r="H19" s="77"/>
      <c r="I19" s="77"/>
      <c r="J19" s="77"/>
      <c r="K19" s="77"/>
      <c r="L19" s="77"/>
      <c r="M19" s="81"/>
      <c r="N19" s="59"/>
    </row>
    <row r="20" spans="2:14" s="7" customFormat="1">
      <c r="B20" s="58"/>
      <c r="C20" s="72">
        <v>2</v>
      </c>
      <c r="D20" s="22" t="s">
        <v>254</v>
      </c>
      <c r="E20" s="23" t="s">
        <v>73</v>
      </c>
      <c r="F20" s="23">
        <v>3</v>
      </c>
      <c r="G20" s="28"/>
      <c r="H20" s="73">
        <v>0.43042579700761385</v>
      </c>
      <c r="I20" s="73">
        <v>0.19151492326693764</v>
      </c>
      <c r="J20" s="73" t="s">
        <v>392</v>
      </c>
      <c r="K20" s="73" t="s">
        <v>392</v>
      </c>
      <c r="L20" s="73" t="s">
        <v>392</v>
      </c>
      <c r="M20" s="76">
        <f>SUM(H20:L20)</f>
        <v>0.6219407202745515</v>
      </c>
      <c r="N20" s="59"/>
    </row>
    <row r="21" spans="2:14" s="7" customFormat="1">
      <c r="B21" s="58"/>
      <c r="C21" s="72" t="s">
        <v>246</v>
      </c>
      <c r="D21" s="22" t="s">
        <v>239</v>
      </c>
      <c r="E21" s="23" t="s">
        <v>73</v>
      </c>
      <c r="F21" s="23">
        <v>3</v>
      </c>
      <c r="G21" s="28"/>
      <c r="H21" s="75"/>
      <c r="I21" s="75"/>
      <c r="J21" s="75"/>
      <c r="K21" s="75"/>
      <c r="L21" s="75"/>
      <c r="M21" s="81"/>
      <c r="N21" s="59"/>
    </row>
    <row r="22" spans="2:14" s="7" customFormat="1">
      <c r="B22" s="58"/>
      <c r="C22" s="72" t="s">
        <v>247</v>
      </c>
      <c r="D22" s="22" t="s">
        <v>241</v>
      </c>
      <c r="E22" s="23" t="s">
        <v>73</v>
      </c>
      <c r="F22" s="23">
        <v>3</v>
      </c>
      <c r="G22" s="28"/>
      <c r="H22" s="222">
        <f>H21/Inflation!K$14</f>
        <v>0</v>
      </c>
      <c r="I22" s="222" t="e">
        <f>I21/Inflation!L$14</f>
        <v>#DIV/0!</v>
      </c>
      <c r="J22" s="222" t="e">
        <f>J21/Inflation!M$14</f>
        <v>#DIV/0!</v>
      </c>
      <c r="K22" s="222" t="e">
        <f>K21/Inflation!N$14</f>
        <v>#DIV/0!</v>
      </c>
      <c r="L22" s="222" t="e">
        <f>L21/Inflation!O$14</f>
        <v>#DIV/0!</v>
      </c>
      <c r="M22" s="81"/>
      <c r="N22" s="59"/>
    </row>
    <row r="23" spans="2:14" s="7" customFormat="1">
      <c r="B23" s="58"/>
      <c r="C23" s="72" t="s">
        <v>248</v>
      </c>
      <c r="D23" s="22" t="s">
        <v>391</v>
      </c>
      <c r="E23" s="23" t="s">
        <v>68</v>
      </c>
      <c r="F23" s="23">
        <v>1</v>
      </c>
      <c r="G23" s="28"/>
      <c r="H23" s="107">
        <f>(H22-H20)/H20</f>
        <v>-1</v>
      </c>
      <c r="I23" s="107" t="e">
        <f>(I22-I20)/I20</f>
        <v>#DIV/0!</v>
      </c>
      <c r="J23" s="107" t="e">
        <f>(J22-J20)/J20</f>
        <v>#DIV/0!</v>
      </c>
      <c r="K23" s="107" t="e">
        <f>(K22-K20)/K20</f>
        <v>#DIV/0!</v>
      </c>
      <c r="L23" s="107" t="e">
        <f>(L22-L20)/L20</f>
        <v>#DIV/0!</v>
      </c>
      <c r="M23" s="81"/>
      <c r="N23" s="59"/>
    </row>
    <row r="24" spans="2:14" s="7" customFormat="1">
      <c r="B24" s="58"/>
      <c r="C24" s="72"/>
      <c r="D24" s="22" t="s">
        <v>258</v>
      </c>
      <c r="E24" s="23"/>
      <c r="F24" s="23"/>
      <c r="G24" s="28"/>
      <c r="H24" s="77"/>
      <c r="I24" s="77"/>
      <c r="J24" s="77"/>
      <c r="K24" s="77"/>
      <c r="L24" s="77"/>
      <c r="M24" s="81"/>
      <c r="N24" s="59"/>
    </row>
    <row r="25" spans="2:14" s="7" customFormat="1">
      <c r="B25" s="58"/>
      <c r="C25" s="72" t="s">
        <v>249</v>
      </c>
      <c r="D25" s="78" t="s">
        <v>479</v>
      </c>
      <c r="E25" s="23" t="s">
        <v>66</v>
      </c>
      <c r="F25" s="23">
        <v>0</v>
      </c>
      <c r="G25" s="28"/>
      <c r="H25" s="94"/>
      <c r="I25" s="94"/>
      <c r="J25" s="94"/>
      <c r="K25" s="94"/>
      <c r="L25" s="94"/>
      <c r="M25" s="81"/>
      <c r="N25" s="59"/>
    </row>
    <row r="26" spans="2:14" s="7" customFormat="1">
      <c r="B26" s="58"/>
      <c r="C26" s="79"/>
      <c r="D26" s="80"/>
      <c r="E26" s="79"/>
      <c r="F26" s="79"/>
      <c r="G26" s="28"/>
      <c r="H26" s="77"/>
      <c r="I26" s="77"/>
      <c r="J26" s="77"/>
      <c r="K26" s="77"/>
      <c r="L26" s="77"/>
      <c r="M26" s="77"/>
      <c r="N26" s="59"/>
    </row>
    <row r="27" spans="2:14" s="7" customFormat="1">
      <c r="B27" s="58"/>
      <c r="C27" s="72">
        <v>3</v>
      </c>
      <c r="D27" s="22" t="s">
        <v>264</v>
      </c>
      <c r="E27" s="23" t="s">
        <v>73</v>
      </c>
      <c r="F27" s="23">
        <v>3</v>
      </c>
      <c r="G27" s="28"/>
      <c r="H27" s="73" t="s">
        <v>392</v>
      </c>
      <c r="I27" s="73">
        <v>5.1999999999999998E-2</v>
      </c>
      <c r="J27" s="73">
        <v>0.10400000000000001</v>
      </c>
      <c r="K27" s="73">
        <v>5.2000000000000005E-2</v>
      </c>
      <c r="L27" s="73" t="s">
        <v>392</v>
      </c>
      <c r="M27" s="76">
        <f>SUM(H27:L27)</f>
        <v>0.20800000000000002</v>
      </c>
      <c r="N27" s="59"/>
    </row>
    <row r="28" spans="2:14" s="7" customFormat="1">
      <c r="B28" s="58"/>
      <c r="C28" s="72" t="s">
        <v>250</v>
      </c>
      <c r="D28" s="22" t="s">
        <v>239</v>
      </c>
      <c r="E28" s="23" t="s">
        <v>73</v>
      </c>
      <c r="F28" s="23">
        <v>3</v>
      </c>
      <c r="G28" s="28"/>
      <c r="H28" s="75"/>
      <c r="I28" s="75"/>
      <c r="J28" s="75"/>
      <c r="K28" s="75"/>
      <c r="L28" s="75"/>
      <c r="M28" s="81"/>
      <c r="N28" s="59"/>
    </row>
    <row r="29" spans="2:14" s="7" customFormat="1">
      <c r="B29" s="58"/>
      <c r="C29" s="72" t="s">
        <v>251</v>
      </c>
      <c r="D29" s="22" t="s">
        <v>241</v>
      </c>
      <c r="E29" s="23" t="s">
        <v>73</v>
      </c>
      <c r="F29" s="23">
        <v>3</v>
      </c>
      <c r="G29" s="28"/>
      <c r="H29" s="222">
        <f>H28/Inflation!K$14</f>
        <v>0</v>
      </c>
      <c r="I29" s="222" t="e">
        <f>I28/Inflation!L$14</f>
        <v>#DIV/0!</v>
      </c>
      <c r="J29" s="222" t="e">
        <f>J28/Inflation!M$14</f>
        <v>#DIV/0!</v>
      </c>
      <c r="K29" s="222" t="e">
        <f>K28/Inflation!N$14</f>
        <v>#DIV/0!</v>
      </c>
      <c r="L29" s="222" t="e">
        <f>L28/Inflation!O$14</f>
        <v>#DIV/0!</v>
      </c>
      <c r="M29" s="81"/>
      <c r="N29" s="59"/>
    </row>
    <row r="30" spans="2:14" s="7" customFormat="1">
      <c r="B30" s="58"/>
      <c r="C30" s="72" t="s">
        <v>252</v>
      </c>
      <c r="D30" s="22" t="s">
        <v>391</v>
      </c>
      <c r="E30" s="23" t="s">
        <v>68</v>
      </c>
      <c r="F30" s="23">
        <v>1</v>
      </c>
      <c r="G30" s="28"/>
      <c r="H30" s="107" t="e">
        <f>(H29-H27)/H27</f>
        <v>#DIV/0!</v>
      </c>
      <c r="I30" s="107" t="e">
        <f>(I29-I27)/I27</f>
        <v>#DIV/0!</v>
      </c>
      <c r="J30" s="107" t="e">
        <f>(J29-J27)/J27</f>
        <v>#DIV/0!</v>
      </c>
      <c r="K30" s="107" t="e">
        <f>(K29-K27)/K27</f>
        <v>#DIV/0!</v>
      </c>
      <c r="L30" s="107" t="e">
        <f>(L29-L27)/L27</f>
        <v>#DIV/0!</v>
      </c>
      <c r="M30" s="81"/>
      <c r="N30" s="59"/>
    </row>
    <row r="31" spans="2:14" s="7" customFormat="1">
      <c r="B31" s="58"/>
      <c r="C31" s="72"/>
      <c r="D31" s="22" t="s">
        <v>268</v>
      </c>
      <c r="E31" s="23"/>
      <c r="F31" s="23"/>
      <c r="G31" s="28"/>
      <c r="H31" s="77"/>
      <c r="I31" s="77"/>
      <c r="J31" s="77"/>
      <c r="K31" s="77"/>
      <c r="L31" s="77"/>
      <c r="M31" s="81"/>
      <c r="N31" s="59"/>
    </row>
    <row r="32" spans="2:14" s="7" customFormat="1">
      <c r="B32" s="58"/>
      <c r="C32" s="72" t="s">
        <v>253</v>
      </c>
      <c r="D32" s="78" t="s">
        <v>270</v>
      </c>
      <c r="E32" s="23" t="s">
        <v>66</v>
      </c>
      <c r="F32" s="23">
        <v>0</v>
      </c>
      <c r="G32" s="28"/>
      <c r="H32" s="94"/>
      <c r="I32" s="94"/>
      <c r="J32" s="153"/>
      <c r="K32" s="94"/>
      <c r="L32" s="94"/>
      <c r="M32" s="81"/>
      <c r="N32" s="59"/>
    </row>
    <row r="33" spans="2:14" s="7" customFormat="1">
      <c r="B33" s="58"/>
      <c r="C33" s="79"/>
      <c r="D33" s="80"/>
      <c r="E33" s="79"/>
      <c r="F33" s="79"/>
      <c r="G33" s="28"/>
      <c r="H33" s="77"/>
      <c r="I33" s="77"/>
      <c r="J33" s="77"/>
      <c r="K33" s="77"/>
      <c r="L33" s="77"/>
      <c r="M33" s="83"/>
      <c r="N33" s="59"/>
    </row>
    <row r="34" spans="2:14" s="7" customFormat="1">
      <c r="B34" s="58"/>
      <c r="C34" s="72">
        <v>4</v>
      </c>
      <c r="D34" s="22" t="s">
        <v>271</v>
      </c>
      <c r="E34" s="23" t="s">
        <v>73</v>
      </c>
      <c r="F34" s="23">
        <v>3</v>
      </c>
      <c r="G34" s="28"/>
      <c r="H34" s="73" t="s">
        <v>392</v>
      </c>
      <c r="I34" s="73">
        <v>0</v>
      </c>
      <c r="J34" s="73">
        <v>0</v>
      </c>
      <c r="K34" s="73" t="s">
        <v>392</v>
      </c>
      <c r="L34" s="73" t="s">
        <v>392</v>
      </c>
      <c r="M34" s="76">
        <f>SUM(H34:L34)</f>
        <v>0</v>
      </c>
      <c r="N34" s="59"/>
    </row>
    <row r="35" spans="2:14" s="7" customFormat="1">
      <c r="B35" s="58"/>
      <c r="C35" s="72" t="s">
        <v>255</v>
      </c>
      <c r="D35" s="22" t="s">
        <v>239</v>
      </c>
      <c r="E35" s="23" t="s">
        <v>73</v>
      </c>
      <c r="F35" s="23">
        <v>3</v>
      </c>
      <c r="G35" s="28"/>
      <c r="H35" s="75"/>
      <c r="I35" s="75"/>
      <c r="J35" s="75"/>
      <c r="K35" s="75"/>
      <c r="L35" s="75"/>
      <c r="M35" s="81"/>
      <c r="N35" s="59"/>
    </row>
    <row r="36" spans="2:14" s="7" customFormat="1">
      <c r="B36" s="58"/>
      <c r="C36" s="72" t="s">
        <v>256</v>
      </c>
      <c r="D36" s="22" t="s">
        <v>241</v>
      </c>
      <c r="E36" s="23" t="s">
        <v>73</v>
      </c>
      <c r="F36" s="23">
        <v>3</v>
      </c>
      <c r="G36" s="28"/>
      <c r="H36" s="222">
        <f>H35/Inflation!K$14</f>
        <v>0</v>
      </c>
      <c r="I36" s="222" t="e">
        <f>I35/Inflation!L$14</f>
        <v>#DIV/0!</v>
      </c>
      <c r="J36" s="222" t="e">
        <f>J35/Inflation!M$14</f>
        <v>#DIV/0!</v>
      </c>
      <c r="K36" s="222" t="e">
        <f>K35/Inflation!N$14</f>
        <v>#DIV/0!</v>
      </c>
      <c r="L36" s="222" t="e">
        <f>L35/Inflation!O$14</f>
        <v>#DIV/0!</v>
      </c>
      <c r="M36" s="81"/>
      <c r="N36" s="59"/>
    </row>
    <row r="37" spans="2:14" s="7" customFormat="1">
      <c r="B37" s="58"/>
      <c r="C37" s="72" t="s">
        <v>257</v>
      </c>
      <c r="D37" s="22" t="s">
        <v>391</v>
      </c>
      <c r="E37" s="23" t="s">
        <v>68</v>
      </c>
      <c r="F37" s="23">
        <v>1</v>
      </c>
      <c r="G37" s="28"/>
      <c r="H37" s="107" t="e">
        <f>(H36-H34)/H34</f>
        <v>#DIV/0!</v>
      </c>
      <c r="I37" s="107" t="e">
        <f>(I36-I34)/I34</f>
        <v>#DIV/0!</v>
      </c>
      <c r="J37" s="107" t="e">
        <f>(J36-J34)/J34</f>
        <v>#DIV/0!</v>
      </c>
      <c r="K37" s="107" t="e">
        <f>(K36-K34)/K34</f>
        <v>#DIV/0!</v>
      </c>
      <c r="L37" s="107" t="e">
        <f>(L36-L34)/L34</f>
        <v>#DIV/0!</v>
      </c>
      <c r="M37" s="81"/>
      <c r="N37" s="59"/>
    </row>
    <row r="38" spans="2:14" s="7" customFormat="1">
      <c r="B38" s="58"/>
      <c r="C38" s="72"/>
      <c r="D38" s="22" t="s">
        <v>275</v>
      </c>
      <c r="E38" s="23"/>
      <c r="F38" s="23"/>
      <c r="G38" s="28"/>
      <c r="H38" s="77"/>
      <c r="I38" s="77"/>
      <c r="J38" s="77"/>
      <c r="K38" s="77"/>
      <c r="L38" s="77"/>
      <c r="M38" s="81"/>
      <c r="N38" s="59"/>
    </row>
    <row r="39" spans="2:14" s="7" customFormat="1">
      <c r="B39" s="58"/>
      <c r="C39" s="72" t="s">
        <v>259</v>
      </c>
      <c r="D39" s="78" t="s">
        <v>277</v>
      </c>
      <c r="E39" s="23" t="s">
        <v>66</v>
      </c>
      <c r="F39" s="23">
        <v>0</v>
      </c>
      <c r="G39" s="28"/>
      <c r="H39" s="154"/>
      <c r="I39" s="154"/>
      <c r="J39" s="154"/>
      <c r="K39" s="154"/>
      <c r="L39" s="154"/>
      <c r="M39" s="81"/>
      <c r="N39" s="59"/>
    </row>
    <row r="40" spans="2:14" s="7" customFormat="1">
      <c r="B40" s="58"/>
      <c r="C40" s="79"/>
      <c r="D40" s="80"/>
      <c r="E40" s="79"/>
      <c r="F40" s="79"/>
      <c r="G40" s="28"/>
      <c r="H40" s="77"/>
      <c r="I40" s="77"/>
      <c r="J40" s="77"/>
      <c r="K40" s="77"/>
      <c r="L40" s="77"/>
      <c r="M40" s="83"/>
      <c r="N40" s="59"/>
    </row>
    <row r="41" spans="2:14" s="7" customFormat="1">
      <c r="B41" s="58"/>
      <c r="C41" s="72">
        <v>5</v>
      </c>
      <c r="D41" s="22" t="s">
        <v>282</v>
      </c>
      <c r="E41" s="23" t="s">
        <v>73</v>
      </c>
      <c r="F41" s="23">
        <v>3</v>
      </c>
      <c r="G41" s="28"/>
      <c r="H41" s="73">
        <v>2.2618149392962472E-2</v>
      </c>
      <c r="I41" s="73">
        <v>1.5343987927841416E-2</v>
      </c>
      <c r="J41" s="73">
        <v>4.0126208930653679E-3</v>
      </c>
      <c r="K41" s="73">
        <v>4.0126208930653679E-3</v>
      </c>
      <c r="L41" s="73">
        <v>4.0126208930653679E-3</v>
      </c>
      <c r="M41" s="76">
        <f>SUM(H41:L41)</f>
        <v>4.9999999999999989E-2</v>
      </c>
      <c r="N41" s="59"/>
    </row>
    <row r="42" spans="2:14" s="7" customFormat="1">
      <c r="B42" s="58"/>
      <c r="C42" s="72" t="s">
        <v>260</v>
      </c>
      <c r="D42" s="22" t="s">
        <v>239</v>
      </c>
      <c r="E42" s="23" t="s">
        <v>73</v>
      </c>
      <c r="F42" s="23">
        <v>3</v>
      </c>
      <c r="G42" s="28"/>
      <c r="H42" s="75"/>
      <c r="I42" s="75"/>
      <c r="J42" s="75"/>
      <c r="K42" s="75"/>
      <c r="L42" s="75"/>
      <c r="M42" s="83"/>
      <c r="N42" s="59"/>
    </row>
    <row r="43" spans="2:14" s="7" customFormat="1">
      <c r="B43" s="58"/>
      <c r="C43" s="72" t="s">
        <v>261</v>
      </c>
      <c r="D43" s="22" t="s">
        <v>241</v>
      </c>
      <c r="E43" s="23" t="s">
        <v>73</v>
      </c>
      <c r="F43" s="23">
        <v>3</v>
      </c>
      <c r="G43" s="28"/>
      <c r="H43" s="222">
        <f>H42/Inflation!K$14</f>
        <v>0</v>
      </c>
      <c r="I43" s="222" t="e">
        <f>I42/Inflation!L$14</f>
        <v>#DIV/0!</v>
      </c>
      <c r="J43" s="222" t="e">
        <f>J42/Inflation!M$14</f>
        <v>#DIV/0!</v>
      </c>
      <c r="K43" s="222" t="e">
        <f>K42/Inflation!N$14</f>
        <v>#DIV/0!</v>
      </c>
      <c r="L43" s="222" t="e">
        <f>L42/Inflation!O$14</f>
        <v>#DIV/0!</v>
      </c>
      <c r="M43" s="83"/>
      <c r="N43" s="59"/>
    </row>
    <row r="44" spans="2:14" s="7" customFormat="1">
      <c r="B44" s="58"/>
      <c r="C44" s="72" t="s">
        <v>262</v>
      </c>
      <c r="D44" s="22" t="s">
        <v>391</v>
      </c>
      <c r="E44" s="23" t="s">
        <v>68</v>
      </c>
      <c r="F44" s="23">
        <v>1</v>
      </c>
      <c r="G44" s="28"/>
      <c r="H44" s="107">
        <f>(H43-H41)/H41</f>
        <v>-1</v>
      </c>
      <c r="I44" s="107" t="e">
        <f>(I43-I41)/I41</f>
        <v>#DIV/0!</v>
      </c>
      <c r="J44" s="107" t="e">
        <f>(J43-J41)/J41</f>
        <v>#DIV/0!</v>
      </c>
      <c r="K44" s="107" t="e">
        <f>(K43-K41)/K41</f>
        <v>#DIV/0!</v>
      </c>
      <c r="L44" s="107" t="e">
        <f>(L43-L41)/L41</f>
        <v>#DIV/0!</v>
      </c>
      <c r="M44" s="83"/>
      <c r="N44" s="59"/>
    </row>
    <row r="45" spans="2:14" s="7" customFormat="1">
      <c r="B45" s="58"/>
      <c r="C45" s="72"/>
      <c r="D45" s="22" t="s">
        <v>286</v>
      </c>
      <c r="E45" s="23"/>
      <c r="F45" s="23"/>
      <c r="G45" s="28"/>
      <c r="H45" s="77"/>
      <c r="I45" s="77"/>
      <c r="J45" s="77"/>
      <c r="K45" s="77"/>
      <c r="L45" s="77"/>
      <c r="M45" s="83"/>
      <c r="N45" s="59"/>
    </row>
    <row r="46" spans="2:14" s="7" customFormat="1">
      <c r="B46" s="58"/>
      <c r="C46" s="72" t="s">
        <v>263</v>
      </c>
      <c r="D46" s="78" t="s">
        <v>394</v>
      </c>
      <c r="E46" s="23" t="s">
        <v>66</v>
      </c>
      <c r="F46" s="23">
        <v>0</v>
      </c>
      <c r="G46" s="28"/>
      <c r="H46" s="94"/>
      <c r="I46" s="94"/>
      <c r="J46" s="94"/>
      <c r="K46" s="94"/>
      <c r="L46" s="94"/>
      <c r="M46" s="83"/>
      <c r="N46" s="59"/>
    </row>
    <row r="47" spans="2:14" s="7" customFormat="1">
      <c r="B47" s="58"/>
      <c r="C47" s="72" t="s">
        <v>393</v>
      </c>
      <c r="D47" s="78" t="s">
        <v>395</v>
      </c>
      <c r="E47" s="23" t="s">
        <v>66</v>
      </c>
      <c r="F47" s="23">
        <v>0</v>
      </c>
      <c r="G47" s="28"/>
      <c r="H47" s="94"/>
      <c r="I47" s="94"/>
      <c r="J47" s="94"/>
      <c r="K47" s="94"/>
      <c r="L47" s="94"/>
      <c r="M47" s="83"/>
      <c r="N47" s="59"/>
    </row>
    <row r="48" spans="2:14" s="7" customFormat="1">
      <c r="B48" s="58"/>
      <c r="C48" s="79"/>
      <c r="D48" s="80"/>
      <c r="E48" s="79"/>
      <c r="F48" s="79"/>
      <c r="G48" s="28"/>
      <c r="H48" s="77"/>
      <c r="I48" s="77"/>
      <c r="J48" s="77"/>
      <c r="K48" s="77"/>
      <c r="L48" s="77"/>
      <c r="M48" s="83"/>
      <c r="N48" s="59"/>
    </row>
    <row r="49" spans="1:14" s="7" customFormat="1">
      <c r="A49" s="17"/>
      <c r="B49" s="58"/>
      <c r="C49" s="72">
        <v>6</v>
      </c>
      <c r="D49" s="22" t="s">
        <v>400</v>
      </c>
      <c r="E49" s="23" t="s">
        <v>73</v>
      </c>
      <c r="F49" s="23">
        <v>3</v>
      </c>
      <c r="G49" s="28"/>
      <c r="H49" s="73">
        <v>0.11824999999999999</v>
      </c>
      <c r="I49" s="73">
        <v>0</v>
      </c>
      <c r="J49" s="73">
        <v>0</v>
      </c>
      <c r="K49" s="73">
        <v>0</v>
      </c>
      <c r="L49" s="73">
        <v>0</v>
      </c>
      <c r="M49" s="76">
        <f>SUM(H49:L49)</f>
        <v>0.11824999999999999</v>
      </c>
      <c r="N49" s="59"/>
    </row>
    <row r="50" spans="1:14" s="7" customFormat="1">
      <c r="A50" s="17"/>
      <c r="B50" s="58"/>
      <c r="C50" s="72" t="s">
        <v>265</v>
      </c>
      <c r="D50" s="22" t="s">
        <v>239</v>
      </c>
      <c r="E50" s="23" t="s">
        <v>73</v>
      </c>
      <c r="F50" s="23">
        <v>3</v>
      </c>
      <c r="G50" s="28"/>
      <c r="H50" s="75"/>
      <c r="I50" s="75"/>
      <c r="J50" s="75"/>
      <c r="K50" s="75"/>
      <c r="L50" s="75"/>
      <c r="M50" s="83"/>
      <c r="N50" s="59"/>
    </row>
    <row r="51" spans="1:14" s="7" customFormat="1">
      <c r="A51" s="17"/>
      <c r="B51" s="58"/>
      <c r="C51" s="72" t="s">
        <v>266</v>
      </c>
      <c r="D51" s="22" t="s">
        <v>241</v>
      </c>
      <c r="E51" s="23" t="s">
        <v>73</v>
      </c>
      <c r="F51" s="23">
        <v>3</v>
      </c>
      <c r="G51" s="28"/>
      <c r="H51" s="222">
        <f>H50/Inflation!K$14</f>
        <v>0</v>
      </c>
      <c r="I51" s="222" t="e">
        <f>I50/Inflation!L$14</f>
        <v>#DIV/0!</v>
      </c>
      <c r="J51" s="222" t="e">
        <f>J50/Inflation!M$14</f>
        <v>#DIV/0!</v>
      </c>
      <c r="K51" s="222" t="e">
        <f>K50/Inflation!N$14</f>
        <v>#DIV/0!</v>
      </c>
      <c r="L51" s="222" t="e">
        <f>L50/Inflation!O$14</f>
        <v>#DIV/0!</v>
      </c>
      <c r="M51" s="83"/>
      <c r="N51" s="59"/>
    </row>
    <row r="52" spans="1:14" s="7" customFormat="1">
      <c r="A52" s="17"/>
      <c r="B52" s="58"/>
      <c r="C52" s="72" t="s">
        <v>267</v>
      </c>
      <c r="D52" s="22" t="s">
        <v>391</v>
      </c>
      <c r="E52" s="23" t="s">
        <v>68</v>
      </c>
      <c r="F52" s="23">
        <v>1</v>
      </c>
      <c r="G52" s="28"/>
      <c r="H52" s="107">
        <f>(H51-H49)/H49</f>
        <v>-1</v>
      </c>
      <c r="I52" s="107" t="e">
        <f>(I51-I49)/I49</f>
        <v>#DIV/0!</v>
      </c>
      <c r="J52" s="107" t="e">
        <f>(J51-J49)/J49</f>
        <v>#DIV/0!</v>
      </c>
      <c r="K52" s="107" t="e">
        <f>(K51-K49)/K49</f>
        <v>#DIV/0!</v>
      </c>
      <c r="L52" s="107" t="e">
        <f>(L51-L49)/L49</f>
        <v>#DIV/0!</v>
      </c>
      <c r="M52" s="83"/>
      <c r="N52" s="59"/>
    </row>
    <row r="53" spans="1:14" s="7" customFormat="1">
      <c r="A53" s="17"/>
      <c r="B53" s="58"/>
      <c r="C53" s="72"/>
      <c r="D53" s="22" t="s">
        <v>397</v>
      </c>
      <c r="E53" s="23"/>
      <c r="F53" s="23"/>
      <c r="G53" s="28"/>
      <c r="H53" s="77"/>
      <c r="I53" s="77"/>
      <c r="J53" s="77"/>
      <c r="K53" s="77"/>
      <c r="L53" s="77"/>
      <c r="M53" s="83"/>
      <c r="N53" s="59"/>
    </row>
    <row r="54" spans="1:14" s="7" customFormat="1">
      <c r="A54" s="17"/>
      <c r="B54" s="58"/>
      <c r="C54" s="72" t="s">
        <v>269</v>
      </c>
      <c r="D54" s="78" t="s">
        <v>398</v>
      </c>
      <c r="E54" s="23" t="s">
        <v>66</v>
      </c>
      <c r="F54" s="23">
        <v>0</v>
      </c>
      <c r="G54" s="28"/>
      <c r="H54" s="94"/>
      <c r="I54" s="94"/>
      <c r="J54" s="94"/>
      <c r="K54" s="94"/>
      <c r="L54" s="94"/>
      <c r="M54" s="83"/>
      <c r="N54" s="59"/>
    </row>
    <row r="55" spans="1:14" s="7" customFormat="1">
      <c r="A55" s="17"/>
      <c r="B55" s="58"/>
      <c r="C55" s="72" t="s">
        <v>396</v>
      </c>
      <c r="D55" s="78" t="s">
        <v>399</v>
      </c>
      <c r="E55" s="23" t="s">
        <v>66</v>
      </c>
      <c r="F55" s="23">
        <v>0</v>
      </c>
      <c r="G55" s="28"/>
      <c r="H55" s="94"/>
      <c r="I55" s="94"/>
      <c r="J55" s="94"/>
      <c r="K55" s="94"/>
      <c r="L55" s="94"/>
      <c r="M55" s="83"/>
      <c r="N55" s="59"/>
    </row>
    <row r="56" spans="1:14" s="7" customFormat="1">
      <c r="A56" s="17"/>
      <c r="B56" s="58"/>
      <c r="C56" s="79"/>
      <c r="D56" s="80"/>
      <c r="E56" s="79"/>
      <c r="F56" s="79"/>
      <c r="G56" s="28"/>
      <c r="H56" s="77"/>
      <c r="I56" s="77"/>
      <c r="J56" s="77"/>
      <c r="K56" s="77"/>
      <c r="L56" s="77"/>
      <c r="M56" s="81"/>
      <c r="N56" s="59"/>
    </row>
    <row r="57" spans="1:14" s="7" customFormat="1">
      <c r="A57" s="17"/>
      <c r="B57" s="58"/>
      <c r="C57" s="72">
        <v>7</v>
      </c>
      <c r="D57" s="22" t="s">
        <v>401</v>
      </c>
      <c r="E57" s="23" t="s">
        <v>73</v>
      </c>
      <c r="F57" s="23">
        <v>3</v>
      </c>
      <c r="G57" s="28"/>
      <c r="H57" s="73">
        <v>0.15049999999999999</v>
      </c>
      <c r="I57" s="73">
        <v>0.39452500000000001</v>
      </c>
      <c r="J57" s="73">
        <v>0.44504999999999995</v>
      </c>
      <c r="K57" s="73">
        <v>0.20102500000000004</v>
      </c>
      <c r="L57" s="73" t="s">
        <v>392</v>
      </c>
      <c r="M57" s="76">
        <f>SUM(H57:L57)</f>
        <v>1.1911</v>
      </c>
      <c r="N57" s="59"/>
    </row>
    <row r="58" spans="1:14" s="7" customFormat="1">
      <c r="A58" s="17"/>
      <c r="B58" s="58"/>
      <c r="C58" s="72" t="s">
        <v>272</v>
      </c>
      <c r="D58" s="22" t="s">
        <v>239</v>
      </c>
      <c r="E58" s="23" t="s">
        <v>73</v>
      </c>
      <c r="F58" s="23">
        <v>3</v>
      </c>
      <c r="G58" s="28"/>
      <c r="H58" s="75"/>
      <c r="I58" s="75"/>
      <c r="J58" s="75"/>
      <c r="K58" s="75"/>
      <c r="L58" s="75"/>
      <c r="M58" s="81"/>
      <c r="N58" s="59"/>
    </row>
    <row r="59" spans="1:14" s="7" customFormat="1">
      <c r="A59" s="17"/>
      <c r="B59" s="58"/>
      <c r="C59" s="72" t="s">
        <v>273</v>
      </c>
      <c r="D59" s="22" t="s">
        <v>241</v>
      </c>
      <c r="E59" s="23" t="s">
        <v>73</v>
      </c>
      <c r="F59" s="23">
        <v>3</v>
      </c>
      <c r="G59" s="28"/>
      <c r="H59" s="222">
        <f>H58/Inflation!K$14</f>
        <v>0</v>
      </c>
      <c r="I59" s="222" t="e">
        <f>I58/Inflation!L$14</f>
        <v>#DIV/0!</v>
      </c>
      <c r="J59" s="222" t="e">
        <f>J58/Inflation!M$14</f>
        <v>#DIV/0!</v>
      </c>
      <c r="K59" s="222" t="e">
        <f>K58/Inflation!N$14</f>
        <v>#DIV/0!</v>
      </c>
      <c r="L59" s="222" t="e">
        <f>L58/Inflation!O$14</f>
        <v>#DIV/0!</v>
      </c>
      <c r="M59" s="81"/>
      <c r="N59" s="59"/>
    </row>
    <row r="60" spans="1:14" s="7" customFormat="1">
      <c r="A60" s="17"/>
      <c r="B60" s="58"/>
      <c r="C60" s="72" t="s">
        <v>274</v>
      </c>
      <c r="D60" s="22" t="s">
        <v>391</v>
      </c>
      <c r="E60" s="23" t="s">
        <v>68</v>
      </c>
      <c r="F60" s="23">
        <v>1</v>
      </c>
      <c r="G60" s="28"/>
      <c r="H60" s="107">
        <f>(H59-H57)/H57</f>
        <v>-1</v>
      </c>
      <c r="I60" s="107" t="e">
        <f>(I59-I57)/I57</f>
        <v>#DIV/0!</v>
      </c>
      <c r="J60" s="107" t="e">
        <f>(J59-J57)/J57</f>
        <v>#DIV/0!</v>
      </c>
      <c r="K60" s="107" t="e">
        <f>(K59-K57)/K57</f>
        <v>#DIV/0!</v>
      </c>
      <c r="L60" s="107" t="e">
        <f>(L59-L57)/L57</f>
        <v>#DIV/0!</v>
      </c>
      <c r="M60" s="81"/>
      <c r="N60" s="59"/>
    </row>
    <row r="61" spans="1:14" s="7" customFormat="1">
      <c r="A61" s="17"/>
      <c r="B61" s="58"/>
      <c r="C61" s="72"/>
      <c r="D61" s="22" t="s">
        <v>402</v>
      </c>
      <c r="E61" s="23"/>
      <c r="F61" s="23"/>
      <c r="G61" s="28"/>
      <c r="H61" s="77"/>
      <c r="I61" s="77"/>
      <c r="J61" s="77"/>
      <c r="K61" s="77"/>
      <c r="L61" s="77"/>
      <c r="M61" s="81"/>
      <c r="N61" s="59"/>
    </row>
    <row r="62" spans="1:14" s="7" customFormat="1">
      <c r="A62" s="17"/>
      <c r="B62" s="58"/>
      <c r="C62" s="72" t="s">
        <v>276</v>
      </c>
      <c r="D62" s="78" t="s">
        <v>403</v>
      </c>
      <c r="E62" s="23" t="s">
        <v>66</v>
      </c>
      <c r="F62" s="23">
        <v>0</v>
      </c>
      <c r="G62" s="28"/>
      <c r="H62" s="94"/>
      <c r="I62" s="94"/>
      <c r="J62" s="94"/>
      <c r="K62" s="94"/>
      <c r="L62" s="94"/>
      <c r="M62" s="81"/>
      <c r="N62" s="59"/>
    </row>
    <row r="63" spans="1:14" s="7" customFormat="1">
      <c r="A63" s="17"/>
      <c r="B63" s="58"/>
      <c r="C63" s="79"/>
      <c r="D63" s="84"/>
      <c r="E63" s="79"/>
      <c r="F63" s="79"/>
      <c r="G63" s="28"/>
      <c r="H63" s="77"/>
      <c r="I63" s="77"/>
      <c r="J63" s="77"/>
      <c r="K63" s="77"/>
      <c r="L63" s="77"/>
      <c r="M63" s="83"/>
      <c r="N63" s="59"/>
    </row>
    <row r="64" spans="1:14" s="7" customFormat="1">
      <c r="A64" s="17"/>
      <c r="B64" s="58"/>
      <c r="C64" s="72">
        <v>8</v>
      </c>
      <c r="D64" s="22" t="s">
        <v>404</v>
      </c>
      <c r="E64" s="23" t="s">
        <v>73</v>
      </c>
      <c r="F64" s="23">
        <v>3</v>
      </c>
      <c r="G64" s="28"/>
      <c r="H64" s="73">
        <v>0.11475625000000002</v>
      </c>
      <c r="I64" s="73">
        <v>0.19726249999999998</v>
      </c>
      <c r="J64" s="73">
        <v>8.2506250000000017E-2</v>
      </c>
      <c r="K64" s="73" t="s">
        <v>392</v>
      </c>
      <c r="L64" s="73" t="s">
        <v>392</v>
      </c>
      <c r="M64" s="76">
        <f>SUM(H64:L64)</f>
        <v>0.39452500000000001</v>
      </c>
      <c r="N64" s="59"/>
    </row>
    <row r="65" spans="1:14" s="7" customFormat="1">
      <c r="A65" s="17"/>
      <c r="B65" s="58"/>
      <c r="C65" s="72" t="s">
        <v>278</v>
      </c>
      <c r="D65" s="22" t="s">
        <v>239</v>
      </c>
      <c r="E65" s="23" t="s">
        <v>73</v>
      </c>
      <c r="F65" s="23">
        <v>3</v>
      </c>
      <c r="G65" s="28"/>
      <c r="H65" s="75"/>
      <c r="I65" s="75"/>
      <c r="J65" s="75"/>
      <c r="K65" s="75"/>
      <c r="L65" s="75"/>
      <c r="M65" s="83"/>
      <c r="N65" s="59"/>
    </row>
    <row r="66" spans="1:14" s="7" customFormat="1">
      <c r="A66" s="17"/>
      <c r="B66" s="58"/>
      <c r="C66" s="72" t="s">
        <v>279</v>
      </c>
      <c r="D66" s="22" t="s">
        <v>241</v>
      </c>
      <c r="E66" s="23" t="s">
        <v>73</v>
      </c>
      <c r="F66" s="23">
        <v>3</v>
      </c>
      <c r="G66" s="28"/>
      <c r="H66" s="75"/>
      <c r="I66" s="75"/>
      <c r="J66" s="75"/>
      <c r="K66" s="75"/>
      <c r="L66" s="75"/>
      <c r="M66" s="83"/>
      <c r="N66" s="59"/>
    </row>
    <row r="67" spans="1:14" s="7" customFormat="1">
      <c r="A67" s="17"/>
      <c r="B67" s="58"/>
      <c r="C67" s="72" t="s">
        <v>280</v>
      </c>
      <c r="D67" s="22" t="s">
        <v>391</v>
      </c>
      <c r="E67" s="23" t="s">
        <v>68</v>
      </c>
      <c r="F67" s="23">
        <v>1</v>
      </c>
      <c r="G67" s="28"/>
      <c r="H67" s="222">
        <f>H65/Inflation!K$14</f>
        <v>0</v>
      </c>
      <c r="I67" s="222" t="e">
        <f>I65/Inflation!L$14</f>
        <v>#DIV/0!</v>
      </c>
      <c r="J67" s="222" t="e">
        <f>J65/Inflation!M$14</f>
        <v>#DIV/0!</v>
      </c>
      <c r="K67" s="222" t="e">
        <f>K65/Inflation!N$14</f>
        <v>#DIV/0!</v>
      </c>
      <c r="L67" s="222" t="e">
        <f>L65/Inflation!O$14</f>
        <v>#DIV/0!</v>
      </c>
      <c r="M67" s="83"/>
      <c r="N67" s="59"/>
    </row>
    <row r="68" spans="1:14" s="7" customFormat="1">
      <c r="A68" s="17"/>
      <c r="B68" s="58"/>
      <c r="C68" s="72"/>
      <c r="D68" s="22" t="s">
        <v>405</v>
      </c>
      <c r="E68" s="23"/>
      <c r="F68" s="23"/>
      <c r="G68" s="28"/>
      <c r="H68" s="107">
        <f>(H67-H64)/H64</f>
        <v>-1</v>
      </c>
      <c r="I68" s="107" t="e">
        <f>(I67-I64)/I64</f>
        <v>#DIV/0!</v>
      </c>
      <c r="J68" s="107" t="e">
        <f>(J67-J64)/J64</f>
        <v>#DIV/0!</v>
      </c>
      <c r="K68" s="107" t="e">
        <f>(K67-K64)/K64</f>
        <v>#DIV/0!</v>
      </c>
      <c r="L68" s="107" t="e">
        <f>(L67-L64)/L64</f>
        <v>#DIV/0!</v>
      </c>
      <c r="M68" s="83"/>
      <c r="N68" s="59"/>
    </row>
    <row r="69" spans="1:14" s="7" customFormat="1">
      <c r="A69" s="17"/>
      <c r="B69" s="58"/>
      <c r="C69" s="72" t="s">
        <v>281</v>
      </c>
      <c r="D69" s="78" t="s">
        <v>406</v>
      </c>
      <c r="E69" s="23"/>
      <c r="F69" s="23"/>
      <c r="G69" s="28"/>
      <c r="H69" s="77"/>
      <c r="I69" s="77"/>
      <c r="J69" s="77"/>
      <c r="K69" s="77"/>
      <c r="L69" s="77"/>
      <c r="M69" s="83"/>
      <c r="N69" s="59"/>
    </row>
    <row r="70" spans="1:14" s="7" customFormat="1">
      <c r="A70" s="17"/>
      <c r="B70" s="58"/>
      <c r="C70" s="79"/>
      <c r="D70" s="84"/>
      <c r="E70" s="79"/>
      <c r="F70" s="79"/>
      <c r="G70" s="28"/>
      <c r="H70" s="77"/>
      <c r="I70" s="77"/>
      <c r="J70" s="77"/>
      <c r="K70" s="77"/>
      <c r="L70" s="77"/>
      <c r="M70" s="83"/>
      <c r="N70" s="59"/>
    </row>
    <row r="71" spans="1:14" s="7" customFormat="1">
      <c r="A71" s="17"/>
      <c r="B71" s="58"/>
      <c r="C71" s="72">
        <v>9</v>
      </c>
      <c r="D71" s="22" t="s">
        <v>473</v>
      </c>
      <c r="E71" s="23" t="s">
        <v>73</v>
      </c>
      <c r="F71" s="23">
        <v>3</v>
      </c>
      <c r="G71" s="28"/>
      <c r="H71" s="73">
        <v>0.14781249999999996</v>
      </c>
      <c r="I71" s="73">
        <v>0.14781249999999996</v>
      </c>
      <c r="J71" s="73" t="s">
        <v>392</v>
      </c>
      <c r="K71" s="73" t="s">
        <v>392</v>
      </c>
      <c r="L71" s="73" t="s">
        <v>392</v>
      </c>
      <c r="M71" s="76">
        <f>SUM(H71:L71)</f>
        <v>0.29562499999999992</v>
      </c>
      <c r="N71" s="59"/>
    </row>
    <row r="72" spans="1:14" s="7" customFormat="1">
      <c r="A72" s="17"/>
      <c r="B72" s="58"/>
      <c r="C72" s="72" t="s">
        <v>283</v>
      </c>
      <c r="D72" s="22" t="s">
        <v>239</v>
      </c>
      <c r="E72" s="23" t="s">
        <v>73</v>
      </c>
      <c r="F72" s="23">
        <v>3</v>
      </c>
      <c r="G72" s="28"/>
      <c r="H72" s="75"/>
      <c r="I72" s="75"/>
      <c r="J72" s="75"/>
      <c r="K72" s="75"/>
      <c r="L72" s="75"/>
      <c r="M72" s="83"/>
      <c r="N72" s="59"/>
    </row>
    <row r="73" spans="1:14" s="7" customFormat="1">
      <c r="A73" s="17"/>
      <c r="B73" s="58"/>
      <c r="C73" s="72" t="s">
        <v>284</v>
      </c>
      <c r="D73" s="22" t="s">
        <v>241</v>
      </c>
      <c r="E73" s="23" t="s">
        <v>73</v>
      </c>
      <c r="F73" s="23">
        <v>3</v>
      </c>
      <c r="G73" s="28"/>
      <c r="H73" s="222">
        <f>H72/Inflation!K$14</f>
        <v>0</v>
      </c>
      <c r="I73" s="222" t="e">
        <f>I72/Inflation!L$14</f>
        <v>#DIV/0!</v>
      </c>
      <c r="J73" s="222" t="e">
        <f>J72/Inflation!M$14</f>
        <v>#DIV/0!</v>
      </c>
      <c r="K73" s="222" t="e">
        <f>K72/Inflation!N$14</f>
        <v>#DIV/0!</v>
      </c>
      <c r="L73" s="222" t="e">
        <f>L72/Inflation!O$14</f>
        <v>#DIV/0!</v>
      </c>
      <c r="M73" s="83"/>
      <c r="N73" s="59"/>
    </row>
    <row r="74" spans="1:14" s="7" customFormat="1">
      <c r="A74" s="17"/>
      <c r="B74" s="58"/>
      <c r="C74" s="72" t="s">
        <v>285</v>
      </c>
      <c r="D74" s="22" t="s">
        <v>391</v>
      </c>
      <c r="E74" s="23" t="s">
        <v>68</v>
      </c>
      <c r="F74" s="23">
        <v>1</v>
      </c>
      <c r="G74" s="28"/>
      <c r="H74" s="107">
        <f>(H73-H71)/H71</f>
        <v>-1</v>
      </c>
      <c r="I74" s="107" t="e">
        <f>(I73-I71)/I71</f>
        <v>#DIV/0!</v>
      </c>
      <c r="J74" s="107" t="e">
        <f>(J73-J71)/J71</f>
        <v>#DIV/0!</v>
      </c>
      <c r="K74" s="107" t="e">
        <f>(K73-K71)/K71</f>
        <v>#DIV/0!</v>
      </c>
      <c r="L74" s="107" t="e">
        <f>(L73-L71)/L71</f>
        <v>#DIV/0!</v>
      </c>
      <c r="M74" s="83"/>
      <c r="N74" s="59"/>
    </row>
    <row r="75" spans="1:14" s="7" customFormat="1">
      <c r="A75" s="17"/>
      <c r="B75" s="58"/>
      <c r="C75" s="72"/>
      <c r="D75" s="22" t="s">
        <v>407</v>
      </c>
      <c r="E75" s="23"/>
      <c r="F75" s="23"/>
      <c r="G75" s="28"/>
      <c r="H75" s="77"/>
      <c r="I75" s="77"/>
      <c r="J75" s="77"/>
      <c r="K75" s="77"/>
      <c r="L75" s="77"/>
      <c r="M75" s="83"/>
      <c r="N75" s="59"/>
    </row>
    <row r="76" spans="1:14" s="7" customFormat="1">
      <c r="A76" s="17"/>
      <c r="B76" s="58"/>
      <c r="C76" s="72" t="s">
        <v>287</v>
      </c>
      <c r="D76" s="78" t="s">
        <v>408</v>
      </c>
      <c r="E76" s="23" t="s">
        <v>66</v>
      </c>
      <c r="F76" s="23">
        <v>0</v>
      </c>
      <c r="G76" s="28"/>
      <c r="H76" s="94"/>
      <c r="I76" s="94"/>
      <c r="J76" s="94"/>
      <c r="K76" s="94"/>
      <c r="L76" s="94"/>
      <c r="M76" s="83"/>
      <c r="N76" s="59"/>
    </row>
    <row r="77" spans="1:14" s="7" customFormat="1">
      <c r="A77" s="17"/>
      <c r="B77" s="58"/>
      <c r="C77" s="79"/>
      <c r="D77" s="84"/>
      <c r="E77" s="79"/>
      <c r="F77" s="79"/>
      <c r="G77" s="28"/>
      <c r="H77" s="77"/>
      <c r="I77" s="77"/>
      <c r="J77" s="77"/>
      <c r="K77" s="77"/>
      <c r="L77" s="77"/>
      <c r="M77" s="83"/>
      <c r="N77" s="59"/>
    </row>
    <row r="78" spans="1:14" s="7" customFormat="1">
      <c r="A78" s="17"/>
      <c r="B78" s="58"/>
      <c r="C78" s="72">
        <v>10</v>
      </c>
      <c r="D78" s="22" t="s">
        <v>474</v>
      </c>
      <c r="E78" s="23" t="s">
        <v>73</v>
      </c>
      <c r="F78" s="23">
        <v>3</v>
      </c>
      <c r="G78" s="28"/>
      <c r="H78" s="73">
        <v>0.1349860865980444</v>
      </c>
      <c r="I78" s="73">
        <v>0.12725004186903369</v>
      </c>
      <c r="J78" s="73">
        <v>5.1994640763691174E-2</v>
      </c>
      <c r="K78" s="73" t="s">
        <v>392</v>
      </c>
      <c r="L78" s="73" t="s">
        <v>392</v>
      </c>
      <c r="M78" s="76">
        <f>SUM(H78:L78)</f>
        <v>0.31423076923076931</v>
      </c>
      <c r="N78" s="59"/>
    </row>
    <row r="79" spans="1:14" s="7" customFormat="1">
      <c r="A79" s="17"/>
      <c r="B79" s="58"/>
      <c r="C79" s="72" t="s">
        <v>289</v>
      </c>
      <c r="D79" s="22" t="s">
        <v>239</v>
      </c>
      <c r="E79" s="23" t="s">
        <v>73</v>
      </c>
      <c r="F79" s="23">
        <v>3</v>
      </c>
      <c r="G79" s="28"/>
      <c r="H79" s="75"/>
      <c r="I79" s="75"/>
      <c r="J79" s="75"/>
      <c r="K79" s="75"/>
      <c r="L79" s="75"/>
      <c r="M79" s="83"/>
      <c r="N79" s="59"/>
    </row>
    <row r="80" spans="1:14" s="7" customFormat="1">
      <c r="A80" s="17"/>
      <c r="B80" s="58"/>
      <c r="C80" s="72" t="s">
        <v>290</v>
      </c>
      <c r="D80" s="22" t="s">
        <v>241</v>
      </c>
      <c r="E80" s="23" t="s">
        <v>73</v>
      </c>
      <c r="F80" s="23">
        <v>3</v>
      </c>
      <c r="G80" s="28"/>
      <c r="H80" s="222">
        <f>H79/Inflation!K$14</f>
        <v>0</v>
      </c>
      <c r="I80" s="222" t="e">
        <f>I79/Inflation!L$14</f>
        <v>#DIV/0!</v>
      </c>
      <c r="J80" s="222" t="e">
        <f>J79/Inflation!M$14</f>
        <v>#DIV/0!</v>
      </c>
      <c r="K80" s="222" t="e">
        <f>K79/Inflation!N$14</f>
        <v>#DIV/0!</v>
      </c>
      <c r="L80" s="222" t="e">
        <f>L79/Inflation!O$14</f>
        <v>#DIV/0!</v>
      </c>
      <c r="M80" s="83"/>
      <c r="N80" s="59"/>
    </row>
    <row r="81" spans="1:14" s="7" customFormat="1">
      <c r="A81" s="17"/>
      <c r="B81" s="58"/>
      <c r="C81" s="72" t="s">
        <v>291</v>
      </c>
      <c r="D81" s="22" t="s">
        <v>391</v>
      </c>
      <c r="E81" s="23" t="s">
        <v>68</v>
      </c>
      <c r="F81" s="23">
        <v>1</v>
      </c>
      <c r="G81" s="28"/>
      <c r="H81" s="107">
        <f>(H80-H78)/H78</f>
        <v>-1</v>
      </c>
      <c r="I81" s="107" t="e">
        <f>(I80-I78)/I78</f>
        <v>#DIV/0!</v>
      </c>
      <c r="J81" s="107" t="e">
        <f>(J80-J78)/J78</f>
        <v>#DIV/0!</v>
      </c>
      <c r="K81" s="107" t="e">
        <f>(K80-K78)/K78</f>
        <v>#DIV/0!</v>
      </c>
      <c r="L81" s="107" t="e">
        <f>(L80-L78)/L78</f>
        <v>#DIV/0!</v>
      </c>
      <c r="M81" s="83"/>
      <c r="N81" s="59"/>
    </row>
    <row r="82" spans="1:14" s="7" customFormat="1">
      <c r="A82" s="17"/>
      <c r="B82" s="58"/>
      <c r="C82" s="72"/>
      <c r="D82" s="22" t="s">
        <v>409</v>
      </c>
      <c r="E82" s="23"/>
      <c r="F82" s="23"/>
      <c r="G82" s="28"/>
      <c r="H82" s="77"/>
      <c r="I82" s="77"/>
      <c r="J82" s="77"/>
      <c r="K82" s="77"/>
      <c r="L82" s="77"/>
      <c r="M82" s="83"/>
      <c r="N82" s="59"/>
    </row>
    <row r="83" spans="1:14" s="7" customFormat="1">
      <c r="A83" s="17"/>
      <c r="B83" s="58"/>
      <c r="C83" s="72" t="s">
        <v>293</v>
      </c>
      <c r="D83" s="78" t="s">
        <v>410</v>
      </c>
      <c r="E83" s="23" t="s">
        <v>66</v>
      </c>
      <c r="F83" s="23">
        <v>0</v>
      </c>
      <c r="G83" s="28"/>
      <c r="H83" s="94"/>
      <c r="I83" s="94"/>
      <c r="J83" s="94"/>
      <c r="K83" s="94"/>
      <c r="L83" s="94"/>
      <c r="M83" s="83"/>
      <c r="N83" s="59"/>
    </row>
    <row r="84" spans="1:14" s="7" customFormat="1">
      <c r="A84" s="17"/>
      <c r="B84" s="58"/>
      <c r="C84" s="79"/>
      <c r="D84" s="84"/>
      <c r="E84" s="79"/>
      <c r="F84" s="79"/>
      <c r="G84" s="28"/>
      <c r="H84" s="77"/>
      <c r="I84" s="77"/>
      <c r="J84" s="77"/>
      <c r="K84" s="77"/>
      <c r="L84" s="77"/>
      <c r="M84" s="83"/>
      <c r="N84" s="59"/>
    </row>
    <row r="85" spans="1:14" s="7" customFormat="1">
      <c r="A85" s="17"/>
      <c r="B85" s="58"/>
      <c r="C85" s="72">
        <v>11</v>
      </c>
      <c r="D85" s="22" t="s">
        <v>411</v>
      </c>
      <c r="E85" s="23" t="s">
        <v>73</v>
      </c>
      <c r="F85" s="23">
        <v>3</v>
      </c>
      <c r="G85" s="28"/>
      <c r="H85" s="73">
        <v>2.58E-2</v>
      </c>
      <c r="I85" s="73">
        <v>2.58E-2</v>
      </c>
      <c r="J85" s="73">
        <v>7.4175000000000005E-2</v>
      </c>
      <c r="K85" s="73">
        <v>0.145125</v>
      </c>
      <c r="L85" s="73">
        <v>0.10105</v>
      </c>
      <c r="M85" s="76">
        <f>SUM(H85:L85)</f>
        <v>0.37195</v>
      </c>
      <c r="N85" s="59"/>
    </row>
    <row r="86" spans="1:14" s="7" customFormat="1">
      <c r="A86" s="17"/>
      <c r="B86" s="58"/>
      <c r="C86" s="72" t="s">
        <v>294</v>
      </c>
      <c r="D86" s="22" t="s">
        <v>239</v>
      </c>
      <c r="E86" s="23" t="s">
        <v>73</v>
      </c>
      <c r="F86" s="23">
        <v>3</v>
      </c>
      <c r="G86" s="28"/>
      <c r="H86" s="75"/>
      <c r="I86" s="75"/>
      <c r="J86" s="75"/>
      <c r="K86" s="75"/>
      <c r="L86" s="75"/>
      <c r="M86" s="83"/>
      <c r="N86" s="59"/>
    </row>
    <row r="87" spans="1:14" s="7" customFormat="1">
      <c r="A87" s="17"/>
      <c r="B87" s="58"/>
      <c r="C87" s="72" t="s">
        <v>295</v>
      </c>
      <c r="D87" s="22" t="s">
        <v>241</v>
      </c>
      <c r="E87" s="23" t="s">
        <v>73</v>
      </c>
      <c r="F87" s="23">
        <v>3</v>
      </c>
      <c r="G87" s="28"/>
      <c r="H87" s="222">
        <f>H86/Inflation!K$14</f>
        <v>0</v>
      </c>
      <c r="I87" s="222" t="e">
        <f>I86/Inflation!L$14</f>
        <v>#DIV/0!</v>
      </c>
      <c r="J87" s="222" t="e">
        <f>J86/Inflation!M$14</f>
        <v>#DIV/0!</v>
      </c>
      <c r="K87" s="222" t="e">
        <f>K86/Inflation!N$14</f>
        <v>#DIV/0!</v>
      </c>
      <c r="L87" s="222" t="e">
        <f>L86/Inflation!O$14</f>
        <v>#DIV/0!</v>
      </c>
      <c r="M87" s="83"/>
      <c r="N87" s="59"/>
    </row>
    <row r="88" spans="1:14" s="7" customFormat="1">
      <c r="A88" s="17"/>
      <c r="B88" s="58"/>
      <c r="C88" s="72" t="s">
        <v>296</v>
      </c>
      <c r="D88" s="22" t="s">
        <v>391</v>
      </c>
      <c r="E88" s="23" t="s">
        <v>68</v>
      </c>
      <c r="F88" s="23">
        <v>1</v>
      </c>
      <c r="G88" s="28"/>
      <c r="H88" s="107">
        <f>(H87-H85)/H85</f>
        <v>-1</v>
      </c>
      <c r="I88" s="107" t="e">
        <f>(I87-I85)/I85</f>
        <v>#DIV/0!</v>
      </c>
      <c r="J88" s="107" t="e">
        <f>(J87-J85)/J85</f>
        <v>#DIV/0!</v>
      </c>
      <c r="K88" s="107" t="e">
        <f>(K87-K85)/K85</f>
        <v>#DIV/0!</v>
      </c>
      <c r="L88" s="107" t="e">
        <f>(L87-L85)/L85</f>
        <v>#DIV/0!</v>
      </c>
      <c r="M88" s="83"/>
      <c r="N88" s="59"/>
    </row>
    <row r="89" spans="1:14" s="7" customFormat="1">
      <c r="A89" s="17"/>
      <c r="B89" s="58"/>
      <c r="C89" s="72"/>
      <c r="D89" s="22" t="s">
        <v>412</v>
      </c>
      <c r="E89" s="23"/>
      <c r="F89" s="23"/>
      <c r="G89" s="28"/>
      <c r="H89" s="77"/>
      <c r="I89" s="77"/>
      <c r="J89" s="77"/>
      <c r="K89" s="77"/>
      <c r="L89" s="77"/>
      <c r="M89" s="83"/>
      <c r="N89" s="59"/>
    </row>
    <row r="90" spans="1:14" s="7" customFormat="1">
      <c r="A90" s="17"/>
      <c r="B90" s="58"/>
      <c r="C90" s="72" t="s">
        <v>297</v>
      </c>
      <c r="D90" s="78" t="s">
        <v>413</v>
      </c>
      <c r="E90" s="23" t="s">
        <v>66</v>
      </c>
      <c r="F90" s="23">
        <v>0</v>
      </c>
      <c r="G90" s="28"/>
      <c r="H90" s="94"/>
      <c r="I90" s="94"/>
      <c r="J90" s="94"/>
      <c r="K90" s="94"/>
      <c r="L90" s="94"/>
      <c r="M90" s="83"/>
      <c r="N90" s="59"/>
    </row>
    <row r="91" spans="1:14" s="7" customFormat="1">
      <c r="A91" s="17"/>
      <c r="B91" s="58"/>
      <c r="C91" s="79"/>
      <c r="D91" s="84"/>
      <c r="E91" s="79"/>
      <c r="F91" s="79"/>
      <c r="G91" s="28"/>
      <c r="H91" s="77"/>
      <c r="I91" s="77"/>
      <c r="J91" s="77"/>
      <c r="K91" s="77"/>
      <c r="L91" s="77"/>
      <c r="M91" s="83"/>
      <c r="N91" s="59"/>
    </row>
    <row r="92" spans="1:14" s="7" customFormat="1">
      <c r="A92" s="17"/>
      <c r="B92" s="58"/>
      <c r="C92" s="72">
        <v>12</v>
      </c>
      <c r="D92" s="22" t="s">
        <v>420</v>
      </c>
      <c r="E92" s="23" t="s">
        <v>73</v>
      </c>
      <c r="F92" s="23">
        <v>3</v>
      </c>
      <c r="G92" s="28"/>
      <c r="H92" s="73">
        <v>6.6125000000000003E-2</v>
      </c>
      <c r="I92" s="73">
        <v>5.000000000000001E-2</v>
      </c>
      <c r="J92" s="73" t="s">
        <v>392</v>
      </c>
      <c r="K92" s="73" t="s">
        <v>392</v>
      </c>
      <c r="L92" s="73" t="s">
        <v>392</v>
      </c>
      <c r="M92" s="76">
        <f>SUM(H92:L92)</f>
        <v>0.11612500000000001</v>
      </c>
      <c r="N92" s="59"/>
    </row>
    <row r="93" spans="1:14" s="7" customFormat="1">
      <c r="A93" s="17"/>
      <c r="B93" s="58"/>
      <c r="C93" s="72" t="s">
        <v>414</v>
      </c>
      <c r="D93" s="22" t="s">
        <v>239</v>
      </c>
      <c r="E93" s="23" t="s">
        <v>73</v>
      </c>
      <c r="F93" s="23">
        <v>3</v>
      </c>
      <c r="G93" s="28"/>
      <c r="H93" s="75"/>
      <c r="I93" s="75"/>
      <c r="J93" s="75"/>
      <c r="K93" s="75"/>
      <c r="L93" s="75"/>
      <c r="M93" s="83"/>
      <c r="N93" s="59"/>
    </row>
    <row r="94" spans="1:14" s="7" customFormat="1">
      <c r="A94" s="17"/>
      <c r="B94" s="58"/>
      <c r="C94" s="72" t="s">
        <v>415</v>
      </c>
      <c r="D94" s="22" t="s">
        <v>241</v>
      </c>
      <c r="E94" s="23" t="s">
        <v>73</v>
      </c>
      <c r="F94" s="23">
        <v>3</v>
      </c>
      <c r="G94" s="28"/>
      <c r="H94" s="222">
        <f>H93/Inflation!K$14</f>
        <v>0</v>
      </c>
      <c r="I94" s="222" t="e">
        <f>I93/Inflation!L$14</f>
        <v>#DIV/0!</v>
      </c>
      <c r="J94" s="222" t="e">
        <f>J93/Inflation!M$14</f>
        <v>#DIV/0!</v>
      </c>
      <c r="K94" s="222" t="e">
        <f>K93/Inflation!N$14</f>
        <v>#DIV/0!</v>
      </c>
      <c r="L94" s="222" t="e">
        <f>L93/Inflation!O$14</f>
        <v>#DIV/0!</v>
      </c>
      <c r="M94" s="83"/>
      <c r="N94" s="59"/>
    </row>
    <row r="95" spans="1:14" s="7" customFormat="1">
      <c r="A95" s="17"/>
      <c r="B95" s="58"/>
      <c r="C95" s="72" t="s">
        <v>416</v>
      </c>
      <c r="D95" s="22" t="s">
        <v>391</v>
      </c>
      <c r="E95" s="23" t="s">
        <v>68</v>
      </c>
      <c r="F95" s="23">
        <v>1</v>
      </c>
      <c r="G95" s="28"/>
      <c r="H95" s="107">
        <f>(H94-H92)/H92</f>
        <v>-1</v>
      </c>
      <c r="I95" s="107" t="e">
        <f>(I94-I92)/I92</f>
        <v>#DIV/0!</v>
      </c>
      <c r="J95" s="107" t="e">
        <f>(J94-J92)/J92</f>
        <v>#DIV/0!</v>
      </c>
      <c r="K95" s="107" t="e">
        <f>(K94-K92)/K92</f>
        <v>#DIV/0!</v>
      </c>
      <c r="L95" s="107" t="e">
        <f>(L94-L92)/L92</f>
        <v>#DIV/0!</v>
      </c>
      <c r="M95" s="83"/>
      <c r="N95" s="59"/>
    </row>
    <row r="96" spans="1:14" s="7" customFormat="1">
      <c r="A96" s="17"/>
      <c r="B96" s="58"/>
      <c r="C96" s="72"/>
      <c r="D96" s="22" t="s">
        <v>418</v>
      </c>
      <c r="E96" s="23"/>
      <c r="F96" s="23"/>
      <c r="G96" s="28"/>
      <c r="H96" s="77"/>
      <c r="I96" s="77"/>
      <c r="J96" s="77"/>
      <c r="K96" s="77"/>
      <c r="L96" s="77"/>
      <c r="M96" s="83"/>
      <c r="N96" s="59"/>
    </row>
    <row r="97" spans="1:14" s="7" customFormat="1">
      <c r="A97" s="17"/>
      <c r="B97" s="58"/>
      <c r="C97" s="72" t="s">
        <v>417</v>
      </c>
      <c r="D97" s="78" t="s">
        <v>419</v>
      </c>
      <c r="E97" s="23" t="s">
        <v>66</v>
      </c>
      <c r="F97" s="23">
        <v>0</v>
      </c>
      <c r="G97" s="28"/>
      <c r="H97" s="94"/>
      <c r="I97" s="94"/>
      <c r="J97" s="94"/>
      <c r="K97" s="94"/>
      <c r="L97" s="94"/>
      <c r="M97" s="83"/>
      <c r="N97" s="59"/>
    </row>
    <row r="98" spans="1:14" s="7" customFormat="1">
      <c r="A98" s="17"/>
      <c r="B98" s="58"/>
      <c r="C98" s="79"/>
      <c r="D98" s="84"/>
      <c r="E98" s="79"/>
      <c r="F98" s="79"/>
      <c r="G98" s="28"/>
      <c r="H98" s="77"/>
      <c r="I98" s="77"/>
      <c r="J98" s="77"/>
      <c r="K98" s="77"/>
      <c r="L98" s="77"/>
      <c r="M98" s="83"/>
      <c r="N98" s="59"/>
    </row>
    <row r="99" spans="1:14" s="7" customFormat="1">
      <c r="A99" s="17"/>
      <c r="B99" s="58"/>
      <c r="C99" s="72">
        <v>13</v>
      </c>
      <c r="D99" s="22" t="s">
        <v>427</v>
      </c>
      <c r="E99" s="23" t="s">
        <v>73</v>
      </c>
      <c r="F99" s="23">
        <v>3</v>
      </c>
      <c r="G99" s="28"/>
      <c r="H99" s="73">
        <v>0</v>
      </c>
      <c r="I99" s="73">
        <v>0.18</v>
      </c>
      <c r="J99" s="73">
        <v>0</v>
      </c>
      <c r="K99" s="73">
        <v>0</v>
      </c>
      <c r="L99" s="73">
        <v>0</v>
      </c>
      <c r="M99" s="76">
        <f>SUM(H99:L99)</f>
        <v>0.18</v>
      </c>
      <c r="N99" s="59"/>
    </row>
    <row r="100" spans="1:14" s="7" customFormat="1">
      <c r="A100" s="17"/>
      <c r="B100" s="58"/>
      <c r="C100" s="72" t="s">
        <v>421</v>
      </c>
      <c r="D100" s="22" t="s">
        <v>239</v>
      </c>
      <c r="E100" s="23" t="s">
        <v>73</v>
      </c>
      <c r="F100" s="23">
        <v>3</v>
      </c>
      <c r="G100" s="28"/>
      <c r="H100" s="75"/>
      <c r="I100" s="75"/>
      <c r="J100" s="75"/>
      <c r="K100" s="75"/>
      <c r="L100" s="75"/>
      <c r="M100" s="83"/>
      <c r="N100" s="59"/>
    </row>
    <row r="101" spans="1:14" s="7" customFormat="1">
      <c r="A101" s="17"/>
      <c r="B101" s="58"/>
      <c r="C101" s="72" t="s">
        <v>422</v>
      </c>
      <c r="D101" s="22" t="s">
        <v>241</v>
      </c>
      <c r="E101" s="23" t="s">
        <v>73</v>
      </c>
      <c r="F101" s="23">
        <v>3</v>
      </c>
      <c r="G101" s="28"/>
      <c r="H101" s="222">
        <f>H100/Inflation!K$14</f>
        <v>0</v>
      </c>
      <c r="I101" s="222" t="e">
        <f>I100/Inflation!L$14</f>
        <v>#DIV/0!</v>
      </c>
      <c r="J101" s="222" t="e">
        <f>J100/Inflation!M$14</f>
        <v>#DIV/0!</v>
      </c>
      <c r="K101" s="222" t="e">
        <f>K100/Inflation!N$14</f>
        <v>#DIV/0!</v>
      </c>
      <c r="L101" s="222" t="e">
        <f>L100/Inflation!O$14</f>
        <v>#DIV/0!</v>
      </c>
      <c r="M101" s="83"/>
      <c r="N101" s="59"/>
    </row>
    <row r="102" spans="1:14" s="7" customFormat="1">
      <c r="A102" s="17"/>
      <c r="B102" s="58"/>
      <c r="C102" s="72" t="s">
        <v>423</v>
      </c>
      <c r="D102" s="22" t="s">
        <v>391</v>
      </c>
      <c r="E102" s="23" t="s">
        <v>68</v>
      </c>
      <c r="F102" s="23">
        <v>1</v>
      </c>
      <c r="G102" s="28"/>
      <c r="H102" s="107" t="e">
        <f>(H101-H99)/H99</f>
        <v>#DIV/0!</v>
      </c>
      <c r="I102" s="107" t="e">
        <f>(I101-I99)/I99</f>
        <v>#DIV/0!</v>
      </c>
      <c r="J102" s="107" t="e">
        <f>(J101-J99)/J99</f>
        <v>#DIV/0!</v>
      </c>
      <c r="K102" s="107" t="e">
        <f>(K101-K99)/K99</f>
        <v>#DIV/0!</v>
      </c>
      <c r="L102" s="107" t="e">
        <f>(L101-L99)/L99</f>
        <v>#DIV/0!</v>
      </c>
      <c r="M102" s="83"/>
      <c r="N102" s="59"/>
    </row>
    <row r="103" spans="1:14" s="7" customFormat="1">
      <c r="A103" s="17"/>
      <c r="B103" s="58"/>
      <c r="C103" s="72"/>
      <c r="D103" s="22" t="s">
        <v>425</v>
      </c>
      <c r="E103" s="23"/>
      <c r="F103" s="23"/>
      <c r="G103" s="28"/>
      <c r="H103" s="77"/>
      <c r="I103" s="77"/>
      <c r="J103" s="77"/>
      <c r="K103" s="77"/>
      <c r="L103" s="77"/>
      <c r="M103" s="83"/>
      <c r="N103" s="59"/>
    </row>
    <row r="104" spans="1:14" s="7" customFormat="1">
      <c r="A104" s="17"/>
      <c r="B104" s="58"/>
      <c r="C104" s="72" t="s">
        <v>424</v>
      </c>
      <c r="D104" s="78" t="s">
        <v>426</v>
      </c>
      <c r="E104" s="23" t="s">
        <v>66</v>
      </c>
      <c r="F104" s="23">
        <v>0</v>
      </c>
      <c r="G104" s="28"/>
      <c r="H104" s="94"/>
      <c r="I104" s="94"/>
      <c r="J104" s="94"/>
      <c r="K104" s="94"/>
      <c r="L104" s="94"/>
      <c r="M104" s="83"/>
      <c r="N104" s="59"/>
    </row>
    <row r="105" spans="1:14" s="7" customFormat="1">
      <c r="A105" s="17"/>
      <c r="B105" s="58"/>
      <c r="C105" s="79"/>
      <c r="D105" s="84"/>
      <c r="E105" s="79"/>
      <c r="F105" s="79"/>
      <c r="G105" s="28"/>
      <c r="H105" s="77"/>
      <c r="I105" s="77"/>
      <c r="J105" s="77"/>
      <c r="K105" s="77"/>
      <c r="L105" s="77"/>
      <c r="M105" s="83"/>
      <c r="N105" s="59"/>
    </row>
    <row r="106" spans="1:14" s="7" customFormat="1">
      <c r="A106" s="17"/>
      <c r="B106" s="58"/>
      <c r="C106" s="72">
        <v>14</v>
      </c>
      <c r="D106" s="22" t="s">
        <v>428</v>
      </c>
      <c r="E106" s="23" t="s">
        <v>73</v>
      </c>
      <c r="F106" s="23">
        <v>3</v>
      </c>
      <c r="G106" s="28"/>
      <c r="H106" s="73">
        <v>3.3325E-2</v>
      </c>
      <c r="I106" s="73">
        <v>2.7212499999999994E-2</v>
      </c>
      <c r="J106" s="73" t="s">
        <v>392</v>
      </c>
      <c r="K106" s="73" t="s">
        <v>392</v>
      </c>
      <c r="L106" s="73" t="s">
        <v>392</v>
      </c>
      <c r="M106" s="76">
        <f>SUM(H106:L106)</f>
        <v>6.0537499999999994E-2</v>
      </c>
      <c r="N106" s="59"/>
    </row>
    <row r="107" spans="1:14" s="7" customFormat="1">
      <c r="A107" s="17"/>
      <c r="B107" s="58"/>
      <c r="C107" s="72" t="s">
        <v>431</v>
      </c>
      <c r="D107" s="22" t="s">
        <v>239</v>
      </c>
      <c r="E107" s="23" t="s">
        <v>73</v>
      </c>
      <c r="F107" s="23">
        <v>3</v>
      </c>
      <c r="G107" s="28"/>
      <c r="H107" s="75"/>
      <c r="I107" s="75"/>
      <c r="J107" s="75"/>
      <c r="K107" s="75"/>
      <c r="L107" s="75"/>
      <c r="M107" s="83"/>
      <c r="N107" s="59"/>
    </row>
    <row r="108" spans="1:14" s="7" customFormat="1">
      <c r="A108" s="17"/>
      <c r="B108" s="58"/>
      <c r="C108" s="72" t="s">
        <v>432</v>
      </c>
      <c r="D108" s="22" t="s">
        <v>241</v>
      </c>
      <c r="E108" s="23" t="s">
        <v>73</v>
      </c>
      <c r="F108" s="23">
        <v>3</v>
      </c>
      <c r="G108" s="28"/>
      <c r="H108" s="222">
        <f>H107/Inflation!K$14</f>
        <v>0</v>
      </c>
      <c r="I108" s="222" t="e">
        <f>I107/Inflation!L$14</f>
        <v>#DIV/0!</v>
      </c>
      <c r="J108" s="222" t="e">
        <f>J107/Inflation!M$14</f>
        <v>#DIV/0!</v>
      </c>
      <c r="K108" s="222" t="e">
        <f>K107/Inflation!N$14</f>
        <v>#DIV/0!</v>
      </c>
      <c r="L108" s="222" t="e">
        <f>L107/Inflation!O$14</f>
        <v>#DIV/0!</v>
      </c>
      <c r="M108" s="83"/>
      <c r="N108" s="59"/>
    </row>
    <row r="109" spans="1:14" s="7" customFormat="1">
      <c r="A109" s="17"/>
      <c r="B109" s="58"/>
      <c r="C109" s="72" t="s">
        <v>433</v>
      </c>
      <c r="D109" s="22" t="s">
        <v>391</v>
      </c>
      <c r="E109" s="23" t="s">
        <v>68</v>
      </c>
      <c r="F109" s="23">
        <v>1</v>
      </c>
      <c r="G109" s="28"/>
      <c r="H109" s="107">
        <f>(H108-H106)/H106</f>
        <v>-1</v>
      </c>
      <c r="I109" s="107" t="e">
        <f>(I108-I106)/I106</f>
        <v>#DIV/0!</v>
      </c>
      <c r="J109" s="107" t="e">
        <f>(J108-J106)/J106</f>
        <v>#DIV/0!</v>
      </c>
      <c r="K109" s="107" t="e">
        <f>(K108-K106)/K106</f>
        <v>#DIV/0!</v>
      </c>
      <c r="L109" s="107" t="e">
        <f>(L108-L106)/L106</f>
        <v>#DIV/0!</v>
      </c>
      <c r="M109" s="83"/>
      <c r="N109" s="59"/>
    </row>
    <row r="110" spans="1:14" s="7" customFormat="1">
      <c r="A110" s="17"/>
      <c r="B110" s="58"/>
      <c r="C110" s="72"/>
      <c r="D110" s="22" t="s">
        <v>429</v>
      </c>
      <c r="E110" s="23"/>
      <c r="F110" s="23"/>
      <c r="G110" s="28"/>
      <c r="H110" s="77"/>
      <c r="I110" s="77"/>
      <c r="J110" s="77"/>
      <c r="K110" s="77"/>
      <c r="L110" s="77"/>
      <c r="M110" s="83"/>
      <c r="N110" s="59"/>
    </row>
    <row r="111" spans="1:14" s="7" customFormat="1">
      <c r="A111" s="17"/>
      <c r="B111" s="58"/>
      <c r="C111" s="72" t="s">
        <v>434</v>
      </c>
      <c r="D111" s="78" t="s">
        <v>430</v>
      </c>
      <c r="E111" s="23" t="s">
        <v>66</v>
      </c>
      <c r="F111" s="23">
        <v>0</v>
      </c>
      <c r="G111" s="28"/>
      <c r="H111" s="94"/>
      <c r="I111" s="94"/>
      <c r="J111" s="94"/>
      <c r="K111" s="94"/>
      <c r="L111" s="94"/>
      <c r="M111" s="83"/>
      <c r="N111" s="59"/>
    </row>
    <row r="112" spans="1:14" s="7" customFormat="1">
      <c r="A112" s="17"/>
      <c r="B112" s="58"/>
      <c r="C112" s="79"/>
      <c r="D112" s="84"/>
      <c r="E112" s="79"/>
      <c r="F112" s="79"/>
      <c r="G112" s="28"/>
      <c r="H112" s="77"/>
      <c r="I112" s="77"/>
      <c r="J112" s="77"/>
      <c r="K112" s="77"/>
      <c r="L112" s="77"/>
      <c r="M112" s="83"/>
      <c r="N112" s="59"/>
    </row>
    <row r="113" spans="1:14" s="7" customFormat="1">
      <c r="A113" s="17"/>
      <c r="B113" s="58"/>
      <c r="C113" s="72">
        <v>15</v>
      </c>
      <c r="D113" s="22" t="s">
        <v>435</v>
      </c>
      <c r="E113" s="23" t="s">
        <v>73</v>
      </c>
      <c r="F113" s="23">
        <v>3</v>
      </c>
      <c r="G113" s="28"/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6">
        <f>SUM(H113:L113)</f>
        <v>0</v>
      </c>
      <c r="N113" s="59"/>
    </row>
    <row r="114" spans="1:14" s="7" customFormat="1">
      <c r="A114" s="17"/>
      <c r="B114" s="58"/>
      <c r="C114" s="72" t="s">
        <v>439</v>
      </c>
      <c r="D114" s="22" t="s">
        <v>239</v>
      </c>
      <c r="E114" s="23" t="s">
        <v>73</v>
      </c>
      <c r="F114" s="23">
        <v>3</v>
      </c>
      <c r="G114" s="28"/>
      <c r="H114" s="75"/>
      <c r="I114" s="75"/>
      <c r="J114" s="75"/>
      <c r="K114" s="75"/>
      <c r="L114" s="75"/>
      <c r="M114" s="83"/>
      <c r="N114" s="59"/>
    </row>
    <row r="115" spans="1:14" s="7" customFormat="1">
      <c r="A115" s="17"/>
      <c r="B115" s="58"/>
      <c r="C115" s="72" t="s">
        <v>440</v>
      </c>
      <c r="D115" s="22" t="s">
        <v>241</v>
      </c>
      <c r="E115" s="23" t="s">
        <v>73</v>
      </c>
      <c r="F115" s="23">
        <v>3</v>
      </c>
      <c r="G115" s="28"/>
      <c r="H115" s="222">
        <f>H114/Inflation!K$14</f>
        <v>0</v>
      </c>
      <c r="I115" s="222" t="e">
        <f>I114/Inflation!L$14</f>
        <v>#DIV/0!</v>
      </c>
      <c r="J115" s="222" t="e">
        <f>J114/Inflation!M$14</f>
        <v>#DIV/0!</v>
      </c>
      <c r="K115" s="222" t="e">
        <f>K114/Inflation!N$14</f>
        <v>#DIV/0!</v>
      </c>
      <c r="L115" s="222" t="e">
        <f>L114/Inflation!O$14</f>
        <v>#DIV/0!</v>
      </c>
      <c r="M115" s="83"/>
      <c r="N115" s="59"/>
    </row>
    <row r="116" spans="1:14" s="7" customFormat="1">
      <c r="A116" s="17"/>
      <c r="B116" s="58"/>
      <c r="C116" s="72" t="s">
        <v>441</v>
      </c>
      <c r="D116" s="22" t="s">
        <v>391</v>
      </c>
      <c r="E116" s="23" t="s">
        <v>68</v>
      </c>
      <c r="F116" s="23">
        <v>1</v>
      </c>
      <c r="G116" s="28"/>
      <c r="H116" s="107" t="e">
        <f>(H115-H113)/H113</f>
        <v>#DIV/0!</v>
      </c>
      <c r="I116" s="107" t="e">
        <f>(I115-I113)/I113</f>
        <v>#DIV/0!</v>
      </c>
      <c r="J116" s="107" t="e">
        <f>(J115-J113)/J113</f>
        <v>#DIV/0!</v>
      </c>
      <c r="K116" s="107" t="e">
        <f>(K115-K113)/K113</f>
        <v>#DIV/0!</v>
      </c>
      <c r="L116" s="107" t="e">
        <f>(L115-L113)/L113</f>
        <v>#DIV/0!</v>
      </c>
      <c r="M116" s="83"/>
      <c r="N116" s="59"/>
    </row>
    <row r="117" spans="1:14" s="7" customFormat="1">
      <c r="A117" s="17"/>
      <c r="B117" s="58"/>
      <c r="C117" s="72"/>
      <c r="D117" s="22" t="s">
        <v>436</v>
      </c>
      <c r="E117" s="23"/>
      <c r="F117" s="23"/>
      <c r="G117" s="28"/>
      <c r="H117" s="77"/>
      <c r="I117" s="77"/>
      <c r="J117" s="77"/>
      <c r="K117" s="77"/>
      <c r="L117" s="77"/>
      <c r="M117" s="83"/>
      <c r="N117" s="59"/>
    </row>
    <row r="118" spans="1:14" s="7" customFormat="1">
      <c r="A118" s="17"/>
      <c r="B118" s="58"/>
      <c r="C118" s="72" t="s">
        <v>442</v>
      </c>
      <c r="D118" s="78" t="s">
        <v>437</v>
      </c>
      <c r="E118" s="23" t="s">
        <v>66</v>
      </c>
      <c r="F118" s="23">
        <v>0</v>
      </c>
      <c r="G118" s="28"/>
      <c r="H118" s="94"/>
      <c r="I118" s="94"/>
      <c r="J118" s="94"/>
      <c r="K118" s="94"/>
      <c r="L118" s="94"/>
      <c r="M118" s="83"/>
      <c r="N118" s="59"/>
    </row>
    <row r="119" spans="1:14" s="7" customFormat="1">
      <c r="A119" s="17"/>
      <c r="B119" s="58"/>
      <c r="C119" s="72" t="s">
        <v>443</v>
      </c>
      <c r="D119" s="78" t="s">
        <v>438</v>
      </c>
      <c r="E119" s="23" t="s">
        <v>66</v>
      </c>
      <c r="F119" s="23">
        <v>0</v>
      </c>
      <c r="G119" s="28"/>
      <c r="H119" s="94"/>
      <c r="I119" s="94"/>
      <c r="J119" s="94"/>
      <c r="K119" s="94"/>
      <c r="L119" s="94"/>
      <c r="M119" s="83"/>
      <c r="N119" s="59"/>
    </row>
    <row r="120" spans="1:14" s="7" customFormat="1">
      <c r="A120" s="17"/>
      <c r="B120" s="58"/>
      <c r="C120" s="79"/>
      <c r="D120" s="84"/>
      <c r="E120" s="79"/>
      <c r="F120" s="79"/>
      <c r="G120" s="28"/>
      <c r="H120" s="77"/>
      <c r="I120" s="77"/>
      <c r="J120" s="77"/>
      <c r="K120" s="77"/>
      <c r="L120" s="77"/>
      <c r="M120" s="83"/>
      <c r="N120" s="59"/>
    </row>
    <row r="121" spans="1:14" s="7" customFormat="1">
      <c r="A121" s="17"/>
      <c r="B121" s="58"/>
      <c r="C121" s="72">
        <v>16</v>
      </c>
      <c r="D121" s="22" t="s">
        <v>450</v>
      </c>
      <c r="E121" s="23" t="s">
        <v>73</v>
      </c>
      <c r="F121" s="23">
        <v>3</v>
      </c>
      <c r="G121" s="28"/>
      <c r="H121" s="73" t="s">
        <v>392</v>
      </c>
      <c r="I121" s="73">
        <v>0</v>
      </c>
      <c r="J121" s="73">
        <v>0</v>
      </c>
      <c r="K121" s="73" t="s">
        <v>392</v>
      </c>
      <c r="L121" s="73" t="s">
        <v>392</v>
      </c>
      <c r="M121" s="76">
        <f>SUM(H121:L121)</f>
        <v>0</v>
      </c>
      <c r="N121" s="59"/>
    </row>
    <row r="122" spans="1:14" s="7" customFormat="1">
      <c r="A122" s="17"/>
      <c r="B122" s="58"/>
      <c r="C122" s="72" t="s">
        <v>444</v>
      </c>
      <c r="D122" s="22" t="s">
        <v>239</v>
      </c>
      <c r="E122" s="23" t="s">
        <v>73</v>
      </c>
      <c r="F122" s="23">
        <v>3</v>
      </c>
      <c r="G122" s="28"/>
      <c r="H122" s="75"/>
      <c r="I122" s="75"/>
      <c r="J122" s="75"/>
      <c r="K122" s="75"/>
      <c r="L122" s="75"/>
      <c r="M122" s="83"/>
      <c r="N122" s="59"/>
    </row>
    <row r="123" spans="1:14" s="7" customFormat="1">
      <c r="A123" s="17"/>
      <c r="B123" s="58"/>
      <c r="C123" s="72" t="s">
        <v>445</v>
      </c>
      <c r="D123" s="22" t="s">
        <v>241</v>
      </c>
      <c r="E123" s="23" t="s">
        <v>73</v>
      </c>
      <c r="F123" s="23">
        <v>3</v>
      </c>
      <c r="G123" s="28"/>
      <c r="H123" s="222">
        <f>H122/Inflation!K$14</f>
        <v>0</v>
      </c>
      <c r="I123" s="222" t="e">
        <f>I122/Inflation!L$14</f>
        <v>#DIV/0!</v>
      </c>
      <c r="J123" s="222" t="e">
        <f>J122/Inflation!M$14</f>
        <v>#DIV/0!</v>
      </c>
      <c r="K123" s="222" t="e">
        <f>K122/Inflation!N$14</f>
        <v>#DIV/0!</v>
      </c>
      <c r="L123" s="222" t="e">
        <f>L122/Inflation!O$14</f>
        <v>#DIV/0!</v>
      </c>
      <c r="M123" s="83"/>
      <c r="N123" s="59"/>
    </row>
    <row r="124" spans="1:14" s="7" customFormat="1">
      <c r="A124" s="17"/>
      <c r="B124" s="58"/>
      <c r="C124" s="72" t="s">
        <v>446</v>
      </c>
      <c r="D124" s="22" t="s">
        <v>391</v>
      </c>
      <c r="E124" s="23" t="s">
        <v>68</v>
      </c>
      <c r="F124" s="23">
        <v>1</v>
      </c>
      <c r="G124" s="28"/>
      <c r="H124" s="107" t="e">
        <f>(H123-H121)/H121</f>
        <v>#DIV/0!</v>
      </c>
      <c r="I124" s="107" t="e">
        <f>(I123-I121)/I121</f>
        <v>#DIV/0!</v>
      </c>
      <c r="J124" s="107" t="e">
        <f>(J123-J121)/J121</f>
        <v>#DIV/0!</v>
      </c>
      <c r="K124" s="107" t="e">
        <f>(K123-K121)/K121</f>
        <v>#DIV/0!</v>
      </c>
      <c r="L124" s="107" t="e">
        <f>(L123-L121)/L121</f>
        <v>#DIV/0!</v>
      </c>
      <c r="M124" s="83"/>
      <c r="N124" s="59"/>
    </row>
    <row r="125" spans="1:14" s="7" customFormat="1">
      <c r="A125" s="17"/>
      <c r="B125" s="58"/>
      <c r="C125" s="72"/>
      <c r="D125" s="22" t="s">
        <v>449</v>
      </c>
      <c r="E125" s="23"/>
      <c r="F125" s="23"/>
      <c r="G125" s="28"/>
      <c r="H125" s="77"/>
      <c r="I125" s="77"/>
      <c r="J125" s="77"/>
      <c r="K125" s="77"/>
      <c r="L125" s="77"/>
      <c r="M125" s="83"/>
      <c r="N125" s="59"/>
    </row>
    <row r="126" spans="1:14" s="7" customFormat="1">
      <c r="A126" s="17"/>
      <c r="B126" s="58"/>
      <c r="C126" s="72" t="s">
        <v>447</v>
      </c>
      <c r="D126" s="78" t="s">
        <v>448</v>
      </c>
      <c r="E126" s="23" t="s">
        <v>66</v>
      </c>
      <c r="F126" s="23">
        <v>0</v>
      </c>
      <c r="G126" s="28"/>
      <c r="H126" s="94"/>
      <c r="I126" s="94"/>
      <c r="J126" s="94"/>
      <c r="K126" s="94"/>
      <c r="L126" s="94"/>
      <c r="M126" s="83"/>
      <c r="N126" s="59"/>
    </row>
    <row r="127" spans="1:14" s="7" customFormat="1">
      <c r="A127" s="17"/>
      <c r="B127" s="58"/>
      <c r="C127" s="79"/>
      <c r="D127" s="84"/>
      <c r="E127" s="79"/>
      <c r="F127" s="79"/>
      <c r="G127" s="28"/>
      <c r="H127" s="77"/>
      <c r="I127" s="77"/>
      <c r="J127" s="77"/>
      <c r="K127" s="77"/>
      <c r="L127" s="77"/>
      <c r="M127" s="83"/>
      <c r="N127" s="59"/>
    </row>
    <row r="128" spans="1:14" s="7" customFormat="1">
      <c r="A128" s="17"/>
      <c r="B128" s="58"/>
      <c r="C128" s="72">
        <v>17</v>
      </c>
      <c r="D128" s="22" t="s">
        <v>451</v>
      </c>
      <c r="E128" s="23" t="s">
        <v>73</v>
      </c>
      <c r="F128" s="23">
        <v>3</v>
      </c>
      <c r="G128" s="28"/>
      <c r="H128" s="73" t="s">
        <v>392</v>
      </c>
      <c r="I128" s="73">
        <v>0</v>
      </c>
      <c r="J128" s="73">
        <v>0</v>
      </c>
      <c r="K128" s="73" t="s">
        <v>392</v>
      </c>
      <c r="L128" s="73" t="s">
        <v>392</v>
      </c>
      <c r="M128" s="76">
        <f>SUM(H128:L128)</f>
        <v>0</v>
      </c>
      <c r="N128" s="59"/>
    </row>
    <row r="129" spans="1:14" s="7" customFormat="1">
      <c r="A129" s="17"/>
      <c r="B129" s="58"/>
      <c r="C129" s="72" t="s">
        <v>453</v>
      </c>
      <c r="D129" s="22" t="s">
        <v>239</v>
      </c>
      <c r="E129" s="23" t="s">
        <v>73</v>
      </c>
      <c r="F129" s="23">
        <v>3</v>
      </c>
      <c r="G129" s="28"/>
      <c r="H129" s="75"/>
      <c r="I129" s="75"/>
      <c r="J129" s="75"/>
      <c r="K129" s="75"/>
      <c r="L129" s="75"/>
      <c r="M129" s="83"/>
      <c r="N129" s="59"/>
    </row>
    <row r="130" spans="1:14" s="7" customFormat="1">
      <c r="A130" s="17"/>
      <c r="B130" s="58"/>
      <c r="C130" s="72" t="s">
        <v>454</v>
      </c>
      <c r="D130" s="22" t="s">
        <v>241</v>
      </c>
      <c r="E130" s="23" t="s">
        <v>73</v>
      </c>
      <c r="F130" s="23">
        <v>3</v>
      </c>
      <c r="G130" s="28"/>
      <c r="H130" s="222">
        <f>H129/Inflation!K$14</f>
        <v>0</v>
      </c>
      <c r="I130" s="222" t="e">
        <f>I129/Inflation!L$14</f>
        <v>#DIV/0!</v>
      </c>
      <c r="J130" s="222" t="e">
        <f>J129/Inflation!M$14</f>
        <v>#DIV/0!</v>
      </c>
      <c r="K130" s="222" t="e">
        <f>K129/Inflation!N$14</f>
        <v>#DIV/0!</v>
      </c>
      <c r="L130" s="222" t="e">
        <f>L129/Inflation!O$14</f>
        <v>#DIV/0!</v>
      </c>
      <c r="M130" s="83"/>
      <c r="N130" s="59"/>
    </row>
    <row r="131" spans="1:14" s="7" customFormat="1">
      <c r="A131" s="17"/>
      <c r="B131" s="58"/>
      <c r="C131" s="72" t="s">
        <v>455</v>
      </c>
      <c r="D131" s="22" t="s">
        <v>391</v>
      </c>
      <c r="E131" s="23" t="s">
        <v>68</v>
      </c>
      <c r="F131" s="23">
        <v>1</v>
      </c>
      <c r="G131" s="28"/>
      <c r="H131" s="107" t="e">
        <f>(H130-H128)/H128</f>
        <v>#DIV/0!</v>
      </c>
      <c r="I131" s="107" t="e">
        <f>(I130-I128)/I128</f>
        <v>#DIV/0!</v>
      </c>
      <c r="J131" s="107" t="e">
        <f>(J130-J128)/J128</f>
        <v>#DIV/0!</v>
      </c>
      <c r="K131" s="107" t="e">
        <f>(K130-K128)/K128</f>
        <v>#DIV/0!</v>
      </c>
      <c r="L131" s="107" t="e">
        <f>(L130-L128)/L128</f>
        <v>#DIV/0!</v>
      </c>
      <c r="M131" s="83"/>
      <c r="N131" s="59"/>
    </row>
    <row r="132" spans="1:14" s="7" customFormat="1">
      <c r="A132" s="17"/>
      <c r="B132" s="58"/>
      <c r="C132" s="72"/>
      <c r="D132" s="22" t="s">
        <v>452</v>
      </c>
      <c r="E132" s="23"/>
      <c r="F132" s="23"/>
      <c r="G132" s="28"/>
      <c r="H132" s="77"/>
      <c r="I132" s="77"/>
      <c r="J132" s="77"/>
      <c r="K132" s="77"/>
      <c r="L132" s="77"/>
      <c r="M132" s="83"/>
      <c r="N132" s="59"/>
    </row>
    <row r="133" spans="1:14" s="7" customFormat="1">
      <c r="A133" s="17"/>
      <c r="B133" s="58"/>
      <c r="C133" s="72" t="s">
        <v>456</v>
      </c>
      <c r="D133" s="78" t="s">
        <v>202</v>
      </c>
      <c r="E133" s="23" t="s">
        <v>66</v>
      </c>
      <c r="F133" s="23">
        <v>0</v>
      </c>
      <c r="G133" s="28"/>
      <c r="H133" s="94"/>
      <c r="I133" s="94"/>
      <c r="J133" s="94"/>
      <c r="K133" s="94"/>
      <c r="L133" s="94"/>
      <c r="M133" s="83"/>
      <c r="N133" s="59"/>
    </row>
    <row r="134" spans="1:14" s="7" customFormat="1">
      <c r="A134" s="17"/>
      <c r="B134" s="58"/>
      <c r="C134" s="79"/>
      <c r="D134" s="84"/>
      <c r="E134" s="79"/>
      <c r="F134" s="79"/>
      <c r="G134" s="28"/>
      <c r="H134" s="77"/>
      <c r="I134" s="77"/>
      <c r="J134" s="77"/>
      <c r="K134" s="77"/>
      <c r="L134" s="77"/>
      <c r="M134" s="83"/>
      <c r="N134" s="59"/>
    </row>
    <row r="135" spans="1:14" s="7" customFormat="1">
      <c r="A135" s="17"/>
      <c r="B135" s="58"/>
      <c r="C135" s="72">
        <v>18</v>
      </c>
      <c r="D135" s="22" t="s">
        <v>457</v>
      </c>
      <c r="E135" s="23" t="s">
        <v>73</v>
      </c>
      <c r="F135" s="23">
        <v>3</v>
      </c>
      <c r="G135" s="28"/>
      <c r="H135" s="73" t="s">
        <v>392</v>
      </c>
      <c r="I135" s="73">
        <v>0</v>
      </c>
      <c r="J135" s="73">
        <v>0</v>
      </c>
      <c r="K135" s="73" t="s">
        <v>392</v>
      </c>
      <c r="L135" s="73" t="s">
        <v>392</v>
      </c>
      <c r="M135" s="76">
        <f>SUM(H135:L135)</f>
        <v>0</v>
      </c>
      <c r="N135" s="59"/>
    </row>
    <row r="136" spans="1:14" s="7" customFormat="1">
      <c r="A136" s="17"/>
      <c r="B136" s="58"/>
      <c r="C136" s="72" t="s">
        <v>459</v>
      </c>
      <c r="D136" s="22" t="s">
        <v>239</v>
      </c>
      <c r="E136" s="23" t="s">
        <v>73</v>
      </c>
      <c r="F136" s="23">
        <v>3</v>
      </c>
      <c r="G136" s="28"/>
      <c r="H136" s="75"/>
      <c r="I136" s="75"/>
      <c r="J136" s="75"/>
      <c r="K136" s="75"/>
      <c r="L136" s="75"/>
      <c r="M136" s="83"/>
      <c r="N136" s="59"/>
    </row>
    <row r="137" spans="1:14" s="7" customFormat="1">
      <c r="A137" s="17"/>
      <c r="B137" s="58"/>
      <c r="C137" s="72" t="s">
        <v>460</v>
      </c>
      <c r="D137" s="22" t="s">
        <v>241</v>
      </c>
      <c r="E137" s="23" t="s">
        <v>73</v>
      </c>
      <c r="F137" s="23">
        <v>3</v>
      </c>
      <c r="G137" s="28"/>
      <c r="H137" s="222">
        <f>H136/Inflation!K$14</f>
        <v>0</v>
      </c>
      <c r="I137" s="222" t="e">
        <f>I136/Inflation!L$14</f>
        <v>#DIV/0!</v>
      </c>
      <c r="J137" s="222" t="e">
        <f>J136/Inflation!M$14</f>
        <v>#DIV/0!</v>
      </c>
      <c r="K137" s="222" t="e">
        <f>K136/Inflation!N$14</f>
        <v>#DIV/0!</v>
      </c>
      <c r="L137" s="222" t="e">
        <f>L136/Inflation!O$14</f>
        <v>#DIV/0!</v>
      </c>
      <c r="M137" s="83"/>
      <c r="N137" s="59"/>
    </row>
    <row r="138" spans="1:14" s="7" customFormat="1">
      <c r="A138" s="17"/>
      <c r="B138" s="58"/>
      <c r="C138" s="72" t="s">
        <v>461</v>
      </c>
      <c r="D138" s="22" t="s">
        <v>391</v>
      </c>
      <c r="E138" s="23" t="s">
        <v>68</v>
      </c>
      <c r="F138" s="23">
        <v>1</v>
      </c>
      <c r="G138" s="28"/>
      <c r="H138" s="107" t="e">
        <f>(H137-H135)/H135</f>
        <v>#DIV/0!</v>
      </c>
      <c r="I138" s="107" t="e">
        <f>(I137-I135)/I135</f>
        <v>#DIV/0!</v>
      </c>
      <c r="J138" s="107" t="e">
        <f>(J137-J135)/J135</f>
        <v>#DIV/0!</v>
      </c>
      <c r="K138" s="107" t="e">
        <f>(K137-K135)/K135</f>
        <v>#DIV/0!</v>
      </c>
      <c r="L138" s="107" t="e">
        <f>(L137-L135)/L135</f>
        <v>#DIV/0!</v>
      </c>
      <c r="M138" s="83"/>
      <c r="N138" s="59"/>
    </row>
    <row r="139" spans="1:14" s="7" customFormat="1">
      <c r="A139" s="17"/>
      <c r="B139" s="58"/>
      <c r="C139" s="72"/>
      <c r="D139" s="22" t="s">
        <v>458</v>
      </c>
      <c r="E139" s="23"/>
      <c r="F139" s="23"/>
      <c r="G139" s="28"/>
      <c r="H139" s="77"/>
      <c r="I139" s="77"/>
      <c r="J139" s="77"/>
      <c r="K139" s="77"/>
      <c r="L139" s="77"/>
      <c r="M139" s="83"/>
      <c r="N139" s="59"/>
    </row>
    <row r="140" spans="1:14" s="7" customFormat="1">
      <c r="A140" s="17"/>
      <c r="B140" s="58"/>
      <c r="C140" s="72" t="s">
        <v>462</v>
      </c>
      <c r="D140" s="78" t="s">
        <v>202</v>
      </c>
      <c r="E140" s="23" t="s">
        <v>66</v>
      </c>
      <c r="F140" s="23">
        <v>0</v>
      </c>
      <c r="G140" s="28"/>
      <c r="H140" s="94"/>
      <c r="I140" s="94"/>
      <c r="J140" s="94"/>
      <c r="K140" s="94"/>
      <c r="L140" s="94"/>
      <c r="M140" s="83"/>
      <c r="N140" s="59"/>
    </row>
    <row r="141" spans="1:14" s="7" customFormat="1">
      <c r="A141" s="17"/>
      <c r="B141" s="58"/>
      <c r="C141" s="79"/>
      <c r="D141" s="79"/>
      <c r="E141" s="79"/>
      <c r="F141" s="79"/>
      <c r="G141" s="85"/>
      <c r="H141" s="79"/>
      <c r="I141" s="79"/>
      <c r="J141" s="79"/>
      <c r="K141" s="79"/>
      <c r="L141" s="79"/>
      <c r="M141" s="79"/>
      <c r="N141" s="59"/>
    </row>
    <row r="142" spans="1:14" s="7" customFormat="1">
      <c r="A142" s="17"/>
      <c r="B142" s="58"/>
      <c r="C142" s="72">
        <v>19</v>
      </c>
      <c r="D142" s="22" t="s">
        <v>288</v>
      </c>
      <c r="E142" s="23"/>
      <c r="F142" s="23"/>
      <c r="G142" s="85"/>
      <c r="H142" s="73" t="s">
        <v>392</v>
      </c>
      <c r="I142" s="73">
        <v>0</v>
      </c>
      <c r="J142" s="73">
        <v>0</v>
      </c>
      <c r="K142" s="73" t="s">
        <v>392</v>
      </c>
      <c r="L142" s="73" t="s">
        <v>392</v>
      </c>
      <c r="M142" s="76">
        <f>SUM(H142:L142)</f>
        <v>0</v>
      </c>
      <c r="N142" s="59"/>
    </row>
    <row r="143" spans="1:14" s="7" customFormat="1">
      <c r="A143" s="17"/>
      <c r="B143" s="58"/>
      <c r="C143" s="72" t="s">
        <v>179</v>
      </c>
      <c r="D143" s="22" t="s">
        <v>239</v>
      </c>
      <c r="E143" s="23" t="s">
        <v>73</v>
      </c>
      <c r="F143" s="23">
        <v>3</v>
      </c>
      <c r="G143" s="28"/>
      <c r="H143" s="75"/>
      <c r="I143" s="75"/>
      <c r="J143" s="75"/>
      <c r="K143" s="75"/>
      <c r="L143" s="75"/>
      <c r="M143" s="83"/>
      <c r="N143" s="59"/>
    </row>
    <row r="144" spans="1:14" s="7" customFormat="1">
      <c r="A144" s="17"/>
      <c r="B144" s="58"/>
      <c r="C144" s="72" t="s">
        <v>181</v>
      </c>
      <c r="D144" s="22" t="s">
        <v>241</v>
      </c>
      <c r="E144" s="23" t="s">
        <v>73</v>
      </c>
      <c r="F144" s="23">
        <v>3</v>
      </c>
      <c r="G144" s="28"/>
      <c r="H144" s="222">
        <f>H143/Inflation!K$14</f>
        <v>0</v>
      </c>
      <c r="I144" s="222" t="e">
        <f>I143/Inflation!L$14</f>
        <v>#DIV/0!</v>
      </c>
      <c r="J144" s="222" t="e">
        <f>J143/Inflation!M$14</f>
        <v>#DIV/0!</v>
      </c>
      <c r="K144" s="222" t="e">
        <f>K143/Inflation!N$14</f>
        <v>#DIV/0!</v>
      </c>
      <c r="L144" s="222" t="e">
        <f>L143/Inflation!O$14</f>
        <v>#DIV/0!</v>
      </c>
      <c r="M144" s="83"/>
      <c r="N144" s="59"/>
    </row>
    <row r="145" spans="1:14" s="7" customFormat="1">
      <c r="A145" s="17"/>
      <c r="B145" s="58"/>
      <c r="C145" s="72" t="s">
        <v>183</v>
      </c>
      <c r="D145" s="22" t="s">
        <v>391</v>
      </c>
      <c r="E145" s="23" t="s">
        <v>68</v>
      </c>
      <c r="F145" s="23">
        <v>1</v>
      </c>
      <c r="G145" s="28"/>
      <c r="H145" s="107" t="e">
        <f>(H144-H142)/H142</f>
        <v>#DIV/0!</v>
      </c>
      <c r="I145" s="107" t="e">
        <f>(I144-I142)/I142</f>
        <v>#DIV/0!</v>
      </c>
      <c r="J145" s="107" t="e">
        <f>(J144-J142)/J142</f>
        <v>#DIV/0!</v>
      </c>
      <c r="K145" s="107" t="e">
        <f>(K144-K142)/K142</f>
        <v>#DIV/0!</v>
      </c>
      <c r="L145" s="107" t="e">
        <f>(L144-L142)/L142</f>
        <v>#DIV/0!</v>
      </c>
      <c r="M145" s="83"/>
      <c r="N145" s="59"/>
    </row>
    <row r="146" spans="1:14" s="7" customFormat="1">
      <c r="A146" s="17"/>
      <c r="B146" s="58"/>
      <c r="C146" s="72"/>
      <c r="D146" s="22" t="s">
        <v>292</v>
      </c>
      <c r="E146" s="23"/>
      <c r="F146" s="23"/>
      <c r="G146" s="28"/>
      <c r="H146" s="77"/>
      <c r="I146" s="77"/>
      <c r="J146" s="77"/>
      <c r="K146" s="77"/>
      <c r="L146" s="77"/>
      <c r="M146" s="83"/>
      <c r="N146" s="59"/>
    </row>
    <row r="147" spans="1:14" s="7" customFormat="1">
      <c r="A147" s="17"/>
      <c r="B147" s="58"/>
      <c r="C147" s="72" t="s">
        <v>185</v>
      </c>
      <c r="D147" s="78" t="s">
        <v>463</v>
      </c>
      <c r="E147" s="23" t="s">
        <v>66</v>
      </c>
      <c r="F147" s="23">
        <v>0</v>
      </c>
      <c r="G147" s="28"/>
      <c r="H147" s="94"/>
      <c r="I147" s="94"/>
      <c r="J147" s="94"/>
      <c r="K147" s="94"/>
      <c r="L147" s="94"/>
      <c r="M147" s="83"/>
      <c r="N147" s="59"/>
    </row>
    <row r="148" spans="1:14" s="7" customFormat="1">
      <c r="A148" s="17"/>
      <c r="B148" s="58"/>
      <c r="C148" s="72" t="s">
        <v>467</v>
      </c>
      <c r="D148" s="78" t="s">
        <v>464</v>
      </c>
      <c r="E148" s="23" t="s">
        <v>66</v>
      </c>
      <c r="F148" s="23">
        <v>0</v>
      </c>
      <c r="G148" s="28"/>
      <c r="H148" s="94"/>
      <c r="I148" s="94"/>
      <c r="J148" s="94"/>
      <c r="K148" s="94"/>
      <c r="L148" s="94"/>
      <c r="M148" s="83"/>
      <c r="N148" s="59"/>
    </row>
    <row r="149" spans="1:14" s="7" customFormat="1">
      <c r="A149" s="17"/>
      <c r="B149" s="58"/>
      <c r="C149" s="72" t="s">
        <v>468</v>
      </c>
      <c r="D149" s="78" t="s">
        <v>465</v>
      </c>
      <c r="E149" s="23" t="s">
        <v>66</v>
      </c>
      <c r="F149" s="23">
        <v>0</v>
      </c>
      <c r="G149" s="28"/>
      <c r="H149" s="94"/>
      <c r="I149" s="94"/>
      <c r="J149" s="94"/>
      <c r="K149" s="94"/>
      <c r="L149" s="94"/>
      <c r="M149" s="83"/>
      <c r="N149" s="59"/>
    </row>
    <row r="150" spans="1:14" s="7" customFormat="1">
      <c r="A150" s="17"/>
      <c r="B150" s="58"/>
      <c r="C150" s="72" t="s">
        <v>483</v>
      </c>
      <c r="D150" s="78" t="s">
        <v>482</v>
      </c>
      <c r="E150" s="23" t="s">
        <v>66</v>
      </c>
      <c r="F150" s="23">
        <v>0</v>
      </c>
      <c r="G150" s="28"/>
      <c r="H150" s="94"/>
      <c r="I150" s="94"/>
      <c r="J150" s="94"/>
      <c r="K150" s="94"/>
      <c r="L150" s="94"/>
      <c r="M150" s="83"/>
      <c r="N150" s="59"/>
    </row>
    <row r="151" spans="1:14" s="7" customFormat="1">
      <c r="A151" s="17"/>
      <c r="B151" s="58"/>
      <c r="C151" s="72" t="s">
        <v>484</v>
      </c>
      <c r="D151" s="78" t="s">
        <v>485</v>
      </c>
      <c r="E151" s="23" t="s">
        <v>66</v>
      </c>
      <c r="F151" s="23">
        <v>0</v>
      </c>
      <c r="G151" s="28"/>
      <c r="H151" s="94"/>
      <c r="I151" s="94"/>
      <c r="J151" s="94"/>
      <c r="K151" s="94"/>
      <c r="L151" s="94"/>
      <c r="M151" s="83"/>
      <c r="N151" s="59"/>
    </row>
    <row r="152" spans="1:14" s="7" customFormat="1">
      <c r="A152" s="17"/>
      <c r="B152" s="58"/>
      <c r="C152" s="79"/>
      <c r="D152" s="80"/>
      <c r="E152" s="79"/>
      <c r="F152" s="79"/>
      <c r="G152" s="28"/>
      <c r="H152" s="77"/>
      <c r="I152" s="77"/>
      <c r="J152" s="77"/>
      <c r="K152" s="77"/>
      <c r="L152" s="77"/>
      <c r="M152" s="81"/>
      <c r="N152" s="59"/>
    </row>
    <row r="153" spans="1:14" s="7" customFormat="1">
      <c r="A153" s="17"/>
      <c r="B153" s="58"/>
      <c r="C153" s="97">
        <v>20</v>
      </c>
      <c r="D153" s="98" t="s">
        <v>466</v>
      </c>
      <c r="E153" s="99"/>
      <c r="F153" s="99"/>
      <c r="G153" s="85"/>
      <c r="H153" s="73" t="s">
        <v>392</v>
      </c>
      <c r="I153" s="73">
        <v>0</v>
      </c>
      <c r="J153" s="73">
        <v>0</v>
      </c>
      <c r="K153" s="73" t="s">
        <v>392</v>
      </c>
      <c r="L153" s="73" t="s">
        <v>392</v>
      </c>
      <c r="M153" s="76">
        <f>SUM(H153:L153)</f>
        <v>0</v>
      </c>
      <c r="N153" s="59"/>
    </row>
    <row r="154" spans="1:14" s="7" customFormat="1">
      <c r="A154" s="17"/>
      <c r="B154" s="58"/>
      <c r="C154" s="97" t="s">
        <v>469</v>
      </c>
      <c r="D154" s="98" t="s">
        <v>239</v>
      </c>
      <c r="E154" s="99" t="s">
        <v>73</v>
      </c>
      <c r="F154" s="99">
        <v>3</v>
      </c>
      <c r="G154" s="28"/>
      <c r="H154" s="75"/>
      <c r="I154" s="75"/>
      <c r="J154" s="75"/>
      <c r="K154" s="75"/>
      <c r="L154" s="75"/>
      <c r="M154" s="81"/>
      <c r="N154" s="59"/>
    </row>
    <row r="155" spans="1:14" s="7" customFormat="1">
      <c r="A155" s="17"/>
      <c r="B155" s="58"/>
      <c r="C155" s="97" t="s">
        <v>470</v>
      </c>
      <c r="D155" s="98" t="s">
        <v>241</v>
      </c>
      <c r="E155" s="99" t="s">
        <v>73</v>
      </c>
      <c r="F155" s="99">
        <v>3</v>
      </c>
      <c r="G155" s="28"/>
      <c r="H155" s="222">
        <f>H154/Inflation!K$14</f>
        <v>0</v>
      </c>
      <c r="I155" s="222" t="e">
        <f>I154/Inflation!L$14</f>
        <v>#DIV/0!</v>
      </c>
      <c r="J155" s="222" t="e">
        <f>J154/Inflation!M$14</f>
        <v>#DIV/0!</v>
      </c>
      <c r="K155" s="222" t="e">
        <f>K154/Inflation!N$14</f>
        <v>#DIV/0!</v>
      </c>
      <c r="L155" s="222" t="e">
        <f>L154/Inflation!O$14</f>
        <v>#DIV/0!</v>
      </c>
      <c r="M155" s="81"/>
      <c r="N155" s="59"/>
    </row>
    <row r="156" spans="1:14" s="7" customFormat="1">
      <c r="A156" s="17"/>
      <c r="B156" s="58"/>
      <c r="C156" s="97"/>
      <c r="D156" s="98" t="s">
        <v>466</v>
      </c>
      <c r="E156" s="99"/>
      <c r="F156" s="99"/>
      <c r="G156" s="28"/>
      <c r="H156" s="77"/>
      <c r="I156" s="77"/>
      <c r="J156" s="77"/>
      <c r="K156" s="77"/>
      <c r="L156" s="77"/>
      <c r="M156" s="81"/>
      <c r="N156" s="59"/>
    </row>
    <row r="157" spans="1:14" s="7" customFormat="1">
      <c r="A157" s="17"/>
      <c r="B157" s="58"/>
      <c r="C157" s="97" t="s">
        <v>471</v>
      </c>
      <c r="D157" s="87" t="s">
        <v>199</v>
      </c>
      <c r="E157" s="99" t="s">
        <v>66</v>
      </c>
      <c r="F157" s="99">
        <v>0</v>
      </c>
      <c r="G157" s="28"/>
      <c r="H157" s="94"/>
      <c r="I157" s="153"/>
      <c r="J157" s="153"/>
      <c r="K157" s="94"/>
      <c r="L157" s="94"/>
      <c r="M157" s="81"/>
      <c r="N157" s="59"/>
    </row>
    <row r="158" spans="1:14" s="7" customFormat="1">
      <c r="A158" s="17"/>
      <c r="B158" s="58"/>
      <c r="C158" s="79"/>
      <c r="D158" s="80"/>
      <c r="E158" s="79"/>
      <c r="F158" s="79"/>
      <c r="G158" s="28"/>
      <c r="H158" s="233"/>
      <c r="I158" s="233"/>
      <c r="J158" s="233"/>
      <c r="K158" s="233"/>
      <c r="L158" s="77"/>
      <c r="M158" s="81"/>
      <c r="N158" s="59"/>
    </row>
    <row r="159" spans="1:14" s="7" customFormat="1">
      <c r="A159" s="17"/>
      <c r="B159" s="58"/>
      <c r="C159" s="72">
        <v>12</v>
      </c>
      <c r="D159" s="22" t="s">
        <v>298</v>
      </c>
      <c r="E159" s="23" t="s">
        <v>73</v>
      </c>
      <c r="F159" s="23">
        <v>3</v>
      </c>
      <c r="G159" s="28"/>
      <c r="H159" s="95">
        <f>H12+H20+H27+H34+H41+H49+H57+H64+H71+H142+H153+H135+H128+H121+H113+H106+H99+H92+H85+H78</f>
        <v>3.4468057829986209</v>
      </c>
      <c r="I159" s="95">
        <f t="shared" ref="I159:L159" si="0">I12+I20+I27+I34+I41+I49+I57+I64+I71+I142+I153+I135+I128+I121+I113+I106+I99+I92+I85+I78</f>
        <v>1.4087214530638128</v>
      </c>
      <c r="J159" s="95">
        <f t="shared" si="0"/>
        <v>0.76173851165675655</v>
      </c>
      <c r="K159" s="95">
        <f t="shared" si="0"/>
        <v>0.40216262089306543</v>
      </c>
      <c r="L159" s="95">
        <f t="shared" si="0"/>
        <v>0.10506262089306537</v>
      </c>
      <c r="M159" s="96">
        <f>SUM(H159:L159)</f>
        <v>6.124490989505321</v>
      </c>
      <c r="N159" s="59"/>
    </row>
    <row r="160" spans="1:14" s="7" customFormat="1">
      <c r="A160" s="17"/>
      <c r="B160" s="58"/>
      <c r="C160" s="72">
        <v>13</v>
      </c>
      <c r="D160" s="22" t="s">
        <v>299</v>
      </c>
      <c r="E160" s="23" t="s">
        <v>73</v>
      </c>
      <c r="F160" s="23">
        <v>3</v>
      </c>
      <c r="G160" s="28"/>
      <c r="H160" s="95">
        <f>H13+H21+H28+H35+H42+H50+H58+H65+H72+H143+H154+H136+H129+H122+H114+H107+H100+H93+H86+H79</f>
        <v>0</v>
      </c>
      <c r="I160" s="95">
        <f t="shared" ref="I160:L160" si="1">I13+I21+I28+I35+I42+I50+I58+I65+I72+I143+I154+I136+I129+I122+I114+I107+I100+I93+I86+I79</f>
        <v>0</v>
      </c>
      <c r="J160" s="95">
        <f t="shared" si="1"/>
        <v>0</v>
      </c>
      <c r="K160" s="95">
        <f t="shared" si="1"/>
        <v>0</v>
      </c>
      <c r="L160" s="95">
        <f t="shared" si="1"/>
        <v>0</v>
      </c>
      <c r="M160" s="223">
        <f>SUM(H160:L160)</f>
        <v>0</v>
      </c>
      <c r="N160" s="59"/>
    </row>
    <row r="161" spans="1:14" s="7" customFormat="1">
      <c r="A161" s="17"/>
      <c r="B161" s="58"/>
      <c r="C161" s="72">
        <v>14</v>
      </c>
      <c r="D161" s="22" t="s">
        <v>300</v>
      </c>
      <c r="E161" s="23" t="s">
        <v>73</v>
      </c>
      <c r="F161" s="23">
        <v>3</v>
      </c>
      <c r="G161" s="28"/>
      <c r="H161" s="95">
        <f>H14+H22+H29+H36+H43+H51+H59+H67+H73+H144+H155+H137+H130+H123+H115+H108+H101+H94+H87+H80</f>
        <v>0</v>
      </c>
      <c r="I161" s="95" t="e">
        <f t="shared" ref="I161:M161" si="2">I14+I22+I29+I36+I43+I51+I59+I67+I73+I144+I155+I137+I130+I123+I115+I108+I101+I94+I87+I80</f>
        <v>#DIV/0!</v>
      </c>
      <c r="J161" s="95" t="e">
        <f t="shared" si="2"/>
        <v>#DIV/0!</v>
      </c>
      <c r="K161" s="95" t="e">
        <f t="shared" si="2"/>
        <v>#DIV/0!</v>
      </c>
      <c r="L161" s="95" t="e">
        <f t="shared" si="2"/>
        <v>#DIV/0!</v>
      </c>
      <c r="M161" s="95">
        <f t="shared" si="2"/>
        <v>0</v>
      </c>
      <c r="N161" s="59"/>
    </row>
    <row r="162" spans="1:14" s="7" customFormat="1">
      <c r="A162" s="17"/>
      <c r="B162" s="58"/>
      <c r="C162" s="72">
        <v>15</v>
      </c>
      <c r="D162" s="22" t="s">
        <v>301</v>
      </c>
      <c r="E162" s="23" t="s">
        <v>73</v>
      </c>
      <c r="F162" s="23">
        <v>3</v>
      </c>
      <c r="G162" s="28"/>
      <c r="H162" s="95">
        <f>H161-H159</f>
        <v>-3.4468057829986209</v>
      </c>
      <c r="I162" s="95" t="e">
        <f t="shared" ref="I162:M162" si="3">I161-I159</f>
        <v>#DIV/0!</v>
      </c>
      <c r="J162" s="95" t="e">
        <f t="shared" si="3"/>
        <v>#DIV/0!</v>
      </c>
      <c r="K162" s="95" t="e">
        <f t="shared" si="3"/>
        <v>#DIV/0!</v>
      </c>
      <c r="L162" s="95" t="e">
        <f t="shared" si="3"/>
        <v>#DIV/0!</v>
      </c>
      <c r="M162" s="95">
        <f t="shared" si="3"/>
        <v>-6.124490989505321</v>
      </c>
      <c r="N162" s="59"/>
    </row>
    <row r="163" spans="1:14" s="7" customFormat="1" ht="16" thickBot="1">
      <c r="A163" s="86"/>
      <c r="B163" s="32"/>
      <c r="C163" s="33"/>
      <c r="D163" s="33"/>
      <c r="E163" s="33"/>
      <c r="F163" s="33"/>
      <c r="G163" s="33"/>
      <c r="H163" s="33"/>
      <c r="I163" s="117"/>
      <c r="J163" s="163"/>
      <c r="K163" s="163"/>
      <c r="L163" s="163"/>
      <c r="M163" s="33"/>
      <c r="N163" s="34"/>
    </row>
    <row r="164" spans="1:14">
      <c r="K164" s="7"/>
      <c r="L164" s="7"/>
    </row>
    <row r="165" spans="1:14">
      <c r="J165" s="109"/>
    </row>
    <row r="166" spans="1:14">
      <c r="C166" s="36" t="s">
        <v>114</v>
      </c>
      <c r="D166" s="37" t="s">
        <v>115</v>
      </c>
      <c r="E166" s="28"/>
      <c r="F166" s="28"/>
      <c r="L166" s="150"/>
    </row>
    <row r="167" spans="1:14">
      <c r="C167" s="72">
        <v>13</v>
      </c>
      <c r="D167" s="22" t="s">
        <v>299</v>
      </c>
      <c r="E167" s="23"/>
      <c r="F167" s="23"/>
      <c r="H167" s="224" t="str">
        <f>IF(H160='Table 1 - MEL Costs'!K19, "OK", "Error")</f>
        <v>OK</v>
      </c>
      <c r="I167" s="224" t="str">
        <f>IF(I160='Table 1 - MEL Costs'!L19, "OK", "Error")</f>
        <v>OK</v>
      </c>
      <c r="J167" s="224" t="str">
        <f>IF(J160='Table 1 - MEL Costs'!M19, "OK", "Error")</f>
        <v>OK</v>
      </c>
      <c r="K167" s="224" t="str">
        <f>IF(K160='Table 1 - MEL Costs'!N19, "OK", "Error")</f>
        <v>OK</v>
      </c>
      <c r="L167" s="224" t="str">
        <f>IF(L160='Table 1 - MEL Costs'!O19, "OK", "Error")</f>
        <v>OK</v>
      </c>
    </row>
  </sheetData>
  <mergeCells count="2">
    <mergeCell ref="H5:L5"/>
    <mergeCell ref="H11:L11"/>
  </mergeCells>
  <pageMargins left="0.70866141732283472" right="0.70866141732283472" top="0.74803149606299213" bottom="0.74803149606299213" header="0.31496062992125984" footer="0.31496062992125984"/>
  <pageSetup paperSize="8" scale="9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06FF-0222-4BE3-B6A2-1E28691E53F1}">
  <sheetPr codeName="Sheet16"/>
  <dimension ref="A1:O37"/>
  <sheetViews>
    <sheetView topLeftCell="A4" zoomScale="90" zoomScaleNormal="90" workbookViewId="0">
      <selection activeCell="P19" sqref="P19"/>
    </sheetView>
  </sheetViews>
  <sheetFormatPr defaultRowHeight="15.5"/>
  <cols>
    <col min="4" max="4" width="42.61328125" bestFit="1" customWidth="1"/>
  </cols>
  <sheetData>
    <row r="1" spans="1:14" ht="16" thickBo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7"/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57"/>
      <c r="N2" s="47"/>
    </row>
    <row r="3" spans="1:14">
      <c r="A3" s="7"/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59"/>
      <c r="N3" s="47"/>
    </row>
    <row r="4" spans="1:14">
      <c r="A4" s="7"/>
      <c r="B4" s="58"/>
      <c r="C4" s="11" t="s">
        <v>374</v>
      </c>
      <c r="D4" s="47"/>
      <c r="E4" s="28"/>
      <c r="F4" s="10"/>
      <c r="G4" s="47"/>
      <c r="H4" s="47"/>
      <c r="I4" s="47"/>
      <c r="J4" s="47"/>
      <c r="K4" s="47"/>
      <c r="L4" s="47"/>
      <c r="M4" s="59"/>
      <c r="N4" s="47"/>
    </row>
    <row r="5" spans="1:14">
      <c r="A5" s="7"/>
      <c r="B5" s="58"/>
      <c r="C5" s="12"/>
      <c r="D5" s="47"/>
      <c r="E5" s="28"/>
      <c r="F5" s="28"/>
      <c r="G5" s="47"/>
      <c r="H5" s="240" t="s">
        <v>367</v>
      </c>
      <c r="I5" s="241"/>
      <c r="J5" s="241"/>
      <c r="K5" s="241"/>
      <c r="L5" s="242"/>
      <c r="M5" s="59"/>
      <c r="N5" s="47"/>
    </row>
    <row r="6" spans="1:14">
      <c r="A6" s="13"/>
      <c r="B6" s="60"/>
      <c r="C6" s="14"/>
      <c r="D6" s="28"/>
      <c r="E6" s="28"/>
      <c r="F6" s="28"/>
      <c r="G6" s="28"/>
      <c r="H6" s="62">
        <v>1</v>
      </c>
      <c r="I6" s="62">
        <v>2</v>
      </c>
      <c r="J6" s="62">
        <v>3</v>
      </c>
      <c r="K6" s="62">
        <v>4</v>
      </c>
      <c r="L6" s="62">
        <v>5</v>
      </c>
      <c r="M6" s="63"/>
      <c r="N6" s="28"/>
    </row>
    <row r="7" spans="1:14">
      <c r="A7" s="7"/>
      <c r="B7" s="58"/>
      <c r="C7" s="225"/>
      <c r="D7" s="226"/>
      <c r="E7" s="227"/>
      <c r="F7" s="227"/>
      <c r="G7" s="47"/>
      <c r="H7" s="15" t="s">
        <v>56</v>
      </c>
      <c r="I7" s="15" t="s">
        <v>56</v>
      </c>
      <c r="J7" s="15" t="s">
        <v>56</v>
      </c>
      <c r="K7" s="15" t="s">
        <v>56</v>
      </c>
      <c r="L7" s="15" t="s">
        <v>56</v>
      </c>
      <c r="M7" s="59"/>
      <c r="N7" s="47"/>
    </row>
    <row r="8" spans="1:14">
      <c r="A8" s="7"/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61</v>
      </c>
      <c r="J8" s="15" t="s">
        <v>61</v>
      </c>
      <c r="K8" s="15" t="s">
        <v>60</v>
      </c>
      <c r="L8" s="15" t="s">
        <v>60</v>
      </c>
      <c r="M8" s="59"/>
      <c r="N8" s="47"/>
    </row>
    <row r="9" spans="1:14">
      <c r="A9" s="7"/>
      <c r="B9" s="58"/>
      <c r="C9" s="68"/>
      <c r="D9" s="69"/>
      <c r="E9" s="70"/>
      <c r="F9" s="70"/>
      <c r="G9" s="47"/>
      <c r="H9" s="19" t="s">
        <v>368</v>
      </c>
      <c r="I9" s="19" t="s">
        <v>369</v>
      </c>
      <c r="J9" s="19" t="s">
        <v>370</v>
      </c>
      <c r="K9" s="19" t="s">
        <v>371</v>
      </c>
      <c r="L9" s="19" t="s">
        <v>487</v>
      </c>
      <c r="M9" s="59"/>
      <c r="N9" s="47"/>
    </row>
    <row r="10" spans="1:14">
      <c r="A10" s="7"/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59"/>
      <c r="N10" s="47"/>
    </row>
    <row r="11" spans="1:14">
      <c r="A11" s="7"/>
      <c r="B11" s="58"/>
      <c r="C11" s="101" t="s">
        <v>64</v>
      </c>
      <c r="D11" s="21" t="s">
        <v>375</v>
      </c>
      <c r="E11" s="71"/>
      <c r="F11" s="47"/>
      <c r="G11" s="47"/>
      <c r="H11" s="14"/>
      <c r="I11" s="14"/>
      <c r="J11" s="14"/>
      <c r="K11" s="14"/>
      <c r="L11" s="14"/>
      <c r="M11" s="59"/>
      <c r="N11" s="47"/>
    </row>
    <row r="12" spans="1:14">
      <c r="A12" s="7"/>
      <c r="B12" s="58"/>
      <c r="C12" s="72">
        <v>1</v>
      </c>
      <c r="D12" s="22" t="s">
        <v>376</v>
      </c>
      <c r="E12" s="23" t="s">
        <v>73</v>
      </c>
      <c r="F12" s="23">
        <v>3</v>
      </c>
      <c r="G12" s="47"/>
      <c r="H12" s="77"/>
      <c r="I12" s="77"/>
      <c r="J12" s="77"/>
      <c r="K12" s="77"/>
      <c r="L12" s="77"/>
      <c r="M12" s="59"/>
      <c r="N12" s="47"/>
    </row>
    <row r="13" spans="1:14">
      <c r="A13" s="7"/>
      <c r="B13" s="58"/>
      <c r="E13" s="47"/>
      <c r="F13" s="47"/>
      <c r="H13" s="47"/>
      <c r="I13" s="47"/>
      <c r="J13" s="47"/>
      <c r="K13" s="47"/>
      <c r="L13" s="47"/>
      <c r="M13" s="59"/>
      <c r="N13" s="47"/>
    </row>
    <row r="14" spans="1:14">
      <c r="A14" s="7"/>
      <c r="B14" s="58"/>
      <c r="C14" s="101" t="s">
        <v>78</v>
      </c>
      <c r="D14" s="21" t="s">
        <v>377</v>
      </c>
      <c r="E14" s="71"/>
      <c r="F14" s="47"/>
      <c r="G14" s="47"/>
      <c r="H14" s="5"/>
      <c r="I14" s="5"/>
      <c r="J14" s="5"/>
      <c r="K14" s="5"/>
      <c r="L14" s="5"/>
      <c r="M14" s="59"/>
      <c r="N14" s="47"/>
    </row>
    <row r="15" spans="1:14">
      <c r="A15" s="7"/>
      <c r="B15" s="58"/>
      <c r="C15" s="72">
        <v>2</v>
      </c>
      <c r="D15" s="22" t="s">
        <v>489</v>
      </c>
      <c r="E15" s="23" t="s">
        <v>378</v>
      </c>
      <c r="F15" s="23">
        <v>0</v>
      </c>
      <c r="G15" s="47"/>
      <c r="H15" s="149"/>
      <c r="I15" s="149"/>
      <c r="J15" s="149"/>
      <c r="K15" s="149"/>
      <c r="L15" s="149"/>
      <c r="M15" s="59"/>
      <c r="N15" s="47"/>
    </row>
    <row r="16" spans="1:14">
      <c r="A16" s="7"/>
      <c r="B16" s="58"/>
      <c r="C16" s="47"/>
      <c r="D16" s="47"/>
      <c r="E16" s="47"/>
      <c r="F16" s="47"/>
      <c r="G16" s="47"/>
      <c r="H16" s="161"/>
      <c r="I16" s="161"/>
      <c r="J16" s="161"/>
      <c r="K16" s="161"/>
      <c r="L16" s="161"/>
      <c r="M16" s="59"/>
      <c r="N16" s="47"/>
    </row>
    <row r="17" spans="1:15">
      <c r="A17" s="7"/>
      <c r="B17" s="58"/>
      <c r="C17" s="101" t="s">
        <v>81</v>
      </c>
      <c r="D17" s="21" t="s">
        <v>379</v>
      </c>
      <c r="E17" s="71"/>
      <c r="F17" s="47"/>
      <c r="G17" s="47"/>
      <c r="H17" s="5"/>
      <c r="I17" s="5"/>
      <c r="J17" s="5"/>
      <c r="K17" s="5"/>
      <c r="L17" s="5"/>
      <c r="M17" s="59"/>
      <c r="N17" s="47"/>
    </row>
    <row r="18" spans="1:15">
      <c r="A18" s="7"/>
      <c r="B18" s="58"/>
      <c r="C18" s="72">
        <v>3</v>
      </c>
      <c r="D18" s="22" t="s">
        <v>380</v>
      </c>
      <c r="E18" s="23" t="s">
        <v>73</v>
      </c>
      <c r="F18" s="23">
        <v>3</v>
      </c>
      <c r="G18" s="47"/>
      <c r="H18" s="77"/>
      <c r="I18" s="77"/>
      <c r="J18" s="77"/>
      <c r="K18" s="77"/>
      <c r="L18" s="77"/>
      <c r="M18" s="59"/>
      <c r="N18" s="47"/>
    </row>
    <row r="19" spans="1:15">
      <c r="A19" s="30"/>
      <c r="C19" s="72">
        <v>4</v>
      </c>
      <c r="D19" s="22" t="s">
        <v>381</v>
      </c>
      <c r="E19" s="23" t="s">
        <v>73</v>
      </c>
      <c r="F19" s="23">
        <v>3</v>
      </c>
      <c r="G19" s="47"/>
      <c r="H19" s="77"/>
      <c r="I19" s="77"/>
      <c r="J19" s="77"/>
      <c r="K19" s="77"/>
      <c r="L19" s="77"/>
      <c r="M19" s="59"/>
      <c r="N19" s="7"/>
    </row>
    <row r="20" spans="1:15">
      <c r="A20" s="7"/>
      <c r="B20" s="58"/>
      <c r="C20" s="72">
        <v>5</v>
      </c>
      <c r="D20" s="22" t="s">
        <v>382</v>
      </c>
      <c r="E20" s="23" t="s">
        <v>73</v>
      </c>
      <c r="F20" s="23">
        <v>3</v>
      </c>
      <c r="G20" s="47"/>
      <c r="H20" s="77"/>
      <c r="I20" s="77"/>
      <c r="J20" s="77"/>
      <c r="K20" s="77"/>
      <c r="L20" s="77"/>
      <c r="M20" s="59"/>
      <c r="N20" s="7"/>
    </row>
    <row r="21" spans="1:15">
      <c r="A21" s="7"/>
      <c r="B21" s="58"/>
      <c r="E21" s="47"/>
      <c r="F21" s="47"/>
      <c r="H21" s="155"/>
      <c r="I21" s="155"/>
      <c r="J21" s="155"/>
      <c r="K21" s="155"/>
      <c r="L21" s="155"/>
      <c r="M21" s="59"/>
      <c r="N21" s="47"/>
      <c r="O21" s="28"/>
    </row>
    <row r="22" spans="1:15">
      <c r="A22" s="7"/>
      <c r="B22" s="58"/>
      <c r="C22" s="101" t="s">
        <v>88</v>
      </c>
      <c r="D22" s="101" t="s">
        <v>472</v>
      </c>
      <c r="E22" s="71"/>
      <c r="F22" s="47"/>
      <c r="G22" s="28"/>
      <c r="H22" s="28"/>
      <c r="I22" s="28"/>
      <c r="J22" s="28"/>
      <c r="K22" s="28"/>
      <c r="L22" s="28"/>
      <c r="M22" s="59"/>
      <c r="N22" s="47"/>
    </row>
    <row r="23" spans="1:15">
      <c r="A23" s="7"/>
      <c r="B23" s="58"/>
      <c r="C23" s="23">
        <v>6</v>
      </c>
      <c r="D23" s="22" t="s">
        <v>389</v>
      </c>
      <c r="E23" s="72" t="s">
        <v>384</v>
      </c>
      <c r="F23" s="23">
        <v>3</v>
      </c>
      <c r="G23" s="155"/>
      <c r="H23" s="149"/>
      <c r="I23" s="149"/>
      <c r="J23" s="149"/>
      <c r="K23" s="149"/>
      <c r="L23" s="149"/>
      <c r="M23" s="59"/>
      <c r="N23" s="47"/>
    </row>
    <row r="24" spans="1:15">
      <c r="A24" s="7"/>
      <c r="B24" s="58"/>
      <c r="C24" s="23">
        <v>7</v>
      </c>
      <c r="D24" s="22" t="s">
        <v>383</v>
      </c>
      <c r="E24" s="72" t="s">
        <v>384</v>
      </c>
      <c r="F24" s="23">
        <v>3</v>
      </c>
      <c r="G24" s="155"/>
      <c r="H24" s="149"/>
      <c r="I24" s="149"/>
      <c r="J24" s="149"/>
      <c r="K24" s="149"/>
      <c r="L24" s="149"/>
      <c r="M24" s="59"/>
      <c r="N24" s="47"/>
    </row>
    <row r="25" spans="1:15">
      <c r="A25" s="7"/>
      <c r="B25" s="58"/>
      <c r="C25" s="23">
        <v>8</v>
      </c>
      <c r="D25" s="22" t="s">
        <v>385</v>
      </c>
      <c r="E25" s="72" t="s">
        <v>384</v>
      </c>
      <c r="F25" s="23">
        <v>3</v>
      </c>
      <c r="G25" s="155"/>
      <c r="H25" s="149"/>
      <c r="I25" s="149"/>
      <c r="J25" s="149"/>
      <c r="K25" s="149"/>
      <c r="L25" s="149"/>
      <c r="M25" s="59"/>
      <c r="N25" s="47"/>
    </row>
    <row r="26" spans="1:15">
      <c r="A26" s="7"/>
      <c r="B26" s="58"/>
      <c r="C26" s="23">
        <v>9</v>
      </c>
      <c r="D26" s="22" t="s">
        <v>386</v>
      </c>
      <c r="E26" s="72" t="s">
        <v>384</v>
      </c>
      <c r="F26" s="23">
        <v>3</v>
      </c>
      <c r="G26" s="155"/>
      <c r="H26" s="149"/>
      <c r="I26" s="149"/>
      <c r="J26" s="149"/>
      <c r="K26" s="149"/>
      <c r="L26" s="149"/>
      <c r="M26" s="59"/>
      <c r="N26" s="47"/>
    </row>
    <row r="27" spans="1:15">
      <c r="A27" s="7"/>
      <c r="B27" s="58"/>
      <c r="C27" s="23">
        <v>10</v>
      </c>
      <c r="D27" s="26" t="s">
        <v>387</v>
      </c>
      <c r="E27" s="72" t="s">
        <v>384</v>
      </c>
      <c r="F27" s="23">
        <v>3</v>
      </c>
      <c r="G27" s="47"/>
      <c r="H27" s="149"/>
      <c r="I27" s="149"/>
      <c r="J27" s="149"/>
      <c r="K27" s="149"/>
      <c r="L27" s="149"/>
      <c r="M27" s="59"/>
      <c r="N27" s="47"/>
    </row>
    <row r="28" spans="1:15">
      <c r="A28" s="7"/>
      <c r="B28" s="58"/>
      <c r="C28" s="47"/>
      <c r="D28" s="47"/>
      <c r="E28" s="28"/>
      <c r="F28" s="28"/>
      <c r="G28" s="28"/>
      <c r="H28" s="155"/>
      <c r="I28" s="155"/>
      <c r="J28" s="155"/>
      <c r="K28" s="155"/>
      <c r="L28" s="155"/>
      <c r="M28" s="59"/>
      <c r="N28" s="47"/>
    </row>
    <row r="29" spans="1:15">
      <c r="A29" s="30"/>
      <c r="C29" s="101" t="s">
        <v>92</v>
      </c>
      <c r="D29" s="101" t="s">
        <v>388</v>
      </c>
      <c r="E29" s="28"/>
      <c r="F29" s="28"/>
      <c r="G29" s="28"/>
      <c r="H29" s="155"/>
      <c r="I29" s="155"/>
      <c r="J29" s="155"/>
      <c r="K29" s="155"/>
      <c r="L29" s="155"/>
      <c r="M29" s="59"/>
      <c r="N29" s="47"/>
    </row>
    <row r="30" spans="1:15">
      <c r="A30" s="7"/>
      <c r="B30" s="58"/>
      <c r="C30" s="23">
        <v>11</v>
      </c>
      <c r="D30" s="22" t="s">
        <v>389</v>
      </c>
      <c r="E30" s="72" t="s">
        <v>384</v>
      </c>
      <c r="F30" s="23">
        <v>3</v>
      </c>
      <c r="G30" s="155"/>
      <c r="H30" s="149"/>
      <c r="I30" s="149"/>
      <c r="J30" s="149"/>
      <c r="K30" s="149"/>
      <c r="L30" s="149"/>
      <c r="M30" s="59"/>
      <c r="N30" s="47"/>
    </row>
    <row r="31" spans="1:15">
      <c r="A31" s="7"/>
      <c r="B31" s="58"/>
      <c r="C31" s="23">
        <v>12</v>
      </c>
      <c r="D31" s="22" t="s">
        <v>383</v>
      </c>
      <c r="E31" s="72" t="s">
        <v>384</v>
      </c>
      <c r="F31" s="23">
        <v>3</v>
      </c>
      <c r="G31" s="155"/>
      <c r="H31" s="149"/>
      <c r="I31" s="149"/>
      <c r="J31" s="149"/>
      <c r="K31" s="149"/>
      <c r="L31" s="149"/>
      <c r="M31" s="59"/>
      <c r="N31" s="47"/>
    </row>
    <row r="32" spans="1:15">
      <c r="A32" s="7"/>
      <c r="B32" s="58"/>
      <c r="C32" s="23">
        <v>13</v>
      </c>
      <c r="D32" s="22" t="s">
        <v>385</v>
      </c>
      <c r="E32" s="72" t="s">
        <v>384</v>
      </c>
      <c r="F32" s="23">
        <v>3</v>
      </c>
      <c r="G32" s="155"/>
      <c r="H32" s="149"/>
      <c r="I32" s="149"/>
      <c r="J32" s="149"/>
      <c r="K32" s="149"/>
      <c r="L32" s="149"/>
      <c r="M32" s="59"/>
      <c r="N32" s="7"/>
    </row>
    <row r="33" spans="1:14">
      <c r="A33" s="7"/>
      <c r="B33" s="58"/>
      <c r="C33" s="23">
        <v>14</v>
      </c>
      <c r="D33" s="22" t="s">
        <v>386</v>
      </c>
      <c r="E33" s="72" t="s">
        <v>384</v>
      </c>
      <c r="F33" s="23">
        <v>3</v>
      </c>
      <c r="G33" s="155"/>
      <c r="H33" s="149"/>
      <c r="I33" s="149"/>
      <c r="J33" s="149"/>
      <c r="K33" s="149"/>
      <c r="L33" s="149"/>
      <c r="M33" s="59"/>
      <c r="N33" s="7"/>
    </row>
    <row r="34" spans="1:14">
      <c r="A34" s="7"/>
      <c r="B34" s="58"/>
      <c r="C34" s="23">
        <v>15</v>
      </c>
      <c r="D34" s="22" t="s">
        <v>387</v>
      </c>
      <c r="E34" s="72" t="s">
        <v>384</v>
      </c>
      <c r="F34" s="23">
        <v>3</v>
      </c>
      <c r="G34" s="155"/>
      <c r="H34" s="149"/>
      <c r="I34" s="149"/>
      <c r="J34" s="149"/>
      <c r="K34" s="149"/>
      <c r="L34" s="149"/>
      <c r="M34" s="59"/>
      <c r="N34" s="7"/>
    </row>
    <row r="35" spans="1:14">
      <c r="A35" s="30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59"/>
      <c r="N35" s="7"/>
    </row>
    <row r="36" spans="1:14" ht="16" thickBot="1">
      <c r="B36" s="32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59"/>
      <c r="N36" s="7"/>
    </row>
    <row r="37" spans="1:14">
      <c r="C37" s="44"/>
      <c r="D37" s="56"/>
      <c r="E37" s="56"/>
      <c r="F37" s="44"/>
      <c r="G37" s="44"/>
      <c r="H37" s="44"/>
      <c r="I37" s="44"/>
      <c r="J37" s="44"/>
      <c r="K37" s="44"/>
      <c r="L37" s="44"/>
      <c r="M37" s="44"/>
    </row>
  </sheetData>
  <mergeCells count="1">
    <mergeCell ref="H5:L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CF407"/>
  <sheetViews>
    <sheetView showGridLines="0" zoomScaleNormal="100" zoomScaleSheetLayoutView="85" workbookViewId="0">
      <selection activeCell="Q20" sqref="Q20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42.23046875" style="17" bestFit="1" customWidth="1"/>
    <col min="5" max="5" width="5.07421875" style="17" customWidth="1"/>
    <col min="6" max="6" width="4.69140625" style="17" customWidth="1"/>
    <col min="7" max="7" width="1.23046875" style="7" customWidth="1"/>
    <col min="8" max="12" width="11" style="17" customWidth="1"/>
    <col min="13" max="14" width="2.69140625" style="7" customWidth="1"/>
    <col min="15" max="73" width="8.84375" style="7"/>
    <col min="74" max="16384" width="8.84375" style="17"/>
  </cols>
  <sheetData>
    <row r="1" spans="2:84" s="7" customFormat="1" ht="16" thickBot="1"/>
    <row r="2" spans="2:84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57"/>
      <c r="N2" s="47"/>
    </row>
    <row r="3" spans="2:84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59"/>
      <c r="N3" s="47"/>
    </row>
    <row r="4" spans="2:84" s="7" customFormat="1">
      <c r="B4" s="58"/>
      <c r="C4" s="11" t="s">
        <v>302</v>
      </c>
      <c r="D4" s="47"/>
      <c r="E4" s="28"/>
      <c r="F4" s="10"/>
      <c r="G4" s="47"/>
      <c r="H4" s="47"/>
      <c r="I4" s="47"/>
      <c r="J4" s="47"/>
      <c r="K4" s="47"/>
      <c r="L4" s="47"/>
      <c r="M4" s="59"/>
      <c r="N4" s="47"/>
    </row>
    <row r="5" spans="2:84" s="7" customFormat="1">
      <c r="B5" s="58"/>
      <c r="C5" s="12"/>
      <c r="D5" s="47"/>
      <c r="E5" s="28"/>
      <c r="F5" s="28"/>
      <c r="G5" s="47"/>
      <c r="H5" s="240" t="s">
        <v>367</v>
      </c>
      <c r="I5" s="243"/>
      <c r="J5" s="243"/>
      <c r="K5" s="243"/>
      <c r="L5" s="242"/>
      <c r="M5" s="59"/>
      <c r="N5" s="47"/>
    </row>
    <row r="6" spans="2:84" s="13" customFormat="1">
      <c r="B6" s="60"/>
      <c r="C6" s="14"/>
      <c r="D6" s="28"/>
      <c r="E6" s="28"/>
      <c r="F6" s="28"/>
      <c r="G6" s="28"/>
      <c r="H6" s="62">
        <v>1</v>
      </c>
      <c r="I6" s="62">
        <v>2</v>
      </c>
      <c r="J6" s="62">
        <v>3</v>
      </c>
      <c r="K6" s="62">
        <v>4</v>
      </c>
      <c r="L6" s="62">
        <v>5</v>
      </c>
      <c r="M6" s="63"/>
      <c r="N6" s="28"/>
    </row>
    <row r="7" spans="2:84">
      <c r="B7" s="58"/>
      <c r="C7" s="225"/>
      <c r="D7" s="226"/>
      <c r="E7" s="227"/>
      <c r="F7" s="227"/>
      <c r="G7" s="47"/>
      <c r="H7" s="15" t="s">
        <v>56</v>
      </c>
      <c r="I7" s="15" t="s">
        <v>56</v>
      </c>
      <c r="J7" s="15" t="s">
        <v>56</v>
      </c>
      <c r="K7" s="15" t="s">
        <v>56</v>
      </c>
      <c r="L7" s="15" t="s">
        <v>56</v>
      </c>
      <c r="M7" s="59"/>
      <c r="N7" s="47"/>
    </row>
    <row r="8" spans="2:84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61</v>
      </c>
      <c r="J8" s="15" t="s">
        <v>61</v>
      </c>
      <c r="K8" s="15" t="s">
        <v>60</v>
      </c>
      <c r="L8" s="15" t="s">
        <v>60</v>
      </c>
      <c r="M8" s="59"/>
      <c r="N8" s="47"/>
    </row>
    <row r="9" spans="2:84" s="7" customFormat="1">
      <c r="B9" s="58"/>
      <c r="C9" s="68"/>
      <c r="D9" s="69"/>
      <c r="E9" s="70"/>
      <c r="F9" s="70"/>
      <c r="G9" s="47"/>
      <c r="H9" s="19" t="s">
        <v>368</v>
      </c>
      <c r="I9" s="19" t="s">
        <v>369</v>
      </c>
      <c r="J9" s="19" t="s">
        <v>370</v>
      </c>
      <c r="K9" s="19" t="s">
        <v>371</v>
      </c>
      <c r="L9" s="19" t="s">
        <v>487</v>
      </c>
      <c r="M9" s="59"/>
      <c r="N9" s="4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</row>
    <row r="10" spans="2:84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59"/>
      <c r="N10" s="4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</row>
    <row r="11" spans="2:84" s="7" customFormat="1">
      <c r="B11" s="58"/>
      <c r="C11" s="101" t="s">
        <v>64</v>
      </c>
      <c r="D11" s="21" t="s">
        <v>303</v>
      </c>
      <c r="E11" s="71"/>
      <c r="F11" s="47"/>
      <c r="G11" s="47"/>
      <c r="H11" s="14"/>
      <c r="I11" s="14"/>
      <c r="J11" s="14"/>
      <c r="K11" s="14"/>
      <c r="L11" s="14"/>
      <c r="M11" s="59"/>
      <c r="N11" s="4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</row>
    <row r="12" spans="2:84" s="7" customFormat="1">
      <c r="B12" s="58"/>
      <c r="C12" s="72">
        <v>1</v>
      </c>
      <c r="D12" s="22" t="s">
        <v>304</v>
      </c>
      <c r="E12" s="23" t="s">
        <v>73</v>
      </c>
      <c r="F12" s="23">
        <v>3</v>
      </c>
      <c r="G12" s="47"/>
      <c r="H12" s="149"/>
      <c r="I12" s="149"/>
      <c r="J12" s="149"/>
      <c r="K12" s="149"/>
      <c r="L12" s="149"/>
      <c r="M12" s="59"/>
      <c r="N12" s="4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</row>
    <row r="13" spans="2:84" s="7" customFormat="1">
      <c r="B13" s="58"/>
      <c r="C13" s="72">
        <f>C12+1</f>
        <v>2</v>
      </c>
      <c r="D13" s="22" t="s">
        <v>305</v>
      </c>
      <c r="E13" s="23" t="s">
        <v>73</v>
      </c>
      <c r="F13" s="23">
        <v>3</v>
      </c>
      <c r="G13" s="47"/>
      <c r="H13" s="149"/>
      <c r="I13" s="149"/>
      <c r="J13" s="149"/>
      <c r="K13" s="149"/>
      <c r="L13" s="149"/>
      <c r="M13" s="59"/>
      <c r="N13" s="4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</row>
    <row r="14" spans="2:84" s="7" customFormat="1">
      <c r="B14" s="58"/>
      <c r="C14" s="72">
        <f>C13+1</f>
        <v>3</v>
      </c>
      <c r="D14" s="22" t="s">
        <v>306</v>
      </c>
      <c r="E14" s="23" t="s">
        <v>73</v>
      </c>
      <c r="F14" s="23">
        <v>3</v>
      </c>
      <c r="G14" s="47"/>
      <c r="H14" s="149"/>
      <c r="I14" s="149"/>
      <c r="J14" s="149"/>
      <c r="K14" s="149"/>
      <c r="L14" s="149"/>
      <c r="M14" s="59"/>
      <c r="N14" s="4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</row>
    <row r="15" spans="2:84" s="7" customFormat="1">
      <c r="B15" s="58"/>
      <c r="C15" s="72">
        <f>C14+1</f>
        <v>4</v>
      </c>
      <c r="D15" s="22" t="s">
        <v>307</v>
      </c>
      <c r="E15" s="23" t="s">
        <v>73</v>
      </c>
      <c r="F15" s="23">
        <v>3</v>
      </c>
      <c r="G15" s="47"/>
      <c r="H15" s="228">
        <f>SUM(H12:H14)</f>
        <v>0</v>
      </c>
      <c r="I15" s="228">
        <f>SUM(I12:I14)</f>
        <v>0</v>
      </c>
      <c r="J15" s="228">
        <f>SUM(J12:J14)</f>
        <v>0</v>
      </c>
      <c r="K15" s="228">
        <f>SUM(K12:K14)</f>
        <v>0</v>
      </c>
      <c r="L15" s="228">
        <f>SUM(L12:L14)</f>
        <v>0</v>
      </c>
      <c r="M15" s="59"/>
      <c r="N15" s="4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</row>
    <row r="16" spans="2:84" s="7" customFormat="1">
      <c r="B16" s="58"/>
      <c r="C16" s="47"/>
      <c r="D16" s="47"/>
      <c r="E16" s="47"/>
      <c r="F16" s="47"/>
      <c r="G16" s="47"/>
      <c r="H16" s="161"/>
      <c r="I16" s="161"/>
      <c r="J16" s="161"/>
      <c r="K16" s="161"/>
      <c r="L16" s="161"/>
      <c r="M16" s="59"/>
      <c r="N16" s="4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</row>
    <row r="17" spans="2:84" s="7" customFormat="1">
      <c r="B17" s="58"/>
      <c r="C17" s="101" t="s">
        <v>78</v>
      </c>
      <c r="D17" s="21" t="s">
        <v>308</v>
      </c>
      <c r="E17" s="71"/>
      <c r="F17" s="47"/>
      <c r="G17" s="47"/>
      <c r="H17" s="5"/>
      <c r="I17" s="5"/>
      <c r="J17" s="5"/>
      <c r="K17" s="5"/>
      <c r="L17" s="5"/>
      <c r="M17" s="59"/>
      <c r="N17" s="4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</row>
    <row r="18" spans="2:84" s="7" customFormat="1">
      <c r="B18" s="58"/>
      <c r="C18" s="72">
        <v>5</v>
      </c>
      <c r="D18" s="22" t="s">
        <v>309</v>
      </c>
      <c r="E18" s="23" t="s">
        <v>73</v>
      </c>
      <c r="F18" s="23">
        <v>3</v>
      </c>
      <c r="G18" s="47"/>
      <c r="H18" s="77"/>
      <c r="I18" s="77"/>
      <c r="J18" s="77"/>
      <c r="K18" s="77"/>
      <c r="L18" s="77"/>
      <c r="M18" s="59"/>
      <c r="N18" s="4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</row>
    <row r="19" spans="2:84" s="7" customFormat="1">
      <c r="B19" s="58"/>
      <c r="C19" s="72">
        <f>C18+1</f>
        <v>6</v>
      </c>
      <c r="D19" s="22" t="s">
        <v>310</v>
      </c>
      <c r="E19" s="23" t="s">
        <v>73</v>
      </c>
      <c r="F19" s="23">
        <v>3</v>
      </c>
      <c r="G19" s="47"/>
      <c r="H19" s="77"/>
      <c r="I19" s="77"/>
      <c r="J19" s="77"/>
      <c r="K19" s="77"/>
      <c r="L19" s="77"/>
      <c r="M19" s="59"/>
      <c r="N19" s="4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</row>
    <row r="20" spans="2:84" s="7" customFormat="1">
      <c r="B20" s="58"/>
      <c r="C20" s="72">
        <f>C19+1</f>
        <v>7</v>
      </c>
      <c r="D20" s="22" t="s">
        <v>311</v>
      </c>
      <c r="E20" s="23" t="s">
        <v>73</v>
      </c>
      <c r="F20" s="23">
        <v>3</v>
      </c>
      <c r="G20" s="47"/>
      <c r="H20" s="77"/>
      <c r="I20" s="77"/>
      <c r="J20" s="77"/>
      <c r="K20" s="77"/>
      <c r="L20" s="77"/>
      <c r="M20" s="59"/>
      <c r="N20" s="4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</row>
    <row r="21" spans="2:84" s="7" customFormat="1">
      <c r="B21" s="58"/>
      <c r="C21" s="72">
        <f>C20+1</f>
        <v>8</v>
      </c>
      <c r="D21" s="22" t="s">
        <v>312</v>
      </c>
      <c r="E21" s="23" t="s">
        <v>73</v>
      </c>
      <c r="F21" s="23">
        <v>3</v>
      </c>
      <c r="G21" s="47"/>
      <c r="H21" s="77"/>
      <c r="I21" s="77"/>
      <c r="J21" s="77"/>
      <c r="K21" s="77"/>
      <c r="L21" s="77"/>
      <c r="M21" s="59"/>
      <c r="N21" s="4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</row>
    <row r="22" spans="2:84" s="7" customFormat="1">
      <c r="B22" s="58"/>
      <c r="C22" s="72">
        <f>C21+1</f>
        <v>9</v>
      </c>
      <c r="D22" s="22" t="s">
        <v>313</v>
      </c>
      <c r="E22" s="23" t="s">
        <v>73</v>
      </c>
      <c r="F22" s="23">
        <v>3</v>
      </c>
      <c r="G22" s="47"/>
      <c r="H22" s="77"/>
      <c r="I22" s="77"/>
      <c r="J22" s="77"/>
      <c r="K22" s="77"/>
      <c r="L22" s="77"/>
      <c r="M22" s="59"/>
      <c r="N22" s="4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2:84" s="7" customFormat="1">
      <c r="B23" s="58"/>
      <c r="C23" s="72">
        <f>C22+1</f>
        <v>10</v>
      </c>
      <c r="D23" s="22" t="s">
        <v>307</v>
      </c>
      <c r="E23" s="23" t="s">
        <v>73</v>
      </c>
      <c r="F23" s="23">
        <v>3</v>
      </c>
      <c r="G23" s="47"/>
      <c r="H23" s="77"/>
      <c r="I23" s="77"/>
      <c r="J23" s="77"/>
      <c r="K23" s="77"/>
      <c r="L23" s="77"/>
      <c r="M23" s="59"/>
      <c r="N23" s="4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</row>
    <row r="24" spans="2:84" s="7" customFormat="1">
      <c r="B24" s="58"/>
      <c r="C24" s="47"/>
      <c r="D24" s="47"/>
      <c r="E24" s="47"/>
      <c r="F24" s="47"/>
      <c r="G24" s="47"/>
      <c r="H24" s="161"/>
      <c r="I24" s="161"/>
      <c r="J24" s="161"/>
      <c r="K24" s="161"/>
      <c r="L24" s="161"/>
      <c r="M24" s="59"/>
      <c r="N24" s="4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</row>
    <row r="25" spans="2:84" s="7" customFormat="1">
      <c r="B25" s="58"/>
      <c r="C25" s="101" t="s">
        <v>81</v>
      </c>
      <c r="D25" s="21" t="s">
        <v>314</v>
      </c>
      <c r="E25" s="71"/>
      <c r="F25" s="47"/>
      <c r="G25" s="47"/>
      <c r="H25" s="5"/>
      <c r="I25" s="5"/>
      <c r="J25" s="5"/>
      <c r="K25" s="5"/>
      <c r="L25" s="5"/>
      <c r="M25" s="59"/>
      <c r="N25" s="4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</row>
    <row r="26" spans="2:84" s="7" customFormat="1">
      <c r="B26" s="58"/>
      <c r="C26" s="72">
        <v>11</v>
      </c>
      <c r="D26" s="22" t="s">
        <v>315</v>
      </c>
      <c r="E26" s="23" t="s">
        <v>73</v>
      </c>
      <c r="F26" s="23">
        <v>3</v>
      </c>
      <c r="G26" s="47"/>
      <c r="H26" s="149"/>
      <c r="I26" s="149"/>
      <c r="J26" s="149"/>
      <c r="K26" s="149"/>
      <c r="L26" s="149"/>
      <c r="M26" s="59"/>
      <c r="N26" s="4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</row>
    <row r="27" spans="2:84" s="7" customFormat="1">
      <c r="B27" s="58"/>
      <c r="C27" s="47"/>
      <c r="D27" s="47"/>
      <c r="E27" s="47"/>
      <c r="F27" s="47"/>
      <c r="G27" s="47"/>
      <c r="H27" s="161"/>
      <c r="I27" s="161"/>
      <c r="J27" s="161"/>
      <c r="K27" s="161"/>
      <c r="L27" s="161"/>
      <c r="M27" s="59"/>
      <c r="N27" s="4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</row>
    <row r="28" spans="2:84" s="7" customFormat="1">
      <c r="B28" s="58"/>
      <c r="C28" s="101" t="s">
        <v>88</v>
      </c>
      <c r="D28" s="21" t="s">
        <v>316</v>
      </c>
      <c r="E28" s="71"/>
      <c r="F28" s="47"/>
      <c r="G28" s="47"/>
      <c r="H28" s="5"/>
      <c r="I28" s="5"/>
      <c r="J28" s="5"/>
      <c r="K28" s="5"/>
      <c r="L28" s="5"/>
      <c r="M28" s="59"/>
      <c r="N28" s="4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</row>
    <row r="29" spans="2:84" s="7" customFormat="1">
      <c r="B29" s="58"/>
      <c r="C29" s="72">
        <v>12</v>
      </c>
      <c r="D29" s="22" t="s">
        <v>317</v>
      </c>
      <c r="E29" s="23" t="s">
        <v>73</v>
      </c>
      <c r="F29" s="23">
        <v>3</v>
      </c>
      <c r="G29" s="47"/>
      <c r="H29" s="128">
        <f>'Table 3 - Admin'!K34</f>
        <v>0</v>
      </c>
      <c r="I29" s="128">
        <f>'Table 3 - Admin'!L34</f>
        <v>0</v>
      </c>
      <c r="J29" s="128">
        <f>'Table 3 - Admin'!M34</f>
        <v>0</v>
      </c>
      <c r="K29" s="128">
        <f>'Table 3 - Admin'!N34</f>
        <v>0</v>
      </c>
      <c r="L29" s="128">
        <f>'Table 3 - Admin'!O34</f>
        <v>0</v>
      </c>
      <c r="M29" s="59"/>
      <c r="N29" s="4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</row>
    <row r="30" spans="2:84" s="7" customFormat="1">
      <c r="B30" s="58"/>
      <c r="C30" s="72">
        <f>C29+1</f>
        <v>13</v>
      </c>
      <c r="D30" s="22" t="s">
        <v>318</v>
      </c>
      <c r="E30" s="23" t="s">
        <v>73</v>
      </c>
      <c r="F30" s="23">
        <v>3</v>
      </c>
      <c r="G30" s="47"/>
      <c r="H30" s="128">
        <f>'Table 4 - Maintenance'!K49</f>
        <v>0</v>
      </c>
      <c r="I30" s="128">
        <f>'Table 4 - Maintenance'!L49</f>
        <v>0</v>
      </c>
      <c r="J30" s="128">
        <f>'Table 4 - Maintenance'!M49</f>
        <v>0</v>
      </c>
      <c r="K30" s="128">
        <f>'Table 4 - Maintenance'!N49</f>
        <v>0</v>
      </c>
      <c r="L30" s="128">
        <f>'Table 4 - Maintenance'!O49</f>
        <v>0</v>
      </c>
      <c r="M30" s="59"/>
      <c r="N30" s="4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</row>
    <row r="31" spans="2:84" s="7" customFormat="1">
      <c r="B31" s="58"/>
      <c r="C31" s="72">
        <f t="shared" ref="C31:C40" si="0">C30+1</f>
        <v>14</v>
      </c>
      <c r="D31" s="22" t="s">
        <v>112</v>
      </c>
      <c r="E31" s="23" t="s">
        <v>73</v>
      </c>
      <c r="F31" s="23">
        <v>3</v>
      </c>
      <c r="G31" s="47"/>
      <c r="H31" s="128">
        <f>'Table 4 - Maintenance'!K50</f>
        <v>0</v>
      </c>
      <c r="I31" s="128">
        <f>'Table 4 - Maintenance'!L50</f>
        <v>0</v>
      </c>
      <c r="J31" s="128">
        <f>'Table 4 - Maintenance'!M50</f>
        <v>0</v>
      </c>
      <c r="K31" s="128">
        <f>'Table 4 - Maintenance'!N50</f>
        <v>0</v>
      </c>
      <c r="L31" s="128">
        <f>'Table 4 - Maintenance'!O50</f>
        <v>0</v>
      </c>
      <c r="M31" s="59"/>
      <c r="N31" s="4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</row>
    <row r="32" spans="2:84" s="7" customFormat="1">
      <c r="B32" s="58"/>
      <c r="C32" s="72">
        <f t="shared" si="0"/>
        <v>15</v>
      </c>
      <c r="D32" s="22" t="s">
        <v>93</v>
      </c>
      <c r="E32" s="23" t="s">
        <v>73</v>
      </c>
      <c r="F32" s="23">
        <v>3</v>
      </c>
      <c r="G32" s="47"/>
      <c r="H32" s="128">
        <f>'Table 1 - MEL Costs'!K62</f>
        <v>0</v>
      </c>
      <c r="I32" s="128">
        <f>'Table 1 - MEL Costs'!L62</f>
        <v>0</v>
      </c>
      <c r="J32" s="128">
        <f>'Table 1 - MEL Costs'!M62</f>
        <v>0</v>
      </c>
      <c r="K32" s="128">
        <f>'Table 1 - MEL Costs'!N62</f>
        <v>0</v>
      </c>
      <c r="L32" s="128">
        <f>'Table 1 - MEL Costs'!O62</f>
        <v>0</v>
      </c>
      <c r="M32" s="59"/>
      <c r="N32" s="4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</row>
    <row r="33" spans="2:84" s="7" customFormat="1">
      <c r="B33" s="58"/>
      <c r="C33" s="72">
        <f t="shared" si="0"/>
        <v>16</v>
      </c>
      <c r="D33" s="22" t="s">
        <v>319</v>
      </c>
      <c r="E33" s="23" t="s">
        <v>73</v>
      </c>
      <c r="F33" s="23">
        <v>3</v>
      </c>
      <c r="G33" s="47"/>
      <c r="H33" s="228">
        <f>'Table 1 - MEL Costs'!K63-'Table 1 - MEL Costs'!K41</f>
        <v>0</v>
      </c>
      <c r="I33" s="228">
        <f>'Table 1 - MEL Costs'!L63-'Table 1 - MEL Costs'!L41</f>
        <v>0</v>
      </c>
      <c r="J33" s="228">
        <f>'Table 1 - MEL Costs'!M63-'Table 1 - MEL Costs'!M41</f>
        <v>0</v>
      </c>
      <c r="K33" s="228">
        <f>'Table 1 - MEL Costs'!N63-'Table 1 - MEL Costs'!N41</f>
        <v>0</v>
      </c>
      <c r="L33" s="228">
        <f>'Table 1 - MEL Costs'!O63-'Table 1 - MEL Costs'!O41</f>
        <v>0</v>
      </c>
      <c r="M33" s="59"/>
      <c r="N33" s="4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</row>
    <row r="34" spans="2:84" s="7" customFormat="1">
      <c r="B34" s="58"/>
      <c r="C34" s="72">
        <f t="shared" si="0"/>
        <v>17</v>
      </c>
      <c r="D34" s="22" t="s">
        <v>320</v>
      </c>
      <c r="E34" s="23" t="s">
        <v>73</v>
      </c>
      <c r="F34" s="23">
        <v>3</v>
      </c>
      <c r="G34" s="47"/>
      <c r="H34" s="128">
        <f>'Table 2 - Staff '!K35</f>
        <v>0</v>
      </c>
      <c r="I34" s="128">
        <f>'Table 2 - Staff '!L35</f>
        <v>0</v>
      </c>
      <c r="J34" s="128">
        <f>'Table 2 - Staff '!M35</f>
        <v>0</v>
      </c>
      <c r="K34" s="128">
        <f>'Table 2 - Staff '!N35</f>
        <v>0</v>
      </c>
      <c r="L34" s="128">
        <f>'Table 2 - Staff '!O35</f>
        <v>0</v>
      </c>
      <c r="M34" s="59"/>
      <c r="N34" s="4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</row>
    <row r="35" spans="2:84" s="7" customFormat="1">
      <c r="B35" s="58"/>
      <c r="C35" s="72">
        <f t="shared" si="0"/>
        <v>18</v>
      </c>
      <c r="D35" s="22" t="s">
        <v>321</v>
      </c>
      <c r="E35" s="23" t="s">
        <v>73</v>
      </c>
      <c r="F35" s="23">
        <v>3</v>
      </c>
      <c r="G35" s="47"/>
      <c r="H35" s="228">
        <f>SUM(H29:H34)</f>
        <v>0</v>
      </c>
      <c r="I35" s="228">
        <f>SUM(I29:I34)</f>
        <v>0</v>
      </c>
      <c r="J35" s="228">
        <f>SUM(J29:J34)</f>
        <v>0</v>
      </c>
      <c r="K35" s="228">
        <f>SUM(K29:K34)</f>
        <v>0</v>
      </c>
      <c r="L35" s="228">
        <f>SUM(L29:L34)</f>
        <v>0</v>
      </c>
      <c r="M35" s="59"/>
      <c r="N35" s="4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</row>
    <row r="36" spans="2:84" s="7" customFormat="1">
      <c r="B36" s="58"/>
      <c r="C36" s="72">
        <f t="shared" si="0"/>
        <v>19</v>
      </c>
      <c r="D36" s="22" t="s">
        <v>322</v>
      </c>
      <c r="E36" s="23" t="s">
        <v>73</v>
      </c>
      <c r="F36" s="23">
        <v>3</v>
      </c>
      <c r="G36" s="47"/>
      <c r="H36" s="128">
        <f>'Table 6 - Repex'!H160</f>
        <v>0</v>
      </c>
      <c r="I36" s="128">
        <f>'Table 6 - Repex'!I160</f>
        <v>0</v>
      </c>
      <c r="J36" s="128">
        <f>'Table 6 - Repex'!J160</f>
        <v>0</v>
      </c>
      <c r="K36" s="128">
        <f>'Table 6 - Repex'!K160</f>
        <v>0</v>
      </c>
      <c r="L36" s="128">
        <f>'Table 6 - Repex'!L160</f>
        <v>0</v>
      </c>
      <c r="M36" s="59"/>
      <c r="N36" s="4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</row>
    <row r="37" spans="2:84" s="7" customFormat="1">
      <c r="B37" s="58"/>
      <c r="C37" s="72">
        <f t="shared" si="0"/>
        <v>20</v>
      </c>
      <c r="D37" s="22" t="s">
        <v>43</v>
      </c>
      <c r="E37" s="23" t="s">
        <v>73</v>
      </c>
      <c r="F37" s="23">
        <v>3</v>
      </c>
      <c r="G37" s="47"/>
      <c r="H37" s="128">
        <f>'Table 1 - MEL Costs'!K64</f>
        <v>0</v>
      </c>
      <c r="I37" s="128">
        <f>'Table 1 - MEL Costs'!L64</f>
        <v>0</v>
      </c>
      <c r="J37" s="128">
        <f>'Table 1 - MEL Costs'!M64</f>
        <v>0</v>
      </c>
      <c r="K37" s="128">
        <f>'Table 1 - MEL Costs'!N64</f>
        <v>0</v>
      </c>
      <c r="L37" s="128">
        <f>'Table 1 - MEL Costs'!O64</f>
        <v>0</v>
      </c>
      <c r="M37" s="59"/>
      <c r="N37" s="4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</row>
    <row r="38" spans="2:84" s="7" customFormat="1">
      <c r="B38" s="58"/>
      <c r="C38" s="72">
        <f t="shared" si="0"/>
        <v>21</v>
      </c>
      <c r="D38" s="22" t="s">
        <v>323</v>
      </c>
      <c r="E38" s="23" t="s">
        <v>73</v>
      </c>
      <c r="F38" s="23">
        <v>3</v>
      </c>
      <c r="G38" s="47"/>
      <c r="H38" s="128">
        <f>H15</f>
        <v>0</v>
      </c>
      <c r="I38" s="128">
        <f>I15</f>
        <v>0</v>
      </c>
      <c r="J38" s="128">
        <f>J15</f>
        <v>0</v>
      </c>
      <c r="K38" s="128">
        <f>K15</f>
        <v>0</v>
      </c>
      <c r="L38" s="128">
        <f>L15</f>
        <v>0</v>
      </c>
      <c r="M38" s="59"/>
      <c r="N38" s="4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</row>
    <row r="39" spans="2:84" s="7" customFormat="1">
      <c r="B39" s="58"/>
      <c r="C39" s="72">
        <f t="shared" si="0"/>
        <v>22</v>
      </c>
      <c r="D39" s="22" t="s">
        <v>315</v>
      </c>
      <c r="E39" s="23" t="s">
        <v>73</v>
      </c>
      <c r="F39" s="23">
        <v>3</v>
      </c>
      <c r="G39" s="47"/>
      <c r="H39" s="128">
        <f>H26</f>
        <v>0</v>
      </c>
      <c r="I39" s="128">
        <f>I26</f>
        <v>0</v>
      </c>
      <c r="J39" s="128">
        <f>J26</f>
        <v>0</v>
      </c>
      <c r="K39" s="128">
        <f>K26</f>
        <v>0</v>
      </c>
      <c r="L39" s="128">
        <f>L26</f>
        <v>0</v>
      </c>
      <c r="M39" s="59"/>
      <c r="N39" s="4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</row>
    <row r="40" spans="2:84" s="7" customFormat="1">
      <c r="B40" s="58"/>
      <c r="C40" s="72">
        <f t="shared" si="0"/>
        <v>23</v>
      </c>
      <c r="D40" s="22" t="s">
        <v>324</v>
      </c>
      <c r="E40" s="23" t="s">
        <v>73</v>
      </c>
      <c r="F40" s="23">
        <v>3</v>
      </c>
      <c r="G40" s="47"/>
      <c r="H40" s="228">
        <f>SUM(H35:H39)</f>
        <v>0</v>
      </c>
      <c r="I40" s="228">
        <f>SUM(I35:I39)</f>
        <v>0</v>
      </c>
      <c r="J40" s="228">
        <f>SUM(J35:J39)</f>
        <v>0</v>
      </c>
      <c r="K40" s="228">
        <f>SUM(K35:K39)</f>
        <v>0</v>
      </c>
      <c r="L40" s="228">
        <f>SUM(L35:L39)</f>
        <v>0</v>
      </c>
      <c r="M40" s="59"/>
      <c r="N40" s="4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</row>
    <row r="41" spans="2:84" s="7" customFormat="1">
      <c r="B41" s="58"/>
      <c r="C41" s="28"/>
      <c r="D41" s="123"/>
      <c r="E41" s="124"/>
      <c r="F41" s="124"/>
      <c r="G41" s="123"/>
      <c r="H41" s="151"/>
      <c r="I41" s="147"/>
      <c r="J41" s="214"/>
      <c r="K41" s="160"/>
      <c r="L41" s="160"/>
      <c r="M41" s="59"/>
      <c r="N41" s="4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</row>
    <row r="42" spans="2:84" s="7" customFormat="1">
      <c r="B42" s="58"/>
      <c r="C42" s="101" t="s">
        <v>92</v>
      </c>
      <c r="D42" s="21" t="s">
        <v>390</v>
      </c>
      <c r="E42" s="71"/>
      <c r="F42" s="47"/>
      <c r="G42" s="47"/>
      <c r="H42" s="125"/>
      <c r="I42" s="5"/>
      <c r="J42" s="5"/>
      <c r="K42" s="5"/>
      <c r="L42" s="5"/>
      <c r="M42" s="59"/>
      <c r="N42" s="4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</row>
    <row r="43" spans="2:84" s="7" customFormat="1">
      <c r="B43" s="58"/>
      <c r="C43" s="72">
        <v>24</v>
      </c>
      <c r="D43" s="22" t="s">
        <v>325</v>
      </c>
      <c r="E43" s="23" t="s">
        <v>73</v>
      </c>
      <c r="F43" s="23">
        <v>3</v>
      </c>
      <c r="G43" s="47"/>
      <c r="H43" s="82">
        <v>1.8009428679938466</v>
      </c>
      <c r="I43" s="82">
        <v>1.7820877649609508</v>
      </c>
      <c r="J43" s="82">
        <v>1.7881652181730483</v>
      </c>
      <c r="K43" s="82">
        <v>1.7769893826724996</v>
      </c>
      <c r="L43" s="82">
        <v>1.7877910937165282</v>
      </c>
      <c r="M43" s="59"/>
      <c r="N43" s="4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</row>
    <row r="44" spans="2:84" s="7" customFormat="1">
      <c r="B44" s="58"/>
      <c r="C44" s="72" t="s">
        <v>326</v>
      </c>
      <c r="D44" s="22" t="s">
        <v>327</v>
      </c>
      <c r="E44" s="23" t="s">
        <v>73</v>
      </c>
      <c r="F44" s="23">
        <v>3</v>
      </c>
      <c r="G44" s="47"/>
      <c r="H44" s="128">
        <f>H29</f>
        <v>0</v>
      </c>
      <c r="I44" s="128">
        <f>I29</f>
        <v>0</v>
      </c>
      <c r="J44" s="128">
        <f>J29</f>
        <v>0</v>
      </c>
      <c r="K44" s="128">
        <f>K29</f>
        <v>0</v>
      </c>
      <c r="L44" s="128">
        <f>L29</f>
        <v>0</v>
      </c>
      <c r="M44" s="59"/>
      <c r="N44" s="4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</row>
    <row r="45" spans="2:84" s="7" customFormat="1">
      <c r="B45" s="58"/>
      <c r="C45" s="72" t="s">
        <v>328</v>
      </c>
      <c r="D45" s="22" t="s">
        <v>329</v>
      </c>
      <c r="E45" s="23" t="s">
        <v>73</v>
      </c>
      <c r="F45" s="23">
        <v>3</v>
      </c>
      <c r="G45" s="47"/>
      <c r="H45" s="228">
        <f>H44/Inflation!K$14</f>
        <v>0</v>
      </c>
      <c r="I45" s="228" t="e">
        <f>I44/Inflation!L$14</f>
        <v>#DIV/0!</v>
      </c>
      <c r="J45" s="228" t="e">
        <f>J44/Inflation!M$14</f>
        <v>#DIV/0!</v>
      </c>
      <c r="K45" s="228" t="e">
        <f>K44/Inflation!N$14</f>
        <v>#DIV/0!</v>
      </c>
      <c r="L45" s="228" t="e">
        <f>L44/Inflation!O$14</f>
        <v>#DIV/0!</v>
      </c>
      <c r="M45" s="59"/>
      <c r="N45" s="4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</row>
    <row r="46" spans="2:84" s="7" customFormat="1">
      <c r="B46" s="58"/>
      <c r="C46" s="72" t="s">
        <v>330</v>
      </c>
      <c r="D46" s="22" t="s">
        <v>391</v>
      </c>
      <c r="E46" s="23" t="s">
        <v>68</v>
      </c>
      <c r="F46" s="23">
        <v>1</v>
      </c>
      <c r="G46" s="47"/>
      <c r="H46" s="229">
        <f>(H45-H43)/H43</f>
        <v>-1</v>
      </c>
      <c r="I46" s="229" t="e">
        <f>(I45-I43)/I43</f>
        <v>#DIV/0!</v>
      </c>
      <c r="J46" s="229" t="e">
        <f>(J45-J43)/J43</f>
        <v>#DIV/0!</v>
      </c>
      <c r="K46" s="229" t="e">
        <f>(K45-K43)/K43</f>
        <v>#DIV/0!</v>
      </c>
      <c r="L46" s="229" t="e">
        <f>(L45-L43)/L43</f>
        <v>#DIV/0!</v>
      </c>
      <c r="M46" s="59"/>
      <c r="N46" s="4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</row>
    <row r="47" spans="2:84" s="7" customFormat="1" ht="12.65" customHeight="1">
      <c r="B47" s="58"/>
      <c r="C47" s="79"/>
      <c r="D47" s="79"/>
      <c r="E47" s="79"/>
      <c r="F47" s="79"/>
      <c r="G47" s="47"/>
      <c r="H47" s="79"/>
      <c r="I47" s="79"/>
      <c r="J47" s="79"/>
      <c r="K47" s="79"/>
      <c r="L47" s="79"/>
      <c r="M47" s="59"/>
      <c r="N47" s="4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</row>
    <row r="48" spans="2:84" s="7" customFormat="1">
      <c r="B48" s="58"/>
      <c r="C48" s="72">
        <v>25</v>
      </c>
      <c r="D48" s="22" t="s">
        <v>331</v>
      </c>
      <c r="E48" s="23" t="s">
        <v>73</v>
      </c>
      <c r="F48" s="23">
        <v>3</v>
      </c>
      <c r="G48" s="47"/>
      <c r="H48" s="82">
        <v>3.810074203401518</v>
      </c>
      <c r="I48" s="82">
        <v>3.7495456988663918</v>
      </c>
      <c r="J48" s="82">
        <v>3.0198738391735516</v>
      </c>
      <c r="K48" s="82">
        <v>3.7191465098692955</v>
      </c>
      <c r="L48" s="82">
        <v>3.9656549117848292</v>
      </c>
      <c r="M48" s="59"/>
      <c r="N48" s="4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</row>
    <row r="49" spans="2:84" s="7" customFormat="1">
      <c r="B49" s="58"/>
      <c r="C49" s="72" t="s">
        <v>332</v>
      </c>
      <c r="D49" s="22" t="s">
        <v>333</v>
      </c>
      <c r="E49" s="23" t="s">
        <v>73</v>
      </c>
      <c r="F49" s="23">
        <v>3</v>
      </c>
      <c r="G49" s="47"/>
      <c r="H49" s="128">
        <f>H30</f>
        <v>0</v>
      </c>
      <c r="I49" s="128">
        <f>I30</f>
        <v>0</v>
      </c>
      <c r="J49" s="128">
        <f>J30</f>
        <v>0</v>
      </c>
      <c r="K49" s="128">
        <f>K30</f>
        <v>0</v>
      </c>
      <c r="L49" s="128">
        <f>L30</f>
        <v>0</v>
      </c>
      <c r="M49" s="59"/>
      <c r="N49" s="4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</row>
    <row r="50" spans="2:84" s="7" customFormat="1">
      <c r="B50" s="58"/>
      <c r="C50" s="72" t="s">
        <v>334</v>
      </c>
      <c r="D50" s="22" t="s">
        <v>335</v>
      </c>
      <c r="E50" s="23" t="s">
        <v>73</v>
      </c>
      <c r="F50" s="23">
        <v>3</v>
      </c>
      <c r="G50" s="47"/>
      <c r="H50" s="228">
        <f>H49/Inflation!K$14</f>
        <v>0</v>
      </c>
      <c r="I50" s="228" t="e">
        <f>I49/Inflation!L$14</f>
        <v>#DIV/0!</v>
      </c>
      <c r="J50" s="228" t="e">
        <f>J49/Inflation!M$14</f>
        <v>#DIV/0!</v>
      </c>
      <c r="K50" s="228" t="e">
        <f>K49/Inflation!N$14</f>
        <v>#DIV/0!</v>
      </c>
      <c r="L50" s="228" t="e">
        <f>L49/Inflation!O$14</f>
        <v>#DIV/0!</v>
      </c>
      <c r="M50" s="59"/>
      <c r="N50" s="4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</row>
    <row r="51" spans="2:84" s="7" customFormat="1">
      <c r="B51" s="58"/>
      <c r="C51" s="72" t="s">
        <v>336</v>
      </c>
      <c r="D51" s="22" t="s">
        <v>391</v>
      </c>
      <c r="E51" s="23" t="s">
        <v>68</v>
      </c>
      <c r="F51" s="23">
        <v>1</v>
      </c>
      <c r="G51" s="47"/>
      <c r="H51" s="229">
        <f>(H50-H48)/H48</f>
        <v>-1</v>
      </c>
      <c r="I51" s="229" t="e">
        <f>(I50-I48)/I48</f>
        <v>#DIV/0!</v>
      </c>
      <c r="J51" s="229" t="e">
        <f>(J50-J48)/J48</f>
        <v>#DIV/0!</v>
      </c>
      <c r="K51" s="229" t="e">
        <f>(K50-K48)/K48</f>
        <v>#DIV/0!</v>
      </c>
      <c r="L51" s="229" t="e">
        <f>(L50-L48)/L48</f>
        <v>#DIV/0!</v>
      </c>
      <c r="M51" s="59"/>
      <c r="N51" s="4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</row>
    <row r="52" spans="2:84" s="7" customFormat="1" ht="8.25" customHeight="1">
      <c r="B52" s="58"/>
      <c r="C52" s="79"/>
      <c r="D52" s="79"/>
      <c r="E52" s="79"/>
      <c r="F52" s="79"/>
      <c r="G52" s="47"/>
      <c r="H52" s="79"/>
      <c r="I52" s="79"/>
      <c r="J52" s="79"/>
      <c r="K52" s="79"/>
      <c r="L52" s="79"/>
      <c r="M52" s="59"/>
      <c r="N52" s="4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</row>
    <row r="53" spans="2:84" s="7" customFormat="1">
      <c r="B53" s="58"/>
      <c r="C53" s="72">
        <v>26</v>
      </c>
      <c r="D53" s="22" t="s">
        <v>337</v>
      </c>
      <c r="E53" s="23" t="s">
        <v>73</v>
      </c>
      <c r="F53" s="23">
        <v>3</v>
      </c>
      <c r="G53" s="47"/>
      <c r="H53" s="82">
        <v>0.44190575000000004</v>
      </c>
      <c r="I53" s="82">
        <v>0.44190575000000004</v>
      </c>
      <c r="J53" s="82">
        <v>0.41910275000000008</v>
      </c>
      <c r="K53" s="82">
        <v>0.39629975000000001</v>
      </c>
      <c r="L53" s="82">
        <v>0.39629975000000001</v>
      </c>
      <c r="M53" s="59"/>
      <c r="N53" s="4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</row>
    <row r="54" spans="2:84" s="7" customFormat="1">
      <c r="B54" s="58"/>
      <c r="C54" s="72" t="s">
        <v>338</v>
      </c>
      <c r="D54" s="22" t="s">
        <v>339</v>
      </c>
      <c r="E54" s="23" t="s">
        <v>73</v>
      </c>
      <c r="F54" s="23">
        <v>3</v>
      </c>
      <c r="G54" s="47"/>
      <c r="H54" s="128">
        <f>H31</f>
        <v>0</v>
      </c>
      <c r="I54" s="128">
        <f>I31</f>
        <v>0</v>
      </c>
      <c r="J54" s="128">
        <f>J31</f>
        <v>0</v>
      </c>
      <c r="K54" s="128">
        <f>K31</f>
        <v>0</v>
      </c>
      <c r="L54" s="128">
        <f>L31</f>
        <v>0</v>
      </c>
      <c r="M54" s="59"/>
      <c r="N54" s="4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</row>
    <row r="55" spans="2:84" s="7" customFormat="1">
      <c r="B55" s="58"/>
      <c r="C55" s="72" t="s">
        <v>340</v>
      </c>
      <c r="D55" s="22" t="s">
        <v>341</v>
      </c>
      <c r="E55" s="23" t="s">
        <v>73</v>
      </c>
      <c r="F55" s="23">
        <v>3</v>
      </c>
      <c r="G55" s="47"/>
      <c r="H55" s="228">
        <f>H54/Inflation!K$14</f>
        <v>0</v>
      </c>
      <c r="I55" s="228" t="e">
        <f>I54/Inflation!L$14</f>
        <v>#DIV/0!</v>
      </c>
      <c r="J55" s="228" t="e">
        <f>J54/Inflation!M$14</f>
        <v>#DIV/0!</v>
      </c>
      <c r="K55" s="228" t="e">
        <f>K54/Inflation!N$14</f>
        <v>#DIV/0!</v>
      </c>
      <c r="L55" s="228" t="e">
        <f>L54/Inflation!O$14</f>
        <v>#DIV/0!</v>
      </c>
      <c r="M55" s="59"/>
      <c r="N55" s="4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</row>
    <row r="56" spans="2:84" s="7" customFormat="1">
      <c r="B56" s="58"/>
      <c r="C56" s="72" t="s">
        <v>342</v>
      </c>
      <c r="D56" s="22" t="s">
        <v>391</v>
      </c>
      <c r="E56" s="23" t="s">
        <v>68</v>
      </c>
      <c r="F56" s="23">
        <v>1</v>
      </c>
      <c r="G56" s="47"/>
      <c r="H56" s="229">
        <f>(H55-H53)/H53</f>
        <v>-1</v>
      </c>
      <c r="I56" s="229" t="e">
        <f>(I55-I53)/I53</f>
        <v>#DIV/0!</v>
      </c>
      <c r="J56" s="229" t="e">
        <f>(J55-J53)/J53</f>
        <v>#DIV/0!</v>
      </c>
      <c r="K56" s="229" t="e">
        <f>(K55-K53)/K53</f>
        <v>#DIV/0!</v>
      </c>
      <c r="L56" s="229" t="e">
        <f>(L55-L53)/L53</f>
        <v>#DIV/0!</v>
      </c>
      <c r="M56" s="59"/>
      <c r="N56" s="4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</row>
    <row r="57" spans="2:84" s="7" customFormat="1" ht="9" customHeight="1">
      <c r="B57" s="58"/>
      <c r="C57" s="79"/>
      <c r="D57" s="79"/>
      <c r="E57" s="79"/>
      <c r="F57" s="79"/>
      <c r="G57" s="47"/>
      <c r="H57" s="79"/>
      <c r="I57" s="79"/>
      <c r="J57" s="79"/>
      <c r="K57" s="79"/>
      <c r="L57" s="79"/>
      <c r="M57" s="59"/>
      <c r="N57" s="4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</row>
    <row r="58" spans="2:84" s="7" customFormat="1">
      <c r="B58" s="58"/>
      <c r="C58" s="72">
        <v>27</v>
      </c>
      <c r="D58" s="22" t="s">
        <v>343</v>
      </c>
      <c r="E58" s="23" t="s">
        <v>73</v>
      </c>
      <c r="F58" s="23">
        <v>3</v>
      </c>
      <c r="G58" s="47"/>
      <c r="H58" s="82">
        <v>1.5666364616243749</v>
      </c>
      <c r="I58" s="82">
        <v>1.566653984124375</v>
      </c>
      <c r="J58" s="82">
        <v>1.5866539841243747</v>
      </c>
      <c r="K58" s="82">
        <v>1.586653984124375</v>
      </c>
      <c r="L58" s="82">
        <v>1.586653984124375</v>
      </c>
      <c r="M58" s="59"/>
      <c r="N58" s="4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</row>
    <row r="59" spans="2:84" s="7" customFormat="1">
      <c r="B59" s="58"/>
      <c r="C59" s="72" t="s">
        <v>344</v>
      </c>
      <c r="D59" s="22" t="s">
        <v>345</v>
      </c>
      <c r="E59" s="23" t="s">
        <v>73</v>
      </c>
      <c r="F59" s="23">
        <v>3</v>
      </c>
      <c r="G59" s="47"/>
      <c r="H59" s="128">
        <f>H32</f>
        <v>0</v>
      </c>
      <c r="I59" s="128">
        <f>I32</f>
        <v>0</v>
      </c>
      <c r="J59" s="128">
        <f>J32</f>
        <v>0</v>
      </c>
      <c r="K59" s="128">
        <f>K32</f>
        <v>0</v>
      </c>
      <c r="L59" s="128">
        <f>L32</f>
        <v>0</v>
      </c>
      <c r="M59" s="59"/>
      <c r="N59" s="4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</row>
    <row r="60" spans="2:84" s="7" customFormat="1">
      <c r="B60" s="58"/>
      <c r="C60" s="72" t="s">
        <v>346</v>
      </c>
      <c r="D60" s="22" t="s">
        <v>347</v>
      </c>
      <c r="E60" s="23" t="s">
        <v>73</v>
      </c>
      <c r="F60" s="23">
        <v>3</v>
      </c>
      <c r="G60" s="47"/>
      <c r="H60" s="228">
        <f>H59/Inflation!K$14</f>
        <v>0</v>
      </c>
      <c r="I60" s="228" t="e">
        <f>I59/Inflation!L$14</f>
        <v>#DIV/0!</v>
      </c>
      <c r="J60" s="228" t="e">
        <f>J59/Inflation!M$14</f>
        <v>#DIV/0!</v>
      </c>
      <c r="K60" s="228" t="e">
        <f>K59/Inflation!N$14</f>
        <v>#DIV/0!</v>
      </c>
      <c r="L60" s="228" t="e">
        <f>L59/Inflation!O$14</f>
        <v>#DIV/0!</v>
      </c>
      <c r="M60" s="59"/>
      <c r="N60" s="4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</row>
    <row r="61" spans="2:84" s="7" customFormat="1">
      <c r="B61" s="58"/>
      <c r="C61" s="72" t="s">
        <v>348</v>
      </c>
      <c r="D61" s="22" t="s">
        <v>391</v>
      </c>
      <c r="E61" s="23" t="s">
        <v>68</v>
      </c>
      <c r="F61" s="23">
        <v>1</v>
      </c>
      <c r="G61" s="47"/>
      <c r="H61" s="229">
        <f>(H60-H58)/H58</f>
        <v>-1</v>
      </c>
      <c r="I61" s="229" t="e">
        <f>(I60-I58)/I58</f>
        <v>#DIV/0!</v>
      </c>
      <c r="J61" s="229" t="e">
        <f>(J60-J58)/J58</f>
        <v>#DIV/0!</v>
      </c>
      <c r="K61" s="229" t="e">
        <f>(K60-K58)/K58</f>
        <v>#DIV/0!</v>
      </c>
      <c r="L61" s="229" t="e">
        <f>(L60-L58)/L58</f>
        <v>#DIV/0!</v>
      </c>
      <c r="M61" s="59"/>
      <c r="N61" s="4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</row>
    <row r="62" spans="2:84" s="7" customFormat="1" ht="7.5" customHeight="1">
      <c r="B62" s="58"/>
      <c r="C62" s="79"/>
      <c r="D62" s="79"/>
      <c r="E62" s="79"/>
      <c r="F62" s="79"/>
      <c r="G62" s="47"/>
      <c r="H62" s="79"/>
      <c r="I62" s="79"/>
      <c r="J62" s="79"/>
      <c r="K62" s="79"/>
      <c r="L62" s="79"/>
      <c r="M62" s="59"/>
      <c r="N62" s="4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</row>
    <row r="63" spans="2:84" s="7" customFormat="1">
      <c r="B63" s="58"/>
      <c r="C63" s="72">
        <v>28</v>
      </c>
      <c r="D63" s="22" t="s">
        <v>349</v>
      </c>
      <c r="E63" s="23" t="s">
        <v>73</v>
      </c>
      <c r="F63" s="23">
        <v>3</v>
      </c>
      <c r="G63" s="47"/>
      <c r="H63" s="82">
        <v>0.86167706880046691</v>
      </c>
      <c r="I63" s="82">
        <v>0.79275310308076985</v>
      </c>
      <c r="J63" s="82">
        <v>0.81898718609844678</v>
      </c>
      <c r="K63" s="82">
        <v>0.75143765958329523</v>
      </c>
      <c r="L63" s="82">
        <v>0.76820556520198191</v>
      </c>
      <c r="M63" s="59"/>
      <c r="N63" s="4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</row>
    <row r="64" spans="2:84" s="7" customFormat="1">
      <c r="B64" s="58"/>
      <c r="C64" s="72" t="s">
        <v>350</v>
      </c>
      <c r="D64" s="22" t="s">
        <v>351</v>
      </c>
      <c r="E64" s="23" t="s">
        <v>73</v>
      </c>
      <c r="F64" s="23">
        <v>3</v>
      </c>
      <c r="G64" s="47"/>
      <c r="H64" s="128">
        <f>H33</f>
        <v>0</v>
      </c>
      <c r="I64" s="128">
        <f>I33</f>
        <v>0</v>
      </c>
      <c r="J64" s="128">
        <f>J33</f>
        <v>0</v>
      </c>
      <c r="K64" s="128">
        <f>K33</f>
        <v>0</v>
      </c>
      <c r="L64" s="128">
        <f>L33</f>
        <v>0</v>
      </c>
      <c r="M64" s="59"/>
      <c r="N64" s="4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</row>
    <row r="65" spans="1:84" s="7" customFormat="1">
      <c r="B65" s="58"/>
      <c r="C65" s="72" t="s">
        <v>352</v>
      </c>
      <c r="D65" s="22" t="s">
        <v>353</v>
      </c>
      <c r="E65" s="23" t="s">
        <v>73</v>
      </c>
      <c r="F65" s="23">
        <v>3</v>
      </c>
      <c r="G65" s="47"/>
      <c r="H65" s="228">
        <f>H64/Inflation!K$14</f>
        <v>0</v>
      </c>
      <c r="I65" s="228" t="e">
        <f>I64/Inflation!L$14</f>
        <v>#DIV/0!</v>
      </c>
      <c r="J65" s="228" t="e">
        <f>J64/Inflation!M$14</f>
        <v>#DIV/0!</v>
      </c>
      <c r="K65" s="228" t="e">
        <f>K64/Inflation!N$14</f>
        <v>#DIV/0!</v>
      </c>
      <c r="L65" s="228" t="e">
        <f>L64/Inflation!O$14</f>
        <v>#DIV/0!</v>
      </c>
      <c r="M65" s="59"/>
      <c r="N65" s="4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</row>
    <row r="66" spans="1:84" s="7" customFormat="1">
      <c r="B66" s="58"/>
      <c r="C66" s="72" t="s">
        <v>354</v>
      </c>
      <c r="D66" s="22" t="s">
        <v>391</v>
      </c>
      <c r="E66" s="23" t="s">
        <v>68</v>
      </c>
      <c r="F66" s="23">
        <v>1</v>
      </c>
      <c r="G66" s="47"/>
      <c r="H66" s="229">
        <f>(H65-H63)/H63</f>
        <v>-1</v>
      </c>
      <c r="I66" s="229" t="e">
        <f>(I65-I63)/I63</f>
        <v>#DIV/0!</v>
      </c>
      <c r="J66" s="229" t="e">
        <f>(J65-J63)/J63</f>
        <v>#DIV/0!</v>
      </c>
      <c r="K66" s="229" t="e">
        <f>(K65-K63)/K63</f>
        <v>#DIV/0!</v>
      </c>
      <c r="L66" s="229" t="e">
        <f>(L65-L63)/L63</f>
        <v>#DIV/0!</v>
      </c>
      <c r="M66" s="59"/>
      <c r="N66" s="4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</row>
    <row r="67" spans="1:84" s="7" customFormat="1" ht="6.75" customHeight="1">
      <c r="B67" s="58"/>
      <c r="C67" s="79"/>
      <c r="D67" s="79"/>
      <c r="E67" s="79"/>
      <c r="F67" s="79"/>
      <c r="G67" s="47"/>
      <c r="H67" s="79"/>
      <c r="I67" s="79"/>
      <c r="J67" s="79"/>
      <c r="K67" s="79"/>
      <c r="L67" s="79"/>
      <c r="M67" s="59"/>
      <c r="N67" s="4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</row>
    <row r="68" spans="1:84" s="7" customFormat="1">
      <c r="B68" s="58"/>
      <c r="C68" s="72">
        <v>29</v>
      </c>
      <c r="D68" s="22" t="s">
        <v>355</v>
      </c>
      <c r="E68" s="23" t="s">
        <v>73</v>
      </c>
      <c r="F68" s="23">
        <v>3</v>
      </c>
      <c r="G68" s="47"/>
      <c r="H68" s="82">
        <v>1.6315614517745116</v>
      </c>
      <c r="I68" s="82">
        <v>1.6097357500599876</v>
      </c>
      <c r="J68" s="82">
        <v>1.6121555756236461</v>
      </c>
      <c r="K68" s="82">
        <v>1.613422250338659</v>
      </c>
      <c r="L68" s="82">
        <v>1.6129008169268337</v>
      </c>
      <c r="M68" s="59"/>
      <c r="N68" s="4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</row>
    <row r="69" spans="1:84" s="7" customFormat="1">
      <c r="B69" s="58"/>
      <c r="C69" s="72" t="s">
        <v>356</v>
      </c>
      <c r="D69" s="22" t="s">
        <v>357</v>
      </c>
      <c r="E69" s="23" t="s">
        <v>73</v>
      </c>
      <c r="F69" s="23">
        <v>3</v>
      </c>
      <c r="G69" s="47"/>
      <c r="H69" s="128">
        <f>H34</f>
        <v>0</v>
      </c>
      <c r="I69" s="128">
        <f>I34</f>
        <v>0</v>
      </c>
      <c r="J69" s="128">
        <f>J34</f>
        <v>0</v>
      </c>
      <c r="K69" s="128">
        <f>K34</f>
        <v>0</v>
      </c>
      <c r="L69" s="128">
        <f>L34</f>
        <v>0</v>
      </c>
      <c r="M69" s="59"/>
      <c r="N69" s="4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</row>
    <row r="70" spans="1:84" s="7" customFormat="1">
      <c r="B70" s="58"/>
      <c r="C70" s="72" t="s">
        <v>358</v>
      </c>
      <c r="D70" s="22" t="s">
        <v>359</v>
      </c>
      <c r="E70" s="23" t="s">
        <v>73</v>
      </c>
      <c r="F70" s="23">
        <v>3</v>
      </c>
      <c r="G70" s="47"/>
      <c r="H70" s="228">
        <f>H69/Inflation!K$14</f>
        <v>0</v>
      </c>
      <c r="I70" s="228" t="e">
        <f>I69/Inflation!L$14</f>
        <v>#DIV/0!</v>
      </c>
      <c r="J70" s="228" t="e">
        <f>J69/Inflation!M$14</f>
        <v>#DIV/0!</v>
      </c>
      <c r="K70" s="228" t="e">
        <f>K69/Inflation!N$14</f>
        <v>#DIV/0!</v>
      </c>
      <c r="L70" s="228" t="e">
        <f>L69/Inflation!O$14</f>
        <v>#DIV/0!</v>
      </c>
      <c r="M70" s="59"/>
      <c r="N70" s="4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</row>
    <row r="71" spans="1:84" s="7" customFormat="1">
      <c r="B71" s="58"/>
      <c r="C71" s="72" t="s">
        <v>360</v>
      </c>
      <c r="D71" s="22" t="s">
        <v>391</v>
      </c>
      <c r="E71" s="23" t="s">
        <v>68</v>
      </c>
      <c r="F71" s="23">
        <v>1</v>
      </c>
      <c r="G71" s="47"/>
      <c r="H71" s="229">
        <f>(H70-H68)/H68</f>
        <v>-1</v>
      </c>
      <c r="I71" s="229" t="e">
        <f>(I70-I68)/I68</f>
        <v>#DIV/0!</v>
      </c>
      <c r="J71" s="229" t="e">
        <f>(J70-J68)/J68</f>
        <v>#DIV/0!</v>
      </c>
      <c r="K71" s="229" t="e">
        <f>(K70-K68)/K68</f>
        <v>#DIV/0!</v>
      </c>
      <c r="L71" s="229" t="e">
        <f>(L70-L68)/L68</f>
        <v>#DIV/0!</v>
      </c>
      <c r="M71" s="59"/>
      <c r="N71" s="4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</row>
    <row r="72" spans="1:84" s="7" customFormat="1" ht="8.25" customHeight="1">
      <c r="B72" s="58"/>
      <c r="C72" s="79"/>
      <c r="D72" s="79"/>
      <c r="E72" s="79"/>
      <c r="F72" s="79"/>
      <c r="G72" s="47"/>
      <c r="H72" s="79"/>
      <c r="I72" s="79"/>
      <c r="J72" s="79"/>
      <c r="K72" s="79"/>
      <c r="L72" s="79"/>
      <c r="M72" s="59"/>
      <c r="N72" s="4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</row>
    <row r="73" spans="1:84" s="7" customFormat="1">
      <c r="B73" s="58"/>
      <c r="C73" s="72">
        <v>30</v>
      </c>
      <c r="D73" s="22" t="s">
        <v>361</v>
      </c>
      <c r="E73" s="23" t="s">
        <v>73</v>
      </c>
      <c r="F73" s="23">
        <v>3</v>
      </c>
      <c r="G73" s="47"/>
      <c r="H73" s="82">
        <v>8.8372455405518657</v>
      </c>
      <c r="I73" s="82">
        <v>8.736053753769319</v>
      </c>
      <c r="J73" s="82">
        <v>8.0120761728522343</v>
      </c>
      <c r="K73" s="82">
        <v>8.678636682762443</v>
      </c>
      <c r="L73" s="82">
        <v>8.9354253623101805</v>
      </c>
      <c r="M73" s="59"/>
      <c r="N73" s="4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1:84" s="7" customFormat="1">
      <c r="B74" s="58"/>
      <c r="C74" s="72" t="s">
        <v>362</v>
      </c>
      <c r="D74" s="22" t="s">
        <v>363</v>
      </c>
      <c r="E74" s="23" t="s">
        <v>73</v>
      </c>
      <c r="F74" s="23">
        <v>3</v>
      </c>
      <c r="G74" s="47"/>
      <c r="H74" s="128">
        <f>H35</f>
        <v>0</v>
      </c>
      <c r="I74" s="128">
        <f>I35</f>
        <v>0</v>
      </c>
      <c r="J74" s="128">
        <f>J35</f>
        <v>0</v>
      </c>
      <c r="K74" s="128">
        <f>K35</f>
        <v>0</v>
      </c>
      <c r="L74" s="128">
        <f>L35</f>
        <v>0</v>
      </c>
      <c r="M74" s="59"/>
      <c r="N74" s="4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1:84" s="7" customFormat="1">
      <c r="B75" s="58"/>
      <c r="C75" s="72" t="s">
        <v>364</v>
      </c>
      <c r="D75" s="22" t="s">
        <v>365</v>
      </c>
      <c r="E75" s="23" t="s">
        <v>73</v>
      </c>
      <c r="F75" s="23">
        <v>3</v>
      </c>
      <c r="G75" s="47"/>
      <c r="H75" s="228">
        <f>H74/Inflation!K$14</f>
        <v>0</v>
      </c>
      <c r="I75" s="228" t="e">
        <f>I74/Inflation!L$14</f>
        <v>#DIV/0!</v>
      </c>
      <c r="J75" s="228" t="e">
        <f>J74/Inflation!M$14</f>
        <v>#DIV/0!</v>
      </c>
      <c r="K75" s="228" t="e">
        <f>K74/Inflation!N$14</f>
        <v>#DIV/0!</v>
      </c>
      <c r="L75" s="228" t="e">
        <f>L74/Inflation!O$14</f>
        <v>#DIV/0!</v>
      </c>
      <c r="M75" s="59"/>
      <c r="N75" s="4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1:84" s="7" customFormat="1">
      <c r="B76" s="58"/>
      <c r="C76" s="72" t="s">
        <v>366</v>
      </c>
      <c r="D76" s="22" t="s">
        <v>391</v>
      </c>
      <c r="E76" s="23" t="s">
        <v>68</v>
      </c>
      <c r="F76" s="23">
        <v>1</v>
      </c>
      <c r="G76" s="47"/>
      <c r="H76" s="229">
        <f>(H75-H73)/H73</f>
        <v>-1</v>
      </c>
      <c r="I76" s="229" t="e">
        <f>(I75-I73)/I73</f>
        <v>#DIV/0!</v>
      </c>
      <c r="J76" s="229" t="e">
        <f>(J75-J73)/J73</f>
        <v>#DIV/0!</v>
      </c>
      <c r="K76" s="229" t="e">
        <f>(K75-K73)/K73</f>
        <v>#DIV/0!</v>
      </c>
      <c r="L76" s="229" t="e">
        <f>(L75-L73)/L73</f>
        <v>#DIV/0!</v>
      </c>
      <c r="M76" s="59"/>
      <c r="N76" s="4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</row>
    <row r="77" spans="1:84" s="7" customFormat="1" ht="16" thickBot="1">
      <c r="A77" s="30"/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4"/>
    </row>
    <row r="78" spans="1:84" s="7" customFormat="1">
      <c r="C78" s="35"/>
      <c r="H78" s="109"/>
      <c r="I78" s="109"/>
      <c r="J78" s="109"/>
      <c r="K78" s="109"/>
      <c r="L78" s="109"/>
    </row>
    <row r="79" spans="1:84" s="7" customFormat="1"/>
    <row r="80" spans="1:84" s="7" customFormat="1">
      <c r="C80" s="36" t="s">
        <v>114</v>
      </c>
      <c r="D80" s="37" t="s">
        <v>115</v>
      </c>
      <c r="E80" s="28"/>
      <c r="F80" s="28"/>
      <c r="H80" s="17"/>
      <c r="I80" s="17"/>
      <c r="K80" s="17"/>
      <c r="L80" s="17"/>
    </row>
    <row r="81" spans="3:12" s="7" customFormat="1">
      <c r="C81" s="72">
        <v>24</v>
      </c>
      <c r="D81" s="22" t="s">
        <v>363</v>
      </c>
      <c r="E81" s="23"/>
      <c r="F81" s="23"/>
      <c r="H81" s="230" t="str">
        <f>IF(H74=('Table 1 - MEL Costs'!K65-'Table 1 - MEL Costs'!K64-'Table 1 - MEL Costs'!K59),"OK","Error")</f>
        <v>OK</v>
      </c>
      <c r="I81" s="230" t="str">
        <f>IF(I74=('Table 1 - MEL Costs'!L65-'Table 1 - MEL Costs'!L64-'Table 1 - MEL Costs'!L59),"OK","Error")</f>
        <v>OK</v>
      </c>
      <c r="J81" s="230" t="str">
        <f>IF(J74=('Table 1 - MEL Costs'!M65-'Table 1 - MEL Costs'!M64-'Table 1 - MEL Costs'!M59),"OK","Error")</f>
        <v>OK</v>
      </c>
      <c r="K81" s="230" t="str">
        <f>IF(K74=('Table 1 - MEL Costs'!N65-'Table 1 - MEL Costs'!N64-'Table 1 - MEL Costs'!N59),"OK","Error")</f>
        <v>OK</v>
      </c>
      <c r="L81" s="230" t="str">
        <f>IF(L74=('Table 1 - MEL Costs'!O65-'Table 1 - MEL Costs'!O64-'Table 1 - MEL Costs'!O59),"OK","Error")</f>
        <v>OK</v>
      </c>
    </row>
    <row r="82" spans="3:12" s="7" customFormat="1"/>
    <row r="83" spans="3:12" s="7" customFormat="1"/>
    <row r="84" spans="3:12" s="7" customFormat="1"/>
    <row r="85" spans="3:12" s="7" customFormat="1"/>
    <row r="86" spans="3:12" s="7" customFormat="1"/>
    <row r="87" spans="3:12" s="7" customFormat="1"/>
    <row r="88" spans="3:12" s="7" customFormat="1"/>
    <row r="89" spans="3:12" s="7" customFormat="1"/>
    <row r="90" spans="3:12" s="7" customFormat="1"/>
    <row r="91" spans="3:12" s="7" customFormat="1"/>
    <row r="92" spans="3:12" s="7" customFormat="1"/>
    <row r="93" spans="3:12" s="7" customFormat="1"/>
    <row r="94" spans="3:12" s="7" customFormat="1"/>
    <row r="95" spans="3:12" s="7" customFormat="1"/>
    <row r="96" spans="3:12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</sheetData>
  <mergeCells count="1">
    <mergeCell ref="H5:L5"/>
  </mergeCells>
  <pageMargins left="0.70866141732283472" right="0.70866141732283472" top="0.74803149606299213" bottom="0.74803149606299213" header="0.31496062992125984" footer="0.31496062992125984"/>
  <pageSetup paperSize="8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7"/>
  <sheetViews>
    <sheetView showGridLines="0" showRuler="0" zoomScaleNormal="100" zoomScaleSheetLayoutView="100" workbookViewId="0">
      <selection activeCell="E5" sqref="E5"/>
    </sheetView>
  </sheetViews>
  <sheetFormatPr defaultColWidth="8.84375" defaultRowHeight="15.5"/>
  <cols>
    <col min="1" max="1" width="2.23046875" style="17" customWidth="1"/>
    <col min="2" max="2" width="4.69140625" style="17" customWidth="1"/>
    <col min="3" max="3" width="54" style="17" customWidth="1"/>
    <col min="4" max="4" width="13.23046875" style="17" customWidth="1"/>
    <col min="5" max="16384" width="8.84375" style="17"/>
  </cols>
  <sheetData>
    <row r="1" spans="1:8" ht="16" thickBot="1"/>
    <row r="2" spans="1:8">
      <c r="B2" s="103"/>
      <c r="C2" s="43" t="s">
        <v>0</v>
      </c>
      <c r="D2" s="104"/>
      <c r="E2" s="104"/>
      <c r="F2" s="105"/>
    </row>
    <row r="3" spans="1:8">
      <c r="B3" s="106"/>
      <c r="C3" s="11" t="s">
        <v>49</v>
      </c>
      <c r="F3" s="86"/>
    </row>
    <row r="4" spans="1:8">
      <c r="A4" s="152"/>
      <c r="B4" s="164"/>
      <c r="C4" s="152"/>
      <c r="D4" s="152"/>
      <c r="E4" s="152"/>
      <c r="F4" s="165"/>
    </row>
    <row r="5" spans="1:8">
      <c r="A5" s="152"/>
      <c r="B5" s="164"/>
      <c r="C5" s="166"/>
      <c r="D5" s="152"/>
      <c r="E5" s="2" t="s">
        <v>50</v>
      </c>
      <c r="F5" s="165"/>
    </row>
    <row r="6" spans="1:8">
      <c r="A6" s="152"/>
      <c r="B6" s="164"/>
      <c r="C6" s="152"/>
      <c r="D6" s="2"/>
      <c r="E6" s="2"/>
      <c r="F6" s="167"/>
      <c r="G6" s="1"/>
      <c r="H6" s="1"/>
    </row>
    <row r="7" spans="1:8">
      <c r="A7" s="152"/>
      <c r="B7" s="164"/>
      <c r="C7" s="168"/>
      <c r="D7" s="2"/>
      <c r="E7" s="2" t="s">
        <v>51</v>
      </c>
      <c r="F7" s="167"/>
      <c r="G7" s="1"/>
      <c r="H7" s="1"/>
    </row>
    <row r="8" spans="1:8">
      <c r="A8" s="152"/>
      <c r="B8" s="164"/>
      <c r="C8" s="152"/>
      <c r="D8" s="2"/>
      <c r="E8" s="2"/>
      <c r="F8" s="167"/>
      <c r="G8" s="1"/>
      <c r="H8" s="1"/>
    </row>
    <row r="9" spans="1:8">
      <c r="A9" s="152"/>
      <c r="B9" s="164"/>
      <c r="C9" s="169"/>
      <c r="D9" s="152"/>
      <c r="E9" s="2" t="s">
        <v>52</v>
      </c>
      <c r="F9" s="167"/>
      <c r="G9" s="1"/>
      <c r="H9" s="1"/>
    </row>
    <row r="10" spans="1:8">
      <c r="A10" s="152"/>
      <c r="B10" s="164"/>
      <c r="C10" s="152"/>
      <c r="D10" s="2"/>
      <c r="E10" s="2"/>
      <c r="F10" s="167"/>
      <c r="G10" s="1"/>
      <c r="H10" s="1"/>
    </row>
    <row r="11" spans="1:8">
      <c r="A11" s="152"/>
      <c r="B11" s="164"/>
      <c r="C11" s="217"/>
      <c r="D11" s="2"/>
      <c r="E11" s="2" t="s">
        <v>53</v>
      </c>
      <c r="F11" s="167"/>
      <c r="G11" s="1"/>
      <c r="H11" s="1"/>
    </row>
    <row r="12" spans="1:8">
      <c r="A12" s="152"/>
      <c r="B12" s="164"/>
      <c r="C12" s="152"/>
      <c r="D12" s="152"/>
      <c r="E12" s="152"/>
      <c r="F12" s="165"/>
    </row>
    <row r="13" spans="1:8">
      <c r="A13" s="152"/>
      <c r="B13" s="164"/>
      <c r="C13" s="218"/>
      <c r="D13" s="2"/>
      <c r="E13" s="2" t="s">
        <v>372</v>
      </c>
      <c r="F13" s="165"/>
    </row>
    <row r="14" spans="1:8">
      <c r="A14" s="152"/>
      <c r="B14" s="164"/>
      <c r="C14" s="152"/>
      <c r="D14" s="152"/>
      <c r="E14" s="152"/>
      <c r="F14" s="165"/>
    </row>
    <row r="15" spans="1:8">
      <c r="A15" s="152"/>
      <c r="B15" s="164"/>
      <c r="C15" s="170"/>
      <c r="D15" s="152"/>
      <c r="E15" s="2" t="s">
        <v>54</v>
      </c>
      <c r="F15" s="165"/>
    </row>
    <row r="16" spans="1:8" ht="16" thickBot="1">
      <c r="A16" s="152"/>
      <c r="B16" s="171"/>
      <c r="C16" s="172"/>
      <c r="D16" s="172"/>
      <c r="E16" s="172"/>
      <c r="F16" s="173"/>
    </row>
    <row r="17" spans="1:8" ht="15.75" customHeight="1">
      <c r="A17" s="152"/>
      <c r="B17" s="152"/>
      <c r="C17" s="238"/>
      <c r="D17" s="239"/>
      <c r="E17" s="239"/>
      <c r="F17" s="239"/>
      <c r="G17" s="93"/>
      <c r="H17" s="93"/>
    </row>
  </sheetData>
  <customSheetViews>
    <customSheetView guid="{F340C8D7-4E9F-4632-8DFC-4C51DEF7AB5A}" showGridLines="0" showRuler="0">
      <selection activeCell="B6" sqref="B6"/>
      <pageMargins left="0" right="0" top="0" bottom="0" header="0" footer="0"/>
      <pageSetup paperSize="9" scale="73" orientation="portrait" horizontalDpi="300" verticalDpi="300" r:id="rId1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" right="0" top="0" bottom="0" header="0" footer="0"/>
      <pageSetup paperSize="9" scale="75" orientation="portrait" horizontalDpi="300" verticalDpi="300" r:id="rId2"/>
      <headerFooter alignWithMargins="0"/>
    </customSheetView>
    <customSheetView guid="{FA539445-A77A-4A28-B8FD-A25D18E141AC}" showPageBreaks="1" showGridLines="0" showRuler="0">
      <selection activeCell="B36" sqref="B36"/>
      <pageMargins left="0" right="0" top="0" bottom="0" header="0" footer="0"/>
      <pageSetup paperSize="9" scale="73" orientation="portrait" horizontalDpi="300" verticalDpi="300" r:id="rId3"/>
      <headerFooter alignWithMargins="0"/>
    </customSheetView>
    <customSheetView guid="{91E5C65A-A02B-4E83-B3A4-B1B16DE975C3}" showGridLines="0">
      <selection activeCell="C18" sqref="C18"/>
      <pageMargins left="0" right="0" top="0" bottom="0" header="0" footer="0"/>
      <pageSetup paperSize="9" scale="73" orientation="portrait" horizontalDpi="300" verticalDpi="300" r:id="rId4"/>
      <headerFooter alignWithMargins="0"/>
    </customSheetView>
    <customSheetView guid="{D221B1C6-FD4F-4EC0-9F68-6FA55C6CFD94}" showGridLines="0" showRuler="0">
      <selection activeCell="C18" sqref="C18"/>
      <pageMargins left="0" right="0" top="0" bottom="0" header="0" footer="0"/>
      <pageSetup paperSize="9" scale="73" orientation="portrait" horizontalDpi="300" verticalDpi="300" r:id="rId5"/>
      <headerFooter alignWithMargins="0"/>
    </customSheetView>
    <customSheetView guid="{D5E79100-4AE8-43A6-AB76-1294F977971A}" showGridLines="0" showRuler="0">
      <selection activeCell="B2" sqref="B2"/>
      <pageMargins left="0" right="0" top="0" bottom="0" header="0" footer="0"/>
      <pageSetup paperSize="9" scale="73" orientation="portrait" horizontalDpi="300" verticalDpi="300" r:id="rId6"/>
      <headerFooter alignWithMargins="0"/>
    </customSheetView>
    <customSheetView guid="{3EFCFB9D-F21B-4817-A00D-7E6B17F1F35E}" showGridLines="0" showRuler="0">
      <selection activeCell="C18" sqref="C18"/>
      <pageMargins left="0" right="0" top="0" bottom="0" header="0" footer="0"/>
      <pageSetup paperSize="9" scale="73" orientation="portrait" horizontalDpi="300" verticalDpi="300" r:id="rId7"/>
      <headerFooter alignWithMargins="0"/>
    </customSheetView>
    <customSheetView guid="{FE687FB1-5151-4D44-8177-B71484D4AB4A}" showGridLines="0" showRuler="0">
      <selection activeCell="B2" sqref="B2"/>
      <pageMargins left="0" right="0" top="0" bottom="0" header="0" footer="0"/>
      <pageSetup paperSize="9" scale="73" orientation="portrait" horizontalDpi="300" verticalDpi="300" r:id="rId8"/>
      <headerFooter alignWithMargins="0"/>
    </customSheetView>
    <customSheetView guid="{CF2CB0F1-ED7F-4C98-A426-921B2B022766}" showGridLines="0" showRuler="0">
      <selection activeCell="B2" sqref="B2"/>
      <pageMargins left="0" right="0" top="0" bottom="0" header="0" footer="0"/>
      <pageSetup paperSize="9" scale="73" orientation="portrait" horizontalDpi="300" verticalDpi="300" r:id="rId9"/>
      <headerFooter alignWithMargins="0"/>
    </customSheetView>
    <customSheetView guid="{DF9F3B91-E934-46D9-9FCE-A4155C624A14}" showGridLines="0" showRuler="0">
      <pageMargins left="0" right="0" top="0" bottom="0" header="0" footer="0"/>
      <pageSetup paperSize="9" scale="73" orientation="portrait" horizontalDpi="300" verticalDpi="300" r:id="rId10"/>
      <headerFooter alignWithMargins="0"/>
    </customSheetView>
  </customSheetViews>
  <mergeCells count="1">
    <mergeCell ref="C17:F17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O345"/>
  <sheetViews>
    <sheetView showGridLines="0" zoomScale="90" zoomScaleNormal="90" workbookViewId="0">
      <selection activeCell="D14" sqref="D14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34.69140625" style="17" bestFit="1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7" width="2.69140625" style="7" customWidth="1"/>
    <col min="18" max="82" width="8.84375" style="7"/>
    <col min="83" max="16384" width="8.84375" style="17"/>
  </cols>
  <sheetData>
    <row r="1" spans="1:93" s="7" customFormat="1" ht="16" thickBot="1"/>
    <row r="2" spans="1:93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1:93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1:93" s="7" customFormat="1">
      <c r="B4" s="58"/>
      <c r="C4" s="11" t="s">
        <v>55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1:93" s="7" customFormat="1">
      <c r="B5" s="58"/>
      <c r="C5" s="12"/>
      <c r="D5" s="47"/>
      <c r="E5" s="28"/>
      <c r="F5" s="28"/>
      <c r="G5" s="47"/>
      <c r="H5" s="47"/>
      <c r="I5" s="47"/>
      <c r="J5" s="47"/>
      <c r="K5" s="240" t="s">
        <v>367</v>
      </c>
      <c r="L5" s="241"/>
      <c r="M5" s="241"/>
      <c r="N5" s="241"/>
      <c r="O5" s="242"/>
      <c r="P5" s="59"/>
      <c r="Q5" s="47"/>
    </row>
    <row r="6" spans="1:93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1:93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1:93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1:93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7" customFormat="1">
      <c r="B10" s="58"/>
      <c r="C10" s="47"/>
      <c r="D10" s="47"/>
      <c r="E10" s="28"/>
      <c r="F10" s="28"/>
      <c r="G10" s="47"/>
      <c r="H10" s="90">
        <v>44256</v>
      </c>
      <c r="I10" s="90">
        <v>44621</v>
      </c>
      <c r="J10" s="91"/>
      <c r="K10" s="90">
        <v>44986</v>
      </c>
      <c r="L10" s="90">
        <v>45352</v>
      </c>
      <c r="M10" s="90">
        <v>45717</v>
      </c>
      <c r="N10" s="90">
        <v>45717</v>
      </c>
      <c r="O10" s="90">
        <v>46082</v>
      </c>
      <c r="P10" s="59"/>
      <c r="Q10" s="4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7" customFormat="1">
      <c r="B11" s="58"/>
      <c r="C11" s="101" t="s">
        <v>64</v>
      </c>
      <c r="D11" s="21" t="s">
        <v>13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59"/>
      <c r="Q11" s="4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</row>
    <row r="12" spans="1:93" s="7" customFormat="1">
      <c r="B12" s="58"/>
      <c r="C12" s="72">
        <v>1</v>
      </c>
      <c r="D12" s="22" t="s">
        <v>65</v>
      </c>
      <c r="E12" s="23" t="s">
        <v>66</v>
      </c>
      <c r="F12" s="23">
        <v>1</v>
      </c>
      <c r="G12" s="47"/>
      <c r="H12" s="175">
        <v>296.89999999999998</v>
      </c>
      <c r="I12" s="175">
        <v>323.5</v>
      </c>
      <c r="J12" s="176"/>
      <c r="K12" s="175">
        <v>367.2</v>
      </c>
      <c r="L12" s="157"/>
      <c r="M12" s="157"/>
      <c r="N12" s="157"/>
      <c r="O12" s="157"/>
      <c r="P12" s="59"/>
      <c r="Q12" s="4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</row>
    <row r="13" spans="1:93" s="7" customFormat="1">
      <c r="B13" s="58"/>
      <c r="C13" s="72">
        <f>C12+1</f>
        <v>2</v>
      </c>
      <c r="D13" s="22" t="s">
        <v>67</v>
      </c>
      <c r="E13" s="23" t="s">
        <v>68</v>
      </c>
      <c r="F13" s="23">
        <v>1</v>
      </c>
      <c r="G13" s="47"/>
      <c r="H13" s="170"/>
      <c r="I13" s="177">
        <f>(I12-H12)/H12</f>
        <v>8.9592455372179275E-2</v>
      </c>
      <c r="J13" s="176"/>
      <c r="K13" s="177">
        <f>(K12-I12)/I12</f>
        <v>0.13508500772797524</v>
      </c>
      <c r="L13" s="234">
        <f>(L12-K12)/K12</f>
        <v>-1</v>
      </c>
      <c r="M13" s="234" t="e">
        <f t="shared" ref="M13:O13" si="0">(M12-L12)/L12</f>
        <v>#DIV/0!</v>
      </c>
      <c r="N13" s="234" t="e">
        <f t="shared" si="0"/>
        <v>#DIV/0!</v>
      </c>
      <c r="O13" s="234" t="e">
        <f t="shared" si="0"/>
        <v>#DIV/0!</v>
      </c>
      <c r="P13" s="59"/>
      <c r="Q13" s="4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</row>
    <row r="14" spans="1:93" s="7" customFormat="1">
      <c r="B14" s="58"/>
      <c r="C14" s="72">
        <f>C13+1</f>
        <v>3</v>
      </c>
      <c r="D14" s="22" t="s">
        <v>488</v>
      </c>
      <c r="E14" s="23" t="s">
        <v>66</v>
      </c>
      <c r="F14" s="23">
        <v>3</v>
      </c>
      <c r="G14" s="47"/>
      <c r="H14" s="178">
        <f>(H12/$H$12)</f>
        <v>1</v>
      </c>
      <c r="I14" s="178">
        <f>(I12/$H$12)</f>
        <v>1.0895924553721792</v>
      </c>
      <c r="J14" s="179"/>
      <c r="K14" s="178">
        <f>(K12/$H$12)</f>
        <v>1.2367800606264736</v>
      </c>
      <c r="L14" s="235">
        <f>(L12/$H$12)</f>
        <v>0</v>
      </c>
      <c r="M14" s="235">
        <f t="shared" ref="M14:O14" si="1">(M12/$H$12)</f>
        <v>0</v>
      </c>
      <c r="N14" s="235">
        <f t="shared" si="1"/>
        <v>0</v>
      </c>
      <c r="O14" s="235">
        <f t="shared" si="1"/>
        <v>0</v>
      </c>
      <c r="P14" s="59"/>
      <c r="Q14" s="4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</row>
    <row r="15" spans="1:93" s="7" customFormat="1" ht="16" thickBot="1">
      <c r="A15" s="30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1:93" s="7" customFormat="1">
      <c r="C16" s="92" t="s">
        <v>69</v>
      </c>
    </row>
    <row r="17" spans="3:3" s="7" customFormat="1">
      <c r="C17" s="92"/>
    </row>
    <row r="18" spans="3:3" s="7" customFormat="1"/>
    <row r="19" spans="3:3" s="7" customFormat="1"/>
    <row r="20" spans="3:3" s="7" customFormat="1"/>
    <row r="21" spans="3:3" s="7" customFormat="1"/>
    <row r="22" spans="3:3" s="7" customFormat="1"/>
    <row r="23" spans="3:3" s="7" customFormat="1"/>
    <row r="24" spans="3:3" s="7" customFormat="1"/>
    <row r="25" spans="3:3" s="7" customFormat="1"/>
    <row r="26" spans="3:3" s="7" customFormat="1"/>
    <row r="27" spans="3:3" s="7" customFormat="1"/>
    <row r="28" spans="3:3" s="7" customFormat="1"/>
    <row r="29" spans="3:3" s="7" customFormat="1"/>
    <row r="30" spans="3:3" s="7" customFormat="1"/>
    <row r="31" spans="3:3" s="7" customFormat="1"/>
    <row r="32" spans="3:3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</sheetData>
  <mergeCells count="1">
    <mergeCell ref="K5:O5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6424-3234-4E0A-87C7-8F083E588A28}">
  <dimension ref="A1:C37"/>
  <sheetViews>
    <sheetView workbookViewId="0">
      <selection activeCell="F7" sqref="F7"/>
    </sheetView>
  </sheetViews>
  <sheetFormatPr defaultRowHeight="15.5"/>
  <cols>
    <col min="1" max="1" width="19.3828125" bestFit="1" customWidth="1"/>
    <col min="2" max="2" width="6.53515625" bestFit="1" customWidth="1"/>
    <col min="3" max="3" width="19.23046875" bestFit="1" customWidth="1"/>
  </cols>
  <sheetData>
    <row r="1" spans="1:3">
      <c r="A1" s="9" t="s">
        <v>0</v>
      </c>
      <c r="B1" s="47"/>
      <c r="C1" s="155"/>
    </row>
    <row r="2" spans="1:3">
      <c r="A2" s="155"/>
      <c r="B2" s="155"/>
      <c r="C2" s="155"/>
    </row>
    <row r="3" spans="1:3">
      <c r="A3" s="11" t="s">
        <v>475</v>
      </c>
      <c r="B3" s="155"/>
      <c r="C3" s="155"/>
    </row>
    <row r="4" spans="1:3">
      <c r="A4" s="11"/>
      <c r="B4" s="155"/>
      <c r="C4" s="155"/>
    </row>
    <row r="5" spans="1:3">
      <c r="A5" s="24" t="s">
        <v>476</v>
      </c>
      <c r="B5" s="24" t="s">
        <v>477</v>
      </c>
      <c r="C5" s="24" t="s">
        <v>478</v>
      </c>
    </row>
    <row r="6" spans="1:3">
      <c r="A6" s="237" t="s">
        <v>202</v>
      </c>
      <c r="B6" s="245">
        <v>45383</v>
      </c>
      <c r="C6" s="237" t="s">
        <v>486</v>
      </c>
    </row>
    <row r="7" spans="1:3">
      <c r="A7" s="237"/>
      <c r="B7" s="237"/>
      <c r="C7" s="237"/>
    </row>
    <row r="8" spans="1:3">
      <c r="A8" s="237"/>
      <c r="B8" s="237"/>
      <c r="C8" s="237"/>
    </row>
    <row r="9" spans="1:3">
      <c r="A9" s="237"/>
      <c r="B9" s="237"/>
      <c r="C9" s="237"/>
    </row>
    <row r="10" spans="1:3">
      <c r="A10" s="237"/>
      <c r="B10" s="237"/>
      <c r="C10" s="237"/>
    </row>
    <row r="11" spans="1:3">
      <c r="A11" s="237"/>
      <c r="B11" s="237"/>
      <c r="C11" s="237"/>
    </row>
    <row r="12" spans="1:3">
      <c r="A12" s="237"/>
      <c r="B12" s="237"/>
      <c r="C12" s="237"/>
    </row>
    <row r="13" spans="1:3">
      <c r="A13" s="237"/>
      <c r="B13" s="237"/>
      <c r="C13" s="237"/>
    </row>
    <row r="14" spans="1:3">
      <c r="A14" s="237"/>
      <c r="B14" s="237"/>
      <c r="C14" s="237"/>
    </row>
    <row r="15" spans="1:3">
      <c r="A15" s="237"/>
      <c r="B15" s="237"/>
      <c r="C15" s="237"/>
    </row>
    <row r="16" spans="1:3">
      <c r="A16" s="237"/>
      <c r="B16" s="237"/>
      <c r="C16" s="237"/>
    </row>
    <row r="17" spans="1:3">
      <c r="A17" s="237"/>
      <c r="B17" s="237"/>
      <c r="C17" s="237"/>
    </row>
    <row r="18" spans="1:3">
      <c r="A18" s="237"/>
      <c r="B18" s="237"/>
      <c r="C18" s="237"/>
    </row>
    <row r="19" spans="1:3">
      <c r="A19" s="237"/>
      <c r="B19" s="237"/>
      <c r="C19" s="237"/>
    </row>
    <row r="20" spans="1:3">
      <c r="A20" s="237"/>
      <c r="B20" s="237"/>
      <c r="C20" s="237"/>
    </row>
    <row r="21" spans="1:3">
      <c r="A21" s="237"/>
      <c r="B21" s="237"/>
      <c r="C21" s="237"/>
    </row>
    <row r="22" spans="1:3">
      <c r="A22" s="237"/>
      <c r="B22" s="237"/>
      <c r="C22" s="237"/>
    </row>
    <row r="23" spans="1:3">
      <c r="A23" s="237"/>
      <c r="B23" s="237"/>
      <c r="C23" s="237"/>
    </row>
    <row r="24" spans="1:3">
      <c r="A24" s="237"/>
      <c r="B24" s="237"/>
      <c r="C24" s="237"/>
    </row>
    <row r="25" spans="1:3">
      <c r="A25" s="237"/>
      <c r="B25" s="237"/>
      <c r="C25" s="237"/>
    </row>
    <row r="26" spans="1:3">
      <c r="A26" s="237"/>
      <c r="B26" s="237"/>
      <c r="C26" s="237"/>
    </row>
    <row r="27" spans="1:3">
      <c r="A27" s="237"/>
      <c r="B27" s="237"/>
      <c r="C27" s="237"/>
    </row>
    <row r="28" spans="1:3">
      <c r="A28" s="237"/>
      <c r="B28" s="237"/>
      <c r="C28" s="237"/>
    </row>
    <row r="29" spans="1:3">
      <c r="A29" s="237"/>
      <c r="B29" s="237"/>
      <c r="C29" s="237"/>
    </row>
    <row r="30" spans="1:3">
      <c r="A30" s="237"/>
      <c r="B30" s="237"/>
      <c r="C30" s="237"/>
    </row>
    <row r="31" spans="1:3">
      <c r="A31" s="237"/>
      <c r="B31" s="237"/>
      <c r="C31" s="237"/>
    </row>
    <row r="32" spans="1:3">
      <c r="A32" s="237"/>
      <c r="B32" s="237"/>
      <c r="C32" s="237"/>
    </row>
    <row r="33" spans="1:3">
      <c r="A33" s="237"/>
      <c r="B33" s="237"/>
      <c r="C33" s="237"/>
    </row>
    <row r="34" spans="1:3">
      <c r="A34" s="237"/>
      <c r="B34" s="237"/>
      <c r="C34" s="237"/>
    </row>
    <row r="35" spans="1:3">
      <c r="A35" s="237"/>
      <c r="B35" s="237"/>
      <c r="C35" s="237"/>
    </row>
    <row r="36" spans="1:3">
      <c r="A36" s="237"/>
      <c r="B36" s="237"/>
      <c r="C36" s="237"/>
    </row>
    <row r="37" spans="1:3">
      <c r="A37" s="237"/>
      <c r="B37" s="237"/>
      <c r="C37" s="2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E397"/>
  <sheetViews>
    <sheetView showGridLines="0" zoomScaleNormal="100" zoomScaleSheetLayoutView="85" workbookViewId="0">
      <pane xSplit="4" ySplit="9" topLeftCell="E10" activePane="bottomRight" state="frozen"/>
      <selection activeCell="L107" sqref="L107"/>
      <selection pane="topRight" activeCell="L107" sqref="L107"/>
      <selection pane="bottomLeft" activeCell="L107" sqref="L107"/>
      <selection pane="bottomRight"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8.84375" style="120" customWidth="1"/>
    <col min="11" max="15" width="11" style="17" customWidth="1"/>
    <col min="16" max="16" width="2.69140625" style="7" customWidth="1"/>
    <col min="17" max="17" width="6.53515625" style="7" bestFit="1" customWidth="1"/>
    <col min="18" max="72" width="8.84375" style="7"/>
    <col min="73" max="16384" width="8.84375" style="17"/>
  </cols>
  <sheetData>
    <row r="1" spans="2:83" s="7" customFormat="1" ht="16" thickBot="1">
      <c r="J1" s="120"/>
    </row>
    <row r="2" spans="2:83" s="7" customFormat="1">
      <c r="B2" s="55"/>
      <c r="C2" s="8"/>
      <c r="D2" s="44"/>
      <c r="E2" s="56"/>
      <c r="F2" s="56"/>
      <c r="G2" s="44"/>
      <c r="H2" s="44"/>
      <c r="I2" s="44"/>
      <c r="J2" s="130"/>
      <c r="K2" s="44"/>
      <c r="L2" s="44"/>
      <c r="M2" s="44"/>
      <c r="N2" s="44"/>
      <c r="O2" s="44"/>
      <c r="P2" s="57"/>
      <c r="Q2" s="47"/>
    </row>
    <row r="3" spans="2:83" s="7" customFormat="1">
      <c r="B3" s="58"/>
      <c r="C3" s="9" t="s">
        <v>0</v>
      </c>
      <c r="D3" s="47"/>
      <c r="E3" s="28"/>
      <c r="F3" s="10"/>
      <c r="G3" s="47"/>
      <c r="H3" s="47"/>
      <c r="I3" s="47"/>
      <c r="J3" s="121"/>
      <c r="K3" s="47"/>
      <c r="L3" s="47"/>
      <c r="M3" s="47"/>
      <c r="N3" s="47"/>
      <c r="O3" s="47"/>
      <c r="P3" s="59"/>
    </row>
    <row r="4" spans="2:83" s="7" customFormat="1">
      <c r="B4" s="58"/>
      <c r="C4" s="11" t="s">
        <v>70</v>
      </c>
      <c r="D4" s="47"/>
      <c r="E4" s="28"/>
      <c r="F4" s="10"/>
      <c r="G4" s="47"/>
      <c r="H4" s="47"/>
      <c r="I4" s="47"/>
      <c r="J4" s="121"/>
      <c r="K4" s="47"/>
      <c r="L4" s="47"/>
      <c r="M4" s="47"/>
      <c r="N4" s="47"/>
      <c r="O4" s="47"/>
      <c r="P4" s="59"/>
      <c r="Q4" s="47"/>
    </row>
    <row r="5" spans="2:83" s="7" customFormat="1">
      <c r="B5" s="58"/>
      <c r="C5" s="12"/>
      <c r="D5" s="47"/>
      <c r="E5" s="28"/>
      <c r="F5" s="28"/>
      <c r="G5" s="47"/>
      <c r="H5" s="47"/>
      <c r="I5" s="47"/>
      <c r="J5" s="47"/>
      <c r="K5" s="240" t="s">
        <v>367</v>
      </c>
      <c r="L5" s="243"/>
      <c r="M5" s="243"/>
      <c r="N5" s="243"/>
      <c r="O5" s="242"/>
      <c r="P5" s="59"/>
      <c r="Q5" s="47"/>
    </row>
    <row r="6" spans="2:83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3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3" ht="24" customHeight="1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3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</row>
    <row r="10" spans="2:83" s="7" customFormat="1">
      <c r="B10" s="58"/>
      <c r="C10" s="47"/>
      <c r="D10" s="47"/>
      <c r="E10" s="28"/>
      <c r="F10" s="28"/>
      <c r="G10" s="47"/>
      <c r="H10" s="14"/>
      <c r="I10" s="14"/>
      <c r="J10" s="131"/>
      <c r="K10" s="14"/>
      <c r="L10" s="14"/>
      <c r="M10" s="14"/>
      <c r="N10" s="14"/>
      <c r="O10" s="14"/>
      <c r="P10" s="59"/>
      <c r="Q10" s="4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</row>
    <row r="11" spans="2:83" s="7" customFormat="1">
      <c r="B11" s="58"/>
      <c r="C11" s="101" t="s">
        <v>64</v>
      </c>
      <c r="D11" s="21" t="s">
        <v>71</v>
      </c>
      <c r="E11" s="71"/>
      <c r="F11" s="47"/>
      <c r="G11" s="47"/>
      <c r="H11" s="14"/>
      <c r="I11" s="14"/>
      <c r="J11" s="131"/>
      <c r="K11" s="14"/>
      <c r="L11" s="14"/>
      <c r="M11" s="14"/>
      <c r="N11" s="14"/>
      <c r="O11" s="14"/>
      <c r="P11" s="59"/>
      <c r="Q11" s="4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</row>
    <row r="12" spans="2:83" s="7" customFormat="1">
      <c r="B12" s="58"/>
      <c r="C12" s="72">
        <v>1</v>
      </c>
      <c r="D12" s="22" t="s">
        <v>72</v>
      </c>
      <c r="E12" s="23" t="s">
        <v>73</v>
      </c>
      <c r="F12" s="23">
        <v>3</v>
      </c>
      <c r="G12" s="47"/>
      <c r="H12" s="158">
        <v>0.80151318666666693</v>
      </c>
      <c r="I12" s="158">
        <v>0.88232398666666667</v>
      </c>
      <c r="J12" s="132"/>
      <c r="K12" s="128">
        <f>'Table 3 - Admin'!K12</f>
        <v>0</v>
      </c>
      <c r="L12" s="128">
        <f>'Table 3 - Admin'!L12</f>
        <v>0</v>
      </c>
      <c r="M12" s="128">
        <f>'Table 3 - Admin'!M12</f>
        <v>0</v>
      </c>
      <c r="N12" s="128">
        <f>'Table 3 - Admin'!N12</f>
        <v>0</v>
      </c>
      <c r="O12" s="128">
        <f>'Table 3 - Admin'!O12</f>
        <v>0</v>
      </c>
      <c r="P12" s="59"/>
      <c r="Q12" s="4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</row>
    <row r="13" spans="2:83" s="7" customFormat="1">
      <c r="B13" s="58"/>
      <c r="C13" s="72">
        <f>C12+1</f>
        <v>2</v>
      </c>
      <c r="D13" s="22" t="s">
        <v>74</v>
      </c>
      <c r="E13" s="23" t="s">
        <v>73</v>
      </c>
      <c r="F13" s="23">
        <v>3</v>
      </c>
      <c r="G13" s="47"/>
      <c r="H13" s="158">
        <v>0.46780084794510773</v>
      </c>
      <c r="I13" s="158">
        <v>0.516179980136383</v>
      </c>
      <c r="J13" s="132"/>
      <c r="K13" s="128">
        <f>'Table 3 - Admin'!K20</f>
        <v>0</v>
      </c>
      <c r="L13" s="128">
        <f>'Table 3 - Admin'!L20</f>
        <v>0</v>
      </c>
      <c r="M13" s="128">
        <f>'Table 3 - Admin'!M20</f>
        <v>0</v>
      </c>
      <c r="N13" s="128">
        <f>'Table 3 - Admin'!N20</f>
        <v>0</v>
      </c>
      <c r="O13" s="128">
        <f>'Table 3 - Admin'!O20</f>
        <v>0</v>
      </c>
      <c r="P13" s="59"/>
      <c r="Q13" s="4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</row>
    <row r="14" spans="2:83" s="7" customFormat="1">
      <c r="B14" s="58"/>
      <c r="C14" s="72">
        <f>C13+1</f>
        <v>3</v>
      </c>
      <c r="D14" s="22" t="s">
        <v>75</v>
      </c>
      <c r="E14" s="23" t="s">
        <v>73</v>
      </c>
      <c r="F14" s="23">
        <v>3</v>
      </c>
      <c r="G14" s="47"/>
      <c r="H14" s="158">
        <v>8.6637805065497175E-2</v>
      </c>
      <c r="I14" s="158">
        <v>4.5354737390522634E-2</v>
      </c>
      <c r="J14" s="132"/>
      <c r="K14" s="128">
        <f>'Table 3 - Admin'!K25</f>
        <v>0</v>
      </c>
      <c r="L14" s="128">
        <f>'Table 3 - Admin'!L25</f>
        <v>0</v>
      </c>
      <c r="M14" s="128">
        <f>'Table 3 - Admin'!M25</f>
        <v>0</v>
      </c>
      <c r="N14" s="128">
        <f>'Table 3 - Admin'!N25</f>
        <v>0</v>
      </c>
      <c r="O14" s="128">
        <f>'Table 3 - Admin'!O25</f>
        <v>0</v>
      </c>
      <c r="P14" s="59"/>
      <c r="Q14" s="4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</row>
    <row r="15" spans="2:83" s="7" customFormat="1">
      <c r="B15" s="58"/>
      <c r="C15" s="72">
        <f>C14+1</f>
        <v>4</v>
      </c>
      <c r="D15" s="22" t="s">
        <v>76</v>
      </c>
      <c r="E15" s="23" t="s">
        <v>73</v>
      </c>
      <c r="F15" s="23">
        <v>3</v>
      </c>
      <c r="G15" s="47"/>
      <c r="H15" s="158">
        <v>0.23118979620902247</v>
      </c>
      <c r="I15" s="158">
        <v>0.23854068426542724</v>
      </c>
      <c r="J15" s="132"/>
      <c r="K15" s="128">
        <f>'Table 2a - Support Staff'!K35</f>
        <v>0</v>
      </c>
      <c r="L15" s="128">
        <f>'Table 2a - Support Staff'!L35</f>
        <v>0</v>
      </c>
      <c r="M15" s="128">
        <f>'Table 2a - Support Staff'!M35</f>
        <v>0</v>
      </c>
      <c r="N15" s="128">
        <f>'Table 2a - Support Staff'!N35</f>
        <v>0</v>
      </c>
      <c r="O15" s="128">
        <f>'Table 2a - Support Staff'!O35</f>
        <v>0</v>
      </c>
      <c r="P15" s="59"/>
      <c r="Q15" s="4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</row>
    <row r="16" spans="2:83" s="7" customFormat="1">
      <c r="B16" s="58"/>
      <c r="C16" s="72">
        <f>C15+1</f>
        <v>5</v>
      </c>
      <c r="D16" s="22" t="s">
        <v>77</v>
      </c>
      <c r="E16" s="23" t="s">
        <v>73</v>
      </c>
      <c r="F16" s="23">
        <v>3</v>
      </c>
      <c r="G16" s="47"/>
      <c r="H16" s="158">
        <v>0.49699574641660182</v>
      </c>
      <c r="I16" s="158">
        <v>0.51196384098347303</v>
      </c>
      <c r="J16" s="132"/>
      <c r="K16" s="128">
        <f>'Table 3 - Admin'!K31</f>
        <v>0</v>
      </c>
      <c r="L16" s="128">
        <f>'Table 3 - Admin'!L31</f>
        <v>0</v>
      </c>
      <c r="M16" s="128">
        <f>'Table 3 - Admin'!M31</f>
        <v>0</v>
      </c>
      <c r="N16" s="128">
        <f>'Table 3 - Admin'!N31</f>
        <v>0</v>
      </c>
      <c r="O16" s="128">
        <f>'Table 3 - Admin'!O31</f>
        <v>0</v>
      </c>
      <c r="P16" s="180"/>
      <c r="Q16" s="4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</row>
    <row r="17" spans="2:83" s="7" customFormat="1">
      <c r="B17" s="58"/>
      <c r="C17" s="47"/>
      <c r="D17" s="47"/>
      <c r="E17" s="47"/>
      <c r="F17" s="47"/>
      <c r="G17" s="47"/>
      <c r="H17" s="161"/>
      <c r="I17" s="161"/>
      <c r="J17" s="127"/>
      <c r="K17" s="161"/>
      <c r="L17" s="161"/>
      <c r="M17" s="161"/>
      <c r="N17" s="161"/>
      <c r="O17" s="161"/>
      <c r="P17" s="59"/>
      <c r="Q17" s="4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</row>
    <row r="18" spans="2:83" s="7" customFormat="1">
      <c r="B18" s="58"/>
      <c r="C18" s="101" t="s">
        <v>78</v>
      </c>
      <c r="D18" s="24" t="s">
        <v>79</v>
      </c>
      <c r="E18" s="25"/>
      <c r="F18" s="25"/>
      <c r="G18" s="47"/>
      <c r="H18" s="4"/>
      <c r="I18" s="4"/>
      <c r="J18" s="133"/>
      <c r="K18" s="4"/>
      <c r="L18" s="4"/>
      <c r="M18" s="4"/>
      <c r="N18" s="4"/>
      <c r="O18" s="4"/>
      <c r="P18" s="59"/>
      <c r="Q18" s="4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</row>
    <row r="19" spans="2:83" s="7" customFormat="1">
      <c r="B19" s="58"/>
      <c r="C19" s="72">
        <v>6</v>
      </c>
      <c r="D19" s="22" t="s">
        <v>80</v>
      </c>
      <c r="E19" s="23" t="s">
        <v>73</v>
      </c>
      <c r="F19" s="23">
        <v>3</v>
      </c>
      <c r="G19" s="47"/>
      <c r="H19" s="158">
        <v>0.79713827408130011</v>
      </c>
      <c r="I19" s="158">
        <v>3.9738510569625003</v>
      </c>
      <c r="J19" s="134"/>
      <c r="K19" s="128">
        <f>'Table 6 - Repex'!H160</f>
        <v>0</v>
      </c>
      <c r="L19" s="128">
        <f>'Table 6 - Repex'!I160</f>
        <v>0</v>
      </c>
      <c r="M19" s="128">
        <f>'Table 6 - Repex'!J160</f>
        <v>0</v>
      </c>
      <c r="N19" s="128">
        <f>'Table 6 - Repex'!K160</f>
        <v>0</v>
      </c>
      <c r="O19" s="128">
        <f>'Table 6 - Repex'!L160</f>
        <v>0</v>
      </c>
      <c r="P19" s="59"/>
      <c r="Q19" s="19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</row>
    <row r="20" spans="2:83" s="7" customFormat="1">
      <c r="B20" s="58"/>
      <c r="C20" s="14"/>
      <c r="D20" s="47"/>
      <c r="E20" s="28"/>
      <c r="F20" s="28"/>
      <c r="G20" s="47"/>
      <c r="H20" s="161"/>
      <c r="I20" s="161"/>
      <c r="J20" s="127"/>
      <c r="K20" s="161"/>
      <c r="L20" s="161"/>
      <c r="M20" s="161"/>
      <c r="N20" s="161"/>
      <c r="O20" s="161"/>
      <c r="P20" s="59"/>
      <c r="Q20" s="4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</row>
    <row r="21" spans="2:83" s="7" customFormat="1">
      <c r="B21" s="58"/>
      <c r="C21" s="101" t="s">
        <v>81</v>
      </c>
      <c r="D21" s="24" t="s">
        <v>82</v>
      </c>
      <c r="E21" s="25"/>
      <c r="F21" s="25"/>
      <c r="G21" s="47"/>
      <c r="H21" s="4"/>
      <c r="I21" s="4"/>
      <c r="J21" s="133"/>
      <c r="K21" s="4"/>
      <c r="L21" s="4"/>
      <c r="M21" s="4"/>
      <c r="N21" s="4"/>
      <c r="O21" s="4"/>
      <c r="P21" s="59"/>
      <c r="Q21" s="4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</row>
    <row r="22" spans="2:83" s="7" customFormat="1">
      <c r="B22" s="58"/>
      <c r="C22" s="72">
        <v>7</v>
      </c>
      <c r="D22" s="22" t="s">
        <v>83</v>
      </c>
      <c r="E22" s="23" t="s">
        <v>73</v>
      </c>
      <c r="F22" s="23">
        <v>3</v>
      </c>
      <c r="G22" s="47"/>
      <c r="H22" s="158">
        <v>0.16251231848767439</v>
      </c>
      <c r="I22" s="158">
        <v>0.24538541124999999</v>
      </c>
      <c r="J22" s="134"/>
      <c r="K22" s="128">
        <f>'Table 4 - Maintenance'!K15</f>
        <v>0</v>
      </c>
      <c r="L22" s="128">
        <f>'Table 4 - Maintenance'!L15</f>
        <v>0</v>
      </c>
      <c r="M22" s="128">
        <f>'Table 4 - Maintenance'!M15</f>
        <v>0</v>
      </c>
      <c r="N22" s="128">
        <f>'Table 4 - Maintenance'!N15</f>
        <v>0</v>
      </c>
      <c r="O22" s="128">
        <f>'Table 4 - Maintenance'!O15</f>
        <v>0</v>
      </c>
      <c r="P22" s="59"/>
      <c r="Q22" s="19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</row>
    <row r="23" spans="2:83" s="7" customFormat="1">
      <c r="B23" s="58"/>
      <c r="C23" s="72">
        <f>C22+1</f>
        <v>8</v>
      </c>
      <c r="D23" s="22" t="s">
        <v>84</v>
      </c>
      <c r="E23" s="23" t="s">
        <v>73</v>
      </c>
      <c r="F23" s="23">
        <v>3</v>
      </c>
      <c r="G23" s="47"/>
      <c r="H23" s="158">
        <v>0.35926062000000003</v>
      </c>
      <c r="I23" s="158">
        <v>0.35533625999999996</v>
      </c>
      <c r="J23" s="134"/>
      <c r="K23" s="128">
        <f>'Table 4 - Maintenance'!K22</f>
        <v>0</v>
      </c>
      <c r="L23" s="128">
        <f>'Table 4 - Maintenance'!L22</f>
        <v>0</v>
      </c>
      <c r="M23" s="128">
        <f>'Table 4 - Maintenance'!M22</f>
        <v>0</v>
      </c>
      <c r="N23" s="128">
        <f>'Table 4 - Maintenance'!N22</f>
        <v>0</v>
      </c>
      <c r="O23" s="128">
        <f>'Table 4 - Maintenance'!O22</f>
        <v>0</v>
      </c>
      <c r="P23" s="59"/>
      <c r="Q23" s="19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2:83" s="7" customFormat="1">
      <c r="B24" s="58"/>
      <c r="C24" s="72">
        <f>C23+1</f>
        <v>9</v>
      </c>
      <c r="D24" s="22" t="s">
        <v>85</v>
      </c>
      <c r="E24" s="23" t="s">
        <v>73</v>
      </c>
      <c r="F24" s="23">
        <v>3</v>
      </c>
      <c r="G24" s="47"/>
      <c r="H24" s="158">
        <v>0.67688842999999976</v>
      </c>
      <c r="I24" s="158">
        <v>0.65450726000000015</v>
      </c>
      <c r="J24" s="134"/>
      <c r="K24" s="128">
        <f>'Table 4 - Maintenance'!K28</f>
        <v>0</v>
      </c>
      <c r="L24" s="128">
        <f>'Table 4 - Maintenance'!L28</f>
        <v>0</v>
      </c>
      <c r="M24" s="128">
        <f>'Table 4 - Maintenance'!M28</f>
        <v>0</v>
      </c>
      <c r="N24" s="128">
        <f>'Table 4 - Maintenance'!N28</f>
        <v>0</v>
      </c>
      <c r="O24" s="128">
        <f>'Table 4 - Maintenance'!O28</f>
        <v>0</v>
      </c>
      <c r="P24" s="59"/>
      <c r="Q24" s="19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2:83" s="7" customFormat="1">
      <c r="B25" s="58"/>
      <c r="C25" s="72">
        <f>C24+1</f>
        <v>10</v>
      </c>
      <c r="D25" s="22" t="s">
        <v>86</v>
      </c>
      <c r="E25" s="23" t="s">
        <v>73</v>
      </c>
      <c r="F25" s="23">
        <v>3</v>
      </c>
      <c r="G25" s="47"/>
      <c r="H25" s="158">
        <v>1.1064053881082849</v>
      </c>
      <c r="I25" s="158">
        <v>1.359065912391715</v>
      </c>
      <c r="J25" s="134"/>
      <c r="K25" s="128">
        <f>'Table 4 - Maintenance'!K41</f>
        <v>0</v>
      </c>
      <c r="L25" s="128">
        <f>'Table 4 - Maintenance'!L41</f>
        <v>0</v>
      </c>
      <c r="M25" s="128">
        <f>'Table 4 - Maintenance'!M41</f>
        <v>0</v>
      </c>
      <c r="N25" s="128">
        <f>'Table 4 - Maintenance'!N41</f>
        <v>0</v>
      </c>
      <c r="O25" s="128">
        <f>'Table 4 - Maintenance'!O41</f>
        <v>0</v>
      </c>
      <c r="P25" s="59"/>
      <c r="Q25" s="19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</row>
    <row r="26" spans="2:83" s="7" customFormat="1" ht="25">
      <c r="B26" s="58"/>
      <c r="C26" s="72">
        <f>C25+1</f>
        <v>11</v>
      </c>
      <c r="D26" s="26" t="s">
        <v>87</v>
      </c>
      <c r="E26" s="23" t="s">
        <v>73</v>
      </c>
      <c r="F26" s="23">
        <v>3</v>
      </c>
      <c r="G26" s="47"/>
      <c r="H26" s="158">
        <v>1.0667955258438753</v>
      </c>
      <c r="I26" s="158">
        <v>1.0285947544150871</v>
      </c>
      <c r="J26" s="134"/>
      <c r="K26" s="128">
        <f>'Table 2b - Eng Staff '!K35</f>
        <v>0</v>
      </c>
      <c r="L26" s="128">
        <f>'Table 2b - Eng Staff '!L35</f>
        <v>0</v>
      </c>
      <c r="M26" s="128">
        <f>'Table 2b - Eng Staff '!M35</f>
        <v>0</v>
      </c>
      <c r="N26" s="128">
        <f>'Table 2b - Eng Staff '!N35</f>
        <v>0</v>
      </c>
      <c r="O26" s="128">
        <f>'Table 2b - Eng Staff '!O35</f>
        <v>0</v>
      </c>
      <c r="P26" s="59"/>
      <c r="Q26" s="19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2:83" s="7" customFormat="1">
      <c r="B27" s="58"/>
      <c r="C27" s="28"/>
      <c r="D27" s="27"/>
      <c r="E27" s="28"/>
      <c r="F27" s="28"/>
      <c r="G27" s="47"/>
      <c r="H27" s="181"/>
      <c r="I27" s="181"/>
      <c r="J27" s="135"/>
      <c r="K27" s="181"/>
      <c r="L27" s="181"/>
      <c r="M27" s="181"/>
      <c r="N27" s="181"/>
      <c r="O27" s="181"/>
      <c r="P27" s="59"/>
      <c r="Q27" s="4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2:83" s="7" customFormat="1">
      <c r="B28" s="58"/>
      <c r="C28" s="101" t="s">
        <v>88</v>
      </c>
      <c r="D28" s="24" t="s">
        <v>89</v>
      </c>
      <c r="E28" s="25"/>
      <c r="F28" s="25"/>
      <c r="G28" s="47"/>
      <c r="H28" s="4"/>
      <c r="I28" s="4"/>
      <c r="J28" s="133"/>
      <c r="K28" s="4"/>
      <c r="L28" s="4"/>
      <c r="M28" s="4"/>
      <c r="N28" s="4"/>
      <c r="O28" s="4"/>
      <c r="P28" s="59"/>
      <c r="Q28" s="4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2:83" s="7" customFormat="1">
      <c r="B29" s="58"/>
      <c r="C29" s="72">
        <v>12</v>
      </c>
      <c r="D29" s="22" t="s">
        <v>90</v>
      </c>
      <c r="E29" s="23" t="s">
        <v>73</v>
      </c>
      <c r="F29" s="23">
        <v>3</v>
      </c>
      <c r="G29" s="47"/>
      <c r="H29" s="158">
        <v>9.1932699999999992E-2</v>
      </c>
      <c r="I29" s="158">
        <v>3.5724513999999985E-2</v>
      </c>
      <c r="J29" s="134"/>
      <c r="K29" s="128">
        <f>'Table 4 - Maintenance'!K44</f>
        <v>0</v>
      </c>
      <c r="L29" s="128">
        <f>'Table 4 - Maintenance'!L44</f>
        <v>0</v>
      </c>
      <c r="M29" s="128">
        <f>'Table 4 - Maintenance'!M44</f>
        <v>0</v>
      </c>
      <c r="N29" s="128">
        <f>'Table 4 - Maintenance'!N44</f>
        <v>0</v>
      </c>
      <c r="O29" s="128">
        <f>'Table 4 - Maintenance'!O44</f>
        <v>0</v>
      </c>
      <c r="P29" s="59"/>
      <c r="Q29" s="4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2:83" s="7" customFormat="1">
      <c r="B30" s="58"/>
      <c r="C30" s="72">
        <f>C29+1</f>
        <v>13</v>
      </c>
      <c r="D30" s="22" t="s">
        <v>91</v>
      </c>
      <c r="E30" s="23" t="s">
        <v>73</v>
      </c>
      <c r="F30" s="23">
        <v>3</v>
      </c>
      <c r="G30" s="47"/>
      <c r="H30" s="158">
        <v>0.143138973</v>
      </c>
      <c r="I30" s="158">
        <v>7.9320577000000003E-2</v>
      </c>
      <c r="J30" s="134"/>
      <c r="K30" s="128">
        <f>'Table 4 - Maintenance'!K45+'Table 4 - Maintenance'!K46</f>
        <v>0</v>
      </c>
      <c r="L30" s="128">
        <f>'Table 4 - Maintenance'!L45+'Table 4 - Maintenance'!L46</f>
        <v>0</v>
      </c>
      <c r="M30" s="128">
        <f>'Table 4 - Maintenance'!M45+'Table 4 - Maintenance'!M46</f>
        <v>0</v>
      </c>
      <c r="N30" s="128">
        <f>'Table 4 - Maintenance'!N45+'Table 4 - Maintenance'!N46</f>
        <v>0</v>
      </c>
      <c r="O30" s="128">
        <f>'Table 4 - Maintenance'!O45+'Table 4 - Maintenance'!O46</f>
        <v>0</v>
      </c>
      <c r="P30" s="59"/>
      <c r="Q30" s="4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2:83" s="7" customFormat="1">
      <c r="B31" s="58"/>
      <c r="C31" s="47"/>
      <c r="D31" s="47"/>
      <c r="E31" s="28"/>
      <c r="F31" s="28"/>
      <c r="G31" s="47"/>
      <c r="H31" s="162"/>
      <c r="I31" s="162"/>
      <c r="J31" s="118"/>
      <c r="K31" s="162"/>
      <c r="L31" s="162"/>
      <c r="M31" s="162"/>
      <c r="N31" s="162"/>
      <c r="O31" s="162"/>
      <c r="P31" s="59"/>
      <c r="Q31" s="4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2:83" s="7" customFormat="1">
      <c r="B32" s="58"/>
      <c r="C32" s="101" t="s">
        <v>92</v>
      </c>
      <c r="D32" s="29" t="s">
        <v>93</v>
      </c>
      <c r="E32" s="28"/>
      <c r="F32" s="28"/>
      <c r="G32" s="47"/>
      <c r="H32" s="5"/>
      <c r="I32" s="5"/>
      <c r="J32" s="118"/>
      <c r="K32" s="5"/>
      <c r="L32" s="5"/>
      <c r="M32" s="5"/>
      <c r="N32" s="5"/>
      <c r="O32" s="5"/>
      <c r="P32" s="59"/>
      <c r="Q32" s="4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1:83" s="7" customFormat="1">
      <c r="B33" s="58"/>
      <c r="C33" s="72">
        <v>14</v>
      </c>
      <c r="D33" s="22" t="s">
        <v>94</v>
      </c>
      <c r="E33" s="23" t="s">
        <v>73</v>
      </c>
      <c r="F33" s="23">
        <v>3</v>
      </c>
      <c r="G33" s="47"/>
      <c r="H33" s="158">
        <v>1.0870971166666668</v>
      </c>
      <c r="I33" s="158">
        <v>0.12496532333333334</v>
      </c>
      <c r="J33" s="134"/>
      <c r="K33" s="128">
        <f>'Table 1a - PTL'!K33+'Table 1b - BGTL'!K33+'Table 1c - WTL'!K33</f>
        <v>0</v>
      </c>
      <c r="L33" s="128">
        <f>'Table 1a - PTL'!L33+'Table 1b - BGTL'!L33+'Table 1c - WTL'!L33</f>
        <v>0</v>
      </c>
      <c r="M33" s="128">
        <f>'Table 1a - PTL'!M33+'Table 1b - BGTL'!M33+'Table 1c - WTL'!M33</f>
        <v>0</v>
      </c>
      <c r="N33" s="128">
        <f>'Table 1a - PTL'!N33+'Table 1b - BGTL'!N33+'Table 1c - WTL'!N33</f>
        <v>0</v>
      </c>
      <c r="O33" s="128">
        <f>'Table 1a - PTL'!O33+'Table 1b - BGTL'!O33+'Table 1c - WTL'!O33</f>
        <v>0</v>
      </c>
      <c r="P33" s="59"/>
      <c r="Q33" s="4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s="7" customFormat="1">
      <c r="B34" s="58"/>
      <c r="C34" s="72">
        <f>C33+1</f>
        <v>15</v>
      </c>
      <c r="D34" s="26" t="s">
        <v>95</v>
      </c>
      <c r="E34" s="23" t="s">
        <v>73</v>
      </c>
      <c r="F34" s="23">
        <v>3</v>
      </c>
      <c r="G34" s="47"/>
      <c r="H34" s="158">
        <v>0.75121361000000009</v>
      </c>
      <c r="I34" s="158">
        <v>0.77778374999999988</v>
      </c>
      <c r="J34" s="134"/>
      <c r="K34" s="128">
        <f>'Table 1a - PTL'!K34+'Table 1b - BGTL'!K34+'Table 1c - WTL'!K34</f>
        <v>0</v>
      </c>
      <c r="L34" s="128">
        <f>'Table 1a - PTL'!L34+'Table 1b - BGTL'!L34+'Table 1c - WTL'!L34</f>
        <v>0</v>
      </c>
      <c r="M34" s="128">
        <f>'Table 1a - PTL'!M34+'Table 1b - BGTL'!M34+'Table 1c - WTL'!M34</f>
        <v>0</v>
      </c>
      <c r="N34" s="128">
        <f>'Table 1a - PTL'!N34+'Table 1b - BGTL'!N34+'Table 1c - WTL'!N34</f>
        <v>0</v>
      </c>
      <c r="O34" s="128">
        <f>'Table 1a - PTL'!O34+'Table 1b - BGTL'!O34+'Table 1c - WTL'!O34</f>
        <v>0</v>
      </c>
      <c r="P34" s="59"/>
      <c r="Q34" s="4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1:83" s="7" customFormat="1">
      <c r="B35" s="58"/>
      <c r="C35" s="72">
        <f>C34+1</f>
        <v>16</v>
      </c>
      <c r="D35" s="26" t="s">
        <v>96</v>
      </c>
      <c r="E35" s="23" t="s">
        <v>73</v>
      </c>
      <c r="F35" s="23">
        <v>3</v>
      </c>
      <c r="G35" s="47"/>
      <c r="H35" s="158">
        <v>0</v>
      </c>
      <c r="I35" s="158">
        <v>0</v>
      </c>
      <c r="J35" s="134"/>
      <c r="K35" s="128">
        <f>'Table 1a - PTL'!K35+'Table 1b - BGTL'!K35+'Table 1c - WTL'!K35</f>
        <v>0</v>
      </c>
      <c r="L35" s="128">
        <f>'Table 1a - PTL'!L35+'Table 1b - BGTL'!L35+'Table 1c - WTL'!L35</f>
        <v>0</v>
      </c>
      <c r="M35" s="128">
        <f>'Table 1a - PTL'!M35+'Table 1b - BGTL'!M35+'Table 1c - WTL'!M35</f>
        <v>0</v>
      </c>
      <c r="N35" s="128">
        <f>'Table 1a - PTL'!N35+'Table 1b - BGTL'!N35+'Table 1c - WTL'!N35</f>
        <v>0</v>
      </c>
      <c r="O35" s="128">
        <f>'Table 1a - PTL'!O35+'Table 1b - BGTL'!O35+'Table 1c - WTL'!O35</f>
        <v>0</v>
      </c>
      <c r="P35" s="59"/>
      <c r="Q35" s="4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</row>
    <row r="36" spans="1:83" s="7" customFormat="1">
      <c r="B36" s="58"/>
      <c r="C36" s="72">
        <f>C35+1</f>
        <v>17</v>
      </c>
      <c r="D36" s="26" t="s">
        <v>97</v>
      </c>
      <c r="E36" s="23" t="s">
        <v>73</v>
      </c>
      <c r="F36" s="23">
        <v>3</v>
      </c>
      <c r="G36" s="47"/>
      <c r="H36" s="158">
        <v>0</v>
      </c>
      <c r="I36" s="158">
        <v>0</v>
      </c>
      <c r="J36" s="134"/>
      <c r="K36" s="128">
        <f>'Table 1a - PTL'!K36+'Table 1b - BGTL'!K36+'Table 1c - WTL'!K36</f>
        <v>0</v>
      </c>
      <c r="L36" s="128">
        <f>'Table 1a - PTL'!L36+'Table 1b - BGTL'!L36+'Table 1c - WTL'!L36</f>
        <v>0</v>
      </c>
      <c r="M36" s="128">
        <f>'Table 1a - PTL'!M36+'Table 1b - BGTL'!M36+'Table 1c - WTL'!M36</f>
        <v>0</v>
      </c>
      <c r="N36" s="128">
        <f>'Table 1a - PTL'!N36+'Table 1b - BGTL'!N36+'Table 1c - WTL'!N36</f>
        <v>0</v>
      </c>
      <c r="O36" s="128">
        <f>'Table 1a - PTL'!O36+'Table 1b - BGTL'!O36+'Table 1c - WTL'!O36</f>
        <v>0</v>
      </c>
      <c r="P36" s="59"/>
      <c r="Q36" s="4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</row>
    <row r="37" spans="1:83" s="7" customFormat="1">
      <c r="B37" s="58"/>
      <c r="C37" s="72">
        <f>C36+1</f>
        <v>18</v>
      </c>
      <c r="D37" s="26" t="s">
        <v>98</v>
      </c>
      <c r="E37" s="23" t="s">
        <v>73</v>
      </c>
      <c r="F37" s="23">
        <v>3</v>
      </c>
      <c r="G37" s="47"/>
      <c r="H37" s="158">
        <v>0.20668638333333331</v>
      </c>
      <c r="I37" s="158">
        <v>0.24140268000000001</v>
      </c>
      <c r="J37" s="134"/>
      <c r="K37" s="128">
        <f>'Table 1a - PTL'!K37+'Table 1b - BGTL'!K37+'Table 1c - WTL'!K37</f>
        <v>0</v>
      </c>
      <c r="L37" s="128">
        <f>'Table 1a - PTL'!L37+'Table 1b - BGTL'!L37+'Table 1c - WTL'!L37</f>
        <v>0</v>
      </c>
      <c r="M37" s="128">
        <f>'Table 1a - PTL'!M37+'Table 1b - BGTL'!M37+'Table 1c - WTL'!M37</f>
        <v>0</v>
      </c>
      <c r="N37" s="128">
        <f>'Table 1a - PTL'!N37+'Table 1b - BGTL'!N37+'Table 1c - WTL'!N37</f>
        <v>0</v>
      </c>
      <c r="O37" s="128">
        <f>'Table 1a - PTL'!O37+'Table 1b - BGTL'!O37+'Table 1c - WTL'!O37</f>
        <v>0</v>
      </c>
      <c r="P37" s="59"/>
      <c r="Q37" s="4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</row>
    <row r="38" spans="1:83" s="7" customFormat="1">
      <c r="B38" s="58"/>
      <c r="C38" s="72">
        <f>C37+1</f>
        <v>19</v>
      </c>
      <c r="D38" s="22" t="s">
        <v>481</v>
      </c>
      <c r="E38" s="23" t="s">
        <v>73</v>
      </c>
      <c r="F38" s="23">
        <v>3</v>
      </c>
      <c r="G38" s="47"/>
      <c r="H38" s="158">
        <v>0</v>
      </c>
      <c r="I38" s="158">
        <v>0</v>
      </c>
      <c r="J38" s="134"/>
      <c r="K38" s="128">
        <f>'Table 1a - PTL'!K38+'Table 1b - BGTL'!K38+'Table 1c - WTL'!K38</f>
        <v>0</v>
      </c>
      <c r="L38" s="128">
        <f>'Table 1a - PTL'!L38+'Table 1b - BGTL'!L38+'Table 1c - WTL'!L38</f>
        <v>0</v>
      </c>
      <c r="M38" s="128">
        <f>'Table 1a - PTL'!M38+'Table 1b - BGTL'!M38+'Table 1c - WTL'!M38</f>
        <v>0</v>
      </c>
      <c r="N38" s="128">
        <f>'Table 1a - PTL'!N38+'Table 1b - BGTL'!N38+'Table 1c - WTL'!N38</f>
        <v>0</v>
      </c>
      <c r="O38" s="128">
        <f>'Table 1a - PTL'!O38+'Table 1b - BGTL'!O38+'Table 1c - WTL'!O38</f>
        <v>0</v>
      </c>
      <c r="P38" s="59"/>
      <c r="Q38" s="4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</row>
    <row r="39" spans="1:83" s="7" customFormat="1">
      <c r="B39" s="58"/>
      <c r="C39" s="47"/>
      <c r="D39" s="47"/>
      <c r="E39" s="28"/>
      <c r="F39" s="28"/>
      <c r="G39" s="47"/>
      <c r="H39" s="161"/>
      <c r="I39" s="161"/>
      <c r="J39" s="127"/>
      <c r="K39" s="161"/>
      <c r="L39" s="161"/>
      <c r="M39" s="161"/>
      <c r="N39" s="161"/>
      <c r="O39" s="161"/>
      <c r="P39" s="59"/>
      <c r="Q39" s="47"/>
    </row>
    <row r="40" spans="1:83" s="7" customFormat="1">
      <c r="A40" s="30"/>
      <c r="B40" s="47"/>
      <c r="C40" s="101" t="s">
        <v>99</v>
      </c>
      <c r="D40" s="29" t="s">
        <v>100</v>
      </c>
      <c r="E40" s="28"/>
      <c r="F40" s="28"/>
      <c r="G40" s="47"/>
      <c r="H40" s="5"/>
      <c r="I40" s="118"/>
      <c r="J40" s="118"/>
      <c r="K40" s="5"/>
      <c r="L40" s="5"/>
      <c r="M40" s="5"/>
      <c r="N40" s="5"/>
      <c r="O40" s="5"/>
      <c r="P40" s="31"/>
      <c r="Q40" s="25"/>
    </row>
    <row r="41" spans="1:83" s="7" customFormat="1">
      <c r="A41" s="30"/>
      <c r="C41" s="72">
        <v>20</v>
      </c>
      <c r="D41" s="22" t="s">
        <v>101</v>
      </c>
      <c r="E41" s="23" t="s">
        <v>73</v>
      </c>
      <c r="F41" s="23">
        <v>3</v>
      </c>
      <c r="G41" s="47"/>
      <c r="H41" s="158">
        <v>0.35888628000000006</v>
      </c>
      <c r="I41" s="158">
        <v>0.35367325000000005</v>
      </c>
      <c r="K41" s="128">
        <f>'Table 1a - PTL'!K41+'Table 1b - BGTL'!K41+'Table 1c - WTL'!K41</f>
        <v>0</v>
      </c>
      <c r="L41" s="128">
        <f>'Table 1a - PTL'!L41+'Table 1b - BGTL'!L41+'Table 1c - WTL'!L41</f>
        <v>0</v>
      </c>
      <c r="M41" s="128">
        <f>'Table 1a - PTL'!M41+'Table 1b - BGTL'!M41+'Table 1c - WTL'!M41</f>
        <v>0</v>
      </c>
      <c r="N41" s="128">
        <f>'Table 1a - PTL'!N41+'Table 1b - BGTL'!N41+'Table 1c - WTL'!N41</f>
        <v>0</v>
      </c>
      <c r="O41" s="128">
        <f>'Table 1a - PTL'!O41+'Table 1b - BGTL'!O41+'Table 1c - WTL'!O41</f>
        <v>0</v>
      </c>
      <c r="P41" s="30"/>
    </row>
    <row r="42" spans="1:83" s="7" customFormat="1">
      <c r="A42" s="30"/>
      <c r="C42" s="72">
        <f>C41+1</f>
        <v>21</v>
      </c>
      <c r="D42" s="22" t="s">
        <v>102</v>
      </c>
      <c r="E42" s="23" t="s">
        <v>73</v>
      </c>
      <c r="F42" s="23">
        <v>3</v>
      </c>
      <c r="G42" s="47"/>
      <c r="H42" s="158">
        <v>6.9661139999999996E-2</v>
      </c>
      <c r="I42" s="158">
        <v>4.9848635000000009E-2</v>
      </c>
      <c r="K42" s="128">
        <f>'Table 1a - PTL'!K42+'Table 1b - BGTL'!K42+'Table 1c - WTL'!K42</f>
        <v>0</v>
      </c>
      <c r="L42" s="128">
        <f>'Table 1a - PTL'!L42+'Table 1b - BGTL'!L42+'Table 1c - WTL'!L42</f>
        <v>0</v>
      </c>
      <c r="M42" s="128">
        <f>'Table 1a - PTL'!M42+'Table 1b - BGTL'!M42+'Table 1c - WTL'!M42</f>
        <v>0</v>
      </c>
      <c r="N42" s="128">
        <f>'Table 1a - PTL'!N42+'Table 1b - BGTL'!N42+'Table 1c - WTL'!N42</f>
        <v>0</v>
      </c>
      <c r="O42" s="128">
        <f>'Table 1a - PTL'!O42+'Table 1b - BGTL'!O42+'Table 1c - WTL'!O42</f>
        <v>0</v>
      </c>
      <c r="P42" s="30"/>
    </row>
    <row r="43" spans="1:83" s="7" customFormat="1">
      <c r="A43" s="30"/>
      <c r="C43" s="72">
        <f t="shared" ref="C43:C48" si="0">C42+1</f>
        <v>22</v>
      </c>
      <c r="D43" s="26" t="s">
        <v>94</v>
      </c>
      <c r="E43" s="23" t="s">
        <v>73</v>
      </c>
      <c r="F43" s="23">
        <v>3</v>
      </c>
      <c r="G43" s="47"/>
      <c r="H43" s="158">
        <v>9.1663310000000012E-2</v>
      </c>
      <c r="I43" s="158">
        <v>0.102851</v>
      </c>
      <c r="K43" s="128">
        <f>'Table 1a - PTL'!K43+'Table 1b - BGTL'!K43+'Table 1c - WTL'!K43</f>
        <v>0</v>
      </c>
      <c r="L43" s="128">
        <f>'Table 1a - PTL'!L43+'Table 1b - BGTL'!L43+'Table 1c - WTL'!L43</f>
        <v>0</v>
      </c>
      <c r="M43" s="128">
        <f>'Table 1a - PTL'!M43+'Table 1b - BGTL'!M43+'Table 1c - WTL'!M43</f>
        <v>0</v>
      </c>
      <c r="N43" s="128">
        <f>'Table 1a - PTL'!N43+'Table 1b - BGTL'!N43+'Table 1c - WTL'!N43</f>
        <v>0</v>
      </c>
      <c r="O43" s="128">
        <f>'Table 1a - PTL'!O43+'Table 1b - BGTL'!O43+'Table 1c - WTL'!O43</f>
        <v>0</v>
      </c>
      <c r="P43" s="30"/>
    </row>
    <row r="44" spans="1:83" s="7" customFormat="1">
      <c r="A44" s="30"/>
      <c r="C44" s="72">
        <f t="shared" si="0"/>
        <v>23</v>
      </c>
      <c r="D44" s="26" t="s">
        <v>95</v>
      </c>
      <c r="E44" s="23" t="s">
        <v>73</v>
      </c>
      <c r="F44" s="23">
        <v>3</v>
      </c>
      <c r="G44" s="47"/>
      <c r="H44" s="158">
        <v>0</v>
      </c>
      <c r="I44" s="158">
        <v>0</v>
      </c>
      <c r="K44" s="128">
        <f>'Table 1a - PTL'!K44+'Table 1b - BGTL'!K44+'Table 1c - WTL'!K44</f>
        <v>0</v>
      </c>
      <c r="L44" s="128">
        <f>'Table 1a - PTL'!L44+'Table 1b - BGTL'!L44+'Table 1c - WTL'!L44</f>
        <v>0</v>
      </c>
      <c r="M44" s="128">
        <f>'Table 1a - PTL'!M44+'Table 1b - BGTL'!M44+'Table 1c - WTL'!M44</f>
        <v>0</v>
      </c>
      <c r="N44" s="128">
        <f>'Table 1a - PTL'!N44+'Table 1b - BGTL'!N44+'Table 1c - WTL'!N44</f>
        <v>0</v>
      </c>
      <c r="O44" s="128">
        <f>'Table 1a - PTL'!O44+'Table 1b - BGTL'!O44+'Table 1c - WTL'!O44</f>
        <v>0</v>
      </c>
      <c r="P44" s="30"/>
    </row>
    <row r="45" spans="1:83" s="7" customFormat="1">
      <c r="A45" s="30"/>
      <c r="C45" s="72">
        <f t="shared" si="0"/>
        <v>24</v>
      </c>
      <c r="D45" s="26" t="s">
        <v>96</v>
      </c>
      <c r="E45" s="23" t="s">
        <v>73</v>
      </c>
      <c r="F45" s="23">
        <v>3</v>
      </c>
      <c r="G45" s="47"/>
      <c r="H45" s="158">
        <v>0</v>
      </c>
      <c r="I45" s="158">
        <v>0</v>
      </c>
      <c r="K45" s="128">
        <f>'Table 1a - PTL'!K45+'Table 1b - BGTL'!K45+'Table 1c - WTL'!K45</f>
        <v>0</v>
      </c>
      <c r="L45" s="128">
        <f>'Table 1a - PTL'!L45+'Table 1b - BGTL'!L45+'Table 1c - WTL'!L45</f>
        <v>0</v>
      </c>
      <c r="M45" s="128">
        <f>'Table 1a - PTL'!M45+'Table 1b - BGTL'!M45+'Table 1c - WTL'!M45</f>
        <v>0</v>
      </c>
      <c r="N45" s="128">
        <f>'Table 1a - PTL'!N45+'Table 1b - BGTL'!N45+'Table 1c - WTL'!N45</f>
        <v>0</v>
      </c>
      <c r="O45" s="128">
        <f>'Table 1a - PTL'!O45+'Table 1b - BGTL'!O45+'Table 1c - WTL'!O45</f>
        <v>0</v>
      </c>
      <c r="P45" s="30"/>
    </row>
    <row r="46" spans="1:83" s="7" customFormat="1">
      <c r="A46" s="30"/>
      <c r="C46" s="72">
        <f t="shared" si="0"/>
        <v>25</v>
      </c>
      <c r="D46" s="26" t="s">
        <v>97</v>
      </c>
      <c r="E46" s="23" t="s">
        <v>73</v>
      </c>
      <c r="F46" s="23">
        <v>3</v>
      </c>
      <c r="G46" s="47"/>
      <c r="H46" s="158">
        <v>3.9969530000000003E-2</v>
      </c>
      <c r="I46" s="158">
        <v>4.3919130000000008E-2</v>
      </c>
      <c r="K46" s="128">
        <f>'Table 1a - PTL'!K46+'Table 1b - BGTL'!K46+'Table 1c - WTL'!K46</f>
        <v>0</v>
      </c>
      <c r="L46" s="128">
        <f>'Table 1a - PTL'!L46+'Table 1b - BGTL'!L46+'Table 1c - WTL'!L46</f>
        <v>0</v>
      </c>
      <c r="M46" s="128">
        <f>'Table 1a - PTL'!M46+'Table 1b - BGTL'!M46+'Table 1c - WTL'!M46</f>
        <v>0</v>
      </c>
      <c r="N46" s="128">
        <f>'Table 1a - PTL'!N46+'Table 1b - BGTL'!N46+'Table 1c - WTL'!N46</f>
        <v>0</v>
      </c>
      <c r="O46" s="128">
        <f>'Table 1a - PTL'!O46+'Table 1b - BGTL'!O46+'Table 1c - WTL'!O46</f>
        <v>0</v>
      </c>
      <c r="P46" s="30"/>
    </row>
    <row r="47" spans="1:83" s="7" customFormat="1">
      <c r="A47" s="30"/>
      <c r="C47" s="72">
        <f t="shared" si="0"/>
        <v>26</v>
      </c>
      <c r="D47" s="26" t="s">
        <v>98</v>
      </c>
      <c r="E47" s="23" t="s">
        <v>73</v>
      </c>
      <c r="F47" s="23">
        <v>3</v>
      </c>
      <c r="G47" s="47"/>
      <c r="H47" s="158">
        <v>0</v>
      </c>
      <c r="I47" s="158">
        <v>0</v>
      </c>
      <c r="K47" s="128">
        <f>'Table 1a - PTL'!K47+'Table 1b - BGTL'!K47+'Table 1c - WTL'!K47</f>
        <v>0</v>
      </c>
      <c r="L47" s="128">
        <f>'Table 1a - PTL'!L47+'Table 1b - BGTL'!L47+'Table 1c - WTL'!L47</f>
        <v>0</v>
      </c>
      <c r="M47" s="128">
        <f>'Table 1a - PTL'!M47+'Table 1b - BGTL'!M47+'Table 1c - WTL'!M47</f>
        <v>0</v>
      </c>
      <c r="N47" s="128">
        <f>'Table 1a - PTL'!N47+'Table 1b - BGTL'!N47+'Table 1c - WTL'!N47</f>
        <v>0</v>
      </c>
      <c r="O47" s="128">
        <f>'Table 1a - PTL'!O47+'Table 1b - BGTL'!O47+'Table 1c - WTL'!O47</f>
        <v>0</v>
      </c>
      <c r="P47" s="30"/>
    </row>
    <row r="48" spans="1:83" s="7" customFormat="1">
      <c r="A48" s="30"/>
      <c r="C48" s="72">
        <f t="shared" si="0"/>
        <v>27</v>
      </c>
      <c r="D48" s="22" t="s">
        <v>481</v>
      </c>
      <c r="E48" s="23" t="s">
        <v>73</v>
      </c>
      <c r="F48" s="23">
        <v>3</v>
      </c>
      <c r="G48" s="47"/>
      <c r="H48" s="158">
        <v>6.3595800000000001E-3</v>
      </c>
      <c r="I48" s="158">
        <v>-3.7310000000000012E-4</v>
      </c>
      <c r="K48" s="128">
        <f>'Table 1a - PTL'!K48+'Table 1b - BGTL'!K48+'Table 1c - WTL'!K48</f>
        <v>0</v>
      </c>
      <c r="L48" s="128">
        <f>'Table 1a - PTL'!L48+'Table 1b - BGTL'!L48+'Table 1c - WTL'!L48</f>
        <v>0</v>
      </c>
      <c r="M48" s="128">
        <f>'Table 1a - PTL'!M48+'Table 1b - BGTL'!M48+'Table 1c - WTL'!M48</f>
        <v>0</v>
      </c>
      <c r="N48" s="128">
        <f>'Table 1a - PTL'!N48+'Table 1b - BGTL'!N48+'Table 1c - WTL'!N48</f>
        <v>0</v>
      </c>
      <c r="O48" s="128">
        <f>'Table 1a - PTL'!O48+'Table 1b - BGTL'!O48+'Table 1c - WTL'!O48</f>
        <v>0</v>
      </c>
      <c r="P48" s="30"/>
    </row>
    <row r="49" spans="1:16" s="7" customFormat="1">
      <c r="A49" s="30"/>
      <c r="H49" s="6"/>
      <c r="I49" s="6"/>
      <c r="J49" s="136"/>
      <c r="K49" s="6"/>
      <c r="L49" s="6"/>
      <c r="M49" s="6"/>
      <c r="N49" s="6"/>
      <c r="O49" s="6"/>
      <c r="P49" s="30"/>
    </row>
    <row r="50" spans="1:16" s="7" customFormat="1">
      <c r="A50" s="30"/>
      <c r="C50" s="101" t="s">
        <v>103</v>
      </c>
      <c r="D50" s="29" t="s">
        <v>43</v>
      </c>
      <c r="E50" s="28"/>
      <c r="F50" s="28"/>
      <c r="G50" s="47"/>
      <c r="H50" s="5"/>
      <c r="I50" s="5"/>
      <c r="J50" s="118"/>
      <c r="K50" s="5"/>
      <c r="L50" s="5"/>
      <c r="M50" s="5"/>
      <c r="N50" s="5"/>
      <c r="O50" s="5"/>
      <c r="P50" s="30"/>
    </row>
    <row r="51" spans="1:16" s="7" customFormat="1">
      <c r="A51" s="30"/>
      <c r="C51" s="72">
        <v>28</v>
      </c>
      <c r="D51" s="22" t="s">
        <v>104</v>
      </c>
      <c r="E51" s="23" t="s">
        <v>73</v>
      </c>
      <c r="F51" s="23">
        <v>3</v>
      </c>
      <c r="G51" s="47"/>
      <c r="H51" s="158">
        <v>1.880858935</v>
      </c>
      <c r="I51" s="158">
        <v>2.1487348800000001</v>
      </c>
      <c r="J51" s="134"/>
      <c r="K51" s="128">
        <f>'Table 5 - Uncontrol'!K39</f>
        <v>0</v>
      </c>
      <c r="L51" s="128">
        <f>'Table 5 - Uncontrol'!L39</f>
        <v>0</v>
      </c>
      <c r="M51" s="128">
        <f>'Table 5 - Uncontrol'!M39</f>
        <v>0</v>
      </c>
      <c r="N51" s="128">
        <f>'Table 5 - Uncontrol'!N39</f>
        <v>0</v>
      </c>
      <c r="O51" s="128">
        <f>'Table 5 - Uncontrol'!O39</f>
        <v>0</v>
      </c>
      <c r="P51" s="30"/>
    </row>
    <row r="52" spans="1:16" s="7" customFormat="1">
      <c r="A52" s="30"/>
      <c r="C52" s="72">
        <f>C51+1</f>
        <v>29</v>
      </c>
      <c r="D52" s="22" t="s">
        <v>105</v>
      </c>
      <c r="E52" s="23" t="s">
        <v>73</v>
      </c>
      <c r="F52" s="23">
        <v>3</v>
      </c>
      <c r="G52" s="47"/>
      <c r="H52" s="158">
        <v>1.321609085</v>
      </c>
      <c r="I52" s="158">
        <v>1.943868385</v>
      </c>
      <c r="J52" s="134"/>
      <c r="K52" s="128">
        <f>'Table 5 - Uncontrol'!K40</f>
        <v>0</v>
      </c>
      <c r="L52" s="128">
        <f>'Table 5 - Uncontrol'!L40</f>
        <v>0</v>
      </c>
      <c r="M52" s="128">
        <f>'Table 5 - Uncontrol'!M40</f>
        <v>0</v>
      </c>
      <c r="N52" s="128">
        <f>'Table 5 - Uncontrol'!N40</f>
        <v>0</v>
      </c>
      <c r="O52" s="128">
        <f>'Table 5 - Uncontrol'!O40</f>
        <v>0</v>
      </c>
      <c r="P52" s="30"/>
    </row>
    <row r="53" spans="1:16" s="7" customFormat="1">
      <c r="A53" s="30"/>
      <c r="C53" s="72">
        <f>C52+1</f>
        <v>30</v>
      </c>
      <c r="D53" s="22" t="s">
        <v>106</v>
      </c>
      <c r="E53" s="23" t="s">
        <v>73</v>
      </c>
      <c r="F53" s="23">
        <v>3</v>
      </c>
      <c r="G53" s="47"/>
      <c r="H53" s="158">
        <v>1.0272633600000001</v>
      </c>
      <c r="I53" s="158">
        <v>2.6457764999999993</v>
      </c>
      <c r="J53" s="134"/>
      <c r="K53" s="128">
        <f>'Table 5 - Uncontrol'!K41</f>
        <v>0</v>
      </c>
      <c r="L53" s="128">
        <f>'Table 5 - Uncontrol'!L41</f>
        <v>0</v>
      </c>
      <c r="M53" s="128">
        <f>'Table 5 - Uncontrol'!M41</f>
        <v>0</v>
      </c>
      <c r="N53" s="128">
        <f>'Table 5 - Uncontrol'!N41</f>
        <v>0</v>
      </c>
      <c r="O53" s="128">
        <f>'Table 5 - Uncontrol'!O41</f>
        <v>0</v>
      </c>
      <c r="P53" s="30"/>
    </row>
    <row r="54" spans="1:16" s="7" customFormat="1">
      <c r="A54" s="30"/>
      <c r="C54" s="72">
        <f>C53+1</f>
        <v>31</v>
      </c>
      <c r="D54" s="22" t="s">
        <v>107</v>
      </c>
      <c r="E54" s="23" t="s">
        <v>73</v>
      </c>
      <c r="F54" s="23">
        <v>3</v>
      </c>
      <c r="G54" s="47"/>
      <c r="H54" s="158">
        <v>7.7145334516095749</v>
      </c>
      <c r="I54" s="158">
        <v>5.5496711289146017</v>
      </c>
      <c r="J54" s="134"/>
      <c r="K54" s="128">
        <f>'Table 5 - Uncontrol'!K42</f>
        <v>0</v>
      </c>
      <c r="L54" s="128">
        <f>'Table 5 - Uncontrol'!L42</f>
        <v>0</v>
      </c>
      <c r="M54" s="128">
        <f>'Table 5 - Uncontrol'!M42</f>
        <v>0</v>
      </c>
      <c r="N54" s="128">
        <f>'Table 5 - Uncontrol'!N42</f>
        <v>0</v>
      </c>
      <c r="O54" s="128">
        <f>'Table 5 - Uncontrol'!O42</f>
        <v>0</v>
      </c>
      <c r="P54" s="30"/>
    </row>
    <row r="55" spans="1:16" s="7" customFormat="1">
      <c r="A55" s="30"/>
      <c r="C55" s="72">
        <f>C54+1</f>
        <v>32</v>
      </c>
      <c r="D55" s="26" t="s">
        <v>108</v>
      </c>
      <c r="E55" s="23" t="s">
        <v>73</v>
      </c>
      <c r="F55" s="23">
        <v>3</v>
      </c>
      <c r="G55" s="47"/>
      <c r="H55" s="158">
        <v>-0.6841447799999999</v>
      </c>
      <c r="I55" s="158">
        <v>-0.70604153999999997</v>
      </c>
      <c r="J55" s="134"/>
      <c r="K55" s="128">
        <f>'Table 5 - Uncontrol'!K43</f>
        <v>0</v>
      </c>
      <c r="L55" s="128">
        <f>'Table 5 - Uncontrol'!L43</f>
        <v>0</v>
      </c>
      <c r="M55" s="128">
        <f>'Table 5 - Uncontrol'!M43</f>
        <v>0</v>
      </c>
      <c r="N55" s="128">
        <f>'Table 5 - Uncontrol'!N43</f>
        <v>0</v>
      </c>
      <c r="O55" s="128">
        <f>'Table 5 - Uncontrol'!O43</f>
        <v>0</v>
      </c>
      <c r="P55" s="30"/>
    </row>
    <row r="56" spans="1:16" s="7" customFormat="1">
      <c r="A56" s="30"/>
      <c r="H56" s="6"/>
      <c r="I56" s="6"/>
      <c r="J56" s="136"/>
      <c r="K56" s="6"/>
      <c r="L56" s="6"/>
      <c r="M56" s="6"/>
      <c r="N56" s="6"/>
      <c r="O56" s="6"/>
      <c r="P56" s="30"/>
    </row>
    <row r="57" spans="1:16" s="7" customFormat="1">
      <c r="A57" s="30"/>
      <c r="C57" s="101" t="s">
        <v>109</v>
      </c>
      <c r="D57" s="29" t="s">
        <v>110</v>
      </c>
      <c r="E57" s="28"/>
      <c r="F57" s="28"/>
      <c r="G57" s="47"/>
      <c r="H57" s="5"/>
      <c r="I57" s="5"/>
      <c r="J57" s="118"/>
      <c r="K57" s="5"/>
      <c r="L57" s="5"/>
      <c r="M57" s="5"/>
      <c r="N57" s="5"/>
      <c r="O57" s="5"/>
      <c r="P57" s="30"/>
    </row>
    <row r="58" spans="1:16" s="7" customFormat="1">
      <c r="A58" s="30"/>
      <c r="C58" s="72">
        <v>33</v>
      </c>
      <c r="D58" s="22" t="s">
        <v>71</v>
      </c>
      <c r="E58" s="23" t="s">
        <v>73</v>
      </c>
      <c r="F58" s="23">
        <v>3</v>
      </c>
      <c r="G58" s="47"/>
      <c r="H58" s="126">
        <f>SUM(H12:H16)</f>
        <v>2.0841373823028961</v>
      </c>
      <c r="I58" s="126">
        <f>SUM(I12:I16)</f>
        <v>2.1943632294424722</v>
      </c>
      <c r="J58" s="134"/>
      <c r="K58" s="126">
        <f>SUM(K12:K16)</f>
        <v>0</v>
      </c>
      <c r="L58" s="126">
        <f>SUM(L12:L16)</f>
        <v>0</v>
      </c>
      <c r="M58" s="126">
        <f>SUM(M12:M16)</f>
        <v>0</v>
      </c>
      <c r="N58" s="126">
        <f>SUM(N12:N16)</f>
        <v>0</v>
      </c>
      <c r="O58" s="126">
        <f>SUM(O12:O16)</f>
        <v>0</v>
      </c>
      <c r="P58" s="30"/>
    </row>
    <row r="59" spans="1:16" s="7" customFormat="1">
      <c r="A59" s="30"/>
      <c r="C59" s="72">
        <f>C58+1</f>
        <v>34</v>
      </c>
      <c r="D59" s="26" t="s">
        <v>80</v>
      </c>
      <c r="E59" s="23" t="s">
        <v>73</v>
      </c>
      <c r="F59" s="23">
        <v>3</v>
      </c>
      <c r="G59" s="47"/>
      <c r="H59" s="128">
        <f>H19</f>
        <v>0.79713827408130011</v>
      </c>
      <c r="I59" s="128">
        <f>I19</f>
        <v>3.9738510569625003</v>
      </c>
      <c r="J59" s="134"/>
      <c r="K59" s="128">
        <f>K19</f>
        <v>0</v>
      </c>
      <c r="L59" s="128">
        <f>L19</f>
        <v>0</v>
      </c>
      <c r="M59" s="128">
        <f>M19</f>
        <v>0</v>
      </c>
      <c r="N59" s="128">
        <f>N19</f>
        <v>0</v>
      </c>
      <c r="O59" s="128">
        <f>O19</f>
        <v>0</v>
      </c>
      <c r="P59" s="30"/>
    </row>
    <row r="60" spans="1:16" s="7" customFormat="1">
      <c r="A60" s="30"/>
      <c r="C60" s="72">
        <f t="shared" ref="C60:C65" si="1">C59+1</f>
        <v>35</v>
      </c>
      <c r="D60" s="26" t="s">
        <v>111</v>
      </c>
      <c r="E60" s="23" t="s">
        <v>73</v>
      </c>
      <c r="F60" s="23">
        <v>3</v>
      </c>
      <c r="G60" s="47"/>
      <c r="H60" s="126">
        <f>SUM(H22:H26)</f>
        <v>3.3718622824398343</v>
      </c>
      <c r="I60" s="126">
        <f>SUM(I22:I26)</f>
        <v>3.6428895980568017</v>
      </c>
      <c r="J60" s="134"/>
      <c r="K60" s="126">
        <f>SUM(K22:K26)</f>
        <v>0</v>
      </c>
      <c r="L60" s="126">
        <f>SUM(L22:L26)</f>
        <v>0</v>
      </c>
      <c r="M60" s="126">
        <f>SUM(M22:M26)</f>
        <v>0</v>
      </c>
      <c r="N60" s="126">
        <f>SUM(N22:N26)</f>
        <v>0</v>
      </c>
      <c r="O60" s="126">
        <f>SUM(O22:O26)</f>
        <v>0</v>
      </c>
      <c r="P60" s="30"/>
    </row>
    <row r="61" spans="1:16" s="7" customFormat="1">
      <c r="A61" s="30"/>
      <c r="C61" s="72">
        <f t="shared" si="1"/>
        <v>36</v>
      </c>
      <c r="D61" s="26" t="s">
        <v>112</v>
      </c>
      <c r="E61" s="23" t="s">
        <v>73</v>
      </c>
      <c r="F61" s="23">
        <v>3</v>
      </c>
      <c r="G61" s="47"/>
      <c r="H61" s="126">
        <f>SUM(H29:H30)</f>
        <v>0.23507167299999998</v>
      </c>
      <c r="I61" s="126">
        <f>SUM(I29:I30)</f>
        <v>0.11504509099999999</v>
      </c>
      <c r="J61" s="134"/>
      <c r="K61" s="126">
        <f>SUM(K29:K30)</f>
        <v>0</v>
      </c>
      <c r="L61" s="126">
        <f>SUM(L29:L30)</f>
        <v>0</v>
      </c>
      <c r="M61" s="126">
        <f>SUM(M29:M30)</f>
        <v>0</v>
      </c>
      <c r="N61" s="126">
        <f>SUM(N29:N30)</f>
        <v>0</v>
      </c>
      <c r="O61" s="126">
        <f>SUM(O29:O30)</f>
        <v>0</v>
      </c>
      <c r="P61" s="30"/>
    </row>
    <row r="62" spans="1:16" s="7" customFormat="1">
      <c r="A62" s="30"/>
      <c r="C62" s="72">
        <f t="shared" si="1"/>
        <v>37</v>
      </c>
      <c r="D62" s="26" t="s">
        <v>93</v>
      </c>
      <c r="E62" s="23" t="s">
        <v>73</v>
      </c>
      <c r="F62" s="23">
        <v>3</v>
      </c>
      <c r="G62" s="47"/>
      <c r="H62" s="126">
        <f>SUM(H33:H38)</f>
        <v>2.0449971100000002</v>
      </c>
      <c r="I62" s="126">
        <f>SUM(I33:I38)</f>
        <v>1.1441517533333332</v>
      </c>
      <c r="J62" s="134"/>
      <c r="K62" s="126">
        <f>SUM(K33:K38)</f>
        <v>0</v>
      </c>
      <c r="L62" s="126">
        <f>SUM(L33:L38)</f>
        <v>0</v>
      </c>
      <c r="M62" s="126">
        <f>SUM(M33:M38)</f>
        <v>0</v>
      </c>
      <c r="N62" s="126">
        <f>SUM(N33:N38)</f>
        <v>0</v>
      </c>
      <c r="O62" s="126">
        <f>SUM(O33:O38)</f>
        <v>0</v>
      </c>
      <c r="P62" s="30"/>
    </row>
    <row r="63" spans="1:16" s="7" customFormat="1">
      <c r="A63" s="30"/>
      <c r="C63" s="72">
        <f t="shared" si="1"/>
        <v>38</v>
      </c>
      <c r="D63" s="26" t="s">
        <v>100</v>
      </c>
      <c r="E63" s="23" t="s">
        <v>73</v>
      </c>
      <c r="F63" s="23">
        <v>3</v>
      </c>
      <c r="G63" s="47"/>
      <c r="H63" s="126">
        <f>SUM(H41:H48)</f>
        <v>0.56653984000000013</v>
      </c>
      <c r="I63" s="126">
        <f>SUM(I41:I48)</f>
        <v>0.54991891500000012</v>
      </c>
      <c r="J63" s="135"/>
      <c r="K63" s="126">
        <f>SUM(K41:K48)</f>
        <v>0</v>
      </c>
      <c r="L63" s="126">
        <f>SUM(L41:L48)</f>
        <v>0</v>
      </c>
      <c r="M63" s="126">
        <f>SUM(M41:M48)</f>
        <v>0</v>
      </c>
      <c r="N63" s="126">
        <f>SUM(N41:N48)</f>
        <v>0</v>
      </c>
      <c r="O63" s="126">
        <f>SUM(O41:O48)</f>
        <v>0</v>
      </c>
      <c r="P63" s="30"/>
    </row>
    <row r="64" spans="1:16" s="7" customFormat="1">
      <c r="A64" s="30"/>
      <c r="C64" s="72">
        <f t="shared" si="1"/>
        <v>39</v>
      </c>
      <c r="D64" s="26" t="s">
        <v>43</v>
      </c>
      <c r="E64" s="23" t="s">
        <v>73</v>
      </c>
      <c r="F64" s="23">
        <v>3</v>
      </c>
      <c r="G64" s="47"/>
      <c r="H64" s="116">
        <f>SUM(H51:H55)</f>
        <v>11.260120051609576</v>
      </c>
      <c r="I64" s="116">
        <f>SUM(I51:I55)</f>
        <v>11.582009353914602</v>
      </c>
      <c r="J64" s="134"/>
      <c r="K64" s="116">
        <f>SUM(K51:K55)</f>
        <v>0</v>
      </c>
      <c r="L64" s="116">
        <f>SUM(L51:L55)</f>
        <v>0</v>
      </c>
      <c r="M64" s="116">
        <f>SUM(M51:M55)</f>
        <v>0</v>
      </c>
      <c r="N64" s="116">
        <f>SUM(N51:N55)</f>
        <v>0</v>
      </c>
      <c r="O64" s="116">
        <f>SUM(O51:O55)</f>
        <v>0</v>
      </c>
      <c r="P64" s="30"/>
    </row>
    <row r="65" spans="1:17" s="7" customFormat="1">
      <c r="A65" s="30"/>
      <c r="C65" s="72">
        <f t="shared" si="1"/>
        <v>40</v>
      </c>
      <c r="D65" s="26" t="s">
        <v>113</v>
      </c>
      <c r="E65" s="23" t="s">
        <v>73</v>
      </c>
      <c r="F65" s="23">
        <v>3</v>
      </c>
      <c r="G65" s="47"/>
      <c r="H65" s="126">
        <f>SUM(H58:H64)</f>
        <v>20.35986661343361</v>
      </c>
      <c r="I65" s="126">
        <f>SUM(I58:I64)</f>
        <v>23.20222899770971</v>
      </c>
      <c r="J65" s="134"/>
      <c r="K65" s="126">
        <f>SUM(K58:K64)</f>
        <v>0</v>
      </c>
      <c r="L65" s="126">
        <f>SUM(L58:L64)</f>
        <v>0</v>
      </c>
      <c r="M65" s="126">
        <f>SUM(M58:M64)</f>
        <v>0</v>
      </c>
      <c r="N65" s="126">
        <f>SUM(N58:N64)</f>
        <v>0</v>
      </c>
      <c r="O65" s="126">
        <f>SUM(O58:O64)</f>
        <v>0</v>
      </c>
      <c r="P65" s="30"/>
      <c r="Q65" s="197"/>
    </row>
    <row r="66" spans="1:17" s="7" customFormat="1" ht="16" thickBot="1">
      <c r="A66" s="30"/>
      <c r="B66" s="32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</row>
    <row r="67" spans="1:17" s="7" customFormat="1">
      <c r="C67" s="35"/>
    </row>
    <row r="68" spans="1:17" s="7" customFormat="1">
      <c r="C68" s="35"/>
    </row>
    <row r="69" spans="1:17" s="7" customFormat="1"/>
    <row r="70" spans="1:17" s="7" customFormat="1"/>
    <row r="71" spans="1:17" s="7" customFormat="1">
      <c r="C71" s="36" t="s">
        <v>114</v>
      </c>
      <c r="D71" s="37" t="s">
        <v>115</v>
      </c>
      <c r="E71" s="28"/>
      <c r="F71" s="28"/>
      <c r="G71" s="47"/>
      <c r="H71" s="38"/>
      <c r="I71" s="38"/>
      <c r="J71" s="139"/>
      <c r="K71" s="119"/>
      <c r="L71" s="119"/>
      <c r="M71" s="119"/>
      <c r="N71" s="119"/>
      <c r="O71" s="119"/>
    </row>
    <row r="72" spans="1:17" s="7" customFormat="1">
      <c r="C72" s="72">
        <v>33</v>
      </c>
      <c r="D72" s="22" t="s">
        <v>71</v>
      </c>
      <c r="E72" s="23"/>
      <c r="F72" s="23"/>
      <c r="G72" s="47"/>
      <c r="H72" s="72" t="str">
        <f>IF(H58='Table 3 - Admin'!H34+'Table 2a - Support Staff'!H35,"OK", "Error")</f>
        <v>OK</v>
      </c>
      <c r="I72" s="72" t="str">
        <f>IF(I58='Table 3 - Admin'!I34+'Table 2a - Support Staff'!I35,"OK", "Error")</f>
        <v>OK</v>
      </c>
      <c r="J72" s="140"/>
      <c r="K72" s="182" t="str">
        <f>IF(K58='Table 3 - Admin'!K34+'Table 2a - Support Staff'!K35,"OK", "Error")</f>
        <v>OK</v>
      </c>
      <c r="L72" s="182" t="str">
        <f>IF(L58='Table 3 - Admin'!L34+'Table 2a - Support Staff'!L35,"OK", "Error")</f>
        <v>OK</v>
      </c>
      <c r="M72" s="182" t="str">
        <f>IF(M58='Table 3 - Admin'!M34+'Table 2a - Support Staff'!M35,"OK", "Error")</f>
        <v>OK</v>
      </c>
      <c r="N72" s="182" t="str">
        <f>IF(N58='Table 3 - Admin'!N34+'Table 2a - Support Staff'!N35,"OK", "Error")</f>
        <v>OK</v>
      </c>
      <c r="O72" s="182" t="str">
        <f>IF(O58='Table 3 - Admin'!O34+'Table 2a - Support Staff'!O35,"OK", "Error")</f>
        <v>OK</v>
      </c>
    </row>
    <row r="73" spans="1:17" s="7" customFormat="1">
      <c r="C73" s="72">
        <f>C72+1</f>
        <v>34</v>
      </c>
      <c r="D73" s="26" t="s">
        <v>80</v>
      </c>
      <c r="E73" s="23"/>
      <c r="F73" s="23"/>
      <c r="G73" s="47"/>
      <c r="H73" s="182"/>
      <c r="I73" s="182"/>
      <c r="J73" s="140"/>
      <c r="K73" s="182" t="str">
        <f>IF(K59='Table 6 - Repex'!H160, "OK", "Error")</f>
        <v>OK</v>
      </c>
      <c r="L73" s="182" t="str">
        <f>IF(L59='Table 6 - Repex'!I160, "OK", "Error")</f>
        <v>OK</v>
      </c>
      <c r="M73" s="182" t="str">
        <f>IF(M59='Table 6 - Repex'!J160, "OK", "Error")</f>
        <v>OK</v>
      </c>
      <c r="N73" s="182" t="str">
        <f>IF(N59='Table 6 - Repex'!K160, "OK", "Error")</f>
        <v>OK</v>
      </c>
      <c r="O73" s="182" t="str">
        <f>IF(O59='Table 6 - Repex'!L160, "OK", "Error")</f>
        <v>OK</v>
      </c>
    </row>
    <row r="74" spans="1:17" s="7" customFormat="1">
      <c r="C74" s="72">
        <f t="shared" ref="C74:C79" si="2">C73+1</f>
        <v>35</v>
      </c>
      <c r="D74" s="26" t="s">
        <v>111</v>
      </c>
      <c r="E74" s="23"/>
      <c r="F74" s="23"/>
      <c r="G74" s="47"/>
      <c r="H74" s="72" t="str">
        <f>IF(H60=('Table 4 - Maintenance'!H49+'Table 2b - Eng Staff '!H35), "OK", "Error")</f>
        <v>OK</v>
      </c>
      <c r="I74" s="72" t="str">
        <f>IF(I60=('Table 4 - Maintenance'!I49+'Table 2b - Eng Staff '!I35), "OK", "Error")</f>
        <v>OK</v>
      </c>
      <c r="J74" s="140"/>
      <c r="K74" s="182" t="str">
        <f>IF(K60=('Table 4 - Maintenance'!K49+'Table 2b - Eng Staff '!K35), "OK", "Error")</f>
        <v>OK</v>
      </c>
      <c r="L74" s="182" t="str">
        <f>IF(L60=('Table 4 - Maintenance'!L49+'Table 2b - Eng Staff '!L35), "OK", "Error")</f>
        <v>OK</v>
      </c>
      <c r="M74" s="182" t="str">
        <f>IF(M60=('Table 4 - Maintenance'!M49+'Table 2b - Eng Staff '!M35), "OK", "Error")</f>
        <v>OK</v>
      </c>
      <c r="N74" s="182" t="str">
        <f>IF(N60=('Table 4 - Maintenance'!N49+'Table 2b - Eng Staff '!N35), "OK", "Error")</f>
        <v>OK</v>
      </c>
      <c r="O74" s="182" t="str">
        <f>IF(O60=('Table 4 - Maintenance'!O49+'Table 2b - Eng Staff '!O35), "OK", "Error")</f>
        <v>OK</v>
      </c>
    </row>
    <row r="75" spans="1:17" s="7" customFormat="1">
      <c r="C75" s="72">
        <f t="shared" si="2"/>
        <v>36</v>
      </c>
      <c r="D75" s="26" t="s">
        <v>112</v>
      </c>
      <c r="E75" s="23"/>
      <c r="F75" s="23"/>
      <c r="G75" s="47"/>
      <c r="H75" s="72" t="str">
        <f>IF(H61='Table 4 - Maintenance'!H50, "OK", "Error")</f>
        <v>OK</v>
      </c>
      <c r="I75" s="72" t="str">
        <f>IF(I61='Table 4 - Maintenance'!I50, "OK", "Error")</f>
        <v>OK</v>
      </c>
      <c r="J75" s="140"/>
      <c r="K75" s="182" t="str">
        <f>IF(K61='Table 4 - Maintenance'!K50, "OK", "Error")</f>
        <v>OK</v>
      </c>
      <c r="L75" s="182" t="str">
        <f>IF(L61='Table 4 - Maintenance'!L50, "OK", "Error")</f>
        <v>OK</v>
      </c>
      <c r="M75" s="182" t="str">
        <f>IF(M61='Table 4 - Maintenance'!M50, "OK", "Error")</f>
        <v>OK</v>
      </c>
      <c r="N75" s="182" t="str">
        <f>IF(N61='Table 4 - Maintenance'!N50, "OK", "Error")</f>
        <v>OK</v>
      </c>
      <c r="O75" s="182" t="str">
        <f>IF(O61='Table 4 - Maintenance'!O50, "OK", "Error")</f>
        <v>OK</v>
      </c>
    </row>
    <row r="76" spans="1:17" s="7" customFormat="1">
      <c r="C76" s="72">
        <f t="shared" si="2"/>
        <v>37</v>
      </c>
      <c r="D76" s="26" t="s">
        <v>93</v>
      </c>
      <c r="E76" s="23"/>
      <c r="F76" s="23"/>
      <c r="G76" s="47"/>
      <c r="H76" s="72" t="str">
        <f t="shared" ref="H76:O76" si="3">IF(H62=(H33+H34+H35+H36+H37+H38), "OK", "Error")</f>
        <v>OK</v>
      </c>
      <c r="I76" s="72" t="str">
        <f t="shared" si="3"/>
        <v>OK</v>
      </c>
      <c r="J76" s="140"/>
      <c r="K76" s="182" t="str">
        <f t="shared" si="3"/>
        <v>OK</v>
      </c>
      <c r="L76" s="182" t="str">
        <f t="shared" si="3"/>
        <v>OK</v>
      </c>
      <c r="M76" s="182" t="str">
        <f t="shared" si="3"/>
        <v>OK</v>
      </c>
      <c r="N76" s="182" t="str">
        <f t="shared" si="3"/>
        <v>OK</v>
      </c>
      <c r="O76" s="182" t="str">
        <f t="shared" si="3"/>
        <v>OK</v>
      </c>
    </row>
    <row r="77" spans="1:17" s="7" customFormat="1">
      <c r="C77" s="72">
        <f t="shared" si="2"/>
        <v>38</v>
      </c>
      <c r="D77" s="26" t="s">
        <v>100</v>
      </c>
      <c r="E77" s="23"/>
      <c r="F77" s="23"/>
      <c r="G77" s="47"/>
      <c r="H77" s="72" t="str">
        <f>IF(H63=SUM(H41:H48), "OK", "Error")</f>
        <v>OK</v>
      </c>
      <c r="I77" s="72" t="str">
        <f>IF(I63=SUM(I41:I48), "OK", "Error")</f>
        <v>OK</v>
      </c>
      <c r="J77" s="141"/>
      <c r="K77" s="182" t="str">
        <f>IF(K63=SUM(K41:K48), "OK", "Error")</f>
        <v>OK</v>
      </c>
      <c r="L77" s="182" t="str">
        <f>IF(L63=SUM(L41:L48), "OK", "Error")</f>
        <v>OK</v>
      </c>
      <c r="M77" s="182" t="str">
        <f>IF(M63=SUM(M41:M48), "OK", "Error")</f>
        <v>OK</v>
      </c>
      <c r="N77" s="182" t="str">
        <f>IF(N63=SUM(N41:N48), "OK", "Error")</f>
        <v>OK</v>
      </c>
      <c r="O77" s="182" t="str">
        <f>IF(O63=SUM(O41:O48), "OK", "Error")</f>
        <v>OK</v>
      </c>
    </row>
    <row r="78" spans="1:17" s="7" customFormat="1">
      <c r="C78" s="72">
        <f t="shared" si="2"/>
        <v>39</v>
      </c>
      <c r="D78" s="26" t="s">
        <v>43</v>
      </c>
      <c r="E78" s="23"/>
      <c r="F78" s="23"/>
      <c r="G78" s="47"/>
      <c r="H78" s="72" t="str">
        <f t="shared" ref="H78:O78" si="4">IF(H64=(H51+H52+H53+H54+H55), "OK", "Error")</f>
        <v>OK</v>
      </c>
      <c r="I78" s="72" t="str">
        <f t="shared" si="4"/>
        <v>OK</v>
      </c>
      <c r="J78" s="140"/>
      <c r="K78" s="182" t="str">
        <f t="shared" si="4"/>
        <v>OK</v>
      </c>
      <c r="L78" s="182" t="str">
        <f t="shared" si="4"/>
        <v>OK</v>
      </c>
      <c r="M78" s="182" t="str">
        <f t="shared" si="4"/>
        <v>OK</v>
      </c>
      <c r="N78" s="182" t="str">
        <f t="shared" si="4"/>
        <v>OK</v>
      </c>
      <c r="O78" s="182" t="str">
        <f t="shared" si="4"/>
        <v>OK</v>
      </c>
    </row>
    <row r="79" spans="1:17" s="7" customFormat="1">
      <c r="C79" s="72">
        <f t="shared" si="2"/>
        <v>40</v>
      </c>
      <c r="D79" s="26" t="s">
        <v>113</v>
      </c>
      <c r="E79" s="23"/>
      <c r="F79" s="23"/>
      <c r="G79" s="47"/>
      <c r="H79" s="72" t="str">
        <f t="shared" ref="H79:O79" si="5">IF(H65=(H58+H59+H60+H61+H62+H63+H64), "OK", "Error")</f>
        <v>OK</v>
      </c>
      <c r="I79" s="72" t="str">
        <f t="shared" si="5"/>
        <v>OK</v>
      </c>
      <c r="J79" s="140"/>
      <c r="K79" s="182" t="str">
        <f t="shared" si="5"/>
        <v>OK</v>
      </c>
      <c r="L79" s="182" t="str">
        <f t="shared" si="5"/>
        <v>OK</v>
      </c>
      <c r="M79" s="182" t="str">
        <f t="shared" si="5"/>
        <v>OK</v>
      </c>
      <c r="N79" s="182" t="str">
        <f t="shared" si="5"/>
        <v>OK</v>
      </c>
      <c r="O79" s="182" t="str">
        <f t="shared" si="5"/>
        <v>OK</v>
      </c>
    </row>
    <row r="80" spans="1:17" s="7" customFormat="1">
      <c r="J80" s="120"/>
    </row>
    <row r="81" spans="3:15" s="7" customFormat="1">
      <c r="C81" s="36" t="s">
        <v>114</v>
      </c>
      <c r="D81" s="37" t="s">
        <v>115</v>
      </c>
      <c r="E81" s="28"/>
      <c r="F81" s="28"/>
      <c r="G81" s="47"/>
      <c r="H81" s="38"/>
      <c r="I81" s="38"/>
      <c r="J81" s="139"/>
      <c r="K81" s="38"/>
      <c r="L81" s="38"/>
      <c r="M81" s="38"/>
      <c r="N81" s="38"/>
      <c r="O81" s="38"/>
    </row>
    <row r="82" spans="3:15" s="7" customFormat="1">
      <c r="C82" s="72">
        <v>33</v>
      </c>
      <c r="D82" s="22" t="s">
        <v>71</v>
      </c>
      <c r="E82" s="23"/>
      <c r="F82" s="23"/>
      <c r="G82" s="47"/>
      <c r="H82" s="72" t="str">
        <f>IF(H58=('Table 1a - PTL'!H58+'Table 1b - BGTL'!H58+'Table 1c - WTL'!H58), "OK", "Error")</f>
        <v>OK</v>
      </c>
      <c r="I82" s="72" t="str">
        <f>IF(I58=('Table 1a - PTL'!I58+'Table 1b - BGTL'!I58+'Table 1c - WTL'!I58), "OK", "Error")</f>
        <v>OK</v>
      </c>
      <c r="J82" s="140"/>
      <c r="K82" s="182" t="str">
        <f>IF(K58=('Table 1a - PTL'!K58+'Table 1b - BGTL'!K58+'Table 1c - WTL'!K58), "OK", "Error")</f>
        <v>OK</v>
      </c>
      <c r="L82" s="182" t="str">
        <f>IF(L58=('Table 1a - PTL'!L58+'Table 1b - BGTL'!L58+'Table 1c - WTL'!L58), "OK", "Error")</f>
        <v>OK</v>
      </c>
      <c r="M82" s="182" t="str">
        <f>IF(M58=('Table 1a - PTL'!M58+'Table 1b - BGTL'!M58+'Table 1c - WTL'!M58), "OK", "Error")</f>
        <v>OK</v>
      </c>
      <c r="N82" s="182" t="str">
        <f>IF(N58=('Table 1a - PTL'!N58+'Table 1b - BGTL'!N58+'Table 1c - WTL'!N58), "OK", "Error")</f>
        <v>OK</v>
      </c>
      <c r="O82" s="182" t="str">
        <f>IF(O58=('Table 1a - PTL'!O58+'Table 1b - BGTL'!O58+'Table 1c - WTL'!O58), "OK", "Error")</f>
        <v>OK</v>
      </c>
    </row>
    <row r="83" spans="3:15" s="7" customFormat="1">
      <c r="C83" s="72">
        <f>C82+1</f>
        <v>34</v>
      </c>
      <c r="D83" s="26" t="s">
        <v>80</v>
      </c>
      <c r="E83" s="23"/>
      <c r="F83" s="23"/>
      <c r="G83" s="47"/>
      <c r="H83" s="72" t="str">
        <f>IF(H59=('Table 1a - PTL'!H59+'Table 1b - BGTL'!H59+'Table 1c - WTL'!H59), "OK", "Error")</f>
        <v>OK</v>
      </c>
      <c r="I83" s="72" t="str">
        <f>IF(I59=('Table 1a - PTL'!I59+'Table 1b - BGTL'!I59+'Table 1c - WTL'!I59), "OK", "Error")</f>
        <v>OK</v>
      </c>
      <c r="J83" s="140"/>
      <c r="K83" s="182" t="str">
        <f>IF(K59=('Table 1a - PTL'!K59+'Table 1b - BGTL'!K59+'Table 1c - WTL'!K59), "OK", "Error")</f>
        <v>OK</v>
      </c>
      <c r="L83" s="182" t="str">
        <f>IF(L59=('Table 1a - PTL'!L59+'Table 1b - BGTL'!L59+'Table 1c - WTL'!L59), "OK", "Error")</f>
        <v>OK</v>
      </c>
      <c r="M83" s="182" t="str">
        <f>IF(M59=('Table 1a - PTL'!M59+'Table 1b - BGTL'!M59+'Table 1c - WTL'!M59), "OK", "Error")</f>
        <v>OK</v>
      </c>
      <c r="N83" s="182" t="str">
        <f>IF(N59=('Table 1a - PTL'!N59+'Table 1b - BGTL'!N59+'Table 1c - WTL'!N59), "OK", "Error")</f>
        <v>OK</v>
      </c>
      <c r="O83" s="182" t="str">
        <f>IF(O59=('Table 1a - PTL'!O59+'Table 1b - BGTL'!O59+'Table 1c - WTL'!O59), "OK", "Error")</f>
        <v>OK</v>
      </c>
    </row>
    <row r="84" spans="3:15" s="7" customFormat="1">
      <c r="C84" s="72">
        <f t="shared" ref="C84:C89" si="6">C83+1</f>
        <v>35</v>
      </c>
      <c r="D84" s="26" t="s">
        <v>111</v>
      </c>
      <c r="E84" s="23"/>
      <c r="F84" s="23"/>
      <c r="G84" s="47"/>
      <c r="H84" s="72" t="str">
        <f>IF(H60=('Table 1a - PTL'!H60+'Table 1b - BGTL'!H60+'Table 1c - WTL'!H60), "OK", "Error")</f>
        <v>OK</v>
      </c>
      <c r="I84" s="72" t="str">
        <f>IF(I60=('Table 1a - PTL'!I60+'Table 1b - BGTL'!I60+'Table 1c - WTL'!I60), "OK", "Error")</f>
        <v>OK</v>
      </c>
      <c r="J84" s="140"/>
      <c r="K84" s="182" t="str">
        <f>IF(K60=('Table 1a - PTL'!K60+'Table 1b - BGTL'!K60+'Table 1c - WTL'!K60), "OK", "Error")</f>
        <v>OK</v>
      </c>
      <c r="L84" s="182" t="str">
        <f>IF(L60=('Table 1a - PTL'!L60+'Table 1b - BGTL'!L60+'Table 1c - WTL'!L60), "OK", "Error")</f>
        <v>OK</v>
      </c>
      <c r="M84" s="182" t="str">
        <f>IF(M60=('Table 1a - PTL'!M60+'Table 1b - BGTL'!M60+'Table 1c - WTL'!M60), "OK", "Error")</f>
        <v>OK</v>
      </c>
      <c r="N84" s="182" t="str">
        <f>IF(N60=('Table 1a - PTL'!N60+'Table 1b - BGTL'!N60+'Table 1c - WTL'!N60), "OK", "Error")</f>
        <v>OK</v>
      </c>
      <c r="O84" s="182" t="str">
        <f>IF(O60=('Table 1a - PTL'!O60+'Table 1b - BGTL'!O60+'Table 1c - WTL'!O60), "OK", "Error")</f>
        <v>OK</v>
      </c>
    </row>
    <row r="85" spans="3:15" s="7" customFormat="1">
      <c r="C85" s="72">
        <f t="shared" si="6"/>
        <v>36</v>
      </c>
      <c r="D85" s="26" t="s">
        <v>112</v>
      </c>
      <c r="E85" s="23"/>
      <c r="F85" s="23"/>
      <c r="G85" s="47"/>
      <c r="H85" s="72" t="str">
        <f>IF(H61=('Table 1a - PTL'!H61+'Table 1b - BGTL'!H61+'Table 1c - WTL'!H61), "OK", "Error")</f>
        <v>OK</v>
      </c>
      <c r="I85" s="72" t="str">
        <f>IF(I61=('Table 1a - PTL'!I61+'Table 1b - BGTL'!I61+'Table 1c - WTL'!I61), "OK", "Error")</f>
        <v>OK</v>
      </c>
      <c r="J85" s="140"/>
      <c r="K85" s="182" t="str">
        <f>IF(K61=('Table 1a - PTL'!K61+'Table 1b - BGTL'!K61+'Table 1c - WTL'!K61), "OK", "Error")</f>
        <v>OK</v>
      </c>
      <c r="L85" s="182" t="str">
        <f>IF(L61=('Table 1a - PTL'!L61+'Table 1b - BGTL'!L61+'Table 1c - WTL'!L61), "OK", "Error")</f>
        <v>OK</v>
      </c>
      <c r="M85" s="182" t="str">
        <f>IF(M61=('Table 1a - PTL'!M61+'Table 1b - BGTL'!M61+'Table 1c - WTL'!M61), "OK", "Error")</f>
        <v>OK</v>
      </c>
      <c r="N85" s="182" t="str">
        <f>IF(N61=('Table 1a - PTL'!N61+'Table 1b - BGTL'!N61+'Table 1c - WTL'!N61), "OK", "Error")</f>
        <v>OK</v>
      </c>
      <c r="O85" s="182" t="str">
        <f>IF(O61=('Table 1a - PTL'!O61+'Table 1b - BGTL'!O61+'Table 1c - WTL'!O61), "OK", "Error")</f>
        <v>OK</v>
      </c>
    </row>
    <row r="86" spans="3:15" s="7" customFormat="1">
      <c r="C86" s="72">
        <f t="shared" si="6"/>
        <v>37</v>
      </c>
      <c r="D86" s="26" t="s">
        <v>93</v>
      </c>
      <c r="E86" s="23"/>
      <c r="F86" s="23"/>
      <c r="G86" s="47"/>
      <c r="H86" s="72" t="str">
        <f>IF(H62=('Table 1a - PTL'!H62+'Table 1b - BGTL'!H62+'Table 1c - WTL'!H62), "OK", "Error")</f>
        <v>OK</v>
      </c>
      <c r="I86" s="72" t="str">
        <f>IF(I62=('Table 1a - PTL'!I62+'Table 1b - BGTL'!I62+'Table 1c - WTL'!I62), "OK", "Error")</f>
        <v>OK</v>
      </c>
      <c r="J86" s="140"/>
      <c r="K86" s="182" t="str">
        <f>IF(K62=('Table 1a - PTL'!K62+'Table 1b - BGTL'!K62+'Table 1c - WTL'!K62), "OK", "Error")</f>
        <v>OK</v>
      </c>
      <c r="L86" s="182" t="str">
        <f>IF(L62=('Table 1a - PTL'!L62+'Table 1b - BGTL'!L62+'Table 1c - WTL'!L62), "OK", "Error")</f>
        <v>OK</v>
      </c>
      <c r="M86" s="182" t="str">
        <f>IF(M62=('Table 1a - PTL'!M62+'Table 1b - BGTL'!M62+'Table 1c - WTL'!M62), "OK", "Error")</f>
        <v>OK</v>
      </c>
      <c r="N86" s="182" t="str">
        <f>IF(N62=('Table 1a - PTL'!N62+'Table 1b - BGTL'!N62+'Table 1c - WTL'!N62), "OK", "Error")</f>
        <v>OK</v>
      </c>
      <c r="O86" s="182" t="str">
        <f>IF(O62=('Table 1a - PTL'!O62+'Table 1b - BGTL'!O62+'Table 1c - WTL'!O62), "OK", "Error")</f>
        <v>OK</v>
      </c>
    </row>
    <row r="87" spans="3:15" s="7" customFormat="1">
      <c r="C87" s="72">
        <f t="shared" si="6"/>
        <v>38</v>
      </c>
      <c r="D87" s="26" t="s">
        <v>100</v>
      </c>
      <c r="E87" s="23"/>
      <c r="F87" s="23"/>
      <c r="G87" s="47"/>
      <c r="H87" s="72" t="str">
        <f>IF(H63=('Table 1a - PTL'!H63+'Table 1b - BGTL'!H63+'Table 1c - WTL'!H63), "OK", "Error")</f>
        <v>OK</v>
      </c>
      <c r="I87" s="72" t="str">
        <f>IF(I63=('Table 1a - PTL'!I63+'Table 1b - BGTL'!I63+'Table 1c - WTL'!I63), "OK", "Error")</f>
        <v>OK</v>
      </c>
      <c r="J87" s="140"/>
      <c r="K87" s="182" t="str">
        <f>IF(K63=('Table 1a - PTL'!K63+'Table 1b - BGTL'!K63+'Table 1c - WTL'!K63), "OK", "Error")</f>
        <v>OK</v>
      </c>
      <c r="L87" s="182" t="str">
        <f>IF(L63=('Table 1a - PTL'!L63+'Table 1b - BGTL'!L63+'Table 1c - WTL'!L63), "OK", "Error")</f>
        <v>OK</v>
      </c>
      <c r="M87" s="182" t="str">
        <f>IF(M63=('Table 1a - PTL'!M63+'Table 1b - BGTL'!M63+'Table 1c - WTL'!M63), "OK", "Error")</f>
        <v>OK</v>
      </c>
      <c r="N87" s="182" t="str">
        <f>IF(N63=('Table 1a - PTL'!N63+'Table 1b - BGTL'!N63+'Table 1c - WTL'!N63), "OK", "Error")</f>
        <v>OK</v>
      </c>
      <c r="O87" s="182" t="str">
        <f>IF(O63=('Table 1a - PTL'!O63+'Table 1b - BGTL'!O63+'Table 1c - WTL'!O63), "OK", "Error")</f>
        <v>OK</v>
      </c>
    </row>
    <row r="88" spans="3:15" s="7" customFormat="1">
      <c r="C88" s="72">
        <f t="shared" si="6"/>
        <v>39</v>
      </c>
      <c r="D88" s="26" t="s">
        <v>43</v>
      </c>
      <c r="E88" s="23"/>
      <c r="F88" s="23"/>
      <c r="G88" s="47"/>
      <c r="H88" s="72" t="str">
        <f>IF(H64=('Table 1a - PTL'!H64+'Table 1b - BGTL'!H64+'Table 1c - WTL'!H64), "OK", "Error")</f>
        <v>OK</v>
      </c>
      <c r="I88" s="72" t="str">
        <f>IF(I64=('Table 1a - PTL'!I64+'Table 1b - BGTL'!I64+'Table 1c - WTL'!I64), "OK", "Error")</f>
        <v>OK</v>
      </c>
      <c r="J88" s="140"/>
      <c r="K88" s="182" t="str">
        <f>IF(K64=('Table 1a - PTL'!K64+'Table 1b - BGTL'!K64+'Table 1c - WTL'!K64), "OK", "Error")</f>
        <v>OK</v>
      </c>
      <c r="L88" s="182" t="str">
        <f>IF(L64=('Table 1a - PTL'!L64+'Table 1b - BGTL'!L64+'Table 1c - WTL'!L64), "OK", "Error")</f>
        <v>OK</v>
      </c>
      <c r="M88" s="182" t="str">
        <f>IF(M64=('Table 1a - PTL'!M64+'Table 1b - BGTL'!M64+'Table 1c - WTL'!M64), "OK", "Error")</f>
        <v>OK</v>
      </c>
      <c r="N88" s="182" t="str">
        <f>IF(N64=('Table 1a - PTL'!N64+'Table 1b - BGTL'!N64+'Table 1c - WTL'!N64), "OK", "Error")</f>
        <v>OK</v>
      </c>
      <c r="O88" s="182" t="str">
        <f>IF(O64=('Table 1a - PTL'!O64+'Table 1b - BGTL'!O64+'Table 1c - WTL'!O64), "OK", "Error")</f>
        <v>OK</v>
      </c>
    </row>
    <row r="89" spans="3:15" s="7" customFormat="1">
      <c r="C89" s="72">
        <f t="shared" si="6"/>
        <v>40</v>
      </c>
      <c r="D89" s="26" t="s">
        <v>113</v>
      </c>
      <c r="E89" s="23"/>
      <c r="F89" s="23"/>
      <c r="G89" s="47"/>
      <c r="H89" s="72" t="str">
        <f>IF(H65=('Table 1a - PTL'!H65+'Table 1b - BGTL'!H65+'Table 1c - WTL'!H65), "OK", "Error")</f>
        <v>OK</v>
      </c>
      <c r="I89" s="72" t="str">
        <f>IF(I65=('Table 1a - PTL'!I65+'Table 1b - BGTL'!I65+'Table 1c - WTL'!I65), "OK", "Error")</f>
        <v>OK</v>
      </c>
      <c r="J89" s="140"/>
      <c r="K89" s="182" t="str">
        <f>IF(K65=('Table 1a - PTL'!K65+'Table 1b - BGTL'!K65+'Table 1c - WTL'!K65), "OK", "Error")</f>
        <v>OK</v>
      </c>
      <c r="L89" s="182" t="str">
        <f>IF(L65=('Table 1a - PTL'!L65+'Table 1b - BGTL'!L65+'Table 1c - WTL'!L65), "OK", "Error")</f>
        <v>OK</v>
      </c>
      <c r="M89" s="182" t="str">
        <f>IF(M65=('Table 1a - PTL'!M65+'Table 1b - BGTL'!M65+'Table 1c - WTL'!M65), "OK", "Error")</f>
        <v>OK</v>
      </c>
      <c r="N89" s="182" t="str">
        <f>IF(N65=('Table 1a - PTL'!N65+'Table 1b - BGTL'!N65+'Table 1c - WTL'!N65), "OK", "Error")</f>
        <v>OK</v>
      </c>
      <c r="O89" s="182" t="str">
        <f>IF(O65=('Table 1a - PTL'!O65+'Table 1b - BGTL'!O65+'Table 1c - WTL'!O65), "OK", "Error")</f>
        <v>OK</v>
      </c>
    </row>
    <row r="90" spans="3:15" s="7" customFormat="1">
      <c r="J90" s="120"/>
    </row>
    <row r="91" spans="3:15" s="7" customFormat="1">
      <c r="J91" s="120"/>
    </row>
    <row r="92" spans="3:15" s="7" customFormat="1">
      <c r="J92" s="120"/>
    </row>
    <row r="93" spans="3:15" s="7" customFormat="1">
      <c r="J93" s="120"/>
    </row>
    <row r="94" spans="3:15" s="7" customFormat="1">
      <c r="J94" s="120"/>
    </row>
    <row r="95" spans="3:15" s="7" customFormat="1">
      <c r="J95" s="120"/>
    </row>
    <row r="96" spans="3:15" s="7" customFormat="1">
      <c r="J96" s="120"/>
    </row>
    <row r="97" spans="10:10" s="7" customFormat="1">
      <c r="J97" s="120"/>
    </row>
    <row r="98" spans="10:10" s="7" customFormat="1">
      <c r="J98" s="120"/>
    </row>
    <row r="99" spans="10:10" s="7" customFormat="1">
      <c r="J99" s="120"/>
    </row>
    <row r="100" spans="10:10" s="7" customFormat="1">
      <c r="J100" s="120"/>
    </row>
    <row r="101" spans="10:10" s="7" customFormat="1">
      <c r="J101" s="120"/>
    </row>
    <row r="102" spans="10:10" s="7" customFormat="1">
      <c r="J102" s="120"/>
    </row>
    <row r="103" spans="10:10" s="7" customFormat="1">
      <c r="J103" s="120"/>
    </row>
    <row r="104" spans="10:10" s="7" customFormat="1">
      <c r="J104" s="120"/>
    </row>
    <row r="105" spans="10:10" s="7" customFormat="1">
      <c r="J105" s="120"/>
    </row>
    <row r="106" spans="10:10" s="7" customFormat="1">
      <c r="J106" s="120"/>
    </row>
    <row r="107" spans="10:10" s="7" customFormat="1">
      <c r="J107" s="120"/>
    </row>
    <row r="108" spans="10:10" s="7" customFormat="1">
      <c r="J108" s="120"/>
    </row>
    <row r="109" spans="10:10" s="7" customFormat="1">
      <c r="J109" s="120"/>
    </row>
    <row r="110" spans="10:10" s="7" customFormat="1">
      <c r="J110" s="120"/>
    </row>
    <row r="111" spans="10:10" s="7" customFormat="1">
      <c r="J111" s="120"/>
    </row>
    <row r="112" spans="10:10" s="7" customFormat="1">
      <c r="J112" s="120"/>
    </row>
    <row r="113" spans="10:10" s="7" customFormat="1">
      <c r="J113" s="120"/>
    </row>
    <row r="114" spans="10:10" s="7" customFormat="1">
      <c r="J114" s="120"/>
    </row>
    <row r="115" spans="10:10" s="7" customFormat="1">
      <c r="J115" s="120"/>
    </row>
    <row r="116" spans="10:10" s="7" customFormat="1">
      <c r="J116" s="120"/>
    </row>
    <row r="117" spans="10:10" s="7" customFormat="1">
      <c r="J117" s="120"/>
    </row>
    <row r="118" spans="10:10" s="7" customFormat="1">
      <c r="J118" s="120"/>
    </row>
    <row r="119" spans="10:10" s="7" customFormat="1">
      <c r="J119" s="120"/>
    </row>
    <row r="120" spans="10:10" s="7" customFormat="1">
      <c r="J120" s="120"/>
    </row>
    <row r="121" spans="10:10" s="7" customFormat="1">
      <c r="J121" s="120"/>
    </row>
    <row r="122" spans="10:10" s="7" customFormat="1">
      <c r="J122" s="120"/>
    </row>
    <row r="123" spans="10:10" s="7" customFormat="1">
      <c r="J123" s="120"/>
    </row>
    <row r="124" spans="10:10" s="7" customFormat="1">
      <c r="J124" s="120"/>
    </row>
    <row r="125" spans="10:10" s="7" customFormat="1">
      <c r="J125" s="120"/>
    </row>
    <row r="126" spans="10:10" s="7" customFormat="1">
      <c r="J126" s="120"/>
    </row>
    <row r="127" spans="10:10" s="7" customFormat="1">
      <c r="J127" s="120"/>
    </row>
    <row r="128" spans="10:10" s="7" customFormat="1">
      <c r="J128" s="120"/>
    </row>
    <row r="129" spans="10:10" s="7" customFormat="1">
      <c r="J129" s="120"/>
    </row>
    <row r="130" spans="10:10" s="7" customFormat="1">
      <c r="J130" s="120"/>
    </row>
    <row r="131" spans="10:10" s="7" customFormat="1">
      <c r="J131" s="120"/>
    </row>
    <row r="132" spans="10:10" s="7" customFormat="1">
      <c r="J132" s="120"/>
    </row>
    <row r="133" spans="10:10" s="7" customFormat="1">
      <c r="J133" s="120"/>
    </row>
    <row r="134" spans="10:10" s="7" customFormat="1">
      <c r="J134" s="120"/>
    </row>
    <row r="135" spans="10:10" s="7" customFormat="1">
      <c r="J135" s="120"/>
    </row>
    <row r="136" spans="10:10" s="7" customFormat="1">
      <c r="J136" s="120"/>
    </row>
    <row r="137" spans="10:10" s="7" customFormat="1">
      <c r="J137" s="120"/>
    </row>
    <row r="138" spans="10:10" s="7" customFormat="1">
      <c r="J138" s="120"/>
    </row>
    <row r="139" spans="10:10" s="7" customFormat="1">
      <c r="J139" s="120"/>
    </row>
    <row r="140" spans="10:10" s="7" customFormat="1">
      <c r="J140" s="120"/>
    </row>
    <row r="141" spans="10:10" s="7" customFormat="1">
      <c r="J141" s="120"/>
    </row>
    <row r="142" spans="10:10" s="7" customFormat="1">
      <c r="J142" s="120"/>
    </row>
    <row r="143" spans="10:10" s="7" customFormat="1">
      <c r="J143" s="120"/>
    </row>
    <row r="144" spans="10:10" s="7" customFormat="1">
      <c r="J144" s="120"/>
    </row>
    <row r="145" spans="10:10" s="7" customFormat="1">
      <c r="J145" s="120"/>
    </row>
    <row r="146" spans="10:10" s="7" customFormat="1">
      <c r="J146" s="120"/>
    </row>
    <row r="147" spans="10:10" s="7" customFormat="1">
      <c r="J147" s="120"/>
    </row>
    <row r="148" spans="10:10" s="7" customFormat="1">
      <c r="J148" s="120"/>
    </row>
    <row r="149" spans="10:10" s="7" customFormat="1">
      <c r="J149" s="120"/>
    </row>
    <row r="150" spans="10:10" s="7" customFormat="1">
      <c r="J150" s="120"/>
    </row>
    <row r="151" spans="10:10" s="7" customFormat="1">
      <c r="J151" s="120"/>
    </row>
    <row r="152" spans="10:10" s="7" customFormat="1">
      <c r="J152" s="120"/>
    </row>
    <row r="153" spans="10:10" s="7" customFormat="1">
      <c r="J153" s="120"/>
    </row>
    <row r="154" spans="10:10" s="7" customFormat="1">
      <c r="J154" s="120"/>
    </row>
    <row r="155" spans="10:10" s="7" customFormat="1">
      <c r="J155" s="120"/>
    </row>
    <row r="156" spans="10:10" s="7" customFormat="1">
      <c r="J156" s="120"/>
    </row>
    <row r="157" spans="10:10" s="7" customFormat="1">
      <c r="J157" s="120"/>
    </row>
    <row r="158" spans="10:10" s="7" customFormat="1">
      <c r="J158" s="120"/>
    </row>
    <row r="159" spans="10:10" s="7" customFormat="1">
      <c r="J159" s="120"/>
    </row>
    <row r="160" spans="10:10" s="7" customFormat="1">
      <c r="J160" s="120"/>
    </row>
    <row r="161" spans="10:10" s="7" customFormat="1">
      <c r="J161" s="120"/>
    </row>
    <row r="162" spans="10:10" s="7" customFormat="1">
      <c r="J162" s="120"/>
    </row>
    <row r="163" spans="10:10" s="7" customFormat="1">
      <c r="J163" s="120"/>
    </row>
    <row r="164" spans="10:10" s="7" customFormat="1">
      <c r="J164" s="120"/>
    </row>
    <row r="165" spans="10:10" s="7" customFormat="1">
      <c r="J165" s="120"/>
    </row>
    <row r="166" spans="10:10" s="7" customFormat="1">
      <c r="J166" s="120"/>
    </row>
    <row r="167" spans="10:10" s="7" customFormat="1">
      <c r="J167" s="120"/>
    </row>
    <row r="168" spans="10:10" s="7" customFormat="1">
      <c r="J168" s="120"/>
    </row>
    <row r="169" spans="10:10" s="7" customFormat="1">
      <c r="J169" s="120"/>
    </row>
    <row r="170" spans="10:10" s="7" customFormat="1">
      <c r="J170" s="120"/>
    </row>
    <row r="171" spans="10:10" s="7" customFormat="1">
      <c r="J171" s="120"/>
    </row>
    <row r="172" spans="10:10" s="7" customFormat="1">
      <c r="J172" s="120"/>
    </row>
    <row r="173" spans="10:10" s="7" customFormat="1">
      <c r="J173" s="120"/>
    </row>
    <row r="174" spans="10:10" s="7" customFormat="1">
      <c r="J174" s="120"/>
    </row>
    <row r="175" spans="10:10" s="7" customFormat="1">
      <c r="J175" s="120"/>
    </row>
    <row r="176" spans="10:10" s="7" customFormat="1">
      <c r="J176" s="120"/>
    </row>
    <row r="177" spans="10:10" s="7" customFormat="1">
      <c r="J177" s="120"/>
    </row>
    <row r="178" spans="10:10" s="7" customFormat="1">
      <c r="J178" s="120"/>
    </row>
    <row r="179" spans="10:10" s="7" customFormat="1">
      <c r="J179" s="120"/>
    </row>
    <row r="180" spans="10:10" s="7" customFormat="1">
      <c r="J180" s="120"/>
    </row>
    <row r="181" spans="10:10" s="7" customFormat="1">
      <c r="J181" s="120"/>
    </row>
    <row r="182" spans="10:10" s="7" customFormat="1">
      <c r="J182" s="120"/>
    </row>
    <row r="183" spans="10:10" s="7" customFormat="1">
      <c r="J183" s="120"/>
    </row>
    <row r="184" spans="10:10" s="7" customFormat="1">
      <c r="J184" s="120"/>
    </row>
    <row r="185" spans="10:10" s="7" customFormat="1">
      <c r="J185" s="120"/>
    </row>
    <row r="186" spans="10:10" s="7" customFormat="1">
      <c r="J186" s="120"/>
    </row>
    <row r="187" spans="10:10" s="7" customFormat="1">
      <c r="J187" s="120"/>
    </row>
    <row r="188" spans="10:10" s="7" customFormat="1">
      <c r="J188" s="120"/>
    </row>
    <row r="189" spans="10:10" s="7" customFormat="1">
      <c r="J189" s="120"/>
    </row>
    <row r="190" spans="10:10" s="7" customFormat="1">
      <c r="J190" s="120"/>
    </row>
    <row r="191" spans="10:10" s="7" customFormat="1">
      <c r="J191" s="120"/>
    </row>
    <row r="192" spans="10:10" s="7" customFormat="1">
      <c r="J192" s="120"/>
    </row>
    <row r="193" spans="10:10" s="7" customFormat="1">
      <c r="J193" s="120"/>
    </row>
    <row r="194" spans="10:10" s="7" customFormat="1">
      <c r="J194" s="120"/>
    </row>
    <row r="195" spans="10:10" s="7" customFormat="1">
      <c r="J195" s="120"/>
    </row>
    <row r="196" spans="10:10" s="7" customFormat="1">
      <c r="J196" s="120"/>
    </row>
    <row r="197" spans="10:10" s="7" customFormat="1">
      <c r="J197" s="120"/>
    </row>
    <row r="198" spans="10:10" s="7" customFormat="1">
      <c r="J198" s="120"/>
    </row>
    <row r="199" spans="10:10" s="7" customFormat="1">
      <c r="J199" s="120"/>
    </row>
    <row r="200" spans="10:10" s="7" customFormat="1">
      <c r="J200" s="120"/>
    </row>
    <row r="201" spans="10:10" s="7" customFormat="1">
      <c r="J201" s="120"/>
    </row>
    <row r="202" spans="10:10" s="7" customFormat="1">
      <c r="J202" s="120"/>
    </row>
    <row r="203" spans="10:10" s="7" customFormat="1">
      <c r="J203" s="120"/>
    </row>
    <row r="204" spans="10:10" s="7" customFormat="1">
      <c r="J204" s="120"/>
    </row>
    <row r="205" spans="10:10" s="7" customFormat="1">
      <c r="J205" s="120"/>
    </row>
    <row r="206" spans="10:10" s="7" customFormat="1">
      <c r="J206" s="120"/>
    </row>
    <row r="207" spans="10:10" s="7" customFormat="1">
      <c r="J207" s="120"/>
    </row>
    <row r="208" spans="10:10" s="7" customFormat="1">
      <c r="J208" s="120"/>
    </row>
    <row r="209" spans="10:10" s="7" customFormat="1">
      <c r="J209" s="120"/>
    </row>
    <row r="210" spans="10:10" s="7" customFormat="1">
      <c r="J210" s="120"/>
    </row>
    <row r="211" spans="10:10" s="7" customFormat="1">
      <c r="J211" s="120"/>
    </row>
    <row r="212" spans="10:10" s="7" customFormat="1">
      <c r="J212" s="120"/>
    </row>
    <row r="213" spans="10:10" s="7" customFormat="1">
      <c r="J213" s="120"/>
    </row>
    <row r="214" spans="10:10" s="7" customFormat="1">
      <c r="J214" s="120"/>
    </row>
    <row r="215" spans="10:10" s="7" customFormat="1">
      <c r="J215" s="120"/>
    </row>
    <row r="216" spans="10:10" s="7" customFormat="1">
      <c r="J216" s="120"/>
    </row>
    <row r="217" spans="10:10" s="7" customFormat="1">
      <c r="J217" s="120"/>
    </row>
    <row r="218" spans="10:10" s="7" customFormat="1">
      <c r="J218" s="120"/>
    </row>
    <row r="219" spans="10:10" s="7" customFormat="1">
      <c r="J219" s="120"/>
    </row>
    <row r="220" spans="10:10" s="7" customFormat="1">
      <c r="J220" s="120"/>
    </row>
    <row r="221" spans="10:10" s="7" customFormat="1">
      <c r="J221" s="120"/>
    </row>
    <row r="222" spans="10:10" s="7" customFormat="1">
      <c r="J222" s="120"/>
    </row>
    <row r="223" spans="10:10" s="7" customFormat="1">
      <c r="J223" s="120"/>
    </row>
    <row r="224" spans="10:10" s="7" customFormat="1">
      <c r="J224" s="120"/>
    </row>
    <row r="225" spans="10:10" s="7" customFormat="1">
      <c r="J225" s="120"/>
    </row>
    <row r="226" spans="10:10" s="7" customFormat="1">
      <c r="J226" s="120"/>
    </row>
    <row r="227" spans="10:10" s="7" customFormat="1">
      <c r="J227" s="120"/>
    </row>
    <row r="228" spans="10:10" s="7" customFormat="1">
      <c r="J228" s="120"/>
    </row>
    <row r="229" spans="10:10" s="7" customFormat="1">
      <c r="J229" s="120"/>
    </row>
    <row r="230" spans="10:10" s="7" customFormat="1">
      <c r="J230" s="120"/>
    </row>
    <row r="231" spans="10:10" s="7" customFormat="1">
      <c r="J231" s="120"/>
    </row>
    <row r="232" spans="10:10" s="7" customFormat="1">
      <c r="J232" s="120"/>
    </row>
    <row r="233" spans="10:10" s="7" customFormat="1">
      <c r="J233" s="120"/>
    </row>
    <row r="234" spans="10:10" s="7" customFormat="1">
      <c r="J234" s="120"/>
    </row>
    <row r="235" spans="10:10" s="7" customFormat="1">
      <c r="J235" s="120"/>
    </row>
    <row r="236" spans="10:10" s="7" customFormat="1">
      <c r="J236" s="120"/>
    </row>
    <row r="237" spans="10:10" s="7" customFormat="1">
      <c r="J237" s="120"/>
    </row>
    <row r="238" spans="10:10" s="7" customFormat="1">
      <c r="J238" s="120"/>
    </row>
    <row r="239" spans="10:10" s="7" customFormat="1">
      <c r="J239" s="120"/>
    </row>
    <row r="240" spans="10:10" s="7" customFormat="1">
      <c r="J240" s="120"/>
    </row>
    <row r="241" spans="10:10" s="7" customFormat="1">
      <c r="J241" s="120"/>
    </row>
    <row r="242" spans="10:10" s="7" customFormat="1">
      <c r="J242" s="120"/>
    </row>
    <row r="243" spans="10:10" s="7" customFormat="1">
      <c r="J243" s="120"/>
    </row>
    <row r="244" spans="10:10" s="7" customFormat="1">
      <c r="J244" s="120"/>
    </row>
    <row r="245" spans="10:10" s="7" customFormat="1">
      <c r="J245" s="120"/>
    </row>
    <row r="246" spans="10:10" s="7" customFormat="1">
      <c r="J246" s="120"/>
    </row>
    <row r="247" spans="10:10" s="7" customFormat="1">
      <c r="J247" s="120"/>
    </row>
    <row r="248" spans="10:10" s="7" customFormat="1">
      <c r="J248" s="120"/>
    </row>
    <row r="249" spans="10:10" s="7" customFormat="1">
      <c r="J249" s="120"/>
    </row>
    <row r="250" spans="10:10" s="7" customFormat="1">
      <c r="J250" s="120"/>
    </row>
    <row r="251" spans="10:10" s="7" customFormat="1">
      <c r="J251" s="120"/>
    </row>
    <row r="252" spans="10:10" s="7" customFormat="1">
      <c r="J252" s="120"/>
    </row>
    <row r="253" spans="10:10" s="7" customFormat="1">
      <c r="J253" s="120"/>
    </row>
    <row r="254" spans="10:10" s="7" customFormat="1">
      <c r="J254" s="120"/>
    </row>
    <row r="255" spans="10:10" s="7" customFormat="1">
      <c r="J255" s="120"/>
    </row>
    <row r="256" spans="10:10" s="7" customFormat="1">
      <c r="J256" s="120"/>
    </row>
    <row r="257" spans="10:10" s="7" customFormat="1">
      <c r="J257" s="120"/>
    </row>
    <row r="258" spans="10:10" s="7" customFormat="1">
      <c r="J258" s="120"/>
    </row>
    <row r="259" spans="10:10" s="7" customFormat="1">
      <c r="J259" s="120"/>
    </row>
    <row r="260" spans="10:10" s="7" customFormat="1">
      <c r="J260" s="120"/>
    </row>
    <row r="261" spans="10:10" s="7" customFormat="1">
      <c r="J261" s="120"/>
    </row>
    <row r="262" spans="10:10" s="7" customFormat="1">
      <c r="J262" s="120"/>
    </row>
    <row r="263" spans="10:10" s="7" customFormat="1">
      <c r="J263" s="120"/>
    </row>
    <row r="264" spans="10:10" s="7" customFormat="1">
      <c r="J264" s="120"/>
    </row>
    <row r="265" spans="10:10" s="7" customFormat="1">
      <c r="J265" s="120"/>
    </row>
    <row r="266" spans="10:10" s="7" customFormat="1">
      <c r="J266" s="120"/>
    </row>
    <row r="267" spans="10:10" s="7" customFormat="1">
      <c r="J267" s="120"/>
    </row>
    <row r="268" spans="10:10" s="7" customFormat="1">
      <c r="J268" s="120"/>
    </row>
    <row r="269" spans="10:10" s="7" customFormat="1">
      <c r="J269" s="120"/>
    </row>
    <row r="270" spans="10:10" s="7" customFormat="1">
      <c r="J270" s="120"/>
    </row>
    <row r="271" spans="10:10" s="7" customFormat="1">
      <c r="J271" s="120"/>
    </row>
    <row r="272" spans="10:10" s="7" customFormat="1">
      <c r="J272" s="120"/>
    </row>
    <row r="273" spans="10:10" s="7" customFormat="1">
      <c r="J273" s="120"/>
    </row>
    <row r="274" spans="10:10" s="7" customFormat="1">
      <c r="J274" s="120"/>
    </row>
    <row r="275" spans="10:10" s="7" customFormat="1">
      <c r="J275" s="120"/>
    </row>
    <row r="276" spans="10:10" s="7" customFormat="1">
      <c r="J276" s="120"/>
    </row>
    <row r="277" spans="10:10" s="7" customFormat="1">
      <c r="J277" s="120"/>
    </row>
    <row r="278" spans="10:10" s="7" customFormat="1">
      <c r="J278" s="120"/>
    </row>
    <row r="279" spans="10:10" s="7" customFormat="1">
      <c r="J279" s="120"/>
    </row>
    <row r="280" spans="10:10" s="7" customFormat="1">
      <c r="J280" s="120"/>
    </row>
    <row r="281" spans="10:10" s="7" customFormat="1">
      <c r="J281" s="120"/>
    </row>
    <row r="282" spans="10:10" s="7" customFormat="1">
      <c r="J282" s="120"/>
    </row>
    <row r="283" spans="10:10" s="7" customFormat="1">
      <c r="J283" s="120"/>
    </row>
    <row r="284" spans="10:10" s="7" customFormat="1">
      <c r="J284" s="120"/>
    </row>
    <row r="285" spans="10:10" s="7" customFormat="1">
      <c r="J285" s="120"/>
    </row>
    <row r="286" spans="10:10" s="7" customFormat="1">
      <c r="J286" s="120"/>
    </row>
    <row r="287" spans="10:10" s="7" customFormat="1">
      <c r="J287" s="120"/>
    </row>
    <row r="288" spans="10:10" s="7" customFormat="1">
      <c r="J288" s="120"/>
    </row>
    <row r="289" spans="10:10" s="7" customFormat="1">
      <c r="J289" s="120"/>
    </row>
    <row r="290" spans="10:10" s="7" customFormat="1">
      <c r="J290" s="120"/>
    </row>
    <row r="291" spans="10:10" s="7" customFormat="1">
      <c r="J291" s="120"/>
    </row>
    <row r="292" spans="10:10" s="7" customFormat="1">
      <c r="J292" s="120"/>
    </row>
    <row r="293" spans="10:10" s="7" customFormat="1">
      <c r="J293" s="120"/>
    </row>
    <row r="294" spans="10:10" s="7" customFormat="1">
      <c r="J294" s="120"/>
    </row>
    <row r="295" spans="10:10" s="7" customFormat="1">
      <c r="J295" s="120"/>
    </row>
    <row r="296" spans="10:10" s="7" customFormat="1">
      <c r="J296" s="120"/>
    </row>
    <row r="297" spans="10:10" s="7" customFormat="1">
      <c r="J297" s="120"/>
    </row>
    <row r="298" spans="10:10" s="7" customFormat="1">
      <c r="J298" s="120"/>
    </row>
    <row r="299" spans="10:10" s="7" customFormat="1">
      <c r="J299" s="120"/>
    </row>
    <row r="300" spans="10:10" s="7" customFormat="1">
      <c r="J300" s="120"/>
    </row>
    <row r="301" spans="10:10" s="7" customFormat="1">
      <c r="J301" s="120"/>
    </row>
    <row r="302" spans="10:10" s="7" customFormat="1">
      <c r="J302" s="120"/>
    </row>
    <row r="303" spans="10:10" s="7" customFormat="1">
      <c r="J303" s="120"/>
    </row>
    <row r="304" spans="10:10" s="7" customFormat="1">
      <c r="J304" s="120"/>
    </row>
    <row r="305" spans="10:10" s="7" customFormat="1">
      <c r="J305" s="120"/>
    </row>
    <row r="306" spans="10:10" s="7" customFormat="1">
      <c r="J306" s="120"/>
    </row>
    <row r="307" spans="10:10" s="7" customFormat="1">
      <c r="J307" s="120"/>
    </row>
    <row r="308" spans="10:10" s="7" customFormat="1">
      <c r="J308" s="120"/>
    </row>
    <row r="309" spans="10:10" s="7" customFormat="1">
      <c r="J309" s="120"/>
    </row>
    <row r="310" spans="10:10" s="7" customFormat="1">
      <c r="J310" s="120"/>
    </row>
    <row r="311" spans="10:10" s="7" customFormat="1">
      <c r="J311" s="120"/>
    </row>
    <row r="312" spans="10:10" s="7" customFormat="1">
      <c r="J312" s="120"/>
    </row>
    <row r="313" spans="10:10" s="7" customFormat="1">
      <c r="J313" s="120"/>
    </row>
    <row r="314" spans="10:10" s="7" customFormat="1">
      <c r="J314" s="120"/>
    </row>
    <row r="315" spans="10:10" s="7" customFormat="1">
      <c r="J315" s="120"/>
    </row>
    <row r="316" spans="10:10" s="7" customFormat="1">
      <c r="J316" s="120"/>
    </row>
    <row r="317" spans="10:10" s="7" customFormat="1">
      <c r="J317" s="120"/>
    </row>
    <row r="318" spans="10:10" s="7" customFormat="1">
      <c r="J318" s="120"/>
    </row>
    <row r="319" spans="10:10" s="7" customFormat="1">
      <c r="J319" s="120"/>
    </row>
    <row r="320" spans="10:10" s="7" customFormat="1">
      <c r="J320" s="120"/>
    </row>
    <row r="321" spans="10:10" s="7" customFormat="1">
      <c r="J321" s="120"/>
    </row>
    <row r="322" spans="10:10" s="7" customFormat="1">
      <c r="J322" s="120"/>
    </row>
    <row r="323" spans="10:10" s="7" customFormat="1">
      <c r="J323" s="120"/>
    </row>
    <row r="324" spans="10:10" s="7" customFormat="1">
      <c r="J324" s="120"/>
    </row>
    <row r="325" spans="10:10" s="7" customFormat="1">
      <c r="J325" s="120"/>
    </row>
    <row r="326" spans="10:10" s="7" customFormat="1">
      <c r="J326" s="120"/>
    </row>
    <row r="327" spans="10:10" s="7" customFormat="1">
      <c r="J327" s="120"/>
    </row>
    <row r="328" spans="10:10" s="7" customFormat="1">
      <c r="J328" s="120"/>
    </row>
    <row r="329" spans="10:10" s="7" customFormat="1">
      <c r="J329" s="120"/>
    </row>
    <row r="330" spans="10:10" s="7" customFormat="1">
      <c r="J330" s="120"/>
    </row>
    <row r="331" spans="10:10" s="7" customFormat="1">
      <c r="J331" s="120"/>
    </row>
    <row r="332" spans="10:10" s="7" customFormat="1">
      <c r="J332" s="120"/>
    </row>
    <row r="333" spans="10:10" s="7" customFormat="1">
      <c r="J333" s="120"/>
    </row>
    <row r="334" spans="10:10" s="7" customFormat="1">
      <c r="J334" s="120"/>
    </row>
    <row r="335" spans="10:10" s="7" customFormat="1">
      <c r="J335" s="120"/>
    </row>
    <row r="336" spans="10:10" s="7" customFormat="1">
      <c r="J336" s="120"/>
    </row>
    <row r="337" spans="10:10" s="7" customFormat="1">
      <c r="J337" s="120"/>
    </row>
    <row r="338" spans="10:10" s="7" customFormat="1">
      <c r="J338" s="120"/>
    </row>
    <row r="339" spans="10:10" s="7" customFormat="1">
      <c r="J339" s="120"/>
    </row>
    <row r="340" spans="10:10" s="7" customFormat="1">
      <c r="J340" s="120"/>
    </row>
    <row r="341" spans="10:10" s="7" customFormat="1">
      <c r="J341" s="120"/>
    </row>
    <row r="342" spans="10:10" s="7" customFormat="1">
      <c r="J342" s="120"/>
    </row>
    <row r="343" spans="10:10" s="7" customFormat="1">
      <c r="J343" s="120"/>
    </row>
    <row r="344" spans="10:10" s="7" customFormat="1">
      <c r="J344" s="120"/>
    </row>
    <row r="345" spans="10:10" s="7" customFormat="1">
      <c r="J345" s="120"/>
    </row>
    <row r="346" spans="10:10" s="7" customFormat="1">
      <c r="J346" s="120"/>
    </row>
    <row r="347" spans="10:10" s="7" customFormat="1">
      <c r="J347" s="120"/>
    </row>
    <row r="348" spans="10:10" s="7" customFormat="1">
      <c r="J348" s="120"/>
    </row>
    <row r="349" spans="10:10" s="7" customFormat="1">
      <c r="J349" s="120"/>
    </row>
    <row r="350" spans="10:10" s="7" customFormat="1">
      <c r="J350" s="120"/>
    </row>
    <row r="351" spans="10:10" s="7" customFormat="1">
      <c r="J351" s="120"/>
    </row>
    <row r="352" spans="10:10" s="7" customFormat="1">
      <c r="J352" s="120"/>
    </row>
    <row r="353" spans="10:10" s="7" customFormat="1">
      <c r="J353" s="120"/>
    </row>
    <row r="354" spans="10:10" s="7" customFormat="1">
      <c r="J354" s="120"/>
    </row>
    <row r="355" spans="10:10" s="7" customFormat="1">
      <c r="J355" s="120"/>
    </row>
    <row r="356" spans="10:10" s="7" customFormat="1">
      <c r="J356" s="120"/>
    </row>
    <row r="357" spans="10:10" s="7" customFormat="1">
      <c r="J357" s="120"/>
    </row>
    <row r="358" spans="10:10" s="7" customFormat="1">
      <c r="J358" s="120"/>
    </row>
    <row r="359" spans="10:10" s="7" customFormat="1">
      <c r="J359" s="120"/>
    </row>
    <row r="360" spans="10:10" s="7" customFormat="1">
      <c r="J360" s="120"/>
    </row>
    <row r="361" spans="10:10" s="7" customFormat="1">
      <c r="J361" s="120"/>
    </row>
    <row r="362" spans="10:10" s="7" customFormat="1">
      <c r="J362" s="120"/>
    </row>
    <row r="363" spans="10:10" s="7" customFormat="1">
      <c r="J363" s="120"/>
    </row>
    <row r="364" spans="10:10" s="7" customFormat="1">
      <c r="J364" s="120"/>
    </row>
    <row r="365" spans="10:10" s="7" customFormat="1">
      <c r="J365" s="120"/>
    </row>
    <row r="366" spans="10:10" s="7" customFormat="1">
      <c r="J366" s="120"/>
    </row>
    <row r="367" spans="10:10" s="7" customFormat="1">
      <c r="J367" s="120"/>
    </row>
    <row r="368" spans="10:10" s="7" customFormat="1">
      <c r="J368" s="120"/>
    </row>
    <row r="369" spans="10:10" s="7" customFormat="1">
      <c r="J369" s="120"/>
    </row>
    <row r="370" spans="10:10" s="7" customFormat="1">
      <c r="J370" s="120"/>
    </row>
    <row r="371" spans="10:10" s="7" customFormat="1">
      <c r="J371" s="120"/>
    </row>
    <row r="372" spans="10:10" s="7" customFormat="1">
      <c r="J372" s="120"/>
    </row>
    <row r="373" spans="10:10" s="7" customFormat="1">
      <c r="J373" s="120"/>
    </row>
    <row r="374" spans="10:10" s="7" customFormat="1">
      <c r="J374" s="120"/>
    </row>
    <row r="375" spans="10:10" s="7" customFormat="1">
      <c r="J375" s="120"/>
    </row>
    <row r="376" spans="10:10" s="7" customFormat="1">
      <c r="J376" s="120"/>
    </row>
    <row r="377" spans="10:10" s="7" customFormat="1">
      <c r="J377" s="120"/>
    </row>
    <row r="378" spans="10:10" s="7" customFormat="1">
      <c r="J378" s="120"/>
    </row>
    <row r="379" spans="10:10" s="7" customFormat="1">
      <c r="J379" s="120"/>
    </row>
    <row r="380" spans="10:10" s="7" customFormat="1">
      <c r="J380" s="120"/>
    </row>
    <row r="381" spans="10:10" s="7" customFormat="1">
      <c r="J381" s="120"/>
    </row>
    <row r="382" spans="10:10" s="7" customFormat="1">
      <c r="J382" s="120"/>
    </row>
    <row r="383" spans="10:10" s="7" customFormat="1">
      <c r="J383" s="120"/>
    </row>
    <row r="384" spans="10:10" s="7" customFormat="1">
      <c r="J384" s="120"/>
    </row>
    <row r="385" spans="10:10" s="7" customFormat="1">
      <c r="J385" s="120"/>
    </row>
    <row r="386" spans="10:10" s="7" customFormat="1">
      <c r="J386" s="120"/>
    </row>
    <row r="387" spans="10:10" s="7" customFormat="1">
      <c r="J387" s="120"/>
    </row>
    <row r="388" spans="10:10" s="7" customFormat="1">
      <c r="J388" s="120"/>
    </row>
    <row r="389" spans="10:10" s="7" customFormat="1">
      <c r="J389" s="120"/>
    </row>
    <row r="390" spans="10:10" s="7" customFormat="1">
      <c r="J390" s="120"/>
    </row>
    <row r="391" spans="10:10" s="7" customFormat="1">
      <c r="J391" s="120"/>
    </row>
    <row r="392" spans="10:10" s="7" customFormat="1">
      <c r="J392" s="120"/>
    </row>
    <row r="393" spans="10:10" s="7" customFormat="1">
      <c r="J393" s="120"/>
    </row>
    <row r="394" spans="10:10" s="7" customFormat="1">
      <c r="J394" s="120"/>
    </row>
    <row r="395" spans="10:10" s="7" customFormat="1">
      <c r="J395" s="120"/>
    </row>
    <row r="396" spans="10:10" s="7" customFormat="1">
      <c r="J396" s="120"/>
    </row>
    <row r="397" spans="10:10" s="7" customFormat="1">
      <c r="J397" s="120"/>
    </row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O377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5" style="7" bestFit="1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7.23046875" style="120" customWidth="1"/>
    <col min="11" max="15" width="11" style="17" customWidth="1"/>
    <col min="16" max="17" width="2.69140625" style="7" customWidth="1"/>
    <col min="18" max="18" width="6" style="7" bestFit="1" customWidth="1"/>
    <col min="19" max="19" width="2.69140625" style="7" customWidth="1"/>
    <col min="20" max="82" width="8.84375" style="7"/>
    <col min="83" max="16384" width="8.84375" style="17"/>
  </cols>
  <sheetData>
    <row r="1" spans="2:93" s="7" customFormat="1" ht="16" thickBot="1">
      <c r="J1" s="120"/>
    </row>
    <row r="2" spans="2:93" s="7" customFormat="1">
      <c r="B2" s="55"/>
      <c r="C2" s="8"/>
      <c r="D2" s="44"/>
      <c r="E2" s="56"/>
      <c r="F2" s="56"/>
      <c r="G2" s="44"/>
      <c r="H2" s="44"/>
      <c r="I2" s="44"/>
      <c r="J2" s="130"/>
      <c r="K2" s="44"/>
      <c r="L2" s="44"/>
      <c r="M2" s="44"/>
      <c r="N2" s="44"/>
      <c r="O2" s="44"/>
      <c r="P2" s="57"/>
      <c r="Q2" s="47"/>
      <c r="R2" s="47"/>
      <c r="S2" s="47"/>
    </row>
    <row r="3" spans="2:93" s="7" customFormat="1">
      <c r="B3" s="58"/>
      <c r="C3" s="9" t="s">
        <v>0</v>
      </c>
      <c r="D3" s="47"/>
      <c r="E3" s="28"/>
      <c r="F3" s="10"/>
      <c r="G3" s="47"/>
      <c r="H3" s="47"/>
      <c r="I3" s="47"/>
      <c r="J3" s="121"/>
      <c r="K3" s="47"/>
      <c r="L3" s="47"/>
      <c r="M3" s="47"/>
      <c r="N3" s="47"/>
      <c r="O3" s="47"/>
      <c r="P3" s="59"/>
      <c r="Q3" s="47"/>
      <c r="R3" s="47"/>
      <c r="S3" s="47"/>
    </row>
    <row r="4" spans="2:93" s="7" customFormat="1">
      <c r="B4" s="58"/>
      <c r="C4" s="11" t="s">
        <v>116</v>
      </c>
      <c r="D4" s="47"/>
      <c r="E4" s="28"/>
      <c r="F4" s="10"/>
      <c r="G4" s="47"/>
      <c r="H4" s="47"/>
      <c r="I4" s="47"/>
      <c r="J4" s="121"/>
      <c r="K4" s="47"/>
      <c r="L4" s="47"/>
      <c r="M4" s="47"/>
      <c r="N4" s="47"/>
      <c r="O4" s="47"/>
      <c r="P4" s="59"/>
      <c r="Q4" s="47"/>
      <c r="R4" s="47"/>
      <c r="S4" s="47"/>
    </row>
    <row r="5" spans="2:93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  <c r="R5" s="47"/>
      <c r="S5" s="47"/>
    </row>
    <row r="6" spans="2:93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  <c r="R6" s="28"/>
      <c r="S6" s="28"/>
    </row>
    <row r="7" spans="2:93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  <c r="R7" s="47"/>
      <c r="S7" s="47"/>
    </row>
    <row r="8" spans="2:93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  <c r="R8" s="47"/>
      <c r="S8" s="47"/>
    </row>
    <row r="9" spans="2:93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R9" s="47"/>
      <c r="S9" s="4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2:93" s="7" customFormat="1">
      <c r="B10" s="58"/>
      <c r="C10" s="47"/>
      <c r="D10" s="47"/>
      <c r="E10" s="28"/>
      <c r="F10" s="28"/>
      <c r="G10" s="47"/>
      <c r="H10" s="14"/>
      <c r="I10" s="14"/>
      <c r="J10" s="131"/>
      <c r="K10" s="14"/>
      <c r="L10" s="14"/>
      <c r="M10" s="14"/>
      <c r="N10" s="14"/>
      <c r="O10" s="14"/>
      <c r="P10" s="59"/>
      <c r="Q10" s="47"/>
      <c r="R10" s="47"/>
      <c r="S10" s="4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2:93" s="7" customFormat="1">
      <c r="B11" s="58"/>
      <c r="C11" s="101" t="s">
        <v>64</v>
      </c>
      <c r="D11" s="21" t="s">
        <v>71</v>
      </c>
      <c r="E11" s="71"/>
      <c r="F11" s="47"/>
      <c r="G11" s="47"/>
      <c r="H11" s="14"/>
      <c r="I11" s="14"/>
      <c r="J11" s="131"/>
      <c r="K11" s="14"/>
      <c r="L11" s="14"/>
      <c r="M11" s="14"/>
      <c r="N11" s="14"/>
      <c r="O11" s="14"/>
      <c r="P11" s="59"/>
      <c r="Q11" s="47"/>
      <c r="R11" s="47"/>
      <c r="S11" s="4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</row>
    <row r="12" spans="2:93" s="7" customFormat="1">
      <c r="B12" s="58"/>
      <c r="C12" s="72">
        <v>1</v>
      </c>
      <c r="D12" s="22" t="s">
        <v>72</v>
      </c>
      <c r="E12" s="23" t="s">
        <v>73</v>
      </c>
      <c r="F12" s="23">
        <v>3</v>
      </c>
      <c r="G12" s="47"/>
      <c r="H12" s="158">
        <v>0.47066366000000015</v>
      </c>
      <c r="I12" s="158">
        <v>0.50929046</v>
      </c>
      <c r="J12" s="132"/>
      <c r="K12" s="149"/>
      <c r="L12" s="149"/>
      <c r="M12" s="149"/>
      <c r="N12" s="149"/>
      <c r="O12" s="149"/>
      <c r="P12" s="59"/>
      <c r="Q12" s="47"/>
      <c r="R12" s="47"/>
      <c r="S12" s="4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</row>
    <row r="13" spans="2:93" s="7" customFormat="1">
      <c r="B13" s="58"/>
      <c r="C13" s="72">
        <f>C12+1</f>
        <v>2</v>
      </c>
      <c r="D13" s="22" t="s">
        <v>74</v>
      </c>
      <c r="E13" s="23" t="s">
        <v>73</v>
      </c>
      <c r="F13" s="23">
        <v>3</v>
      </c>
      <c r="G13" s="47"/>
      <c r="H13" s="158">
        <v>0.14624117041538753</v>
      </c>
      <c r="I13" s="158">
        <v>0.15287214689599726</v>
      </c>
      <c r="J13" s="132"/>
      <c r="K13" s="149"/>
      <c r="L13" s="149"/>
      <c r="M13" s="149"/>
      <c r="N13" s="149"/>
      <c r="O13" s="149"/>
      <c r="P13" s="59"/>
      <c r="Q13" s="47"/>
      <c r="R13" s="47"/>
      <c r="S13" s="4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</row>
    <row r="14" spans="2:93" s="7" customFormat="1">
      <c r="B14" s="58"/>
      <c r="C14" s="72">
        <f>C13+1</f>
        <v>3</v>
      </c>
      <c r="D14" s="22" t="s">
        <v>75</v>
      </c>
      <c r="E14" s="23" t="s">
        <v>73</v>
      </c>
      <c r="F14" s="23">
        <v>3</v>
      </c>
      <c r="G14" s="47"/>
      <c r="H14" s="158">
        <v>6.2417624045973792E-2</v>
      </c>
      <c r="I14" s="158">
        <v>2.7964721328435832E-2</v>
      </c>
      <c r="J14" s="132"/>
      <c r="K14" s="149"/>
      <c r="L14" s="149"/>
      <c r="M14" s="149"/>
      <c r="N14" s="149"/>
      <c r="O14" s="149"/>
      <c r="P14" s="59"/>
      <c r="Q14" s="47"/>
      <c r="R14" s="47"/>
      <c r="S14" s="4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</row>
    <row r="15" spans="2:93" s="7" customFormat="1">
      <c r="B15" s="58"/>
      <c r="C15" s="72">
        <f>C14+1</f>
        <v>4</v>
      </c>
      <c r="D15" s="22" t="s">
        <v>76</v>
      </c>
      <c r="E15" s="23" t="s">
        <v>73</v>
      </c>
      <c r="F15" s="23">
        <v>3</v>
      </c>
      <c r="G15" s="47"/>
      <c r="H15" s="158">
        <v>6.2140489936332713E-2</v>
      </c>
      <c r="I15" s="158">
        <v>5.9494039508464304E-2</v>
      </c>
      <c r="J15" s="132"/>
      <c r="K15" s="149"/>
      <c r="L15" s="149"/>
      <c r="M15" s="149"/>
      <c r="N15" s="149"/>
      <c r="O15" s="149"/>
      <c r="P15" s="59"/>
      <c r="Q15" s="47"/>
      <c r="R15" s="47"/>
      <c r="S15" s="4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2:93" s="7" customFormat="1">
      <c r="B16" s="58"/>
      <c r="C16" s="72">
        <f>C15+1</f>
        <v>5</v>
      </c>
      <c r="D16" s="22" t="s">
        <v>77</v>
      </c>
      <c r="E16" s="23" t="s">
        <v>73</v>
      </c>
      <c r="F16" s="23">
        <v>3</v>
      </c>
      <c r="G16" s="47"/>
      <c r="H16" s="158">
        <v>0.24601428010976314</v>
      </c>
      <c r="I16" s="158">
        <v>0.23528128046311586</v>
      </c>
      <c r="J16" s="132"/>
      <c r="K16" s="149"/>
      <c r="L16" s="149"/>
      <c r="M16" s="149"/>
      <c r="N16" s="149"/>
      <c r="O16" s="149"/>
      <c r="P16" s="180"/>
      <c r="Q16" s="47"/>
      <c r="R16" s="47"/>
      <c r="S16" s="4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</row>
    <row r="17" spans="2:93" s="7" customFormat="1">
      <c r="B17" s="58"/>
      <c r="C17" s="47"/>
      <c r="D17" s="47"/>
      <c r="E17" s="47"/>
      <c r="F17" s="47"/>
      <c r="G17" s="47"/>
      <c r="H17" s="161"/>
      <c r="I17" s="161"/>
      <c r="J17" s="127"/>
      <c r="K17" s="161"/>
      <c r="L17" s="161"/>
      <c r="M17" s="161"/>
      <c r="N17" s="161"/>
      <c r="O17" s="161"/>
      <c r="P17" s="59"/>
      <c r="Q17" s="47"/>
      <c r="R17" s="47"/>
      <c r="S17" s="4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</row>
    <row r="18" spans="2:93" s="7" customFormat="1">
      <c r="B18" s="58"/>
      <c r="C18" s="101" t="s">
        <v>78</v>
      </c>
      <c r="D18" s="24" t="s">
        <v>79</v>
      </c>
      <c r="E18" s="25"/>
      <c r="F18" s="25"/>
      <c r="G18" s="47"/>
      <c r="H18" s="4"/>
      <c r="I18" s="4"/>
      <c r="J18" s="133"/>
      <c r="K18" s="4"/>
      <c r="L18" s="4"/>
      <c r="M18" s="4"/>
      <c r="N18" s="4"/>
      <c r="O18" s="4"/>
      <c r="P18" s="59"/>
      <c r="Q18" s="47"/>
      <c r="R18" s="47"/>
      <c r="S18" s="4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</row>
    <row r="19" spans="2:93" s="7" customFormat="1">
      <c r="B19" s="58"/>
      <c r="C19" s="72">
        <v>6</v>
      </c>
      <c r="D19" s="22" t="s">
        <v>80</v>
      </c>
      <c r="E19" s="23" t="s">
        <v>73</v>
      </c>
      <c r="F19" s="23">
        <v>3</v>
      </c>
      <c r="G19" s="47"/>
      <c r="H19" s="158">
        <v>0.29947323262899994</v>
      </c>
      <c r="I19" s="158">
        <v>2.7756198709624997</v>
      </c>
      <c r="J19" s="134"/>
      <c r="K19" s="149"/>
      <c r="L19" s="149"/>
      <c r="M19" s="149"/>
      <c r="N19" s="149"/>
      <c r="O19" s="149"/>
      <c r="P19" s="59"/>
      <c r="Q19" s="47"/>
      <c r="R19" s="47"/>
      <c r="S19" s="4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</row>
    <row r="20" spans="2:93" s="7" customFormat="1">
      <c r="B20" s="58"/>
      <c r="C20" s="14"/>
      <c r="D20" s="47"/>
      <c r="E20" s="28"/>
      <c r="F20" s="28"/>
      <c r="G20" s="47"/>
      <c r="H20" s="161"/>
      <c r="I20" s="161"/>
      <c r="J20" s="127"/>
      <c r="K20" s="161"/>
      <c r="L20" s="161"/>
      <c r="M20" s="161"/>
      <c r="N20" s="161"/>
      <c r="O20" s="161"/>
      <c r="P20" s="59"/>
      <c r="Q20" s="47"/>
      <c r="R20" s="47"/>
      <c r="S20" s="4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</row>
    <row r="21" spans="2:93" s="7" customFormat="1">
      <c r="B21" s="58"/>
      <c r="C21" s="101" t="s">
        <v>81</v>
      </c>
      <c r="D21" s="24" t="s">
        <v>82</v>
      </c>
      <c r="E21" s="25"/>
      <c r="F21" s="25"/>
      <c r="G21" s="47"/>
      <c r="H21" s="4"/>
      <c r="I21" s="4"/>
      <c r="J21" s="133"/>
      <c r="K21" s="4"/>
      <c r="L21" s="4"/>
      <c r="M21" s="4"/>
      <c r="N21" s="4"/>
      <c r="O21" s="4"/>
      <c r="P21" s="59"/>
      <c r="Q21" s="47"/>
      <c r="R21" s="47"/>
      <c r="S21" s="4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</row>
    <row r="22" spans="2:93" s="7" customFormat="1">
      <c r="B22" s="58"/>
      <c r="C22" s="72">
        <v>7</v>
      </c>
      <c r="D22" s="22" t="s">
        <v>83</v>
      </c>
      <c r="E22" s="23" t="s">
        <v>73</v>
      </c>
      <c r="F22" s="23">
        <v>3</v>
      </c>
      <c r="G22" s="47"/>
      <c r="H22" s="158">
        <v>6.6577604750000005E-2</v>
      </c>
      <c r="I22" s="158">
        <v>0.11060035475</v>
      </c>
      <c r="J22" s="134"/>
      <c r="K22" s="149"/>
      <c r="L22" s="149"/>
      <c r="M22" s="149"/>
      <c r="N22" s="149"/>
      <c r="O22" s="149"/>
      <c r="P22" s="59"/>
      <c r="Q22" s="47"/>
      <c r="R22" s="47"/>
      <c r="S22" s="4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</row>
    <row r="23" spans="2:93" s="7" customFormat="1">
      <c r="B23" s="58"/>
      <c r="C23" s="72">
        <f>C22+1</f>
        <v>8</v>
      </c>
      <c r="D23" s="22" t="s">
        <v>84</v>
      </c>
      <c r="E23" s="23" t="s">
        <v>73</v>
      </c>
      <c r="F23" s="23">
        <v>3</v>
      </c>
      <c r="G23" s="47"/>
      <c r="H23" s="158">
        <v>0.1497001</v>
      </c>
      <c r="I23" s="158">
        <v>0.14642995</v>
      </c>
      <c r="J23" s="134"/>
      <c r="K23" s="149"/>
      <c r="L23" s="149"/>
      <c r="M23" s="149"/>
      <c r="N23" s="149"/>
      <c r="O23" s="149"/>
      <c r="P23" s="59"/>
      <c r="Q23" s="47"/>
      <c r="R23" s="47"/>
      <c r="S23" s="4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</row>
    <row r="24" spans="2:93" s="7" customFormat="1">
      <c r="B24" s="58"/>
      <c r="C24" s="72">
        <f>C23+1</f>
        <v>9</v>
      </c>
      <c r="D24" s="22" t="s">
        <v>85</v>
      </c>
      <c r="E24" s="23" t="s">
        <v>73</v>
      </c>
      <c r="F24" s="23">
        <v>3</v>
      </c>
      <c r="G24" s="47"/>
      <c r="H24" s="158">
        <v>5.125335999999997E-2</v>
      </c>
      <c r="I24" s="158">
        <v>0.35612341000000003</v>
      </c>
      <c r="J24" s="134"/>
      <c r="K24" s="149"/>
      <c r="L24" s="149"/>
      <c r="M24" s="149"/>
      <c r="N24" s="149"/>
      <c r="O24" s="149"/>
      <c r="P24" s="59"/>
      <c r="Q24" s="47"/>
      <c r="R24" s="47"/>
      <c r="S24" s="4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</row>
    <row r="25" spans="2:93" s="7" customFormat="1">
      <c r="B25" s="58"/>
      <c r="C25" s="72">
        <f>C24+1</f>
        <v>10</v>
      </c>
      <c r="D25" s="22" t="s">
        <v>86</v>
      </c>
      <c r="E25" s="23" t="s">
        <v>73</v>
      </c>
      <c r="F25" s="23">
        <v>3</v>
      </c>
      <c r="G25" s="47"/>
      <c r="H25" s="158">
        <v>0.35842431999999991</v>
      </c>
      <c r="I25" s="158">
        <v>0.41776674499999988</v>
      </c>
      <c r="J25" s="134"/>
      <c r="K25" s="149"/>
      <c r="L25" s="149"/>
      <c r="M25" s="149"/>
      <c r="N25" s="149"/>
      <c r="O25" s="149"/>
      <c r="P25" s="59"/>
      <c r="Q25" s="47"/>
      <c r="R25" s="47"/>
      <c r="S25" s="4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</row>
    <row r="26" spans="2:93" s="7" customFormat="1" ht="25">
      <c r="B26" s="58"/>
      <c r="C26" s="72">
        <f>C25+1</f>
        <v>11</v>
      </c>
      <c r="D26" s="26" t="s">
        <v>87</v>
      </c>
      <c r="E26" s="23" t="s">
        <v>73</v>
      </c>
      <c r="F26" s="23">
        <v>3</v>
      </c>
      <c r="G26" s="47"/>
      <c r="H26" s="158">
        <v>0.44645766673063803</v>
      </c>
      <c r="I26" s="158">
        <v>0.38511784754757644</v>
      </c>
      <c r="J26" s="134"/>
      <c r="K26" s="149"/>
      <c r="L26" s="149"/>
      <c r="M26" s="149"/>
      <c r="N26" s="149"/>
      <c r="O26" s="149"/>
      <c r="P26" s="59"/>
      <c r="Q26" s="47"/>
      <c r="R26" s="47"/>
      <c r="S26" s="4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</row>
    <row r="27" spans="2:93" s="7" customFormat="1">
      <c r="B27" s="58"/>
      <c r="C27" s="28"/>
      <c r="D27" s="27"/>
      <c r="E27" s="28"/>
      <c r="F27" s="28"/>
      <c r="G27" s="47"/>
      <c r="H27" s="181"/>
      <c r="I27" s="181"/>
      <c r="J27" s="135"/>
      <c r="K27" s="181"/>
      <c r="L27" s="181"/>
      <c r="M27" s="181"/>
      <c r="N27" s="181"/>
      <c r="O27" s="181"/>
      <c r="P27" s="59"/>
      <c r="Q27" s="47"/>
      <c r="R27" s="47"/>
      <c r="S27" s="4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</row>
    <row r="28" spans="2:93" s="7" customFormat="1">
      <c r="B28" s="58"/>
      <c r="C28" s="101" t="s">
        <v>88</v>
      </c>
      <c r="D28" s="24" t="s">
        <v>89</v>
      </c>
      <c r="E28" s="25"/>
      <c r="F28" s="25"/>
      <c r="G28" s="47"/>
      <c r="H28" s="4"/>
      <c r="I28" s="4"/>
      <c r="J28" s="133"/>
      <c r="K28" s="4"/>
      <c r="L28" s="4"/>
      <c r="M28" s="4"/>
      <c r="N28" s="4"/>
      <c r="O28" s="4"/>
      <c r="P28" s="59"/>
      <c r="Q28" s="47"/>
      <c r="R28" s="47"/>
      <c r="S28" s="4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</row>
    <row r="29" spans="2:93" s="7" customFormat="1">
      <c r="B29" s="58"/>
      <c r="C29" s="72">
        <v>12</v>
      </c>
      <c r="D29" s="22" t="s">
        <v>90</v>
      </c>
      <c r="E29" s="23" t="s">
        <v>73</v>
      </c>
      <c r="F29" s="23">
        <v>3</v>
      </c>
      <c r="G29" s="47"/>
      <c r="H29" s="158">
        <v>9.1897699999999985E-2</v>
      </c>
      <c r="I29" s="158">
        <v>1.8943733999999997E-2</v>
      </c>
      <c r="J29" s="134"/>
      <c r="K29" s="149"/>
      <c r="L29" s="149"/>
      <c r="M29" s="149"/>
      <c r="N29" s="149"/>
      <c r="O29" s="149"/>
      <c r="P29" s="59"/>
      <c r="Q29" s="47"/>
      <c r="R29" s="47"/>
      <c r="S29" s="4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</row>
    <row r="30" spans="2:93" s="7" customFormat="1">
      <c r="B30" s="58"/>
      <c r="C30" s="72">
        <f>C29+1</f>
        <v>13</v>
      </c>
      <c r="D30" s="22" t="s">
        <v>91</v>
      </c>
      <c r="E30" s="23" t="s">
        <v>73</v>
      </c>
      <c r="F30" s="23">
        <v>3</v>
      </c>
      <c r="G30" s="47"/>
      <c r="H30" s="158">
        <v>6.597517E-2</v>
      </c>
      <c r="I30" s="158">
        <v>1.6448480000000005E-2</v>
      </c>
      <c r="J30" s="134"/>
      <c r="K30" s="149"/>
      <c r="L30" s="149"/>
      <c r="M30" s="149"/>
      <c r="N30" s="149"/>
      <c r="O30" s="149"/>
      <c r="P30" s="59"/>
      <c r="Q30" s="47"/>
      <c r="R30" s="47"/>
      <c r="S30" s="4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</row>
    <row r="31" spans="2:93" s="7" customFormat="1">
      <c r="B31" s="58"/>
      <c r="C31" s="47"/>
      <c r="D31" s="47"/>
      <c r="E31" s="28"/>
      <c r="F31" s="28"/>
      <c r="G31" s="47"/>
      <c r="H31" s="162"/>
      <c r="I31" s="162"/>
      <c r="J31" s="118"/>
      <c r="K31" s="162"/>
      <c r="L31" s="162"/>
      <c r="M31" s="162"/>
      <c r="N31" s="162"/>
      <c r="O31" s="162"/>
      <c r="P31" s="59"/>
      <c r="Q31" s="47"/>
      <c r="R31" s="47"/>
      <c r="S31" s="4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</row>
    <row r="32" spans="2:93" s="7" customFormat="1">
      <c r="B32" s="58"/>
      <c r="C32" s="101" t="s">
        <v>92</v>
      </c>
      <c r="D32" s="29" t="s">
        <v>93</v>
      </c>
      <c r="E32" s="28"/>
      <c r="F32" s="28"/>
      <c r="G32" s="47"/>
      <c r="H32" s="5"/>
      <c r="I32" s="5"/>
      <c r="J32" s="118"/>
      <c r="K32" s="5"/>
      <c r="L32" s="5"/>
      <c r="M32" s="5"/>
      <c r="N32" s="5"/>
      <c r="O32" s="5"/>
      <c r="P32" s="59"/>
      <c r="Q32" s="47"/>
      <c r="R32" s="47"/>
      <c r="S32" s="4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</row>
    <row r="33" spans="1:93" s="7" customFormat="1">
      <c r="B33" s="58"/>
      <c r="C33" s="72">
        <v>14</v>
      </c>
      <c r="D33" s="22" t="s">
        <v>94</v>
      </c>
      <c r="E33" s="23" t="s">
        <v>73</v>
      </c>
      <c r="F33" s="23">
        <v>3</v>
      </c>
      <c r="G33" s="47"/>
      <c r="H33" s="158">
        <v>1.0716939666666667</v>
      </c>
      <c r="I33" s="158">
        <v>0.10487517333333334</v>
      </c>
      <c r="J33" s="134"/>
      <c r="K33" s="149"/>
      <c r="L33" s="149"/>
      <c r="M33" s="149"/>
      <c r="N33" s="149"/>
      <c r="O33" s="149"/>
      <c r="P33" s="59"/>
      <c r="Q33" s="47"/>
      <c r="R33" s="47"/>
      <c r="S33" s="4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</row>
    <row r="34" spans="1:93" s="7" customFormat="1">
      <c r="B34" s="58"/>
      <c r="C34" s="72">
        <f>C33+1</f>
        <v>15</v>
      </c>
      <c r="D34" s="26" t="s">
        <v>95</v>
      </c>
      <c r="E34" s="23" t="s">
        <v>73</v>
      </c>
      <c r="F34" s="23">
        <v>3</v>
      </c>
      <c r="G34" s="47"/>
      <c r="H34" s="158">
        <v>0.54025785000000004</v>
      </c>
      <c r="I34" s="158">
        <v>0.54987699999999984</v>
      </c>
      <c r="J34" s="134"/>
      <c r="K34" s="149"/>
      <c r="L34" s="149"/>
      <c r="M34" s="149"/>
      <c r="N34" s="149"/>
      <c r="O34" s="149"/>
      <c r="P34" s="59"/>
      <c r="Q34" s="47"/>
      <c r="R34" s="47"/>
      <c r="S34" s="4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</row>
    <row r="35" spans="1:93" s="7" customFormat="1">
      <c r="B35" s="58"/>
      <c r="C35" s="72">
        <f>C34+1</f>
        <v>16</v>
      </c>
      <c r="D35" s="26" t="s">
        <v>96</v>
      </c>
      <c r="E35" s="23" t="s">
        <v>73</v>
      </c>
      <c r="F35" s="23">
        <v>3</v>
      </c>
      <c r="G35" s="47"/>
      <c r="H35" s="158">
        <v>0</v>
      </c>
      <c r="I35" s="158">
        <v>0</v>
      </c>
      <c r="J35" s="134"/>
      <c r="K35" s="149"/>
      <c r="L35" s="149"/>
      <c r="M35" s="149"/>
      <c r="N35" s="149"/>
      <c r="O35" s="149"/>
      <c r="P35" s="59"/>
      <c r="Q35" s="47"/>
      <c r="R35" s="47"/>
      <c r="S35" s="4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</row>
    <row r="36" spans="1:93" s="7" customFormat="1">
      <c r="B36" s="58"/>
      <c r="C36" s="72">
        <f>C35+1</f>
        <v>17</v>
      </c>
      <c r="D36" s="26" t="s">
        <v>97</v>
      </c>
      <c r="E36" s="23" t="s">
        <v>73</v>
      </c>
      <c r="F36" s="23">
        <v>3</v>
      </c>
      <c r="G36" s="47"/>
      <c r="H36" s="158">
        <v>0</v>
      </c>
      <c r="I36" s="158">
        <v>0</v>
      </c>
      <c r="J36" s="134"/>
      <c r="K36" s="149"/>
      <c r="L36" s="149"/>
      <c r="M36" s="149"/>
      <c r="N36" s="149"/>
      <c r="O36" s="149"/>
      <c r="P36" s="59"/>
      <c r="Q36" s="47"/>
      <c r="R36" s="47"/>
      <c r="S36" s="4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</row>
    <row r="37" spans="1:93" s="7" customFormat="1">
      <c r="B37" s="58"/>
      <c r="C37" s="72">
        <f>C36+1</f>
        <v>18</v>
      </c>
      <c r="D37" s="26" t="s">
        <v>98</v>
      </c>
      <c r="E37" s="23" t="s">
        <v>73</v>
      </c>
      <c r="F37" s="23">
        <v>3</v>
      </c>
      <c r="G37" s="47"/>
      <c r="H37" s="158">
        <v>0.16884765333333332</v>
      </c>
      <c r="I37" s="158">
        <v>0.20685505000000001</v>
      </c>
      <c r="J37" s="134"/>
      <c r="K37" s="149"/>
      <c r="L37" s="149"/>
      <c r="M37" s="149"/>
      <c r="N37" s="149"/>
      <c r="O37" s="149"/>
      <c r="P37" s="59"/>
      <c r="Q37" s="47"/>
      <c r="R37" s="47"/>
      <c r="S37" s="4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</row>
    <row r="38" spans="1:93" s="7" customFormat="1">
      <c r="B38" s="58"/>
      <c r="C38" s="72">
        <f>C37+1</f>
        <v>19</v>
      </c>
      <c r="D38" s="22" t="s">
        <v>481</v>
      </c>
      <c r="E38" s="23" t="s">
        <v>73</v>
      </c>
      <c r="F38" s="23">
        <v>3</v>
      </c>
      <c r="G38" s="47"/>
      <c r="H38" s="158">
        <v>0</v>
      </c>
      <c r="I38" s="158">
        <v>0</v>
      </c>
      <c r="J38" s="134"/>
      <c r="K38" s="149"/>
      <c r="L38" s="149"/>
      <c r="M38" s="149"/>
      <c r="N38" s="149"/>
      <c r="O38" s="149"/>
      <c r="P38" s="59"/>
      <c r="Q38" s="47"/>
      <c r="R38" s="47"/>
      <c r="S38" s="4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</row>
    <row r="39" spans="1:93" s="7" customFormat="1">
      <c r="B39" s="58"/>
      <c r="C39" s="47"/>
      <c r="D39" s="47"/>
      <c r="E39" s="28"/>
      <c r="F39" s="28"/>
      <c r="G39" s="47"/>
      <c r="H39" s="161"/>
      <c r="I39" s="161"/>
      <c r="J39" s="127"/>
      <c r="K39" s="161"/>
      <c r="L39" s="161"/>
      <c r="M39" s="161"/>
      <c r="N39" s="161"/>
      <c r="O39" s="161"/>
      <c r="P39" s="59"/>
      <c r="Q39" s="47"/>
      <c r="R39" s="47"/>
      <c r="S39" s="47"/>
    </row>
    <row r="40" spans="1:93" s="7" customFormat="1">
      <c r="A40" s="30"/>
      <c r="B40" s="58"/>
      <c r="C40" s="101" t="s">
        <v>99</v>
      </c>
      <c r="D40" s="29" t="s">
        <v>100</v>
      </c>
      <c r="E40" s="28"/>
      <c r="F40" s="28"/>
      <c r="G40" s="47"/>
      <c r="H40" s="5"/>
      <c r="I40" s="5"/>
      <c r="J40" s="118"/>
      <c r="K40" s="5"/>
      <c r="L40" s="5"/>
      <c r="M40" s="5"/>
      <c r="N40" s="5"/>
      <c r="O40" s="5"/>
      <c r="P40" s="31"/>
      <c r="Q40" s="25"/>
      <c r="R40" s="47"/>
      <c r="S40" s="25"/>
    </row>
    <row r="41" spans="1:93" s="7" customFormat="1">
      <c r="A41" s="30"/>
      <c r="B41" s="58"/>
      <c r="C41" s="72">
        <v>20</v>
      </c>
      <c r="D41" s="22" t="s">
        <v>101</v>
      </c>
      <c r="E41" s="23" t="s">
        <v>73</v>
      </c>
      <c r="F41" s="23">
        <v>3</v>
      </c>
      <c r="G41" s="47"/>
      <c r="H41" s="158">
        <v>0.35888628000000006</v>
      </c>
      <c r="I41" s="158">
        <v>0.35367325000000005</v>
      </c>
      <c r="J41" s="134"/>
      <c r="K41" s="149"/>
      <c r="L41" s="149"/>
      <c r="M41" s="149"/>
      <c r="N41" s="149"/>
      <c r="O41" s="149"/>
      <c r="P41" s="30"/>
      <c r="R41" s="47"/>
    </row>
    <row r="42" spans="1:93" s="7" customFormat="1">
      <c r="A42" s="30"/>
      <c r="B42" s="58"/>
      <c r="C42" s="72">
        <f>C41+1</f>
        <v>21</v>
      </c>
      <c r="D42" s="22" t="s">
        <v>102</v>
      </c>
      <c r="E42" s="23" t="s">
        <v>73</v>
      </c>
      <c r="F42" s="23">
        <v>3</v>
      </c>
      <c r="G42" s="47"/>
      <c r="H42" s="158">
        <v>6.9661139999999996E-2</v>
      </c>
      <c r="I42" s="158">
        <v>4.9848635000000009E-2</v>
      </c>
      <c r="J42" s="134"/>
      <c r="K42" s="149"/>
      <c r="L42" s="149"/>
      <c r="M42" s="149"/>
      <c r="N42" s="149"/>
      <c r="O42" s="149"/>
      <c r="P42" s="30"/>
      <c r="R42" s="47"/>
    </row>
    <row r="43" spans="1:93" s="7" customFormat="1">
      <c r="A43" s="30"/>
      <c r="B43" s="58"/>
      <c r="C43" s="72">
        <f t="shared" ref="C43:C48" si="0">C42+1</f>
        <v>22</v>
      </c>
      <c r="D43" s="26" t="s">
        <v>94</v>
      </c>
      <c r="E43" s="23" t="s">
        <v>73</v>
      </c>
      <c r="F43" s="23">
        <v>3</v>
      </c>
      <c r="G43" s="47"/>
      <c r="H43" s="158">
        <v>9.1663310000000012E-2</v>
      </c>
      <c r="I43" s="158">
        <v>0.102851</v>
      </c>
      <c r="J43" s="134"/>
      <c r="K43" s="149"/>
      <c r="L43" s="149"/>
      <c r="M43" s="149"/>
      <c r="N43" s="149"/>
      <c r="O43" s="149"/>
      <c r="P43" s="30"/>
      <c r="R43" s="47"/>
    </row>
    <row r="44" spans="1:93" s="7" customFormat="1">
      <c r="A44" s="30"/>
      <c r="B44" s="58"/>
      <c r="C44" s="72">
        <f t="shared" si="0"/>
        <v>23</v>
      </c>
      <c r="D44" s="26" t="s">
        <v>95</v>
      </c>
      <c r="E44" s="23" t="s">
        <v>73</v>
      </c>
      <c r="F44" s="23">
        <v>3</v>
      </c>
      <c r="G44" s="47"/>
      <c r="H44" s="158">
        <v>0</v>
      </c>
      <c r="I44" s="158">
        <v>0</v>
      </c>
      <c r="J44" s="134"/>
      <c r="K44" s="149"/>
      <c r="L44" s="149"/>
      <c r="M44" s="149"/>
      <c r="N44" s="149"/>
      <c r="O44" s="149"/>
      <c r="P44" s="30"/>
      <c r="R44" s="47"/>
    </row>
    <row r="45" spans="1:93" s="7" customFormat="1">
      <c r="A45" s="30"/>
      <c r="B45" s="58"/>
      <c r="C45" s="72">
        <f t="shared" si="0"/>
        <v>24</v>
      </c>
      <c r="D45" s="26" t="s">
        <v>96</v>
      </c>
      <c r="E45" s="23" t="s">
        <v>73</v>
      </c>
      <c r="F45" s="23">
        <v>3</v>
      </c>
      <c r="G45" s="47"/>
      <c r="H45" s="158">
        <v>0</v>
      </c>
      <c r="I45" s="158">
        <v>0</v>
      </c>
      <c r="J45" s="134"/>
      <c r="K45" s="149"/>
      <c r="L45" s="149"/>
      <c r="M45" s="149"/>
      <c r="N45" s="149"/>
      <c r="O45" s="149"/>
      <c r="P45" s="30"/>
      <c r="R45" s="47"/>
    </row>
    <row r="46" spans="1:93" s="7" customFormat="1">
      <c r="A46" s="30"/>
      <c r="B46" s="58"/>
      <c r="C46" s="72">
        <f t="shared" si="0"/>
        <v>25</v>
      </c>
      <c r="D46" s="26" t="s">
        <v>97</v>
      </c>
      <c r="E46" s="23" t="s">
        <v>73</v>
      </c>
      <c r="F46" s="23">
        <v>3</v>
      </c>
      <c r="G46" s="47"/>
      <c r="H46" s="158">
        <v>3.9969530000000003E-2</v>
      </c>
      <c r="I46" s="158">
        <v>4.3919130000000008E-2</v>
      </c>
      <c r="J46" s="134"/>
      <c r="K46" s="149"/>
      <c r="L46" s="149"/>
      <c r="M46" s="149"/>
      <c r="N46" s="149"/>
      <c r="O46" s="149"/>
      <c r="P46" s="30"/>
      <c r="R46" s="47"/>
    </row>
    <row r="47" spans="1:93" s="7" customFormat="1">
      <c r="A47" s="30"/>
      <c r="B47" s="58"/>
      <c r="C47" s="72">
        <f t="shared" si="0"/>
        <v>26</v>
      </c>
      <c r="D47" s="26" t="s">
        <v>98</v>
      </c>
      <c r="E47" s="23" t="s">
        <v>73</v>
      </c>
      <c r="F47" s="23">
        <v>3</v>
      </c>
      <c r="G47" s="47"/>
      <c r="H47" s="158">
        <v>0</v>
      </c>
      <c r="I47" s="158">
        <v>0</v>
      </c>
      <c r="J47" s="134"/>
      <c r="K47" s="149"/>
      <c r="L47" s="149"/>
      <c r="M47" s="149"/>
      <c r="N47" s="149"/>
      <c r="O47" s="149"/>
      <c r="P47" s="30"/>
      <c r="R47" s="47"/>
    </row>
    <row r="48" spans="1:93" s="7" customFormat="1">
      <c r="A48" s="30"/>
      <c r="B48" s="58"/>
      <c r="C48" s="72">
        <f t="shared" si="0"/>
        <v>27</v>
      </c>
      <c r="D48" s="22" t="s">
        <v>481</v>
      </c>
      <c r="E48" s="23" t="s">
        <v>73</v>
      </c>
      <c r="F48" s="23">
        <v>3</v>
      </c>
      <c r="G48" s="47"/>
      <c r="H48" s="158">
        <v>6.3595800000000001E-3</v>
      </c>
      <c r="I48" s="158">
        <v>-3.7310000000000012E-4</v>
      </c>
      <c r="J48" s="134"/>
      <c r="K48" s="149"/>
      <c r="L48" s="149"/>
      <c r="M48" s="149"/>
      <c r="N48" s="149"/>
      <c r="O48" s="149"/>
      <c r="P48" s="30"/>
      <c r="R48" s="47"/>
    </row>
    <row r="49" spans="1:16" s="7" customFormat="1">
      <c r="A49" s="30"/>
      <c r="B49" s="58"/>
      <c r="H49" s="6"/>
      <c r="I49" s="6"/>
      <c r="J49" s="136"/>
      <c r="K49" s="6"/>
      <c r="L49" s="6"/>
      <c r="M49" s="6"/>
      <c r="N49" s="6"/>
      <c r="O49" s="6"/>
      <c r="P49" s="30"/>
    </row>
    <row r="50" spans="1:16" s="7" customFormat="1">
      <c r="A50" s="30"/>
      <c r="C50" s="101" t="s">
        <v>103</v>
      </c>
      <c r="D50" s="29" t="s">
        <v>43</v>
      </c>
      <c r="E50" s="28"/>
      <c r="F50" s="28"/>
      <c r="G50" s="47"/>
      <c r="H50" s="5"/>
      <c r="I50" s="5"/>
      <c r="J50" s="118"/>
      <c r="K50" s="5"/>
      <c r="L50" s="5"/>
      <c r="M50" s="5"/>
      <c r="N50" s="5"/>
      <c r="O50" s="5"/>
      <c r="P50" s="30"/>
    </row>
    <row r="51" spans="1:16" s="7" customFormat="1">
      <c r="A51" s="30"/>
      <c r="C51" s="72">
        <v>28</v>
      </c>
      <c r="D51" s="22" t="s">
        <v>104</v>
      </c>
      <c r="E51" s="23" t="s">
        <v>73</v>
      </c>
      <c r="F51" s="23">
        <v>3</v>
      </c>
      <c r="G51" s="47"/>
      <c r="H51" s="158">
        <v>1.3261058450000001</v>
      </c>
      <c r="I51" s="158">
        <v>1.50654724</v>
      </c>
      <c r="J51" s="134"/>
      <c r="K51" s="149"/>
      <c r="L51" s="149"/>
      <c r="M51" s="149"/>
      <c r="N51" s="149"/>
      <c r="O51" s="149"/>
      <c r="P51" s="30"/>
    </row>
    <row r="52" spans="1:16" s="7" customFormat="1">
      <c r="A52" s="30"/>
      <c r="C52" s="72">
        <f>C51+1</f>
        <v>29</v>
      </c>
      <c r="D52" s="22" t="s">
        <v>105</v>
      </c>
      <c r="E52" s="23" t="s">
        <v>73</v>
      </c>
      <c r="F52" s="23">
        <v>3</v>
      </c>
      <c r="G52" s="47"/>
      <c r="H52" s="158">
        <v>0.55712491500000005</v>
      </c>
      <c r="I52" s="158">
        <v>0.80494486499999995</v>
      </c>
      <c r="J52" s="134"/>
      <c r="K52" s="149"/>
      <c r="L52" s="149"/>
      <c r="M52" s="149"/>
      <c r="N52" s="149"/>
      <c r="O52" s="149"/>
      <c r="P52" s="30"/>
    </row>
    <row r="53" spans="1:16" s="7" customFormat="1">
      <c r="A53" s="30"/>
      <c r="C53" s="72">
        <f>C52+1</f>
        <v>30</v>
      </c>
      <c r="D53" s="22" t="s">
        <v>106</v>
      </c>
      <c r="E53" s="23" t="s">
        <v>73</v>
      </c>
      <c r="F53" s="23">
        <v>3</v>
      </c>
      <c r="G53" s="47"/>
      <c r="H53" s="158">
        <v>1.0272633600000001</v>
      </c>
      <c r="I53" s="158">
        <v>2.6457764999999993</v>
      </c>
      <c r="J53" s="134"/>
      <c r="K53" s="149"/>
      <c r="L53" s="149"/>
      <c r="M53" s="149"/>
      <c r="N53" s="149"/>
      <c r="O53" s="149"/>
      <c r="P53" s="30"/>
    </row>
    <row r="54" spans="1:16" s="7" customFormat="1">
      <c r="A54" s="30"/>
      <c r="C54" s="72">
        <f>C53+1</f>
        <v>31</v>
      </c>
      <c r="D54" s="22" t="s">
        <v>107</v>
      </c>
      <c r="E54" s="23" t="s">
        <v>73</v>
      </c>
      <c r="F54" s="23">
        <v>3</v>
      </c>
      <c r="G54" s="47"/>
      <c r="H54" s="158">
        <v>7.7145334516095749</v>
      </c>
      <c r="I54" s="158">
        <v>5.5496711289146017</v>
      </c>
      <c r="J54" s="134"/>
      <c r="K54" s="149"/>
      <c r="L54" s="149"/>
      <c r="M54" s="149"/>
      <c r="N54" s="149"/>
      <c r="O54" s="149"/>
      <c r="P54" s="30"/>
    </row>
    <row r="55" spans="1:16" s="7" customFormat="1">
      <c r="A55" s="30"/>
      <c r="C55" s="72">
        <f>C54+1</f>
        <v>32</v>
      </c>
      <c r="D55" s="26" t="s">
        <v>108</v>
      </c>
      <c r="E55" s="23" t="s">
        <v>73</v>
      </c>
      <c r="F55" s="23">
        <v>3</v>
      </c>
      <c r="G55" s="47"/>
      <c r="H55" s="158">
        <v>-0.6841447799999999</v>
      </c>
      <c r="I55" s="158">
        <v>-0.70604153999999997</v>
      </c>
      <c r="J55" s="134"/>
      <c r="K55" s="149"/>
      <c r="L55" s="149"/>
      <c r="M55" s="149"/>
      <c r="N55" s="149"/>
      <c r="O55" s="149"/>
      <c r="P55" s="30"/>
    </row>
    <row r="56" spans="1:16" s="7" customFormat="1">
      <c r="A56" s="30"/>
      <c r="H56" s="6"/>
      <c r="I56" s="6"/>
      <c r="J56" s="136"/>
      <c r="K56" s="6"/>
      <c r="L56" s="6"/>
      <c r="M56" s="6"/>
      <c r="N56" s="6"/>
      <c r="O56" s="6"/>
      <c r="P56" s="30"/>
    </row>
    <row r="57" spans="1:16" s="7" customFormat="1">
      <c r="A57" s="30"/>
      <c r="C57" s="101" t="s">
        <v>109</v>
      </c>
      <c r="D57" s="29" t="s">
        <v>110</v>
      </c>
      <c r="E57" s="28"/>
      <c r="F57" s="28"/>
      <c r="G57" s="47"/>
      <c r="H57" s="5"/>
      <c r="I57" s="5"/>
      <c r="J57" s="118"/>
      <c r="K57" s="5"/>
      <c r="L57" s="5"/>
      <c r="M57" s="5"/>
      <c r="N57" s="5"/>
      <c r="O57" s="5"/>
      <c r="P57" s="30"/>
    </row>
    <row r="58" spans="1:16" s="7" customFormat="1">
      <c r="A58" s="30"/>
      <c r="C58" s="72">
        <v>33</v>
      </c>
      <c r="D58" s="22" t="s">
        <v>71</v>
      </c>
      <c r="E58" s="23" t="s">
        <v>73</v>
      </c>
      <c r="F58" s="23">
        <v>3</v>
      </c>
      <c r="G58" s="47"/>
      <c r="H58" s="126">
        <f>SUM(H12:H16)</f>
        <v>0.98747722450745734</v>
      </c>
      <c r="I58" s="126">
        <f>SUM(I12:I16)</f>
        <v>0.98490264819601325</v>
      </c>
      <c r="J58" s="134"/>
      <c r="K58" s="126">
        <f>SUM(K12:K16)</f>
        <v>0</v>
      </c>
      <c r="L58" s="126">
        <f>SUM(L12:L16)</f>
        <v>0</v>
      </c>
      <c r="M58" s="126">
        <f>SUM(M12:M16)</f>
        <v>0</v>
      </c>
      <c r="N58" s="126">
        <f>SUM(N12:N16)</f>
        <v>0</v>
      </c>
      <c r="O58" s="126">
        <f>SUM(O12:O16)</f>
        <v>0</v>
      </c>
      <c r="P58" s="30"/>
    </row>
    <row r="59" spans="1:16" s="7" customFormat="1">
      <c r="A59" s="30"/>
      <c r="C59" s="72">
        <f>C58+1</f>
        <v>34</v>
      </c>
      <c r="D59" s="26" t="s">
        <v>80</v>
      </c>
      <c r="E59" s="23" t="s">
        <v>73</v>
      </c>
      <c r="F59" s="23">
        <v>3</v>
      </c>
      <c r="G59" s="47"/>
      <c r="H59" s="128">
        <f>H19</f>
        <v>0.29947323262899994</v>
      </c>
      <c r="I59" s="128">
        <f>I19</f>
        <v>2.7756198709624997</v>
      </c>
      <c r="J59" s="134"/>
      <c r="K59" s="128">
        <f>K19</f>
        <v>0</v>
      </c>
      <c r="L59" s="128">
        <f>L19</f>
        <v>0</v>
      </c>
      <c r="M59" s="128">
        <f>M19</f>
        <v>0</v>
      </c>
      <c r="N59" s="128">
        <f>N19</f>
        <v>0</v>
      </c>
      <c r="O59" s="128">
        <f>O19</f>
        <v>0</v>
      </c>
      <c r="P59" s="30"/>
    </row>
    <row r="60" spans="1:16" s="7" customFormat="1">
      <c r="A60" s="30"/>
      <c r="C60" s="72">
        <f t="shared" ref="C60:C65" si="1">C59+1</f>
        <v>35</v>
      </c>
      <c r="D60" s="26" t="s">
        <v>111</v>
      </c>
      <c r="E60" s="23" t="s">
        <v>73</v>
      </c>
      <c r="F60" s="23">
        <v>3</v>
      </c>
      <c r="G60" s="47"/>
      <c r="H60" s="126">
        <f>SUM(H22:H26)</f>
        <v>1.072413051480638</v>
      </c>
      <c r="I60" s="126">
        <f>SUM(I22:I26)</f>
        <v>1.4160383072975764</v>
      </c>
      <c r="J60" s="134"/>
      <c r="K60" s="126">
        <f>SUM(K22:K26)</f>
        <v>0</v>
      </c>
      <c r="L60" s="126">
        <f>SUM(L22:L26)</f>
        <v>0</v>
      </c>
      <c r="M60" s="126">
        <f>SUM(M22:M26)</f>
        <v>0</v>
      </c>
      <c r="N60" s="126">
        <f>SUM(N22:N26)</f>
        <v>0</v>
      </c>
      <c r="O60" s="126">
        <f>SUM(O22:O26)</f>
        <v>0</v>
      </c>
      <c r="P60" s="30"/>
    </row>
    <row r="61" spans="1:16" s="7" customFormat="1">
      <c r="A61" s="30"/>
      <c r="C61" s="72">
        <f t="shared" si="1"/>
        <v>36</v>
      </c>
      <c r="D61" s="26" t="s">
        <v>112</v>
      </c>
      <c r="E61" s="23" t="s">
        <v>73</v>
      </c>
      <c r="F61" s="23">
        <v>3</v>
      </c>
      <c r="G61" s="47"/>
      <c r="H61" s="126">
        <f>SUM(H29:H30)</f>
        <v>0.15787287</v>
      </c>
      <c r="I61" s="126">
        <f>SUM(I29:I30)</f>
        <v>3.5392214000000005E-2</v>
      </c>
      <c r="J61" s="134"/>
      <c r="K61" s="126">
        <f>SUM(K29:K30)</f>
        <v>0</v>
      </c>
      <c r="L61" s="126">
        <f>SUM(L29:L30)</f>
        <v>0</v>
      </c>
      <c r="M61" s="126">
        <f>SUM(M29:M30)</f>
        <v>0</v>
      </c>
      <c r="N61" s="126">
        <f>SUM(N29:N30)</f>
        <v>0</v>
      </c>
      <c r="O61" s="126">
        <f>SUM(O29:O30)</f>
        <v>0</v>
      </c>
      <c r="P61" s="30"/>
    </row>
    <row r="62" spans="1:16" s="7" customFormat="1">
      <c r="A62" s="30"/>
      <c r="C62" s="72">
        <f t="shared" si="1"/>
        <v>37</v>
      </c>
      <c r="D62" s="26" t="s">
        <v>93</v>
      </c>
      <c r="E62" s="23" t="s">
        <v>73</v>
      </c>
      <c r="F62" s="23">
        <v>3</v>
      </c>
      <c r="G62" s="47"/>
      <c r="H62" s="126">
        <f>SUM(H33:H38)</f>
        <v>1.7807994700000001</v>
      </c>
      <c r="I62" s="126">
        <f>SUM(I33:I38)</f>
        <v>0.86160722333333317</v>
      </c>
      <c r="J62" s="134"/>
      <c r="K62" s="126">
        <f>SUM(K33:K38)</f>
        <v>0</v>
      </c>
      <c r="L62" s="126">
        <f>SUM(L33:L38)</f>
        <v>0</v>
      </c>
      <c r="M62" s="126">
        <f>SUM(M33:M38)</f>
        <v>0</v>
      </c>
      <c r="N62" s="126">
        <f>SUM(N33:N38)</f>
        <v>0</v>
      </c>
      <c r="O62" s="126">
        <f>SUM(O33:O38)</f>
        <v>0</v>
      </c>
      <c r="P62" s="30"/>
    </row>
    <row r="63" spans="1:16" s="7" customFormat="1">
      <c r="A63" s="30"/>
      <c r="C63" s="72">
        <f t="shared" si="1"/>
        <v>38</v>
      </c>
      <c r="D63" s="26" t="s">
        <v>100</v>
      </c>
      <c r="E63" s="23" t="s">
        <v>73</v>
      </c>
      <c r="F63" s="23">
        <v>3</v>
      </c>
      <c r="G63" s="47"/>
      <c r="H63" s="126">
        <f>SUM(H41:H48)</f>
        <v>0.56653984000000013</v>
      </c>
      <c r="I63" s="126">
        <f>SUM(I41:I48)</f>
        <v>0.54991891500000012</v>
      </c>
      <c r="J63" s="135"/>
      <c r="K63" s="126">
        <f>SUM(K41:K48)</f>
        <v>0</v>
      </c>
      <c r="L63" s="126">
        <f>SUM(L41:L48)</f>
        <v>0</v>
      </c>
      <c r="M63" s="126">
        <f>SUM(M41:M48)</f>
        <v>0</v>
      </c>
      <c r="N63" s="126">
        <f>SUM(N41:N48)</f>
        <v>0</v>
      </c>
      <c r="O63" s="126">
        <f>SUM(O41:O48)</f>
        <v>0</v>
      </c>
      <c r="P63" s="30"/>
    </row>
    <row r="64" spans="1:16" s="7" customFormat="1">
      <c r="A64" s="30"/>
      <c r="C64" s="72">
        <f t="shared" si="1"/>
        <v>39</v>
      </c>
      <c r="D64" s="26" t="s">
        <v>43</v>
      </c>
      <c r="E64" s="23" t="s">
        <v>73</v>
      </c>
      <c r="F64" s="23">
        <v>3</v>
      </c>
      <c r="G64" s="47"/>
      <c r="H64" s="116">
        <f>SUM(H51:H55)</f>
        <v>9.9408827916095746</v>
      </c>
      <c r="I64" s="116">
        <f>SUM(I51:I55)</f>
        <v>9.8008981939146018</v>
      </c>
      <c r="J64" s="134"/>
      <c r="K64" s="116">
        <f>SUM(K51:K55)</f>
        <v>0</v>
      </c>
      <c r="L64" s="116">
        <f>SUM(L51:L55)</f>
        <v>0</v>
      </c>
      <c r="M64" s="116">
        <f>SUM(M51:M55)</f>
        <v>0</v>
      </c>
      <c r="N64" s="116">
        <f>SUM(N51:N55)</f>
        <v>0</v>
      </c>
      <c r="O64" s="116">
        <f>SUM(O51:O55)</f>
        <v>0</v>
      </c>
      <c r="P64" s="30"/>
    </row>
    <row r="65" spans="1:16" s="7" customFormat="1">
      <c r="A65" s="30"/>
      <c r="C65" s="72">
        <f t="shared" si="1"/>
        <v>40</v>
      </c>
      <c r="D65" s="26" t="s">
        <v>113</v>
      </c>
      <c r="E65" s="23" t="s">
        <v>73</v>
      </c>
      <c r="F65" s="23">
        <v>3</v>
      </c>
      <c r="G65" s="47"/>
      <c r="H65" s="126">
        <f>SUM(H58:H64)</f>
        <v>14.805458480226669</v>
      </c>
      <c r="I65" s="126">
        <f>SUM(I58:I64)</f>
        <v>16.424377372704026</v>
      </c>
      <c r="J65" s="134"/>
      <c r="K65" s="126">
        <f>SUM(K58:K64)</f>
        <v>0</v>
      </c>
      <c r="L65" s="126">
        <f>SUM(L58:L64)</f>
        <v>0</v>
      </c>
      <c r="M65" s="126">
        <f>SUM(M58:M64)</f>
        <v>0</v>
      </c>
      <c r="N65" s="126">
        <f>SUM(N58:N64)</f>
        <v>0</v>
      </c>
      <c r="O65" s="126">
        <f>SUM(O58:O64)</f>
        <v>0</v>
      </c>
      <c r="P65" s="30"/>
    </row>
    <row r="66" spans="1:16" s="7" customFormat="1" ht="16" thickBot="1">
      <c r="A66" s="30"/>
      <c r="B66" s="32"/>
      <c r="C66" s="33"/>
      <c r="D66" s="33"/>
      <c r="E66" s="33"/>
      <c r="F66" s="33"/>
      <c r="G66" s="33"/>
      <c r="H66" s="33"/>
      <c r="I66" s="33"/>
      <c r="J66" s="137"/>
      <c r="K66" s="33"/>
      <c r="L66" s="117"/>
      <c r="M66" s="33"/>
      <c r="N66" s="33"/>
      <c r="O66" s="33"/>
      <c r="P66" s="34"/>
    </row>
    <row r="67" spans="1:16" s="7" customFormat="1">
      <c r="C67" s="35"/>
      <c r="J67" s="138"/>
      <c r="K67" s="109"/>
      <c r="L67" s="109"/>
      <c r="M67" s="109"/>
      <c r="N67" s="109"/>
      <c r="O67" s="109"/>
    </row>
    <row r="68" spans="1:16" s="7" customFormat="1">
      <c r="J68" s="138"/>
      <c r="K68" s="109"/>
      <c r="L68" s="109"/>
      <c r="M68" s="109"/>
      <c r="N68" s="109"/>
      <c r="O68" s="109"/>
    </row>
    <row r="69" spans="1:16" s="7" customFormat="1">
      <c r="J69" s="120"/>
    </row>
    <row r="70" spans="1:16" s="7" customFormat="1">
      <c r="J70" s="120"/>
      <c r="K70" s="17"/>
      <c r="L70" s="109"/>
      <c r="M70" s="138"/>
      <c r="N70" s="150"/>
    </row>
    <row r="71" spans="1:16" s="7" customFormat="1">
      <c r="J71" s="120"/>
      <c r="L71" s="109"/>
      <c r="M71" s="109"/>
      <c r="N71" s="109"/>
      <c r="O71" s="109"/>
    </row>
    <row r="72" spans="1:16" s="7" customFormat="1">
      <c r="J72" s="120"/>
      <c r="L72" s="109"/>
      <c r="M72" s="109"/>
      <c r="N72" s="109"/>
      <c r="O72" s="109"/>
    </row>
    <row r="73" spans="1:16" s="7" customFormat="1">
      <c r="J73" s="120"/>
      <c r="L73" s="150"/>
      <c r="M73" s="150"/>
      <c r="N73" s="150"/>
      <c r="O73" s="150"/>
    </row>
    <row r="74" spans="1:16" s="7" customFormat="1">
      <c r="J74" s="120"/>
    </row>
    <row r="75" spans="1:16" s="7" customFormat="1">
      <c r="J75" s="120"/>
    </row>
    <row r="76" spans="1:16" s="7" customFormat="1">
      <c r="J76" s="120"/>
    </row>
    <row r="77" spans="1:16" s="7" customFormat="1">
      <c r="J77" s="120"/>
    </row>
    <row r="78" spans="1:16" s="7" customFormat="1">
      <c r="J78" s="120"/>
    </row>
    <row r="79" spans="1:16" s="7" customFormat="1">
      <c r="J79" s="120"/>
    </row>
    <row r="80" spans="1:16" s="7" customFormat="1">
      <c r="J80" s="120"/>
    </row>
    <row r="81" spans="10:10" s="7" customFormat="1">
      <c r="J81" s="120"/>
    </row>
    <row r="82" spans="10:10" s="7" customFormat="1">
      <c r="J82" s="120"/>
    </row>
    <row r="83" spans="10:10" s="7" customFormat="1">
      <c r="J83" s="120"/>
    </row>
    <row r="84" spans="10:10" s="7" customFormat="1">
      <c r="J84" s="120"/>
    </row>
    <row r="85" spans="10:10" s="7" customFormat="1">
      <c r="J85" s="120"/>
    </row>
    <row r="86" spans="10:10" s="7" customFormat="1">
      <c r="J86" s="120"/>
    </row>
    <row r="87" spans="10:10" s="7" customFormat="1">
      <c r="J87" s="120"/>
    </row>
    <row r="88" spans="10:10" s="7" customFormat="1">
      <c r="J88" s="120"/>
    </row>
    <row r="89" spans="10:10" s="7" customFormat="1">
      <c r="J89" s="120"/>
    </row>
    <row r="90" spans="10:10" s="7" customFormat="1">
      <c r="J90" s="120"/>
    </row>
    <row r="91" spans="10:10" s="7" customFormat="1">
      <c r="J91" s="120"/>
    </row>
    <row r="92" spans="10:10" s="7" customFormat="1">
      <c r="J92" s="120"/>
    </row>
    <row r="93" spans="10:10" s="7" customFormat="1">
      <c r="J93" s="120"/>
    </row>
    <row r="94" spans="10:10" s="7" customFormat="1">
      <c r="J94" s="120"/>
    </row>
    <row r="95" spans="10:10" s="7" customFormat="1">
      <c r="J95" s="120"/>
    </row>
    <row r="96" spans="10:10" s="7" customFormat="1">
      <c r="J96" s="120"/>
    </row>
    <row r="97" spans="10:10" s="7" customFormat="1">
      <c r="J97" s="120"/>
    </row>
    <row r="98" spans="10:10" s="7" customFormat="1">
      <c r="J98" s="120"/>
    </row>
    <row r="99" spans="10:10" s="7" customFormat="1">
      <c r="J99" s="120"/>
    </row>
    <row r="100" spans="10:10" s="7" customFormat="1">
      <c r="J100" s="120"/>
    </row>
    <row r="101" spans="10:10" s="7" customFormat="1">
      <c r="J101" s="120"/>
    </row>
    <row r="102" spans="10:10" s="7" customFormat="1">
      <c r="J102" s="120"/>
    </row>
    <row r="103" spans="10:10" s="7" customFormat="1">
      <c r="J103" s="120"/>
    </row>
    <row r="104" spans="10:10" s="7" customFormat="1">
      <c r="J104" s="120"/>
    </row>
    <row r="105" spans="10:10" s="7" customFormat="1">
      <c r="J105" s="120"/>
    </row>
    <row r="106" spans="10:10" s="7" customFormat="1">
      <c r="J106" s="120"/>
    </row>
    <row r="107" spans="10:10" s="7" customFormat="1">
      <c r="J107" s="120"/>
    </row>
    <row r="108" spans="10:10" s="7" customFormat="1">
      <c r="J108" s="120"/>
    </row>
    <row r="109" spans="10:10" s="7" customFormat="1">
      <c r="J109" s="120"/>
    </row>
    <row r="110" spans="10:10" s="7" customFormat="1">
      <c r="J110" s="120"/>
    </row>
    <row r="111" spans="10:10" s="7" customFormat="1">
      <c r="J111" s="120"/>
    </row>
    <row r="112" spans="10:10" s="7" customFormat="1">
      <c r="J112" s="120"/>
    </row>
    <row r="113" spans="10:10" s="7" customFormat="1">
      <c r="J113" s="120"/>
    </row>
    <row r="114" spans="10:10" s="7" customFormat="1">
      <c r="J114" s="120"/>
    </row>
    <row r="115" spans="10:10" s="7" customFormat="1">
      <c r="J115" s="120"/>
    </row>
    <row r="116" spans="10:10" s="7" customFormat="1">
      <c r="J116" s="120"/>
    </row>
    <row r="117" spans="10:10" s="7" customFormat="1">
      <c r="J117" s="120"/>
    </row>
    <row r="118" spans="10:10" s="7" customFormat="1">
      <c r="J118" s="120"/>
    </row>
    <row r="119" spans="10:10" s="7" customFormat="1">
      <c r="J119" s="120"/>
    </row>
    <row r="120" spans="10:10" s="7" customFormat="1">
      <c r="J120" s="120"/>
    </row>
    <row r="121" spans="10:10" s="7" customFormat="1">
      <c r="J121" s="120"/>
    </row>
    <row r="122" spans="10:10" s="7" customFormat="1">
      <c r="J122" s="120"/>
    </row>
    <row r="123" spans="10:10" s="7" customFormat="1">
      <c r="J123" s="120"/>
    </row>
    <row r="124" spans="10:10" s="7" customFormat="1">
      <c r="J124" s="120"/>
    </row>
    <row r="125" spans="10:10" s="7" customFormat="1">
      <c r="J125" s="120"/>
    </row>
    <row r="126" spans="10:10" s="7" customFormat="1">
      <c r="J126" s="120"/>
    </row>
    <row r="127" spans="10:10" s="7" customFormat="1">
      <c r="J127" s="120"/>
    </row>
    <row r="128" spans="10:10" s="7" customFormat="1">
      <c r="J128" s="120"/>
    </row>
    <row r="129" spans="10:10" s="7" customFormat="1">
      <c r="J129" s="120"/>
    </row>
    <row r="130" spans="10:10" s="7" customFormat="1">
      <c r="J130" s="120"/>
    </row>
    <row r="131" spans="10:10" s="7" customFormat="1">
      <c r="J131" s="120"/>
    </row>
    <row r="132" spans="10:10" s="7" customFormat="1">
      <c r="J132" s="120"/>
    </row>
    <row r="133" spans="10:10" s="7" customFormat="1">
      <c r="J133" s="120"/>
    </row>
    <row r="134" spans="10:10" s="7" customFormat="1">
      <c r="J134" s="120"/>
    </row>
    <row r="135" spans="10:10" s="7" customFormat="1">
      <c r="J135" s="120"/>
    </row>
    <row r="136" spans="10:10" s="7" customFormat="1">
      <c r="J136" s="120"/>
    </row>
    <row r="137" spans="10:10" s="7" customFormat="1">
      <c r="J137" s="120"/>
    </row>
    <row r="138" spans="10:10" s="7" customFormat="1">
      <c r="J138" s="120"/>
    </row>
    <row r="139" spans="10:10" s="7" customFormat="1">
      <c r="J139" s="120"/>
    </row>
    <row r="140" spans="10:10" s="7" customFormat="1">
      <c r="J140" s="120"/>
    </row>
    <row r="141" spans="10:10" s="7" customFormat="1">
      <c r="J141" s="120"/>
    </row>
    <row r="142" spans="10:10" s="7" customFormat="1">
      <c r="J142" s="120"/>
    </row>
    <row r="143" spans="10:10" s="7" customFormat="1">
      <c r="J143" s="120"/>
    </row>
    <row r="144" spans="10:10" s="7" customFormat="1">
      <c r="J144" s="120"/>
    </row>
    <row r="145" spans="10:10" s="7" customFormat="1">
      <c r="J145" s="120"/>
    </row>
    <row r="146" spans="10:10" s="7" customFormat="1">
      <c r="J146" s="120"/>
    </row>
    <row r="147" spans="10:10" s="7" customFormat="1">
      <c r="J147" s="120"/>
    </row>
    <row r="148" spans="10:10" s="7" customFormat="1">
      <c r="J148" s="120"/>
    </row>
    <row r="149" spans="10:10" s="7" customFormat="1">
      <c r="J149" s="120"/>
    </row>
    <row r="150" spans="10:10" s="7" customFormat="1">
      <c r="J150" s="120"/>
    </row>
    <row r="151" spans="10:10" s="7" customFormat="1">
      <c r="J151" s="120"/>
    </row>
    <row r="152" spans="10:10" s="7" customFormat="1">
      <c r="J152" s="120"/>
    </row>
    <row r="153" spans="10:10" s="7" customFormat="1">
      <c r="J153" s="120"/>
    </row>
    <row r="154" spans="10:10" s="7" customFormat="1">
      <c r="J154" s="120"/>
    </row>
    <row r="155" spans="10:10" s="7" customFormat="1">
      <c r="J155" s="120"/>
    </row>
    <row r="156" spans="10:10" s="7" customFormat="1">
      <c r="J156" s="120"/>
    </row>
    <row r="157" spans="10:10" s="7" customFormat="1">
      <c r="J157" s="120"/>
    </row>
    <row r="158" spans="10:10" s="7" customFormat="1">
      <c r="J158" s="120"/>
    </row>
    <row r="159" spans="10:10" s="7" customFormat="1">
      <c r="J159" s="120"/>
    </row>
    <row r="160" spans="10:10" s="7" customFormat="1">
      <c r="J160" s="120"/>
    </row>
    <row r="161" spans="10:10" s="7" customFormat="1">
      <c r="J161" s="120"/>
    </row>
    <row r="162" spans="10:10" s="7" customFormat="1">
      <c r="J162" s="120"/>
    </row>
    <row r="163" spans="10:10" s="7" customFormat="1">
      <c r="J163" s="120"/>
    </row>
    <row r="164" spans="10:10" s="7" customFormat="1">
      <c r="J164" s="120"/>
    </row>
    <row r="165" spans="10:10" s="7" customFormat="1">
      <c r="J165" s="120"/>
    </row>
    <row r="166" spans="10:10" s="7" customFormat="1">
      <c r="J166" s="120"/>
    </row>
    <row r="167" spans="10:10" s="7" customFormat="1">
      <c r="J167" s="120"/>
    </row>
    <row r="168" spans="10:10" s="7" customFormat="1">
      <c r="J168" s="120"/>
    </row>
    <row r="169" spans="10:10" s="7" customFormat="1">
      <c r="J169" s="120"/>
    </row>
    <row r="170" spans="10:10" s="7" customFormat="1">
      <c r="J170" s="120"/>
    </row>
    <row r="171" spans="10:10" s="7" customFormat="1">
      <c r="J171" s="120"/>
    </row>
    <row r="172" spans="10:10" s="7" customFormat="1">
      <c r="J172" s="120"/>
    </row>
    <row r="173" spans="10:10" s="7" customFormat="1">
      <c r="J173" s="120"/>
    </row>
    <row r="174" spans="10:10" s="7" customFormat="1">
      <c r="J174" s="120"/>
    </row>
    <row r="175" spans="10:10" s="7" customFormat="1">
      <c r="J175" s="120"/>
    </row>
    <row r="176" spans="10:10" s="7" customFormat="1">
      <c r="J176" s="120"/>
    </row>
    <row r="177" spans="10:10" s="7" customFormat="1">
      <c r="J177" s="120"/>
    </row>
    <row r="178" spans="10:10" s="7" customFormat="1">
      <c r="J178" s="120"/>
    </row>
    <row r="179" spans="10:10" s="7" customFormat="1">
      <c r="J179" s="120"/>
    </row>
    <row r="180" spans="10:10" s="7" customFormat="1">
      <c r="J180" s="120"/>
    </row>
    <row r="181" spans="10:10" s="7" customFormat="1">
      <c r="J181" s="120"/>
    </row>
    <row r="182" spans="10:10" s="7" customFormat="1">
      <c r="J182" s="120"/>
    </row>
    <row r="183" spans="10:10" s="7" customFormat="1">
      <c r="J183" s="120"/>
    </row>
    <row r="184" spans="10:10" s="7" customFormat="1">
      <c r="J184" s="120"/>
    </row>
    <row r="185" spans="10:10" s="7" customFormat="1">
      <c r="J185" s="120"/>
    </row>
    <row r="186" spans="10:10" s="7" customFormat="1">
      <c r="J186" s="120"/>
    </row>
    <row r="187" spans="10:10" s="7" customFormat="1">
      <c r="J187" s="120"/>
    </row>
    <row r="188" spans="10:10" s="7" customFormat="1">
      <c r="J188" s="120"/>
    </row>
    <row r="189" spans="10:10" s="7" customFormat="1">
      <c r="J189" s="120"/>
    </row>
    <row r="190" spans="10:10" s="7" customFormat="1">
      <c r="J190" s="120"/>
    </row>
    <row r="191" spans="10:10" s="7" customFormat="1">
      <c r="J191" s="120"/>
    </row>
    <row r="192" spans="10:10" s="7" customFormat="1">
      <c r="J192" s="120"/>
    </row>
    <row r="193" spans="10:10" s="7" customFormat="1">
      <c r="J193" s="120"/>
    </row>
    <row r="194" spans="10:10" s="7" customFormat="1">
      <c r="J194" s="120"/>
    </row>
    <row r="195" spans="10:10" s="7" customFormat="1">
      <c r="J195" s="120"/>
    </row>
    <row r="196" spans="10:10" s="7" customFormat="1">
      <c r="J196" s="120"/>
    </row>
    <row r="197" spans="10:10" s="7" customFormat="1">
      <c r="J197" s="120"/>
    </row>
    <row r="198" spans="10:10" s="7" customFormat="1">
      <c r="J198" s="120"/>
    </row>
    <row r="199" spans="10:10" s="7" customFormat="1">
      <c r="J199" s="120"/>
    </row>
    <row r="200" spans="10:10" s="7" customFormat="1">
      <c r="J200" s="120"/>
    </row>
    <row r="201" spans="10:10" s="7" customFormat="1">
      <c r="J201" s="120"/>
    </row>
    <row r="202" spans="10:10" s="7" customFormat="1">
      <c r="J202" s="120"/>
    </row>
    <row r="203" spans="10:10" s="7" customFormat="1">
      <c r="J203" s="120"/>
    </row>
    <row r="204" spans="10:10" s="7" customFormat="1">
      <c r="J204" s="120"/>
    </row>
    <row r="205" spans="10:10" s="7" customFormat="1">
      <c r="J205" s="120"/>
    </row>
    <row r="206" spans="10:10" s="7" customFormat="1">
      <c r="J206" s="120"/>
    </row>
    <row r="207" spans="10:10" s="7" customFormat="1">
      <c r="J207" s="120"/>
    </row>
    <row r="208" spans="10:10" s="7" customFormat="1">
      <c r="J208" s="120"/>
    </row>
    <row r="209" spans="10:10" s="7" customFormat="1">
      <c r="J209" s="120"/>
    </row>
    <row r="210" spans="10:10" s="7" customFormat="1">
      <c r="J210" s="120"/>
    </row>
    <row r="211" spans="10:10" s="7" customFormat="1">
      <c r="J211" s="120"/>
    </row>
    <row r="212" spans="10:10" s="7" customFormat="1">
      <c r="J212" s="120"/>
    </row>
    <row r="213" spans="10:10" s="7" customFormat="1">
      <c r="J213" s="120"/>
    </row>
    <row r="214" spans="10:10" s="7" customFormat="1">
      <c r="J214" s="120"/>
    </row>
    <row r="215" spans="10:10" s="7" customFormat="1">
      <c r="J215" s="120"/>
    </row>
    <row r="216" spans="10:10" s="7" customFormat="1">
      <c r="J216" s="120"/>
    </row>
    <row r="217" spans="10:10" s="7" customFormat="1">
      <c r="J217" s="120"/>
    </row>
    <row r="218" spans="10:10" s="7" customFormat="1">
      <c r="J218" s="120"/>
    </row>
    <row r="219" spans="10:10" s="7" customFormat="1">
      <c r="J219" s="120"/>
    </row>
    <row r="220" spans="10:10" s="7" customFormat="1">
      <c r="J220" s="120"/>
    </row>
    <row r="221" spans="10:10" s="7" customFormat="1">
      <c r="J221" s="120"/>
    </row>
    <row r="222" spans="10:10" s="7" customFormat="1">
      <c r="J222" s="120"/>
    </row>
    <row r="223" spans="10:10" s="7" customFormat="1">
      <c r="J223" s="120"/>
    </row>
    <row r="224" spans="10:10" s="7" customFormat="1">
      <c r="J224" s="120"/>
    </row>
    <row r="225" spans="10:10" s="7" customFormat="1">
      <c r="J225" s="120"/>
    </row>
    <row r="226" spans="10:10" s="7" customFormat="1">
      <c r="J226" s="120"/>
    </row>
    <row r="227" spans="10:10" s="7" customFormat="1">
      <c r="J227" s="120"/>
    </row>
    <row r="228" spans="10:10" s="7" customFormat="1">
      <c r="J228" s="120"/>
    </row>
    <row r="229" spans="10:10" s="7" customFormat="1">
      <c r="J229" s="120"/>
    </row>
    <row r="230" spans="10:10" s="7" customFormat="1">
      <c r="J230" s="120"/>
    </row>
    <row r="231" spans="10:10" s="7" customFormat="1">
      <c r="J231" s="120"/>
    </row>
    <row r="232" spans="10:10" s="7" customFormat="1">
      <c r="J232" s="120"/>
    </row>
    <row r="233" spans="10:10" s="7" customFormat="1">
      <c r="J233" s="120"/>
    </row>
    <row r="234" spans="10:10" s="7" customFormat="1">
      <c r="J234" s="120"/>
    </row>
    <row r="235" spans="10:10" s="7" customFormat="1">
      <c r="J235" s="120"/>
    </row>
    <row r="236" spans="10:10" s="7" customFormat="1">
      <c r="J236" s="120"/>
    </row>
    <row r="237" spans="10:10" s="7" customFormat="1">
      <c r="J237" s="120"/>
    </row>
    <row r="238" spans="10:10" s="7" customFormat="1">
      <c r="J238" s="120"/>
    </row>
    <row r="239" spans="10:10" s="7" customFormat="1">
      <c r="J239" s="120"/>
    </row>
    <row r="240" spans="10:10" s="7" customFormat="1">
      <c r="J240" s="120"/>
    </row>
    <row r="241" spans="10:10" s="7" customFormat="1">
      <c r="J241" s="120"/>
    </row>
    <row r="242" spans="10:10" s="7" customFormat="1">
      <c r="J242" s="120"/>
    </row>
    <row r="243" spans="10:10" s="7" customFormat="1">
      <c r="J243" s="120"/>
    </row>
    <row r="244" spans="10:10" s="7" customFormat="1">
      <c r="J244" s="120"/>
    </row>
    <row r="245" spans="10:10" s="7" customFormat="1">
      <c r="J245" s="120"/>
    </row>
    <row r="246" spans="10:10" s="7" customFormat="1">
      <c r="J246" s="120"/>
    </row>
    <row r="247" spans="10:10" s="7" customFormat="1">
      <c r="J247" s="120"/>
    </row>
    <row r="248" spans="10:10" s="7" customFormat="1">
      <c r="J248" s="120"/>
    </row>
    <row r="249" spans="10:10" s="7" customFormat="1">
      <c r="J249" s="120"/>
    </row>
    <row r="250" spans="10:10" s="7" customFormat="1">
      <c r="J250" s="120"/>
    </row>
    <row r="251" spans="10:10" s="7" customFormat="1">
      <c r="J251" s="120"/>
    </row>
    <row r="252" spans="10:10" s="7" customFormat="1">
      <c r="J252" s="120"/>
    </row>
    <row r="253" spans="10:10" s="7" customFormat="1">
      <c r="J253" s="120"/>
    </row>
    <row r="254" spans="10:10" s="7" customFormat="1">
      <c r="J254" s="120"/>
    </row>
    <row r="255" spans="10:10" s="7" customFormat="1">
      <c r="J255" s="120"/>
    </row>
    <row r="256" spans="10:10" s="7" customFormat="1">
      <c r="J256" s="120"/>
    </row>
    <row r="257" spans="10:10" s="7" customFormat="1">
      <c r="J257" s="120"/>
    </row>
    <row r="258" spans="10:10" s="7" customFormat="1">
      <c r="J258" s="120"/>
    </row>
    <row r="259" spans="10:10" s="7" customFormat="1">
      <c r="J259" s="120"/>
    </row>
    <row r="260" spans="10:10" s="7" customFormat="1">
      <c r="J260" s="120"/>
    </row>
    <row r="261" spans="10:10" s="7" customFormat="1">
      <c r="J261" s="120"/>
    </row>
    <row r="262" spans="10:10" s="7" customFormat="1">
      <c r="J262" s="120"/>
    </row>
    <row r="263" spans="10:10" s="7" customFormat="1">
      <c r="J263" s="120"/>
    </row>
    <row r="264" spans="10:10" s="7" customFormat="1">
      <c r="J264" s="120"/>
    </row>
    <row r="265" spans="10:10" s="7" customFormat="1">
      <c r="J265" s="120"/>
    </row>
    <row r="266" spans="10:10" s="7" customFormat="1">
      <c r="J266" s="120"/>
    </row>
    <row r="267" spans="10:10" s="7" customFormat="1">
      <c r="J267" s="120"/>
    </row>
    <row r="268" spans="10:10" s="7" customFormat="1">
      <c r="J268" s="120"/>
    </row>
    <row r="269" spans="10:10" s="7" customFormat="1">
      <c r="J269" s="120"/>
    </row>
    <row r="270" spans="10:10" s="7" customFormat="1">
      <c r="J270" s="120"/>
    </row>
    <row r="271" spans="10:10" s="7" customFormat="1">
      <c r="J271" s="120"/>
    </row>
    <row r="272" spans="10:10" s="7" customFormat="1">
      <c r="J272" s="120"/>
    </row>
    <row r="273" spans="10:10" s="7" customFormat="1">
      <c r="J273" s="120"/>
    </row>
    <row r="274" spans="10:10" s="7" customFormat="1">
      <c r="J274" s="120"/>
    </row>
    <row r="275" spans="10:10" s="7" customFormat="1">
      <c r="J275" s="120"/>
    </row>
    <row r="276" spans="10:10" s="7" customFormat="1">
      <c r="J276" s="120"/>
    </row>
    <row r="277" spans="10:10" s="7" customFormat="1">
      <c r="J277" s="120"/>
    </row>
    <row r="278" spans="10:10" s="7" customFormat="1">
      <c r="J278" s="120"/>
    </row>
    <row r="279" spans="10:10" s="7" customFormat="1">
      <c r="J279" s="120"/>
    </row>
    <row r="280" spans="10:10" s="7" customFormat="1">
      <c r="J280" s="120"/>
    </row>
    <row r="281" spans="10:10" s="7" customFormat="1">
      <c r="J281" s="120"/>
    </row>
    <row r="282" spans="10:10" s="7" customFormat="1">
      <c r="J282" s="120"/>
    </row>
    <row r="283" spans="10:10" s="7" customFormat="1">
      <c r="J283" s="120"/>
    </row>
    <row r="284" spans="10:10" s="7" customFormat="1">
      <c r="J284" s="120"/>
    </row>
    <row r="285" spans="10:10" s="7" customFormat="1">
      <c r="J285" s="120"/>
    </row>
    <row r="286" spans="10:10" s="7" customFormat="1">
      <c r="J286" s="120"/>
    </row>
    <row r="287" spans="10:10" s="7" customFormat="1">
      <c r="J287" s="120"/>
    </row>
    <row r="288" spans="10:10" s="7" customFormat="1">
      <c r="J288" s="120"/>
    </row>
    <row r="289" spans="10:10" s="7" customFormat="1">
      <c r="J289" s="120"/>
    </row>
    <row r="290" spans="10:10" s="7" customFormat="1">
      <c r="J290" s="120"/>
    </row>
    <row r="291" spans="10:10" s="7" customFormat="1">
      <c r="J291" s="120"/>
    </row>
    <row r="292" spans="10:10" s="7" customFormat="1">
      <c r="J292" s="120"/>
    </row>
    <row r="293" spans="10:10" s="7" customFormat="1">
      <c r="J293" s="120"/>
    </row>
    <row r="294" spans="10:10" s="7" customFormat="1">
      <c r="J294" s="120"/>
    </row>
    <row r="295" spans="10:10" s="7" customFormat="1">
      <c r="J295" s="120"/>
    </row>
    <row r="296" spans="10:10" s="7" customFormat="1">
      <c r="J296" s="120"/>
    </row>
    <row r="297" spans="10:10" s="7" customFormat="1">
      <c r="J297" s="120"/>
    </row>
    <row r="298" spans="10:10" s="7" customFormat="1">
      <c r="J298" s="120"/>
    </row>
    <row r="299" spans="10:10" s="7" customFormat="1">
      <c r="J299" s="120"/>
    </row>
    <row r="300" spans="10:10" s="7" customFormat="1">
      <c r="J300" s="120"/>
    </row>
    <row r="301" spans="10:10" s="7" customFormat="1">
      <c r="J301" s="120"/>
    </row>
    <row r="302" spans="10:10" s="7" customFormat="1">
      <c r="J302" s="120"/>
    </row>
    <row r="303" spans="10:10" s="7" customFormat="1">
      <c r="J303" s="120"/>
    </row>
    <row r="304" spans="10:10" s="7" customFormat="1">
      <c r="J304" s="120"/>
    </row>
    <row r="305" spans="10:10" s="7" customFormat="1">
      <c r="J305" s="120"/>
    </row>
    <row r="306" spans="10:10" s="7" customFormat="1">
      <c r="J306" s="120"/>
    </row>
    <row r="307" spans="10:10" s="7" customFormat="1">
      <c r="J307" s="120"/>
    </row>
    <row r="308" spans="10:10" s="7" customFormat="1">
      <c r="J308" s="120"/>
    </row>
    <row r="309" spans="10:10" s="7" customFormat="1">
      <c r="J309" s="120"/>
    </row>
    <row r="310" spans="10:10" s="7" customFormat="1">
      <c r="J310" s="120"/>
    </row>
    <row r="311" spans="10:10" s="7" customFormat="1">
      <c r="J311" s="120"/>
    </row>
    <row r="312" spans="10:10" s="7" customFormat="1">
      <c r="J312" s="120"/>
    </row>
    <row r="313" spans="10:10" s="7" customFormat="1">
      <c r="J313" s="120"/>
    </row>
    <row r="314" spans="10:10" s="7" customFormat="1">
      <c r="J314" s="120"/>
    </row>
    <row r="315" spans="10:10" s="7" customFormat="1">
      <c r="J315" s="120"/>
    </row>
    <row r="316" spans="10:10" s="7" customFormat="1">
      <c r="J316" s="120"/>
    </row>
    <row r="317" spans="10:10" s="7" customFormat="1">
      <c r="J317" s="120"/>
    </row>
    <row r="318" spans="10:10" s="7" customFormat="1">
      <c r="J318" s="120"/>
    </row>
    <row r="319" spans="10:10" s="7" customFormat="1">
      <c r="J319" s="120"/>
    </row>
    <row r="320" spans="10:10" s="7" customFormat="1">
      <c r="J320" s="120"/>
    </row>
    <row r="321" spans="10:10" s="7" customFormat="1">
      <c r="J321" s="120"/>
    </row>
    <row r="322" spans="10:10" s="7" customFormat="1">
      <c r="J322" s="120"/>
    </row>
    <row r="323" spans="10:10" s="7" customFormat="1">
      <c r="J323" s="120"/>
    </row>
    <row r="324" spans="10:10" s="7" customFormat="1">
      <c r="J324" s="120"/>
    </row>
    <row r="325" spans="10:10" s="7" customFormat="1">
      <c r="J325" s="120"/>
    </row>
    <row r="326" spans="10:10" s="7" customFormat="1">
      <c r="J326" s="120"/>
    </row>
    <row r="327" spans="10:10" s="7" customFormat="1">
      <c r="J327" s="120"/>
    </row>
    <row r="328" spans="10:10" s="7" customFormat="1">
      <c r="J328" s="120"/>
    </row>
    <row r="329" spans="10:10" s="7" customFormat="1">
      <c r="J329" s="120"/>
    </row>
    <row r="330" spans="10:10" s="7" customFormat="1">
      <c r="J330" s="120"/>
    </row>
    <row r="331" spans="10:10" s="7" customFormat="1">
      <c r="J331" s="120"/>
    </row>
    <row r="332" spans="10:10" s="7" customFormat="1">
      <c r="J332" s="120"/>
    </row>
    <row r="333" spans="10:10" s="7" customFormat="1">
      <c r="J333" s="120"/>
    </row>
    <row r="334" spans="10:10" s="7" customFormat="1">
      <c r="J334" s="120"/>
    </row>
    <row r="335" spans="10:10" s="7" customFormat="1">
      <c r="J335" s="120"/>
    </row>
    <row r="336" spans="10:10" s="7" customFormat="1">
      <c r="J336" s="120"/>
    </row>
    <row r="337" spans="10:10" s="7" customFormat="1">
      <c r="J337" s="120"/>
    </row>
    <row r="338" spans="10:10" s="7" customFormat="1">
      <c r="J338" s="120"/>
    </row>
    <row r="339" spans="10:10" s="7" customFormat="1">
      <c r="J339" s="120"/>
    </row>
    <row r="340" spans="10:10" s="7" customFormat="1">
      <c r="J340" s="120"/>
    </row>
    <row r="341" spans="10:10" s="7" customFormat="1">
      <c r="J341" s="120"/>
    </row>
    <row r="342" spans="10:10" s="7" customFormat="1">
      <c r="J342" s="120"/>
    </row>
    <row r="343" spans="10:10" s="7" customFormat="1">
      <c r="J343" s="120"/>
    </row>
    <row r="344" spans="10:10" s="7" customFormat="1">
      <c r="J344" s="120"/>
    </row>
    <row r="345" spans="10:10" s="7" customFormat="1">
      <c r="J345" s="120"/>
    </row>
    <row r="346" spans="10:10" s="7" customFormat="1">
      <c r="J346" s="120"/>
    </row>
    <row r="347" spans="10:10" s="7" customFormat="1">
      <c r="J347" s="120"/>
    </row>
    <row r="348" spans="10:10" s="7" customFormat="1">
      <c r="J348" s="120"/>
    </row>
    <row r="349" spans="10:10" s="7" customFormat="1">
      <c r="J349" s="120"/>
    </row>
    <row r="350" spans="10:10" s="7" customFormat="1">
      <c r="J350" s="120"/>
    </row>
    <row r="351" spans="10:10" s="7" customFormat="1">
      <c r="J351" s="120"/>
    </row>
    <row r="352" spans="10:10" s="7" customFormat="1">
      <c r="J352" s="120"/>
    </row>
    <row r="353" spans="10:10" s="7" customFormat="1">
      <c r="J353" s="120"/>
    </row>
    <row r="354" spans="10:10" s="7" customFormat="1">
      <c r="J354" s="120"/>
    </row>
    <row r="355" spans="10:10" s="7" customFormat="1">
      <c r="J355" s="120"/>
    </row>
    <row r="356" spans="10:10" s="7" customFormat="1">
      <c r="J356" s="120"/>
    </row>
    <row r="357" spans="10:10" s="7" customFormat="1">
      <c r="J357" s="120"/>
    </row>
    <row r="358" spans="10:10" s="7" customFormat="1">
      <c r="J358" s="120"/>
    </row>
    <row r="359" spans="10:10" s="7" customFormat="1">
      <c r="J359" s="120"/>
    </row>
    <row r="360" spans="10:10" s="7" customFormat="1">
      <c r="J360" s="120"/>
    </row>
    <row r="361" spans="10:10" s="7" customFormat="1">
      <c r="J361" s="120"/>
    </row>
    <row r="362" spans="10:10" s="7" customFormat="1">
      <c r="J362" s="120"/>
    </row>
    <row r="363" spans="10:10" s="7" customFormat="1">
      <c r="J363" s="120"/>
    </row>
    <row r="364" spans="10:10" s="7" customFormat="1">
      <c r="J364" s="120"/>
    </row>
    <row r="365" spans="10:10" s="7" customFormat="1">
      <c r="J365" s="120"/>
    </row>
    <row r="366" spans="10:10" s="7" customFormat="1">
      <c r="J366" s="120"/>
    </row>
    <row r="367" spans="10:10" s="7" customFormat="1">
      <c r="J367" s="120"/>
    </row>
    <row r="368" spans="10:10" s="7" customFormat="1">
      <c r="J368" s="120"/>
    </row>
    <row r="369" spans="10:10" s="7" customFormat="1">
      <c r="J369" s="120"/>
    </row>
    <row r="370" spans="10:10" s="7" customFormat="1">
      <c r="J370" s="120"/>
    </row>
    <row r="371" spans="10:10" s="7" customFormat="1">
      <c r="J371" s="120"/>
    </row>
    <row r="372" spans="10:10" s="7" customFormat="1">
      <c r="J372" s="120"/>
    </row>
    <row r="373" spans="10:10" s="7" customFormat="1">
      <c r="J373" s="120"/>
    </row>
    <row r="374" spans="10:10" s="7" customFormat="1">
      <c r="J374" s="120"/>
    </row>
    <row r="375" spans="10:10" s="7" customFormat="1">
      <c r="J375" s="120"/>
    </row>
    <row r="376" spans="10:10" s="7" customFormat="1">
      <c r="J376" s="120"/>
    </row>
    <row r="377" spans="10:10" s="7" customFormat="1">
      <c r="J377" s="120"/>
    </row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1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CG377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5" style="7" bestFit="1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5.3828125" style="120" customWidth="1"/>
    <col min="11" max="15" width="11" style="17" customWidth="1"/>
    <col min="16" max="17" width="2.69140625" style="7" customWidth="1"/>
    <col min="18" max="74" width="8.84375" style="7"/>
    <col min="75" max="16384" width="8.84375" style="17"/>
  </cols>
  <sheetData>
    <row r="1" spans="2:85" s="7" customFormat="1" ht="16" thickBot="1">
      <c r="J1" s="120"/>
    </row>
    <row r="2" spans="2:85" s="7" customFormat="1">
      <c r="B2" s="55"/>
      <c r="C2" s="8"/>
      <c r="D2" s="44"/>
      <c r="E2" s="56"/>
      <c r="F2" s="56"/>
      <c r="G2" s="44"/>
      <c r="H2" s="44"/>
      <c r="I2" s="44"/>
      <c r="J2" s="130"/>
      <c r="K2" s="44"/>
      <c r="L2" s="44"/>
      <c r="M2" s="44"/>
      <c r="N2" s="44"/>
      <c r="O2" s="44"/>
      <c r="P2" s="57"/>
      <c r="Q2" s="47"/>
    </row>
    <row r="3" spans="2:85" s="7" customFormat="1">
      <c r="B3" s="58"/>
      <c r="C3" s="9" t="s">
        <v>0</v>
      </c>
      <c r="D3" s="47"/>
      <c r="E3" s="28"/>
      <c r="F3" s="10"/>
      <c r="G3" s="47"/>
      <c r="H3" s="47"/>
      <c r="I3" s="47"/>
      <c r="J3" s="121"/>
      <c r="K3" s="47"/>
      <c r="L3" s="47"/>
      <c r="M3" s="47"/>
      <c r="N3" s="47"/>
      <c r="O3" s="47"/>
      <c r="P3" s="59"/>
      <c r="Q3" s="47"/>
    </row>
    <row r="4" spans="2:85" s="7" customFormat="1">
      <c r="B4" s="58"/>
      <c r="C4" s="11" t="s">
        <v>117</v>
      </c>
      <c r="D4" s="47"/>
      <c r="E4" s="28"/>
      <c r="F4" s="10"/>
      <c r="G4" s="47"/>
      <c r="H4" s="47"/>
      <c r="I4" s="47"/>
      <c r="J4" s="121"/>
      <c r="K4" s="47"/>
      <c r="L4" s="47"/>
      <c r="M4" s="47"/>
      <c r="N4" s="47"/>
      <c r="O4" s="47"/>
      <c r="P4" s="59"/>
      <c r="Q4" s="47"/>
    </row>
    <row r="5" spans="2:85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</row>
    <row r="6" spans="2:85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5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5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5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</row>
    <row r="10" spans="2:85" s="7" customFormat="1">
      <c r="B10" s="58"/>
      <c r="C10" s="47"/>
      <c r="D10" s="47"/>
      <c r="E10" s="28"/>
      <c r="F10" s="28"/>
      <c r="G10" s="47"/>
      <c r="H10" s="14"/>
      <c r="I10" s="14"/>
      <c r="J10" s="131"/>
      <c r="K10" s="14"/>
      <c r="L10" s="14"/>
      <c r="M10" s="14"/>
      <c r="N10" s="14"/>
      <c r="O10" s="14"/>
      <c r="P10" s="59"/>
      <c r="Q10" s="4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</row>
    <row r="11" spans="2:85" s="7" customFormat="1">
      <c r="B11" s="58"/>
      <c r="C11" s="101" t="s">
        <v>64</v>
      </c>
      <c r="D11" s="21" t="s">
        <v>71</v>
      </c>
      <c r="E11" s="71"/>
      <c r="F11" s="47"/>
      <c r="G11" s="47"/>
      <c r="H11" s="14"/>
      <c r="I11" s="14"/>
      <c r="J11" s="131"/>
      <c r="K11" s="14"/>
      <c r="L11" s="14"/>
      <c r="M11" s="14"/>
      <c r="N11" s="14"/>
      <c r="O11" s="14"/>
      <c r="P11" s="59"/>
      <c r="Q11" s="4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</row>
    <row r="12" spans="2:85" s="7" customFormat="1">
      <c r="B12" s="58"/>
      <c r="C12" s="72">
        <v>1</v>
      </c>
      <c r="D12" s="22" t="s">
        <v>72</v>
      </c>
      <c r="E12" s="23" t="s">
        <v>73</v>
      </c>
      <c r="F12" s="23">
        <v>3</v>
      </c>
      <c r="G12" s="47"/>
      <c r="H12" s="158">
        <v>0.16920301666666671</v>
      </c>
      <c r="I12" s="158">
        <v>0.20418274666666666</v>
      </c>
      <c r="J12" s="132"/>
      <c r="K12" s="149"/>
      <c r="L12" s="149"/>
      <c r="M12" s="149"/>
      <c r="N12" s="149"/>
      <c r="O12" s="149"/>
      <c r="P12" s="59"/>
      <c r="Q12" s="4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</row>
    <row r="13" spans="2:85" s="7" customFormat="1">
      <c r="B13" s="58"/>
      <c r="C13" s="72">
        <f>C12+1</f>
        <v>2</v>
      </c>
      <c r="D13" s="22" t="s">
        <v>74</v>
      </c>
      <c r="E13" s="23" t="s">
        <v>73</v>
      </c>
      <c r="F13" s="23">
        <v>3</v>
      </c>
      <c r="G13" s="47"/>
      <c r="H13" s="158">
        <v>3.0863738615681143E-2</v>
      </c>
      <c r="I13" s="158">
        <v>6.3229565677991331E-2</v>
      </c>
      <c r="J13" s="132"/>
      <c r="K13" s="149"/>
      <c r="L13" s="149"/>
      <c r="M13" s="149"/>
      <c r="N13" s="149"/>
      <c r="O13" s="149"/>
      <c r="P13" s="59"/>
      <c r="Q13" s="4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</row>
    <row r="14" spans="2:85" s="7" customFormat="1">
      <c r="B14" s="58"/>
      <c r="C14" s="72">
        <f>C13+1</f>
        <v>3</v>
      </c>
      <c r="D14" s="22" t="s">
        <v>75</v>
      </c>
      <c r="E14" s="23" t="s">
        <v>73</v>
      </c>
      <c r="F14" s="23">
        <v>3</v>
      </c>
      <c r="G14" s="47"/>
      <c r="H14" s="158">
        <v>2.2915592489854099E-3</v>
      </c>
      <c r="I14" s="158">
        <v>9.08797796835561E-4</v>
      </c>
      <c r="J14" s="132"/>
      <c r="K14" s="149"/>
      <c r="L14" s="149"/>
      <c r="M14" s="149"/>
      <c r="N14" s="149"/>
      <c r="O14" s="149"/>
      <c r="P14" s="59"/>
      <c r="Q14" s="4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</row>
    <row r="15" spans="2:85" s="7" customFormat="1">
      <c r="B15" s="58"/>
      <c r="C15" s="72">
        <f>C14+1</f>
        <v>4</v>
      </c>
      <c r="D15" s="22" t="s">
        <v>76</v>
      </c>
      <c r="E15" s="23" t="s">
        <v>73</v>
      </c>
      <c r="F15" s="23">
        <v>3</v>
      </c>
      <c r="G15" s="47"/>
      <c r="H15" s="158">
        <v>1.8018827695400204E-2</v>
      </c>
      <c r="I15" s="158">
        <v>2.3271372896237839E-2</v>
      </c>
      <c r="J15" s="132"/>
      <c r="K15" s="149"/>
      <c r="L15" s="149"/>
      <c r="M15" s="149"/>
      <c r="N15" s="149"/>
      <c r="O15" s="149"/>
      <c r="P15" s="59"/>
      <c r="Q15" s="4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</row>
    <row r="16" spans="2:85" s="7" customFormat="1">
      <c r="B16" s="58"/>
      <c r="C16" s="72">
        <f>C15+1</f>
        <v>5</v>
      </c>
      <c r="D16" s="22" t="s">
        <v>77</v>
      </c>
      <c r="E16" s="23" t="s">
        <v>73</v>
      </c>
      <c r="F16" s="23">
        <v>3</v>
      </c>
      <c r="G16" s="47"/>
      <c r="H16" s="158">
        <v>9.6706749711883117E-2</v>
      </c>
      <c r="I16" s="158">
        <v>0.10349256954106077</v>
      </c>
      <c r="J16" s="132"/>
      <c r="K16" s="149"/>
      <c r="L16" s="149"/>
      <c r="M16" s="149"/>
      <c r="N16" s="149"/>
      <c r="O16" s="149"/>
      <c r="P16" s="180"/>
      <c r="Q16" s="4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</row>
    <row r="17" spans="2:85" s="7" customFormat="1">
      <c r="B17" s="58"/>
      <c r="C17" s="47"/>
      <c r="D17" s="47"/>
      <c r="E17" s="47"/>
      <c r="F17" s="47"/>
      <c r="G17" s="47"/>
      <c r="H17" s="161"/>
      <c r="I17" s="161"/>
      <c r="J17" s="127"/>
      <c r="K17" s="161"/>
      <c r="L17" s="161"/>
      <c r="M17" s="161"/>
      <c r="N17" s="161"/>
      <c r="O17" s="161"/>
      <c r="P17" s="59"/>
      <c r="Q17" s="4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</row>
    <row r="18" spans="2:85" s="7" customFormat="1">
      <c r="B18" s="58"/>
      <c r="C18" s="101" t="s">
        <v>78</v>
      </c>
      <c r="D18" s="24" t="s">
        <v>79</v>
      </c>
      <c r="E18" s="25"/>
      <c r="F18" s="25"/>
      <c r="G18" s="47"/>
      <c r="H18" s="4"/>
      <c r="I18" s="4"/>
      <c r="J18" s="133"/>
      <c r="K18" s="4"/>
      <c r="L18" s="4"/>
      <c r="M18" s="4"/>
      <c r="N18" s="4"/>
      <c r="O18" s="4"/>
      <c r="P18" s="59"/>
      <c r="Q18" s="4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</row>
    <row r="19" spans="2:85" s="7" customFormat="1">
      <c r="B19" s="58"/>
      <c r="C19" s="72">
        <v>6</v>
      </c>
      <c r="D19" s="22" t="s">
        <v>80</v>
      </c>
      <c r="E19" s="23" t="s">
        <v>73</v>
      </c>
      <c r="F19" s="23">
        <v>3</v>
      </c>
      <c r="G19" s="47"/>
      <c r="H19" s="158">
        <v>0.49259372895230008</v>
      </c>
      <c r="I19" s="158">
        <v>1.1073997387499999</v>
      </c>
      <c r="J19" s="134"/>
      <c r="K19" s="149"/>
      <c r="L19" s="149"/>
      <c r="M19" s="149"/>
      <c r="N19" s="149"/>
      <c r="O19" s="149"/>
      <c r="P19" s="59"/>
      <c r="Q19" s="4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</row>
    <row r="20" spans="2:85" s="7" customFormat="1">
      <c r="B20" s="58"/>
      <c r="C20" s="14"/>
      <c r="D20" s="47"/>
      <c r="E20" s="28"/>
      <c r="F20" s="28"/>
      <c r="G20" s="47"/>
      <c r="H20" s="161"/>
      <c r="I20" s="161"/>
      <c r="J20" s="127"/>
      <c r="K20" s="161"/>
      <c r="L20" s="161"/>
      <c r="M20" s="161"/>
      <c r="N20" s="161"/>
      <c r="O20" s="161"/>
      <c r="P20" s="59"/>
      <c r="Q20" s="4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</row>
    <row r="21" spans="2:85" s="7" customFormat="1">
      <c r="B21" s="58"/>
      <c r="C21" s="101" t="s">
        <v>81</v>
      </c>
      <c r="D21" s="24" t="s">
        <v>82</v>
      </c>
      <c r="E21" s="25"/>
      <c r="F21" s="25"/>
      <c r="G21" s="47"/>
      <c r="H21" s="4"/>
      <c r="I21" s="4"/>
      <c r="J21" s="133"/>
      <c r="K21" s="4"/>
      <c r="L21" s="4"/>
      <c r="M21" s="4"/>
      <c r="N21" s="4"/>
      <c r="O21" s="4"/>
      <c r="P21" s="59"/>
      <c r="Q21" s="4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</row>
    <row r="22" spans="2:85" s="7" customFormat="1">
      <c r="B22" s="58"/>
      <c r="C22" s="72">
        <v>7</v>
      </c>
      <c r="D22" s="22" t="s">
        <v>83</v>
      </c>
      <c r="E22" s="23" t="s">
        <v>73</v>
      </c>
      <c r="F22" s="23">
        <v>3</v>
      </c>
      <c r="G22" s="47"/>
      <c r="H22" s="158">
        <v>5.0285653737674421E-2</v>
      </c>
      <c r="I22" s="158">
        <v>5.5066566499999997E-2</v>
      </c>
      <c r="J22" s="134"/>
      <c r="K22" s="149"/>
      <c r="L22" s="149"/>
      <c r="M22" s="149"/>
      <c r="N22" s="149"/>
      <c r="O22" s="149"/>
      <c r="P22" s="59"/>
      <c r="Q22" s="4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</row>
    <row r="23" spans="2:85" s="7" customFormat="1">
      <c r="B23" s="58"/>
      <c r="C23" s="72">
        <f>C22+1</f>
        <v>8</v>
      </c>
      <c r="D23" s="22" t="s">
        <v>84</v>
      </c>
      <c r="E23" s="23" t="s">
        <v>73</v>
      </c>
      <c r="F23" s="23">
        <v>3</v>
      </c>
      <c r="G23" s="47"/>
      <c r="H23" s="158">
        <v>0.11259989000000001</v>
      </c>
      <c r="I23" s="158">
        <v>0.11941203999999997</v>
      </c>
      <c r="J23" s="134"/>
      <c r="K23" s="149"/>
      <c r="L23" s="149"/>
      <c r="M23" s="149"/>
      <c r="N23" s="149"/>
      <c r="O23" s="149"/>
      <c r="P23" s="59"/>
      <c r="Q23" s="4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</row>
    <row r="24" spans="2:85" s="7" customFormat="1">
      <c r="B24" s="58"/>
      <c r="C24" s="72">
        <f>C23+1</f>
        <v>9</v>
      </c>
      <c r="D24" s="22" t="s">
        <v>85</v>
      </c>
      <c r="E24" s="23" t="s">
        <v>73</v>
      </c>
      <c r="F24" s="23">
        <v>3</v>
      </c>
      <c r="G24" s="47"/>
      <c r="H24" s="158">
        <v>4.9357139999999994E-2</v>
      </c>
      <c r="I24" s="158">
        <v>0.14590573000000001</v>
      </c>
      <c r="J24" s="134"/>
      <c r="K24" s="149"/>
      <c r="L24" s="149"/>
      <c r="M24" s="149"/>
      <c r="N24" s="149"/>
      <c r="O24" s="149"/>
      <c r="P24" s="59"/>
      <c r="Q24" s="4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</row>
    <row r="25" spans="2:85" s="7" customFormat="1">
      <c r="B25" s="58"/>
      <c r="C25" s="72">
        <f>C24+1</f>
        <v>10</v>
      </c>
      <c r="D25" s="22" t="s">
        <v>86</v>
      </c>
      <c r="E25" s="23" t="s">
        <v>73</v>
      </c>
      <c r="F25" s="23">
        <v>3</v>
      </c>
      <c r="G25" s="47"/>
      <c r="H25" s="158">
        <v>0.28915554049999997</v>
      </c>
      <c r="I25" s="158">
        <v>0.43791561499999998</v>
      </c>
      <c r="J25" s="134"/>
      <c r="K25" s="149"/>
      <c r="L25" s="149"/>
      <c r="M25" s="149"/>
      <c r="N25" s="149"/>
      <c r="O25" s="149"/>
      <c r="P25" s="59"/>
      <c r="Q25" s="4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</row>
    <row r="26" spans="2:85" s="7" customFormat="1" ht="25">
      <c r="B26" s="58"/>
      <c r="C26" s="72">
        <f>C25+1</f>
        <v>11</v>
      </c>
      <c r="D26" s="26" t="s">
        <v>87</v>
      </c>
      <c r="E26" s="23" t="s">
        <v>73</v>
      </c>
      <c r="F26" s="23">
        <v>3</v>
      </c>
      <c r="G26" s="47"/>
      <c r="H26" s="158">
        <v>0.13302676639471678</v>
      </c>
      <c r="I26" s="158">
        <v>0.12681323961736948</v>
      </c>
      <c r="J26" s="134"/>
      <c r="K26" s="149"/>
      <c r="L26" s="149"/>
      <c r="M26" s="149"/>
      <c r="N26" s="149"/>
      <c r="O26" s="149"/>
      <c r="P26" s="59"/>
      <c r="Q26" s="4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</row>
    <row r="27" spans="2:85" s="7" customFormat="1">
      <c r="B27" s="58"/>
      <c r="C27" s="28"/>
      <c r="D27" s="27"/>
      <c r="E27" s="28"/>
      <c r="F27" s="28"/>
      <c r="G27" s="47"/>
      <c r="H27" s="181"/>
      <c r="I27" s="181"/>
      <c r="J27" s="135"/>
      <c r="K27" s="181"/>
      <c r="L27" s="181"/>
      <c r="M27" s="181"/>
      <c r="N27" s="181"/>
      <c r="O27" s="181"/>
      <c r="P27" s="59"/>
      <c r="Q27" s="4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</row>
    <row r="28" spans="2:85" s="7" customFormat="1">
      <c r="B28" s="58"/>
      <c r="C28" s="101" t="s">
        <v>88</v>
      </c>
      <c r="D28" s="24" t="s">
        <v>89</v>
      </c>
      <c r="E28" s="25"/>
      <c r="F28" s="25"/>
      <c r="G28" s="47"/>
      <c r="H28" s="4"/>
      <c r="I28" s="4"/>
      <c r="J28" s="133"/>
      <c r="K28" s="4"/>
      <c r="L28" s="4"/>
      <c r="M28" s="4"/>
      <c r="N28" s="4"/>
      <c r="O28" s="4"/>
      <c r="P28" s="59"/>
      <c r="Q28" s="4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</row>
    <row r="29" spans="2:85" s="7" customFormat="1">
      <c r="B29" s="58"/>
      <c r="C29" s="72">
        <v>12</v>
      </c>
      <c r="D29" s="22" t="s">
        <v>90</v>
      </c>
      <c r="E29" s="23" t="s">
        <v>73</v>
      </c>
      <c r="F29" s="23">
        <v>3</v>
      </c>
      <c r="G29" s="47"/>
      <c r="H29" s="158">
        <v>3.500000000000182E-5</v>
      </c>
      <c r="I29" s="158">
        <v>1.678077E-2</v>
      </c>
      <c r="J29" s="134"/>
      <c r="K29" s="149"/>
      <c r="L29" s="149"/>
      <c r="M29" s="149"/>
      <c r="N29" s="149"/>
      <c r="O29" s="149"/>
      <c r="P29" s="59"/>
      <c r="Q29" s="4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</row>
    <row r="30" spans="2:85" s="7" customFormat="1">
      <c r="B30" s="58"/>
      <c r="C30" s="72">
        <f>C29+1</f>
        <v>13</v>
      </c>
      <c r="D30" s="22" t="s">
        <v>91</v>
      </c>
      <c r="E30" s="23" t="s">
        <v>73</v>
      </c>
      <c r="F30" s="23">
        <v>3</v>
      </c>
      <c r="G30" s="47"/>
      <c r="H30" s="158">
        <v>4.4839512999999998E-2</v>
      </c>
      <c r="I30" s="158">
        <v>3.8898767000000001E-2</v>
      </c>
      <c r="J30" s="134"/>
      <c r="K30" s="149"/>
      <c r="L30" s="149"/>
      <c r="M30" s="149"/>
      <c r="N30" s="149"/>
      <c r="O30" s="149"/>
      <c r="P30" s="59"/>
      <c r="Q30" s="4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</row>
    <row r="31" spans="2:85" s="7" customFormat="1">
      <c r="B31" s="58"/>
      <c r="C31" s="47"/>
      <c r="D31" s="47"/>
      <c r="E31" s="28"/>
      <c r="F31" s="28"/>
      <c r="G31" s="47"/>
      <c r="H31" s="162"/>
      <c r="I31" s="162"/>
      <c r="J31" s="118"/>
      <c r="K31" s="162"/>
      <c r="L31" s="162"/>
      <c r="M31" s="162"/>
      <c r="N31" s="162"/>
      <c r="O31" s="162"/>
      <c r="P31" s="59"/>
      <c r="Q31" s="4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</row>
    <row r="32" spans="2:85" s="7" customFormat="1">
      <c r="B32" s="58"/>
      <c r="C32" s="101" t="s">
        <v>92</v>
      </c>
      <c r="D32" s="29" t="s">
        <v>93</v>
      </c>
      <c r="E32" s="28"/>
      <c r="F32" s="28"/>
      <c r="G32" s="47"/>
      <c r="H32" s="5"/>
      <c r="I32" s="5"/>
      <c r="J32" s="118"/>
      <c r="K32" s="5"/>
      <c r="L32" s="5"/>
      <c r="M32" s="5"/>
      <c r="N32" s="5"/>
      <c r="O32" s="5"/>
      <c r="P32" s="59"/>
      <c r="Q32" s="4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</row>
    <row r="33" spans="1:85" s="7" customFormat="1">
      <c r="B33" s="58"/>
      <c r="C33" s="72">
        <v>14</v>
      </c>
      <c r="D33" s="22" t="s">
        <v>94</v>
      </c>
      <c r="E33" s="23" t="s">
        <v>73</v>
      </c>
      <c r="F33" s="23">
        <v>3</v>
      </c>
      <c r="G33" s="47"/>
      <c r="H33" s="158">
        <v>7.2229299999999998E-3</v>
      </c>
      <c r="I33" s="158">
        <v>1.1991799999999997E-2</v>
      </c>
      <c r="J33" s="134"/>
      <c r="K33" s="149"/>
      <c r="L33" s="149"/>
      <c r="M33" s="149"/>
      <c r="N33" s="149"/>
      <c r="O33" s="149"/>
      <c r="P33" s="59"/>
      <c r="Q33" s="4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</row>
    <row r="34" spans="1:85" s="7" customFormat="1">
      <c r="B34" s="58"/>
      <c r="C34" s="72">
        <f>C33+1</f>
        <v>15</v>
      </c>
      <c r="D34" s="26" t="s">
        <v>95</v>
      </c>
      <c r="E34" s="23" t="s">
        <v>73</v>
      </c>
      <c r="F34" s="23">
        <v>3</v>
      </c>
      <c r="G34" s="47"/>
      <c r="H34" s="158">
        <v>6.025088E-2</v>
      </c>
      <c r="I34" s="158">
        <v>7.0495429999999998E-2</v>
      </c>
      <c r="J34" s="134"/>
      <c r="K34" s="149"/>
      <c r="L34" s="149"/>
      <c r="M34" s="149"/>
      <c r="N34" s="149"/>
      <c r="O34" s="149"/>
      <c r="P34" s="59"/>
      <c r="Q34" s="4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</row>
    <row r="35" spans="1:85" s="7" customFormat="1">
      <c r="B35" s="58"/>
      <c r="C35" s="72">
        <f>C34+1</f>
        <v>16</v>
      </c>
      <c r="D35" s="26" t="s">
        <v>96</v>
      </c>
      <c r="E35" s="23" t="s">
        <v>73</v>
      </c>
      <c r="F35" s="23">
        <v>3</v>
      </c>
      <c r="G35" s="47"/>
      <c r="H35" s="158">
        <v>0</v>
      </c>
      <c r="I35" s="158">
        <v>0</v>
      </c>
      <c r="J35" s="134"/>
      <c r="K35" s="149"/>
      <c r="L35" s="149"/>
      <c r="M35" s="149"/>
      <c r="N35" s="149"/>
      <c r="O35" s="149"/>
      <c r="P35" s="59"/>
      <c r="Q35" s="4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</row>
    <row r="36" spans="1:85" s="7" customFormat="1">
      <c r="B36" s="58"/>
      <c r="C36" s="72">
        <f>C35+1</f>
        <v>17</v>
      </c>
      <c r="D36" s="26" t="s">
        <v>97</v>
      </c>
      <c r="E36" s="23" t="s">
        <v>73</v>
      </c>
      <c r="F36" s="23">
        <v>3</v>
      </c>
      <c r="G36" s="47"/>
      <c r="H36" s="158">
        <v>0</v>
      </c>
      <c r="I36" s="158">
        <v>0</v>
      </c>
      <c r="J36" s="134"/>
      <c r="K36" s="149"/>
      <c r="L36" s="149"/>
      <c r="M36" s="149"/>
      <c r="N36" s="149"/>
      <c r="O36" s="149"/>
      <c r="P36" s="59"/>
      <c r="Q36" s="4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</row>
    <row r="37" spans="1:85" s="7" customFormat="1">
      <c r="B37" s="58"/>
      <c r="C37" s="72">
        <f>C36+1</f>
        <v>18</v>
      </c>
      <c r="D37" s="26" t="s">
        <v>98</v>
      </c>
      <c r="E37" s="23" t="s">
        <v>73</v>
      </c>
      <c r="F37" s="23">
        <v>3</v>
      </c>
      <c r="G37" s="47"/>
      <c r="H37" s="158">
        <v>2.6056959999999997E-2</v>
      </c>
      <c r="I37" s="158">
        <v>2.2852240000000003E-2</v>
      </c>
      <c r="J37" s="134"/>
      <c r="K37" s="149"/>
      <c r="L37" s="149"/>
      <c r="M37" s="149"/>
      <c r="N37" s="149"/>
      <c r="O37" s="149"/>
      <c r="P37" s="59"/>
      <c r="Q37" s="4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</row>
    <row r="38" spans="1:85" s="7" customFormat="1">
      <c r="B38" s="58"/>
      <c r="C38" s="72">
        <f>C37+1</f>
        <v>19</v>
      </c>
      <c r="D38" s="22" t="s">
        <v>481</v>
      </c>
      <c r="E38" s="23" t="s">
        <v>73</v>
      </c>
      <c r="F38" s="23">
        <v>3</v>
      </c>
      <c r="G38" s="47"/>
      <c r="H38" s="158">
        <v>0</v>
      </c>
      <c r="I38" s="158">
        <v>0</v>
      </c>
      <c r="J38" s="134"/>
      <c r="K38" s="149"/>
      <c r="L38" s="149"/>
      <c r="M38" s="149"/>
      <c r="N38" s="149"/>
      <c r="O38" s="149"/>
      <c r="P38" s="59"/>
      <c r="Q38" s="4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</row>
    <row r="39" spans="1:85" s="7" customFormat="1">
      <c r="B39" s="58"/>
      <c r="C39" s="47"/>
      <c r="D39" s="47"/>
      <c r="E39" s="28"/>
      <c r="F39" s="28"/>
      <c r="G39" s="47"/>
      <c r="H39" s="161"/>
      <c r="I39" s="161"/>
      <c r="J39" s="127"/>
      <c r="K39" s="161"/>
      <c r="L39" s="161"/>
      <c r="M39" s="161"/>
      <c r="N39" s="161"/>
      <c r="O39" s="161"/>
      <c r="P39" s="59"/>
      <c r="Q39" s="47"/>
    </row>
    <row r="40" spans="1:85" s="7" customFormat="1">
      <c r="A40" s="30"/>
      <c r="B40" s="58"/>
      <c r="C40" s="101" t="s">
        <v>99</v>
      </c>
      <c r="D40" s="29" t="s">
        <v>100</v>
      </c>
      <c r="E40" s="28"/>
      <c r="F40" s="28"/>
      <c r="G40" s="47"/>
      <c r="H40" s="5"/>
      <c r="I40" s="5"/>
      <c r="J40" s="118"/>
      <c r="K40" s="5"/>
      <c r="L40" s="5"/>
      <c r="M40" s="5"/>
      <c r="N40" s="5"/>
      <c r="O40" s="5"/>
      <c r="P40" s="31"/>
      <c r="Q40" s="25"/>
    </row>
    <row r="41" spans="1:85" s="7" customFormat="1">
      <c r="A41" s="30"/>
      <c r="B41" s="58"/>
      <c r="C41" s="72">
        <v>20</v>
      </c>
      <c r="D41" s="22" t="s">
        <v>101</v>
      </c>
      <c r="E41" s="23" t="s">
        <v>73</v>
      </c>
      <c r="F41" s="23">
        <v>3</v>
      </c>
      <c r="G41" s="47"/>
      <c r="H41" s="158">
        <v>0</v>
      </c>
      <c r="I41" s="158">
        <v>0</v>
      </c>
      <c r="J41" s="134"/>
      <c r="K41" s="149"/>
      <c r="L41" s="149"/>
      <c r="M41" s="149"/>
      <c r="N41" s="149"/>
      <c r="O41" s="149"/>
      <c r="P41" s="30"/>
    </row>
    <row r="42" spans="1:85" s="7" customFormat="1">
      <c r="A42" s="30"/>
      <c r="B42" s="58"/>
      <c r="C42" s="72">
        <f>C41+1</f>
        <v>21</v>
      </c>
      <c r="D42" s="22" t="s">
        <v>102</v>
      </c>
      <c r="E42" s="23" t="s">
        <v>73</v>
      </c>
      <c r="F42" s="23">
        <v>3</v>
      </c>
      <c r="G42" s="47"/>
      <c r="H42" s="158">
        <v>0</v>
      </c>
      <c r="I42" s="158">
        <v>0</v>
      </c>
      <c r="J42" s="134"/>
      <c r="K42" s="149"/>
      <c r="L42" s="149"/>
      <c r="M42" s="149"/>
      <c r="N42" s="149"/>
      <c r="O42" s="149"/>
      <c r="P42" s="30"/>
    </row>
    <row r="43" spans="1:85" s="7" customFormat="1">
      <c r="A43" s="30"/>
      <c r="B43" s="58"/>
      <c r="C43" s="72">
        <f t="shared" ref="C43:C48" si="0">C42+1</f>
        <v>22</v>
      </c>
      <c r="D43" s="26" t="s">
        <v>94</v>
      </c>
      <c r="E43" s="23" t="s">
        <v>73</v>
      </c>
      <c r="F43" s="23">
        <v>3</v>
      </c>
      <c r="G43" s="47"/>
      <c r="H43" s="158">
        <v>0</v>
      </c>
      <c r="I43" s="158">
        <v>0</v>
      </c>
      <c r="J43" s="134"/>
      <c r="K43" s="149"/>
      <c r="L43" s="149"/>
      <c r="M43" s="149"/>
      <c r="N43" s="149"/>
      <c r="O43" s="149"/>
      <c r="P43" s="30"/>
    </row>
    <row r="44" spans="1:85" s="7" customFormat="1">
      <c r="A44" s="30"/>
      <c r="B44" s="58"/>
      <c r="C44" s="72">
        <f t="shared" si="0"/>
        <v>23</v>
      </c>
      <c r="D44" s="26" t="s">
        <v>95</v>
      </c>
      <c r="E44" s="23" t="s">
        <v>73</v>
      </c>
      <c r="F44" s="23">
        <v>3</v>
      </c>
      <c r="G44" s="47"/>
      <c r="H44" s="158">
        <v>0</v>
      </c>
      <c r="I44" s="158">
        <v>0</v>
      </c>
      <c r="J44" s="134"/>
      <c r="K44" s="149"/>
      <c r="L44" s="149"/>
      <c r="M44" s="149"/>
      <c r="N44" s="149"/>
      <c r="O44" s="149"/>
      <c r="P44" s="30"/>
    </row>
    <row r="45" spans="1:85" s="7" customFormat="1">
      <c r="A45" s="30"/>
      <c r="B45" s="58"/>
      <c r="C45" s="72">
        <f t="shared" si="0"/>
        <v>24</v>
      </c>
      <c r="D45" s="26" t="s">
        <v>96</v>
      </c>
      <c r="E45" s="23" t="s">
        <v>73</v>
      </c>
      <c r="F45" s="23">
        <v>3</v>
      </c>
      <c r="G45" s="47"/>
      <c r="H45" s="158">
        <v>0</v>
      </c>
      <c r="I45" s="158">
        <v>0</v>
      </c>
      <c r="J45" s="134"/>
      <c r="K45" s="149"/>
      <c r="L45" s="149"/>
      <c r="M45" s="149"/>
      <c r="N45" s="149"/>
      <c r="O45" s="149"/>
      <c r="P45" s="30"/>
    </row>
    <row r="46" spans="1:85" s="7" customFormat="1">
      <c r="A46" s="30"/>
      <c r="B46" s="58"/>
      <c r="C46" s="72">
        <f t="shared" si="0"/>
        <v>25</v>
      </c>
      <c r="D46" s="26" t="s">
        <v>97</v>
      </c>
      <c r="E46" s="23" t="s">
        <v>73</v>
      </c>
      <c r="F46" s="23">
        <v>3</v>
      </c>
      <c r="G46" s="47"/>
      <c r="H46" s="158">
        <v>0</v>
      </c>
      <c r="I46" s="158">
        <v>0</v>
      </c>
      <c r="J46" s="134"/>
      <c r="K46" s="149"/>
      <c r="L46" s="149"/>
      <c r="M46" s="149"/>
      <c r="N46" s="149"/>
      <c r="O46" s="149"/>
      <c r="P46" s="30"/>
    </row>
    <row r="47" spans="1:85" s="7" customFormat="1">
      <c r="A47" s="30"/>
      <c r="B47" s="58"/>
      <c r="C47" s="72">
        <f t="shared" si="0"/>
        <v>26</v>
      </c>
      <c r="D47" s="26" t="s">
        <v>98</v>
      </c>
      <c r="E47" s="23" t="s">
        <v>73</v>
      </c>
      <c r="F47" s="23">
        <v>3</v>
      </c>
      <c r="G47" s="47"/>
      <c r="H47" s="158">
        <v>0</v>
      </c>
      <c r="I47" s="158">
        <v>0</v>
      </c>
      <c r="J47" s="134"/>
      <c r="K47" s="149"/>
      <c r="L47" s="149"/>
      <c r="M47" s="149"/>
      <c r="N47" s="149"/>
      <c r="O47" s="149"/>
      <c r="P47" s="30"/>
    </row>
    <row r="48" spans="1:85" s="7" customFormat="1">
      <c r="A48" s="30"/>
      <c r="B48" s="58"/>
      <c r="C48" s="72">
        <f t="shared" si="0"/>
        <v>27</v>
      </c>
      <c r="D48" s="22" t="s">
        <v>481</v>
      </c>
      <c r="E48" s="23" t="s">
        <v>73</v>
      </c>
      <c r="F48" s="23">
        <v>3</v>
      </c>
      <c r="G48" s="47"/>
      <c r="H48" s="158">
        <v>0</v>
      </c>
      <c r="I48" s="158">
        <v>0</v>
      </c>
      <c r="J48" s="134"/>
      <c r="K48" s="149"/>
      <c r="L48" s="149"/>
      <c r="M48" s="149"/>
      <c r="N48" s="149"/>
      <c r="O48" s="149"/>
      <c r="P48" s="30"/>
    </row>
    <row r="49" spans="1:16" s="7" customFormat="1">
      <c r="A49" s="30"/>
      <c r="B49" s="58"/>
      <c r="H49" s="6"/>
      <c r="I49" s="6"/>
      <c r="J49" s="136"/>
      <c r="K49" s="6"/>
      <c r="L49" s="6"/>
      <c r="M49" s="6"/>
      <c r="N49" s="6"/>
      <c r="O49" s="6"/>
      <c r="P49" s="30"/>
    </row>
    <row r="50" spans="1:16" s="7" customFormat="1">
      <c r="A50" s="30"/>
      <c r="C50" s="101" t="s">
        <v>103</v>
      </c>
      <c r="D50" s="29" t="s">
        <v>43</v>
      </c>
      <c r="E50" s="28"/>
      <c r="F50" s="28"/>
      <c r="G50" s="47"/>
      <c r="H50" s="5"/>
      <c r="I50" s="5"/>
      <c r="J50" s="118"/>
      <c r="K50" s="5"/>
      <c r="L50" s="5"/>
      <c r="M50" s="5"/>
      <c r="N50" s="5"/>
      <c r="O50" s="5"/>
      <c r="P50" s="30"/>
    </row>
    <row r="51" spans="1:16" s="7" customFormat="1">
      <c r="A51" s="30"/>
      <c r="C51" s="72">
        <v>28</v>
      </c>
      <c r="D51" s="22" t="s">
        <v>104</v>
      </c>
      <c r="E51" s="23" t="s">
        <v>73</v>
      </c>
      <c r="F51" s="23">
        <v>3</v>
      </c>
      <c r="G51" s="47"/>
      <c r="H51" s="158">
        <v>0.37951931000000005</v>
      </c>
      <c r="I51" s="158">
        <v>0.36317202000000004</v>
      </c>
      <c r="J51" s="134"/>
      <c r="K51" s="149"/>
      <c r="L51" s="149"/>
      <c r="M51" s="149"/>
      <c r="N51" s="149"/>
      <c r="O51" s="149"/>
      <c r="P51" s="30"/>
    </row>
    <row r="52" spans="1:16" s="7" customFormat="1">
      <c r="A52" s="30"/>
      <c r="C52" s="72">
        <f>C51+1</f>
        <v>29</v>
      </c>
      <c r="D52" s="22" t="s">
        <v>105</v>
      </c>
      <c r="E52" s="23" t="s">
        <v>73</v>
      </c>
      <c r="F52" s="23">
        <v>3</v>
      </c>
      <c r="G52" s="47"/>
      <c r="H52" s="158">
        <v>0.62943188999999988</v>
      </c>
      <c r="I52" s="158">
        <v>0.99925188999999992</v>
      </c>
      <c r="J52" s="134"/>
      <c r="K52" s="149"/>
      <c r="L52" s="149"/>
      <c r="M52" s="149"/>
      <c r="N52" s="149"/>
      <c r="O52" s="149"/>
      <c r="P52" s="30"/>
    </row>
    <row r="53" spans="1:16" s="7" customFormat="1">
      <c r="A53" s="30"/>
      <c r="C53" s="72">
        <f>C52+1</f>
        <v>30</v>
      </c>
      <c r="D53" s="22" t="s">
        <v>106</v>
      </c>
      <c r="E53" s="23" t="s">
        <v>73</v>
      </c>
      <c r="F53" s="23">
        <v>3</v>
      </c>
      <c r="G53" s="47"/>
      <c r="H53" s="158">
        <v>0</v>
      </c>
      <c r="I53" s="158">
        <v>0</v>
      </c>
      <c r="J53" s="134"/>
      <c r="K53" s="149"/>
      <c r="L53" s="149"/>
      <c r="M53" s="149"/>
      <c r="N53" s="149"/>
      <c r="O53" s="149"/>
      <c r="P53" s="30"/>
    </row>
    <row r="54" spans="1:16" s="7" customFormat="1">
      <c r="A54" s="30"/>
      <c r="C54" s="72">
        <f>C53+1</f>
        <v>31</v>
      </c>
      <c r="D54" s="22" t="s">
        <v>107</v>
      </c>
      <c r="E54" s="23" t="s">
        <v>73</v>
      </c>
      <c r="F54" s="23">
        <v>3</v>
      </c>
      <c r="G54" s="47"/>
      <c r="H54" s="158">
        <v>0</v>
      </c>
      <c r="I54" s="158">
        <v>0</v>
      </c>
      <c r="J54" s="134"/>
      <c r="K54" s="149"/>
      <c r="L54" s="149"/>
      <c r="M54" s="149"/>
      <c r="N54" s="149"/>
      <c r="O54" s="149"/>
      <c r="P54" s="30"/>
    </row>
    <row r="55" spans="1:16" s="7" customFormat="1">
      <c r="A55" s="30"/>
      <c r="C55" s="72">
        <f>C54+1</f>
        <v>32</v>
      </c>
      <c r="D55" s="26" t="s">
        <v>108</v>
      </c>
      <c r="E55" s="23" t="s">
        <v>73</v>
      </c>
      <c r="F55" s="23">
        <v>3</v>
      </c>
      <c r="G55" s="47"/>
      <c r="H55" s="158">
        <v>0</v>
      </c>
      <c r="I55" s="158">
        <v>0</v>
      </c>
      <c r="J55" s="134"/>
      <c r="K55" s="149"/>
      <c r="L55" s="149"/>
      <c r="M55" s="149"/>
      <c r="N55" s="149"/>
      <c r="O55" s="149"/>
      <c r="P55" s="30"/>
    </row>
    <row r="56" spans="1:16" s="7" customFormat="1">
      <c r="A56" s="30"/>
      <c r="H56" s="6"/>
      <c r="I56" s="6"/>
      <c r="J56" s="136"/>
      <c r="K56" s="6"/>
      <c r="L56" s="6"/>
      <c r="M56" s="6"/>
      <c r="N56" s="6"/>
      <c r="O56" s="6"/>
      <c r="P56" s="30"/>
    </row>
    <row r="57" spans="1:16" s="7" customFormat="1">
      <c r="A57" s="30"/>
      <c r="C57" s="101" t="s">
        <v>109</v>
      </c>
      <c r="D57" s="29" t="s">
        <v>110</v>
      </c>
      <c r="E57" s="28"/>
      <c r="F57" s="28"/>
      <c r="G57" s="47"/>
      <c r="H57" s="5"/>
      <c r="I57" s="5"/>
      <c r="J57" s="118"/>
      <c r="K57" s="5"/>
      <c r="L57" s="5"/>
      <c r="M57" s="5"/>
      <c r="N57" s="5"/>
      <c r="O57" s="5"/>
      <c r="P57" s="30"/>
    </row>
    <row r="58" spans="1:16" s="7" customFormat="1">
      <c r="A58" s="30"/>
      <c r="C58" s="72">
        <v>33</v>
      </c>
      <c r="D58" s="22" t="s">
        <v>71</v>
      </c>
      <c r="E58" s="23" t="s">
        <v>73</v>
      </c>
      <c r="F58" s="23">
        <v>3</v>
      </c>
      <c r="G58" s="47"/>
      <c r="H58" s="126">
        <f>SUM(H12:H16)</f>
        <v>0.31708389193861658</v>
      </c>
      <c r="I58" s="126">
        <f>SUM(I12:I16)</f>
        <v>0.39508505257879217</v>
      </c>
      <c r="J58" s="134"/>
      <c r="K58" s="126">
        <f>SUM(K12:K16)</f>
        <v>0</v>
      </c>
      <c r="L58" s="126">
        <f>SUM(L12:L16)</f>
        <v>0</v>
      </c>
      <c r="M58" s="126">
        <f>SUM(M12:M16)</f>
        <v>0</v>
      </c>
      <c r="N58" s="126">
        <f>SUM(N12:N16)</f>
        <v>0</v>
      </c>
      <c r="O58" s="126">
        <f>SUM(O12:O16)</f>
        <v>0</v>
      </c>
      <c r="P58" s="30"/>
    </row>
    <row r="59" spans="1:16" s="7" customFormat="1">
      <c r="A59" s="30"/>
      <c r="C59" s="72">
        <f>C58+1</f>
        <v>34</v>
      </c>
      <c r="D59" s="26" t="s">
        <v>80</v>
      </c>
      <c r="E59" s="23" t="s">
        <v>73</v>
      </c>
      <c r="F59" s="23">
        <v>3</v>
      </c>
      <c r="G59" s="47"/>
      <c r="H59" s="128">
        <f>H19</f>
        <v>0.49259372895230008</v>
      </c>
      <c r="I59" s="128">
        <f>I19</f>
        <v>1.1073997387499999</v>
      </c>
      <c r="J59" s="134"/>
      <c r="K59" s="128">
        <f>K19</f>
        <v>0</v>
      </c>
      <c r="L59" s="128">
        <f>L19</f>
        <v>0</v>
      </c>
      <c r="M59" s="128">
        <f>M19</f>
        <v>0</v>
      </c>
      <c r="N59" s="128">
        <f>N19</f>
        <v>0</v>
      </c>
      <c r="O59" s="128">
        <f>O19</f>
        <v>0</v>
      </c>
      <c r="P59" s="30"/>
    </row>
    <row r="60" spans="1:16" s="7" customFormat="1">
      <c r="A60" s="30"/>
      <c r="C60" s="72">
        <f t="shared" ref="C60:C65" si="1">C59+1</f>
        <v>35</v>
      </c>
      <c r="D60" s="26" t="s">
        <v>111</v>
      </c>
      <c r="E60" s="23" t="s">
        <v>73</v>
      </c>
      <c r="F60" s="23">
        <v>3</v>
      </c>
      <c r="G60" s="47"/>
      <c r="H60" s="126">
        <f>SUM(H22:H26)</f>
        <v>0.63442499063239122</v>
      </c>
      <c r="I60" s="126">
        <f>SUM(I22:I26)</f>
        <v>0.88511319111736941</v>
      </c>
      <c r="J60" s="134"/>
      <c r="K60" s="126">
        <f>SUM(K22:K26)</f>
        <v>0</v>
      </c>
      <c r="L60" s="126">
        <f>SUM(L22:L26)</f>
        <v>0</v>
      </c>
      <c r="M60" s="126">
        <f>SUM(M22:M26)</f>
        <v>0</v>
      </c>
      <c r="N60" s="126">
        <f>SUM(N22:N26)</f>
        <v>0</v>
      </c>
      <c r="O60" s="126">
        <f>SUM(O22:O26)</f>
        <v>0</v>
      </c>
      <c r="P60" s="30"/>
    </row>
    <row r="61" spans="1:16" s="7" customFormat="1">
      <c r="A61" s="30"/>
      <c r="C61" s="72">
        <f t="shared" si="1"/>
        <v>36</v>
      </c>
      <c r="D61" s="26" t="s">
        <v>112</v>
      </c>
      <c r="E61" s="23" t="s">
        <v>73</v>
      </c>
      <c r="F61" s="23">
        <v>3</v>
      </c>
      <c r="G61" s="47"/>
      <c r="H61" s="126">
        <f>SUM(H29:H30)</f>
        <v>4.4874512999999998E-2</v>
      </c>
      <c r="I61" s="126">
        <f>SUM(I29:I30)</f>
        <v>5.5679537000000001E-2</v>
      </c>
      <c r="J61" s="134"/>
      <c r="K61" s="126">
        <f>SUM(K29:K30)</f>
        <v>0</v>
      </c>
      <c r="L61" s="126">
        <f>SUM(L29:L30)</f>
        <v>0</v>
      </c>
      <c r="M61" s="126">
        <f>SUM(M29:M30)</f>
        <v>0</v>
      </c>
      <c r="N61" s="126">
        <f>SUM(N29:N30)</f>
        <v>0</v>
      </c>
      <c r="O61" s="126">
        <f>SUM(O29:O30)</f>
        <v>0</v>
      </c>
      <c r="P61" s="30"/>
    </row>
    <row r="62" spans="1:16" s="7" customFormat="1">
      <c r="A62" s="30"/>
      <c r="C62" s="72">
        <f t="shared" si="1"/>
        <v>37</v>
      </c>
      <c r="D62" s="26" t="s">
        <v>93</v>
      </c>
      <c r="E62" s="23" t="s">
        <v>73</v>
      </c>
      <c r="F62" s="23">
        <v>3</v>
      </c>
      <c r="G62" s="47"/>
      <c r="H62" s="126">
        <f>SUM(H33:H38)</f>
        <v>9.3530769999999985E-2</v>
      </c>
      <c r="I62" s="126">
        <f>SUM(I33:I38)</f>
        <v>0.10533946999999999</v>
      </c>
      <c r="J62" s="134"/>
      <c r="K62" s="126">
        <f>SUM(K33:K38)</f>
        <v>0</v>
      </c>
      <c r="L62" s="126">
        <f>SUM(L33:L38)</f>
        <v>0</v>
      </c>
      <c r="M62" s="126">
        <f>SUM(M33:M38)</f>
        <v>0</v>
      </c>
      <c r="N62" s="126">
        <f>SUM(N33:N38)</f>
        <v>0</v>
      </c>
      <c r="O62" s="126">
        <f>SUM(O33:O38)</f>
        <v>0</v>
      </c>
      <c r="P62" s="30"/>
    </row>
    <row r="63" spans="1:16" s="7" customFormat="1">
      <c r="A63" s="30"/>
      <c r="C63" s="72">
        <f t="shared" si="1"/>
        <v>38</v>
      </c>
      <c r="D63" s="26" t="s">
        <v>100</v>
      </c>
      <c r="E63" s="23" t="s">
        <v>73</v>
      </c>
      <c r="F63" s="23">
        <v>3</v>
      </c>
      <c r="G63" s="47"/>
      <c r="H63" s="126">
        <f>SUM(H41:H48)</f>
        <v>0</v>
      </c>
      <c r="I63" s="126">
        <f>SUM(I41:I48)</f>
        <v>0</v>
      </c>
      <c r="J63" s="135"/>
      <c r="K63" s="126">
        <f>SUM(K41:K48)</f>
        <v>0</v>
      </c>
      <c r="L63" s="126">
        <f>SUM(L41:L48)</f>
        <v>0</v>
      </c>
      <c r="M63" s="126">
        <f>SUM(M41:M48)</f>
        <v>0</v>
      </c>
      <c r="N63" s="126">
        <f>SUM(N41:N48)</f>
        <v>0</v>
      </c>
      <c r="O63" s="126">
        <f>SUM(O41:O48)</f>
        <v>0</v>
      </c>
      <c r="P63" s="30"/>
    </row>
    <row r="64" spans="1:16" s="7" customFormat="1">
      <c r="A64" s="30"/>
      <c r="C64" s="72">
        <f t="shared" si="1"/>
        <v>39</v>
      </c>
      <c r="D64" s="26" t="s">
        <v>43</v>
      </c>
      <c r="E64" s="23" t="s">
        <v>73</v>
      </c>
      <c r="F64" s="23">
        <v>3</v>
      </c>
      <c r="G64" s="47"/>
      <c r="H64" s="116">
        <f>SUM(H51:H55)</f>
        <v>1.0089511999999998</v>
      </c>
      <c r="I64" s="116">
        <f>SUM(I51:I55)</f>
        <v>1.36242391</v>
      </c>
      <c r="J64" s="134"/>
      <c r="K64" s="116">
        <f>SUM(K51:K55)</f>
        <v>0</v>
      </c>
      <c r="L64" s="116">
        <f>SUM(L51:L55)</f>
        <v>0</v>
      </c>
      <c r="M64" s="116">
        <f>SUM(M51:M55)</f>
        <v>0</v>
      </c>
      <c r="N64" s="116">
        <f>SUM(N51:N55)</f>
        <v>0</v>
      </c>
      <c r="O64" s="116">
        <f>SUM(O51:O55)</f>
        <v>0</v>
      </c>
      <c r="P64" s="30"/>
    </row>
    <row r="65" spans="1:16" s="7" customFormat="1">
      <c r="A65" s="30"/>
      <c r="C65" s="72">
        <f t="shared" si="1"/>
        <v>40</v>
      </c>
      <c r="D65" s="26" t="s">
        <v>113</v>
      </c>
      <c r="E65" s="23" t="s">
        <v>73</v>
      </c>
      <c r="F65" s="23">
        <v>3</v>
      </c>
      <c r="G65" s="47"/>
      <c r="H65" s="126">
        <f>SUM(H58:H64)</f>
        <v>2.5914590945233078</v>
      </c>
      <c r="I65" s="126">
        <f>SUM(I58:I64)</f>
        <v>3.9110408994461614</v>
      </c>
      <c r="J65" s="134"/>
      <c r="K65" s="126">
        <f>SUM(K58:K64)</f>
        <v>0</v>
      </c>
      <c r="L65" s="126">
        <f>SUM(L58:L64)</f>
        <v>0</v>
      </c>
      <c r="M65" s="126">
        <f>SUM(M58:M64)</f>
        <v>0</v>
      </c>
      <c r="N65" s="126">
        <f>SUM(N58:N64)</f>
        <v>0</v>
      </c>
      <c r="O65" s="126">
        <f>SUM(O58:O64)</f>
        <v>0</v>
      </c>
      <c r="P65" s="30"/>
    </row>
    <row r="66" spans="1:16" s="7" customFormat="1" ht="16" thickBot="1">
      <c r="A66" s="30"/>
      <c r="B66" s="32"/>
      <c r="C66" s="33"/>
      <c r="D66" s="33"/>
      <c r="E66" s="33"/>
      <c r="F66" s="33"/>
      <c r="G66" s="33"/>
      <c r="H66" s="33"/>
      <c r="I66" s="33"/>
      <c r="J66" s="137"/>
      <c r="K66" s="33"/>
      <c r="L66" s="117"/>
      <c r="M66" s="33"/>
      <c r="N66" s="33"/>
      <c r="O66" s="33"/>
      <c r="P66" s="34"/>
    </row>
    <row r="67" spans="1:16" s="7" customFormat="1">
      <c r="C67" s="35"/>
      <c r="J67" s="138"/>
      <c r="K67" s="109"/>
      <c r="L67" s="109"/>
      <c r="M67" s="109"/>
      <c r="N67" s="109"/>
      <c r="O67" s="109"/>
    </row>
    <row r="68" spans="1:16" s="7" customFormat="1">
      <c r="J68" s="138"/>
      <c r="K68" s="109"/>
      <c r="L68" s="109"/>
      <c r="M68" s="109"/>
      <c r="N68" s="109"/>
      <c r="O68" s="109"/>
    </row>
    <row r="69" spans="1:16" s="7" customFormat="1">
      <c r="J69" s="120"/>
    </row>
    <row r="70" spans="1:16" s="7" customFormat="1">
      <c r="J70" s="120"/>
      <c r="K70" s="17"/>
      <c r="L70" s="17"/>
      <c r="M70" s="231"/>
      <c r="N70" s="150"/>
      <c r="O70" s="150"/>
    </row>
    <row r="71" spans="1:16" s="7" customFormat="1">
      <c r="J71" s="120"/>
      <c r="L71" s="109"/>
      <c r="M71" s="109"/>
      <c r="N71" s="109"/>
      <c r="O71" s="109"/>
    </row>
    <row r="72" spans="1:16" s="7" customFormat="1">
      <c r="J72" s="120"/>
      <c r="L72" s="109"/>
      <c r="M72" s="109"/>
      <c r="N72" s="109"/>
      <c r="O72" s="109"/>
    </row>
    <row r="73" spans="1:16" s="7" customFormat="1">
      <c r="J73" s="120"/>
      <c r="L73" s="109"/>
      <c r="M73" s="109"/>
      <c r="N73" s="109"/>
      <c r="O73" s="109"/>
    </row>
    <row r="74" spans="1:16" s="7" customFormat="1">
      <c r="J74" s="120"/>
    </row>
    <row r="75" spans="1:16" s="7" customFormat="1">
      <c r="J75" s="120"/>
    </row>
    <row r="76" spans="1:16" s="7" customFormat="1">
      <c r="J76" s="120"/>
    </row>
    <row r="77" spans="1:16" s="7" customFormat="1">
      <c r="J77" s="120"/>
    </row>
    <row r="78" spans="1:16" s="7" customFormat="1">
      <c r="J78" s="120"/>
    </row>
    <row r="79" spans="1:16" s="7" customFormat="1">
      <c r="J79" s="120"/>
    </row>
    <row r="80" spans="1:16" s="7" customFormat="1">
      <c r="J80" s="120"/>
    </row>
    <row r="81" spans="10:10" s="7" customFormat="1">
      <c r="J81" s="120"/>
    </row>
    <row r="82" spans="10:10" s="7" customFormat="1">
      <c r="J82" s="120"/>
    </row>
    <row r="83" spans="10:10" s="7" customFormat="1">
      <c r="J83" s="120"/>
    </row>
    <row r="84" spans="10:10" s="7" customFormat="1">
      <c r="J84" s="120"/>
    </row>
    <row r="85" spans="10:10" s="7" customFormat="1">
      <c r="J85" s="120"/>
    </row>
    <row r="86" spans="10:10" s="7" customFormat="1">
      <c r="J86" s="120"/>
    </row>
    <row r="87" spans="10:10" s="7" customFormat="1">
      <c r="J87" s="120"/>
    </row>
    <row r="88" spans="10:10" s="7" customFormat="1">
      <c r="J88" s="120"/>
    </row>
    <row r="89" spans="10:10" s="7" customFormat="1">
      <c r="J89" s="120"/>
    </row>
    <row r="90" spans="10:10" s="7" customFormat="1">
      <c r="J90" s="120"/>
    </row>
    <row r="91" spans="10:10" s="7" customFormat="1">
      <c r="J91" s="120"/>
    </row>
    <row r="92" spans="10:10" s="7" customFormat="1">
      <c r="J92" s="120"/>
    </row>
    <row r="93" spans="10:10" s="7" customFormat="1">
      <c r="J93" s="120"/>
    </row>
    <row r="94" spans="10:10" s="7" customFormat="1">
      <c r="J94" s="120"/>
    </row>
    <row r="95" spans="10:10" s="7" customFormat="1">
      <c r="J95" s="120"/>
    </row>
    <row r="96" spans="10:10" s="7" customFormat="1">
      <c r="J96" s="120"/>
    </row>
    <row r="97" spans="10:10" s="7" customFormat="1">
      <c r="J97" s="120"/>
    </row>
    <row r="98" spans="10:10" s="7" customFormat="1">
      <c r="J98" s="120"/>
    </row>
    <row r="99" spans="10:10" s="7" customFormat="1">
      <c r="J99" s="120"/>
    </row>
    <row r="100" spans="10:10" s="7" customFormat="1">
      <c r="J100" s="120"/>
    </row>
    <row r="101" spans="10:10" s="7" customFormat="1">
      <c r="J101" s="120"/>
    </row>
    <row r="102" spans="10:10" s="7" customFormat="1">
      <c r="J102" s="120"/>
    </row>
    <row r="103" spans="10:10" s="7" customFormat="1">
      <c r="J103" s="120"/>
    </row>
    <row r="104" spans="10:10" s="7" customFormat="1">
      <c r="J104" s="120"/>
    </row>
    <row r="105" spans="10:10" s="7" customFormat="1">
      <c r="J105" s="120"/>
    </row>
    <row r="106" spans="10:10" s="7" customFormat="1">
      <c r="J106" s="120"/>
    </row>
    <row r="107" spans="10:10" s="7" customFormat="1">
      <c r="J107" s="120"/>
    </row>
    <row r="108" spans="10:10" s="7" customFormat="1">
      <c r="J108" s="120"/>
    </row>
    <row r="109" spans="10:10" s="7" customFormat="1">
      <c r="J109" s="120"/>
    </row>
    <row r="110" spans="10:10" s="7" customFormat="1">
      <c r="J110" s="120"/>
    </row>
    <row r="111" spans="10:10" s="7" customFormat="1">
      <c r="J111" s="120"/>
    </row>
    <row r="112" spans="10:10" s="7" customFormat="1">
      <c r="J112" s="120"/>
    </row>
    <row r="113" spans="10:10" s="7" customFormat="1">
      <c r="J113" s="120"/>
    </row>
    <row r="114" spans="10:10" s="7" customFormat="1">
      <c r="J114" s="120"/>
    </row>
    <row r="115" spans="10:10" s="7" customFormat="1">
      <c r="J115" s="120"/>
    </row>
    <row r="116" spans="10:10" s="7" customFormat="1">
      <c r="J116" s="120"/>
    </row>
    <row r="117" spans="10:10" s="7" customFormat="1">
      <c r="J117" s="120"/>
    </row>
    <row r="118" spans="10:10" s="7" customFormat="1">
      <c r="J118" s="120"/>
    </row>
    <row r="119" spans="10:10" s="7" customFormat="1">
      <c r="J119" s="120"/>
    </row>
    <row r="120" spans="10:10" s="7" customFormat="1">
      <c r="J120" s="120"/>
    </row>
    <row r="121" spans="10:10" s="7" customFormat="1">
      <c r="J121" s="120"/>
    </row>
    <row r="122" spans="10:10" s="7" customFormat="1">
      <c r="J122" s="120"/>
    </row>
    <row r="123" spans="10:10" s="7" customFormat="1">
      <c r="J123" s="120"/>
    </row>
    <row r="124" spans="10:10" s="7" customFormat="1">
      <c r="J124" s="120"/>
    </row>
    <row r="125" spans="10:10" s="7" customFormat="1">
      <c r="J125" s="120"/>
    </row>
    <row r="126" spans="10:10" s="7" customFormat="1">
      <c r="J126" s="120"/>
    </row>
    <row r="127" spans="10:10" s="7" customFormat="1">
      <c r="J127" s="120"/>
    </row>
    <row r="128" spans="10:10" s="7" customFormat="1">
      <c r="J128" s="120"/>
    </row>
    <row r="129" spans="10:10" s="7" customFormat="1">
      <c r="J129" s="120"/>
    </row>
    <row r="130" spans="10:10" s="7" customFormat="1">
      <c r="J130" s="120"/>
    </row>
    <row r="131" spans="10:10" s="7" customFormat="1">
      <c r="J131" s="120"/>
    </row>
    <row r="132" spans="10:10" s="7" customFormat="1">
      <c r="J132" s="120"/>
    </row>
    <row r="133" spans="10:10" s="7" customFormat="1">
      <c r="J133" s="120"/>
    </row>
    <row r="134" spans="10:10" s="7" customFormat="1">
      <c r="J134" s="120"/>
    </row>
    <row r="135" spans="10:10" s="7" customFormat="1">
      <c r="J135" s="120"/>
    </row>
    <row r="136" spans="10:10" s="7" customFormat="1">
      <c r="J136" s="120"/>
    </row>
    <row r="137" spans="10:10" s="7" customFormat="1">
      <c r="J137" s="120"/>
    </row>
    <row r="138" spans="10:10" s="7" customFormat="1">
      <c r="J138" s="120"/>
    </row>
    <row r="139" spans="10:10" s="7" customFormat="1">
      <c r="J139" s="120"/>
    </row>
    <row r="140" spans="10:10" s="7" customFormat="1">
      <c r="J140" s="120"/>
    </row>
    <row r="141" spans="10:10" s="7" customFormat="1">
      <c r="J141" s="120"/>
    </row>
    <row r="142" spans="10:10" s="7" customFormat="1">
      <c r="J142" s="120"/>
    </row>
    <row r="143" spans="10:10" s="7" customFormat="1">
      <c r="J143" s="120"/>
    </row>
    <row r="144" spans="10:10" s="7" customFormat="1">
      <c r="J144" s="120"/>
    </row>
    <row r="145" spans="10:10" s="7" customFormat="1">
      <c r="J145" s="120"/>
    </row>
    <row r="146" spans="10:10" s="7" customFormat="1">
      <c r="J146" s="120"/>
    </row>
    <row r="147" spans="10:10" s="7" customFormat="1">
      <c r="J147" s="120"/>
    </row>
    <row r="148" spans="10:10" s="7" customFormat="1">
      <c r="J148" s="120"/>
    </row>
    <row r="149" spans="10:10" s="7" customFormat="1">
      <c r="J149" s="120"/>
    </row>
    <row r="150" spans="10:10" s="7" customFormat="1">
      <c r="J150" s="120"/>
    </row>
    <row r="151" spans="10:10" s="7" customFormat="1">
      <c r="J151" s="120"/>
    </row>
    <row r="152" spans="10:10" s="7" customFormat="1">
      <c r="J152" s="120"/>
    </row>
    <row r="153" spans="10:10" s="7" customFormat="1">
      <c r="J153" s="120"/>
    </row>
    <row r="154" spans="10:10" s="7" customFormat="1">
      <c r="J154" s="120"/>
    </row>
    <row r="155" spans="10:10" s="7" customFormat="1">
      <c r="J155" s="120"/>
    </row>
    <row r="156" spans="10:10" s="7" customFormat="1">
      <c r="J156" s="120"/>
    </row>
    <row r="157" spans="10:10" s="7" customFormat="1">
      <c r="J157" s="120"/>
    </row>
    <row r="158" spans="10:10" s="7" customFormat="1">
      <c r="J158" s="120"/>
    </row>
    <row r="159" spans="10:10" s="7" customFormat="1">
      <c r="J159" s="120"/>
    </row>
    <row r="160" spans="10:10" s="7" customFormat="1">
      <c r="J160" s="120"/>
    </row>
    <row r="161" spans="10:10" s="7" customFormat="1">
      <c r="J161" s="120"/>
    </row>
    <row r="162" spans="10:10" s="7" customFormat="1">
      <c r="J162" s="120"/>
    </row>
    <row r="163" spans="10:10" s="7" customFormat="1">
      <c r="J163" s="120"/>
    </row>
    <row r="164" spans="10:10" s="7" customFormat="1">
      <c r="J164" s="120"/>
    </row>
    <row r="165" spans="10:10" s="7" customFormat="1">
      <c r="J165" s="120"/>
    </row>
    <row r="166" spans="10:10" s="7" customFormat="1">
      <c r="J166" s="120"/>
    </row>
    <row r="167" spans="10:10" s="7" customFormat="1">
      <c r="J167" s="120"/>
    </row>
    <row r="168" spans="10:10" s="7" customFormat="1">
      <c r="J168" s="120"/>
    </row>
    <row r="169" spans="10:10" s="7" customFormat="1">
      <c r="J169" s="120"/>
    </row>
    <row r="170" spans="10:10" s="7" customFormat="1">
      <c r="J170" s="120"/>
    </row>
    <row r="171" spans="10:10" s="7" customFormat="1">
      <c r="J171" s="120"/>
    </row>
    <row r="172" spans="10:10" s="7" customFormat="1">
      <c r="J172" s="120"/>
    </row>
    <row r="173" spans="10:10" s="7" customFormat="1">
      <c r="J173" s="120"/>
    </row>
    <row r="174" spans="10:10" s="7" customFormat="1">
      <c r="J174" s="120"/>
    </row>
    <row r="175" spans="10:10" s="7" customFormat="1">
      <c r="J175" s="120"/>
    </row>
    <row r="176" spans="10:10" s="7" customFormat="1">
      <c r="J176" s="120"/>
    </row>
    <row r="177" spans="10:10" s="7" customFormat="1">
      <c r="J177" s="120"/>
    </row>
    <row r="178" spans="10:10" s="7" customFormat="1">
      <c r="J178" s="120"/>
    </row>
    <row r="179" spans="10:10" s="7" customFormat="1">
      <c r="J179" s="120"/>
    </row>
    <row r="180" spans="10:10" s="7" customFormat="1">
      <c r="J180" s="120"/>
    </row>
    <row r="181" spans="10:10" s="7" customFormat="1">
      <c r="J181" s="120"/>
    </row>
    <row r="182" spans="10:10" s="7" customFormat="1">
      <c r="J182" s="120"/>
    </row>
    <row r="183" spans="10:10" s="7" customFormat="1">
      <c r="J183" s="120"/>
    </row>
    <row r="184" spans="10:10" s="7" customFormat="1">
      <c r="J184" s="120"/>
    </row>
    <row r="185" spans="10:10" s="7" customFormat="1">
      <c r="J185" s="120"/>
    </row>
    <row r="186" spans="10:10" s="7" customFormat="1">
      <c r="J186" s="120"/>
    </row>
    <row r="187" spans="10:10" s="7" customFormat="1">
      <c r="J187" s="120"/>
    </row>
    <row r="188" spans="10:10" s="7" customFormat="1">
      <c r="J188" s="120"/>
    </row>
    <row r="189" spans="10:10" s="7" customFormat="1">
      <c r="J189" s="120"/>
    </row>
    <row r="190" spans="10:10" s="7" customFormat="1">
      <c r="J190" s="120"/>
    </row>
    <row r="191" spans="10:10" s="7" customFormat="1">
      <c r="J191" s="120"/>
    </row>
    <row r="192" spans="10:10" s="7" customFormat="1">
      <c r="J192" s="120"/>
    </row>
    <row r="193" spans="10:10" s="7" customFormat="1">
      <c r="J193" s="120"/>
    </row>
    <row r="194" spans="10:10" s="7" customFormat="1">
      <c r="J194" s="120"/>
    </row>
    <row r="195" spans="10:10" s="7" customFormat="1">
      <c r="J195" s="120"/>
    </row>
    <row r="196" spans="10:10" s="7" customFormat="1">
      <c r="J196" s="120"/>
    </row>
    <row r="197" spans="10:10" s="7" customFormat="1">
      <c r="J197" s="120"/>
    </row>
    <row r="198" spans="10:10" s="7" customFormat="1">
      <c r="J198" s="120"/>
    </row>
    <row r="199" spans="10:10" s="7" customFormat="1">
      <c r="J199" s="120"/>
    </row>
    <row r="200" spans="10:10" s="7" customFormat="1">
      <c r="J200" s="120"/>
    </row>
    <row r="201" spans="10:10" s="7" customFormat="1">
      <c r="J201" s="120"/>
    </row>
    <row r="202" spans="10:10" s="7" customFormat="1">
      <c r="J202" s="120"/>
    </row>
    <row r="203" spans="10:10" s="7" customFormat="1">
      <c r="J203" s="120"/>
    </row>
    <row r="204" spans="10:10" s="7" customFormat="1">
      <c r="J204" s="120"/>
    </row>
    <row r="205" spans="10:10" s="7" customFormat="1">
      <c r="J205" s="120"/>
    </row>
    <row r="206" spans="10:10" s="7" customFormat="1">
      <c r="J206" s="120"/>
    </row>
    <row r="207" spans="10:10" s="7" customFormat="1">
      <c r="J207" s="120"/>
    </row>
    <row r="208" spans="10:10" s="7" customFormat="1">
      <c r="J208" s="120"/>
    </row>
    <row r="209" spans="10:10" s="7" customFormat="1">
      <c r="J209" s="120"/>
    </row>
    <row r="210" spans="10:10" s="7" customFormat="1">
      <c r="J210" s="120"/>
    </row>
    <row r="211" spans="10:10" s="7" customFormat="1">
      <c r="J211" s="120"/>
    </row>
    <row r="212" spans="10:10" s="7" customFormat="1">
      <c r="J212" s="120"/>
    </row>
    <row r="213" spans="10:10" s="7" customFormat="1">
      <c r="J213" s="120"/>
    </row>
    <row r="214" spans="10:10" s="7" customFormat="1">
      <c r="J214" s="120"/>
    </row>
    <row r="215" spans="10:10" s="7" customFormat="1">
      <c r="J215" s="120"/>
    </row>
    <row r="216" spans="10:10" s="7" customFormat="1">
      <c r="J216" s="120"/>
    </row>
    <row r="217" spans="10:10" s="7" customFormat="1">
      <c r="J217" s="120"/>
    </row>
    <row r="218" spans="10:10" s="7" customFormat="1">
      <c r="J218" s="120"/>
    </row>
    <row r="219" spans="10:10" s="7" customFormat="1">
      <c r="J219" s="120"/>
    </row>
    <row r="220" spans="10:10" s="7" customFormat="1">
      <c r="J220" s="120"/>
    </row>
    <row r="221" spans="10:10" s="7" customFormat="1">
      <c r="J221" s="120"/>
    </row>
    <row r="222" spans="10:10" s="7" customFormat="1">
      <c r="J222" s="120"/>
    </row>
    <row r="223" spans="10:10" s="7" customFormat="1">
      <c r="J223" s="120"/>
    </row>
    <row r="224" spans="10:10" s="7" customFormat="1">
      <c r="J224" s="120"/>
    </row>
    <row r="225" spans="10:10" s="7" customFormat="1">
      <c r="J225" s="120"/>
    </row>
    <row r="226" spans="10:10" s="7" customFormat="1">
      <c r="J226" s="120"/>
    </row>
    <row r="227" spans="10:10" s="7" customFormat="1">
      <c r="J227" s="120"/>
    </row>
    <row r="228" spans="10:10" s="7" customFormat="1">
      <c r="J228" s="120"/>
    </row>
    <row r="229" spans="10:10" s="7" customFormat="1">
      <c r="J229" s="120"/>
    </row>
    <row r="230" spans="10:10" s="7" customFormat="1">
      <c r="J230" s="120"/>
    </row>
    <row r="231" spans="10:10" s="7" customFormat="1">
      <c r="J231" s="120"/>
    </row>
    <row r="232" spans="10:10" s="7" customFormat="1">
      <c r="J232" s="120"/>
    </row>
    <row r="233" spans="10:10" s="7" customFormat="1">
      <c r="J233" s="120"/>
    </row>
    <row r="234" spans="10:10" s="7" customFormat="1">
      <c r="J234" s="120"/>
    </row>
    <row r="235" spans="10:10" s="7" customFormat="1">
      <c r="J235" s="120"/>
    </row>
    <row r="236" spans="10:10" s="7" customFormat="1">
      <c r="J236" s="120"/>
    </row>
    <row r="237" spans="10:10" s="7" customFormat="1">
      <c r="J237" s="120"/>
    </row>
    <row r="238" spans="10:10" s="7" customFormat="1">
      <c r="J238" s="120"/>
    </row>
    <row r="239" spans="10:10" s="7" customFormat="1">
      <c r="J239" s="120"/>
    </row>
    <row r="240" spans="10:10" s="7" customFormat="1">
      <c r="J240" s="120"/>
    </row>
    <row r="241" spans="10:10" s="7" customFormat="1">
      <c r="J241" s="120"/>
    </row>
    <row r="242" spans="10:10" s="7" customFormat="1">
      <c r="J242" s="120"/>
    </row>
    <row r="243" spans="10:10" s="7" customFormat="1">
      <c r="J243" s="120"/>
    </row>
    <row r="244" spans="10:10" s="7" customFormat="1">
      <c r="J244" s="120"/>
    </row>
    <row r="245" spans="10:10" s="7" customFormat="1">
      <c r="J245" s="120"/>
    </row>
    <row r="246" spans="10:10" s="7" customFormat="1">
      <c r="J246" s="120"/>
    </row>
    <row r="247" spans="10:10" s="7" customFormat="1">
      <c r="J247" s="120"/>
    </row>
    <row r="248" spans="10:10" s="7" customFormat="1">
      <c r="J248" s="120"/>
    </row>
    <row r="249" spans="10:10" s="7" customFormat="1">
      <c r="J249" s="120"/>
    </row>
    <row r="250" spans="10:10" s="7" customFormat="1">
      <c r="J250" s="120"/>
    </row>
    <row r="251" spans="10:10" s="7" customFormat="1">
      <c r="J251" s="120"/>
    </row>
    <row r="252" spans="10:10" s="7" customFormat="1">
      <c r="J252" s="120"/>
    </row>
    <row r="253" spans="10:10" s="7" customFormat="1">
      <c r="J253" s="120"/>
    </row>
    <row r="254" spans="10:10" s="7" customFormat="1">
      <c r="J254" s="120"/>
    </row>
    <row r="255" spans="10:10" s="7" customFormat="1">
      <c r="J255" s="120"/>
    </row>
    <row r="256" spans="10:10" s="7" customFormat="1">
      <c r="J256" s="120"/>
    </row>
    <row r="257" spans="10:10" s="7" customFormat="1">
      <c r="J257" s="120"/>
    </row>
    <row r="258" spans="10:10" s="7" customFormat="1">
      <c r="J258" s="120"/>
    </row>
    <row r="259" spans="10:10" s="7" customFormat="1">
      <c r="J259" s="120"/>
    </row>
    <row r="260" spans="10:10" s="7" customFormat="1">
      <c r="J260" s="120"/>
    </row>
    <row r="261" spans="10:10" s="7" customFormat="1">
      <c r="J261" s="120"/>
    </row>
    <row r="262" spans="10:10" s="7" customFormat="1">
      <c r="J262" s="120"/>
    </row>
    <row r="263" spans="10:10" s="7" customFormat="1">
      <c r="J263" s="120"/>
    </row>
    <row r="264" spans="10:10" s="7" customFormat="1">
      <c r="J264" s="120"/>
    </row>
    <row r="265" spans="10:10" s="7" customFormat="1">
      <c r="J265" s="120"/>
    </row>
    <row r="266" spans="10:10" s="7" customFormat="1">
      <c r="J266" s="120"/>
    </row>
    <row r="267" spans="10:10" s="7" customFormat="1">
      <c r="J267" s="120"/>
    </row>
    <row r="268" spans="10:10" s="7" customFormat="1">
      <c r="J268" s="120"/>
    </row>
    <row r="269" spans="10:10" s="7" customFormat="1">
      <c r="J269" s="120"/>
    </row>
    <row r="270" spans="10:10" s="7" customFormat="1">
      <c r="J270" s="120"/>
    </row>
    <row r="271" spans="10:10" s="7" customFormat="1">
      <c r="J271" s="120"/>
    </row>
    <row r="272" spans="10:10" s="7" customFormat="1">
      <c r="J272" s="120"/>
    </row>
    <row r="273" spans="10:10" s="7" customFormat="1">
      <c r="J273" s="120"/>
    </row>
    <row r="274" spans="10:10" s="7" customFormat="1">
      <c r="J274" s="120"/>
    </row>
    <row r="275" spans="10:10" s="7" customFormat="1">
      <c r="J275" s="120"/>
    </row>
    <row r="276" spans="10:10" s="7" customFormat="1">
      <c r="J276" s="120"/>
    </row>
    <row r="277" spans="10:10" s="7" customFormat="1">
      <c r="J277" s="120"/>
    </row>
    <row r="278" spans="10:10" s="7" customFormat="1">
      <c r="J278" s="120"/>
    </row>
    <row r="279" spans="10:10" s="7" customFormat="1">
      <c r="J279" s="120"/>
    </row>
    <row r="280" spans="10:10" s="7" customFormat="1">
      <c r="J280" s="120"/>
    </row>
    <row r="281" spans="10:10" s="7" customFormat="1">
      <c r="J281" s="120"/>
    </row>
    <row r="282" spans="10:10" s="7" customFormat="1">
      <c r="J282" s="120"/>
    </row>
    <row r="283" spans="10:10" s="7" customFormat="1">
      <c r="J283" s="120"/>
    </row>
    <row r="284" spans="10:10" s="7" customFormat="1">
      <c r="J284" s="120"/>
    </row>
    <row r="285" spans="10:10" s="7" customFormat="1">
      <c r="J285" s="120"/>
    </row>
    <row r="286" spans="10:10" s="7" customFormat="1">
      <c r="J286" s="120"/>
    </row>
    <row r="287" spans="10:10" s="7" customFormat="1">
      <c r="J287" s="120"/>
    </row>
    <row r="288" spans="10:10" s="7" customFormat="1">
      <c r="J288" s="120"/>
    </row>
    <row r="289" spans="10:10" s="7" customFormat="1">
      <c r="J289" s="120"/>
    </row>
    <row r="290" spans="10:10" s="7" customFormat="1">
      <c r="J290" s="120"/>
    </row>
    <row r="291" spans="10:10" s="7" customFormat="1">
      <c r="J291" s="120"/>
    </row>
    <row r="292" spans="10:10" s="7" customFormat="1">
      <c r="J292" s="120"/>
    </row>
    <row r="293" spans="10:10" s="7" customFormat="1">
      <c r="J293" s="120"/>
    </row>
    <row r="294" spans="10:10" s="7" customFormat="1">
      <c r="J294" s="120"/>
    </row>
    <row r="295" spans="10:10" s="7" customFormat="1">
      <c r="J295" s="120"/>
    </row>
    <row r="296" spans="10:10" s="7" customFormat="1">
      <c r="J296" s="120"/>
    </row>
    <row r="297" spans="10:10" s="7" customFormat="1">
      <c r="J297" s="120"/>
    </row>
    <row r="298" spans="10:10" s="7" customFormat="1">
      <c r="J298" s="120"/>
    </row>
    <row r="299" spans="10:10" s="7" customFormat="1">
      <c r="J299" s="120"/>
    </row>
    <row r="300" spans="10:10" s="7" customFormat="1">
      <c r="J300" s="120"/>
    </row>
    <row r="301" spans="10:10" s="7" customFormat="1">
      <c r="J301" s="120"/>
    </row>
    <row r="302" spans="10:10" s="7" customFormat="1">
      <c r="J302" s="120"/>
    </row>
    <row r="303" spans="10:10" s="7" customFormat="1">
      <c r="J303" s="120"/>
    </row>
    <row r="304" spans="10:10" s="7" customFormat="1">
      <c r="J304" s="120"/>
    </row>
    <row r="305" spans="10:10" s="7" customFormat="1">
      <c r="J305" s="120"/>
    </row>
    <row r="306" spans="10:10" s="7" customFormat="1">
      <c r="J306" s="120"/>
    </row>
    <row r="307" spans="10:10" s="7" customFormat="1">
      <c r="J307" s="120"/>
    </row>
    <row r="308" spans="10:10" s="7" customFormat="1">
      <c r="J308" s="120"/>
    </row>
    <row r="309" spans="10:10" s="7" customFormat="1">
      <c r="J309" s="120"/>
    </row>
    <row r="310" spans="10:10" s="7" customFormat="1">
      <c r="J310" s="120"/>
    </row>
    <row r="311" spans="10:10" s="7" customFormat="1">
      <c r="J311" s="120"/>
    </row>
    <row r="312" spans="10:10" s="7" customFormat="1">
      <c r="J312" s="120"/>
    </row>
    <row r="313" spans="10:10" s="7" customFormat="1">
      <c r="J313" s="120"/>
    </row>
    <row r="314" spans="10:10" s="7" customFormat="1">
      <c r="J314" s="120"/>
    </row>
    <row r="315" spans="10:10" s="7" customFormat="1">
      <c r="J315" s="120"/>
    </row>
    <row r="316" spans="10:10" s="7" customFormat="1">
      <c r="J316" s="120"/>
    </row>
    <row r="317" spans="10:10" s="7" customFormat="1">
      <c r="J317" s="120"/>
    </row>
    <row r="318" spans="10:10" s="7" customFormat="1">
      <c r="J318" s="120"/>
    </row>
    <row r="319" spans="10:10" s="7" customFormat="1">
      <c r="J319" s="120"/>
    </row>
    <row r="320" spans="10:10" s="7" customFormat="1">
      <c r="J320" s="120"/>
    </row>
    <row r="321" spans="10:10" s="7" customFormat="1">
      <c r="J321" s="120"/>
    </row>
    <row r="322" spans="10:10" s="7" customFormat="1">
      <c r="J322" s="120"/>
    </row>
    <row r="323" spans="10:10" s="7" customFormat="1">
      <c r="J323" s="120"/>
    </row>
    <row r="324" spans="10:10" s="7" customFormat="1">
      <c r="J324" s="120"/>
    </row>
    <row r="325" spans="10:10" s="7" customFormat="1">
      <c r="J325" s="120"/>
    </row>
    <row r="326" spans="10:10" s="7" customFormat="1">
      <c r="J326" s="120"/>
    </row>
    <row r="327" spans="10:10" s="7" customFormat="1">
      <c r="J327" s="120"/>
    </row>
    <row r="328" spans="10:10" s="7" customFormat="1">
      <c r="J328" s="120"/>
    </row>
    <row r="329" spans="10:10" s="7" customFormat="1">
      <c r="J329" s="120"/>
    </row>
    <row r="330" spans="10:10" s="7" customFormat="1">
      <c r="J330" s="120"/>
    </row>
    <row r="331" spans="10:10" s="7" customFormat="1">
      <c r="J331" s="120"/>
    </row>
    <row r="332" spans="10:10" s="7" customFormat="1">
      <c r="J332" s="120"/>
    </row>
    <row r="333" spans="10:10" s="7" customFormat="1">
      <c r="J333" s="120"/>
    </row>
    <row r="334" spans="10:10" s="7" customFormat="1">
      <c r="J334" s="120"/>
    </row>
    <row r="335" spans="10:10" s="7" customFormat="1">
      <c r="J335" s="120"/>
    </row>
    <row r="336" spans="10:10" s="7" customFormat="1">
      <c r="J336" s="120"/>
    </row>
    <row r="337" spans="10:10" s="7" customFormat="1">
      <c r="J337" s="120"/>
    </row>
    <row r="338" spans="10:10" s="7" customFormat="1">
      <c r="J338" s="120"/>
    </row>
    <row r="339" spans="10:10" s="7" customFormat="1">
      <c r="J339" s="120"/>
    </row>
    <row r="340" spans="10:10" s="7" customFormat="1">
      <c r="J340" s="120"/>
    </row>
    <row r="341" spans="10:10" s="7" customFormat="1">
      <c r="J341" s="120"/>
    </row>
    <row r="342" spans="10:10" s="7" customFormat="1">
      <c r="J342" s="120"/>
    </row>
    <row r="343" spans="10:10" s="7" customFormat="1">
      <c r="J343" s="120"/>
    </row>
    <row r="344" spans="10:10" s="7" customFormat="1">
      <c r="J344" s="120"/>
    </row>
    <row r="345" spans="10:10" s="7" customFormat="1">
      <c r="J345" s="120"/>
    </row>
    <row r="346" spans="10:10" s="7" customFormat="1">
      <c r="J346" s="120"/>
    </row>
    <row r="347" spans="10:10" s="7" customFormat="1">
      <c r="J347" s="120"/>
    </row>
    <row r="348" spans="10:10" s="7" customFormat="1">
      <c r="J348" s="120"/>
    </row>
    <row r="349" spans="10:10" s="7" customFormat="1">
      <c r="J349" s="120"/>
    </row>
    <row r="350" spans="10:10" s="7" customFormat="1">
      <c r="J350" s="120"/>
    </row>
    <row r="351" spans="10:10" s="7" customFormat="1">
      <c r="J351" s="120"/>
    </row>
    <row r="352" spans="10:10" s="7" customFormat="1">
      <c r="J352" s="120"/>
    </row>
    <row r="353" spans="10:10" s="7" customFormat="1">
      <c r="J353" s="120"/>
    </row>
    <row r="354" spans="10:10" s="7" customFormat="1">
      <c r="J354" s="120"/>
    </row>
    <row r="355" spans="10:10" s="7" customFormat="1">
      <c r="J355" s="120"/>
    </row>
    <row r="356" spans="10:10" s="7" customFormat="1">
      <c r="J356" s="120"/>
    </row>
    <row r="357" spans="10:10" s="7" customFormat="1">
      <c r="J357" s="120"/>
    </row>
    <row r="358" spans="10:10" s="7" customFormat="1">
      <c r="J358" s="120"/>
    </row>
    <row r="359" spans="10:10" s="7" customFormat="1">
      <c r="J359" s="120"/>
    </row>
    <row r="360" spans="10:10" s="7" customFormat="1">
      <c r="J360" s="120"/>
    </row>
    <row r="361" spans="10:10" s="7" customFormat="1">
      <c r="J361" s="120"/>
    </row>
    <row r="362" spans="10:10" s="7" customFormat="1">
      <c r="J362" s="120"/>
    </row>
    <row r="363" spans="10:10" s="7" customFormat="1">
      <c r="J363" s="120"/>
    </row>
    <row r="364" spans="10:10" s="7" customFormat="1">
      <c r="J364" s="120"/>
    </row>
    <row r="365" spans="10:10" s="7" customFormat="1">
      <c r="J365" s="120"/>
    </row>
    <row r="366" spans="10:10" s="7" customFormat="1">
      <c r="J366" s="120"/>
    </row>
    <row r="367" spans="10:10" s="7" customFormat="1">
      <c r="J367" s="120"/>
    </row>
    <row r="368" spans="10:10" s="7" customFormat="1">
      <c r="J368" s="120"/>
    </row>
    <row r="369" spans="10:10" s="7" customFormat="1">
      <c r="J369" s="120"/>
    </row>
    <row r="370" spans="10:10" s="7" customFormat="1">
      <c r="J370" s="120"/>
    </row>
    <row r="371" spans="10:10" s="7" customFormat="1">
      <c r="J371" s="120"/>
    </row>
    <row r="372" spans="10:10" s="7" customFormat="1">
      <c r="J372" s="120"/>
    </row>
    <row r="373" spans="10:10" s="7" customFormat="1">
      <c r="J373" s="120"/>
    </row>
    <row r="374" spans="10:10" s="7" customFormat="1">
      <c r="J374" s="120"/>
    </row>
    <row r="375" spans="10:10" s="7" customFormat="1">
      <c r="J375" s="120"/>
    </row>
    <row r="376" spans="10:10" s="7" customFormat="1">
      <c r="J376" s="120"/>
    </row>
    <row r="377" spans="10:10" s="7" customFormat="1">
      <c r="J377" s="120"/>
    </row>
  </sheetData>
  <mergeCells count="1">
    <mergeCell ref="K5:O5"/>
  </mergeCells>
  <phoneticPr fontId="11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CL378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5" style="7" bestFit="1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6.4609375" style="120" customWidth="1"/>
    <col min="11" max="15" width="11" style="17" customWidth="1"/>
    <col min="16" max="17" width="2.69140625" style="7" customWidth="1"/>
    <col min="18" max="79" width="8.84375" style="7"/>
    <col min="80" max="16384" width="8.84375" style="17"/>
  </cols>
  <sheetData>
    <row r="1" spans="2:90" s="7" customFormat="1" ht="16" thickBot="1">
      <c r="J1" s="120"/>
    </row>
    <row r="2" spans="2:90" s="7" customFormat="1">
      <c r="B2" s="55"/>
      <c r="C2" s="8"/>
      <c r="D2" s="44"/>
      <c r="E2" s="56"/>
      <c r="F2" s="56"/>
      <c r="G2" s="44"/>
      <c r="H2" s="44"/>
      <c r="I2" s="44"/>
      <c r="J2" s="130"/>
      <c r="K2" s="44"/>
      <c r="L2" s="44"/>
      <c r="M2" s="44"/>
      <c r="N2" s="44"/>
      <c r="O2" s="44"/>
      <c r="P2" s="57"/>
      <c r="Q2" s="47"/>
    </row>
    <row r="3" spans="2:90" s="7" customFormat="1">
      <c r="B3" s="58"/>
      <c r="C3" s="9" t="s">
        <v>0</v>
      </c>
      <c r="D3" s="47"/>
      <c r="E3" s="28"/>
      <c r="F3" s="10"/>
      <c r="G3" s="47"/>
      <c r="H3" s="47"/>
      <c r="I3" s="47"/>
      <c r="J3" s="142"/>
      <c r="K3" s="47"/>
      <c r="L3" s="47"/>
      <c r="M3" s="47"/>
      <c r="N3" s="47"/>
      <c r="O3" s="47"/>
      <c r="P3" s="59"/>
      <c r="Q3" s="47"/>
    </row>
    <row r="4" spans="2:90" s="7" customFormat="1">
      <c r="B4" s="58"/>
      <c r="C4" s="11" t="s">
        <v>118</v>
      </c>
      <c r="D4" s="47"/>
      <c r="E4" s="28"/>
      <c r="F4" s="10"/>
      <c r="G4" s="47"/>
      <c r="H4" s="47"/>
      <c r="I4" s="47"/>
      <c r="J4" s="121"/>
      <c r="K4" s="47"/>
      <c r="L4" s="47"/>
      <c r="M4" s="47"/>
      <c r="N4" s="47"/>
      <c r="O4" s="47"/>
      <c r="P4" s="59"/>
      <c r="Q4" s="47"/>
    </row>
    <row r="5" spans="2:90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</row>
    <row r="6" spans="2:90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90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90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90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</row>
    <row r="10" spans="2:90" s="7" customFormat="1">
      <c r="B10" s="58"/>
      <c r="C10" s="47"/>
      <c r="D10" s="47"/>
      <c r="E10" s="28"/>
      <c r="F10" s="28"/>
      <c r="G10" s="47"/>
      <c r="H10" s="14"/>
      <c r="I10" s="14"/>
      <c r="J10" s="131"/>
      <c r="K10" s="14"/>
      <c r="L10" s="14"/>
      <c r="M10" s="14"/>
      <c r="N10" s="14"/>
      <c r="O10" s="14"/>
      <c r="P10" s="59"/>
      <c r="Q10" s="4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</row>
    <row r="11" spans="2:90" s="7" customFormat="1">
      <c r="B11" s="58"/>
      <c r="C11" s="101" t="s">
        <v>64</v>
      </c>
      <c r="D11" s="21" t="s">
        <v>71</v>
      </c>
      <c r="E11" s="71"/>
      <c r="F11" s="47"/>
      <c r="G11" s="47"/>
      <c r="H11" s="14"/>
      <c r="I11" s="14"/>
      <c r="J11" s="131"/>
      <c r="K11" s="14"/>
      <c r="L11" s="14"/>
      <c r="M11" s="14"/>
      <c r="N11" s="14"/>
      <c r="O11" s="14"/>
      <c r="P11" s="59"/>
      <c r="Q11" s="4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</row>
    <row r="12" spans="2:90" s="7" customFormat="1">
      <c r="B12" s="58"/>
      <c r="C12" s="72">
        <v>1</v>
      </c>
      <c r="D12" s="22" t="s">
        <v>72</v>
      </c>
      <c r="E12" s="23" t="s">
        <v>73</v>
      </c>
      <c r="F12" s="23">
        <v>3</v>
      </c>
      <c r="G12" s="47"/>
      <c r="H12" s="158">
        <v>0.16164651000000002</v>
      </c>
      <c r="I12" s="158">
        <v>0.16885077999999998</v>
      </c>
      <c r="J12" s="132"/>
      <c r="K12" s="149"/>
      <c r="L12" s="149"/>
      <c r="M12" s="149"/>
      <c r="N12" s="149"/>
      <c r="O12" s="149"/>
      <c r="P12" s="59"/>
      <c r="Q12" s="4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</row>
    <row r="13" spans="2:90" s="7" customFormat="1">
      <c r="B13" s="58"/>
      <c r="C13" s="72">
        <f>C12+1</f>
        <v>2</v>
      </c>
      <c r="D13" s="22" t="s">
        <v>74</v>
      </c>
      <c r="E13" s="23" t="s">
        <v>73</v>
      </c>
      <c r="F13" s="23">
        <v>3</v>
      </c>
      <c r="G13" s="47"/>
      <c r="H13" s="158">
        <v>0.29069593891403905</v>
      </c>
      <c r="I13" s="158">
        <v>0.30007826756239447</v>
      </c>
      <c r="J13" s="132"/>
      <c r="K13" s="149"/>
      <c r="L13" s="149"/>
      <c r="M13" s="149"/>
      <c r="N13" s="149"/>
      <c r="O13" s="149"/>
      <c r="P13" s="59"/>
      <c r="Q13" s="4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</row>
    <row r="14" spans="2:90" s="7" customFormat="1">
      <c r="B14" s="58"/>
      <c r="C14" s="72">
        <f>C13+1</f>
        <v>3</v>
      </c>
      <c r="D14" s="22" t="s">
        <v>75</v>
      </c>
      <c r="E14" s="23" t="s">
        <v>73</v>
      </c>
      <c r="F14" s="23">
        <v>3</v>
      </c>
      <c r="G14" s="47"/>
      <c r="H14" s="158">
        <v>2.1928621770537962E-2</v>
      </c>
      <c r="I14" s="158">
        <v>1.6481218265251243E-2</v>
      </c>
      <c r="J14" s="132"/>
      <c r="K14" s="149"/>
      <c r="L14" s="149"/>
      <c r="M14" s="149"/>
      <c r="N14" s="149"/>
      <c r="O14" s="149"/>
      <c r="P14" s="59"/>
      <c r="Q14" s="4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</row>
    <row r="15" spans="2:90" s="7" customFormat="1">
      <c r="B15" s="58"/>
      <c r="C15" s="72">
        <f>C14+1</f>
        <v>4</v>
      </c>
      <c r="D15" s="22" t="s">
        <v>76</v>
      </c>
      <c r="E15" s="23" t="s">
        <v>73</v>
      </c>
      <c r="F15" s="23">
        <v>3</v>
      </c>
      <c r="G15" s="47"/>
      <c r="H15" s="158">
        <v>0.15103047857728952</v>
      </c>
      <c r="I15" s="158">
        <v>0.1557752718607251</v>
      </c>
      <c r="J15" s="132"/>
      <c r="K15" s="149"/>
      <c r="L15" s="149"/>
      <c r="M15" s="149"/>
      <c r="N15" s="149"/>
      <c r="O15" s="149"/>
      <c r="P15" s="59"/>
      <c r="Q15" s="4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</row>
    <row r="16" spans="2:90" s="7" customFormat="1">
      <c r="B16" s="58"/>
      <c r="C16" s="72">
        <f>C15+1</f>
        <v>5</v>
      </c>
      <c r="D16" s="22" t="s">
        <v>77</v>
      </c>
      <c r="E16" s="23" t="s">
        <v>73</v>
      </c>
      <c r="F16" s="23">
        <v>3</v>
      </c>
      <c r="G16" s="47"/>
      <c r="H16" s="158">
        <v>0.15427471659495551</v>
      </c>
      <c r="I16" s="158">
        <v>0.17318999097929635</v>
      </c>
      <c r="J16" s="132"/>
      <c r="K16" s="149"/>
      <c r="L16" s="149"/>
      <c r="M16" s="149"/>
      <c r="N16" s="149"/>
      <c r="O16" s="149"/>
      <c r="P16" s="180"/>
      <c r="Q16" s="4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</row>
    <row r="17" spans="2:90" s="7" customFormat="1">
      <c r="B17" s="58"/>
      <c r="C17" s="47"/>
      <c r="D17" s="47"/>
      <c r="E17" s="47"/>
      <c r="F17" s="47"/>
      <c r="G17" s="47"/>
      <c r="H17" s="161"/>
      <c r="I17" s="161"/>
      <c r="J17" s="127"/>
      <c r="K17" s="161"/>
      <c r="L17" s="161"/>
      <c r="M17" s="161"/>
      <c r="N17" s="161"/>
      <c r="O17" s="161"/>
      <c r="P17" s="59"/>
      <c r="Q17" s="4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</row>
    <row r="18" spans="2:90" s="7" customFormat="1">
      <c r="B18" s="58"/>
      <c r="C18" s="101" t="s">
        <v>78</v>
      </c>
      <c r="D18" s="24" t="s">
        <v>79</v>
      </c>
      <c r="E18" s="25"/>
      <c r="F18" s="25"/>
      <c r="G18" s="47"/>
      <c r="H18" s="4"/>
      <c r="I18" s="4"/>
      <c r="J18" s="143"/>
      <c r="K18" s="4"/>
      <c r="L18" s="4"/>
      <c r="M18" s="4"/>
      <c r="N18" s="4"/>
      <c r="O18" s="4"/>
      <c r="P18" s="59"/>
      <c r="Q18" s="4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</row>
    <row r="19" spans="2:90" s="7" customFormat="1">
      <c r="B19" s="58"/>
      <c r="C19" s="72">
        <v>6</v>
      </c>
      <c r="D19" s="22" t="s">
        <v>80</v>
      </c>
      <c r="E19" s="23" t="s">
        <v>73</v>
      </c>
      <c r="F19" s="23">
        <v>3</v>
      </c>
      <c r="G19" s="47"/>
      <c r="H19" s="158">
        <v>5.0713125000000003E-3</v>
      </c>
      <c r="I19" s="158">
        <v>9.0831447250000003E-2</v>
      </c>
      <c r="J19" s="134"/>
      <c r="K19" s="149"/>
      <c r="L19" s="149"/>
      <c r="M19" s="149"/>
      <c r="N19" s="149"/>
      <c r="O19" s="149"/>
      <c r="P19" s="59"/>
      <c r="Q19" s="4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</row>
    <row r="20" spans="2:90" s="7" customFormat="1">
      <c r="B20" s="58"/>
      <c r="C20" s="14"/>
      <c r="D20" s="47"/>
      <c r="E20" s="28"/>
      <c r="F20" s="28"/>
      <c r="G20" s="47"/>
      <c r="H20" s="161"/>
      <c r="I20" s="161"/>
      <c r="J20" s="127"/>
      <c r="K20" s="161"/>
      <c r="L20" s="161"/>
      <c r="M20" s="161"/>
      <c r="N20" s="161"/>
      <c r="O20" s="161"/>
      <c r="P20" s="59"/>
      <c r="Q20" s="4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</row>
    <row r="21" spans="2:90" s="7" customFormat="1">
      <c r="B21" s="58"/>
      <c r="C21" s="101" t="s">
        <v>81</v>
      </c>
      <c r="D21" s="24" t="s">
        <v>82</v>
      </c>
      <c r="E21" s="25"/>
      <c r="F21" s="25"/>
      <c r="G21" s="47"/>
      <c r="H21" s="4"/>
      <c r="I21" s="4"/>
      <c r="J21" s="143"/>
      <c r="K21" s="4"/>
      <c r="L21" s="4"/>
      <c r="M21" s="4"/>
      <c r="N21" s="4"/>
      <c r="O21" s="4"/>
      <c r="P21" s="59"/>
      <c r="Q21" s="4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</row>
    <row r="22" spans="2:90" s="7" customFormat="1">
      <c r="B22" s="58"/>
      <c r="C22" s="72">
        <v>7</v>
      </c>
      <c r="D22" s="22" t="s">
        <v>83</v>
      </c>
      <c r="E22" s="23" t="s">
        <v>73</v>
      </c>
      <c r="F22" s="23">
        <v>3</v>
      </c>
      <c r="G22" s="47"/>
      <c r="H22" s="158">
        <v>4.5649060000000005E-2</v>
      </c>
      <c r="I22" s="158">
        <v>7.9718489999999989E-2</v>
      </c>
      <c r="J22" s="134"/>
      <c r="K22" s="149"/>
      <c r="L22" s="149"/>
      <c r="M22" s="149"/>
      <c r="N22" s="149"/>
      <c r="O22" s="149"/>
      <c r="P22" s="59"/>
      <c r="Q22" s="4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</row>
    <row r="23" spans="2:90" s="7" customFormat="1">
      <c r="B23" s="58"/>
      <c r="C23" s="72">
        <f>C22+1</f>
        <v>8</v>
      </c>
      <c r="D23" s="22" t="s">
        <v>84</v>
      </c>
      <c r="E23" s="23" t="s">
        <v>73</v>
      </c>
      <c r="F23" s="23">
        <v>3</v>
      </c>
      <c r="G23" s="47"/>
      <c r="H23" s="158">
        <v>9.6960629999999992E-2</v>
      </c>
      <c r="I23" s="158">
        <v>8.9494270000000001E-2</v>
      </c>
      <c r="J23" s="134"/>
      <c r="K23" s="149"/>
      <c r="L23" s="149"/>
      <c r="M23" s="149"/>
      <c r="N23" s="149"/>
      <c r="O23" s="149"/>
      <c r="P23" s="59"/>
      <c r="Q23" s="4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</row>
    <row r="24" spans="2:90" s="7" customFormat="1">
      <c r="B24" s="58"/>
      <c r="C24" s="72">
        <f>C23+1</f>
        <v>9</v>
      </c>
      <c r="D24" s="22" t="s">
        <v>85</v>
      </c>
      <c r="E24" s="23" t="s">
        <v>73</v>
      </c>
      <c r="F24" s="23">
        <v>3</v>
      </c>
      <c r="G24" s="47"/>
      <c r="H24" s="158">
        <v>0.57627792999999994</v>
      </c>
      <c r="I24" s="158">
        <v>0.15247812000000005</v>
      </c>
      <c r="J24" s="134"/>
      <c r="K24" s="149"/>
      <c r="L24" s="149"/>
      <c r="M24" s="149"/>
      <c r="N24" s="149"/>
      <c r="O24" s="149"/>
      <c r="P24" s="59"/>
      <c r="Q24" s="4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</row>
    <row r="25" spans="2:90" s="7" customFormat="1">
      <c r="B25" s="58"/>
      <c r="C25" s="72">
        <f>C24+1</f>
        <v>10</v>
      </c>
      <c r="D25" s="22" t="s">
        <v>86</v>
      </c>
      <c r="E25" s="23" t="s">
        <v>73</v>
      </c>
      <c r="F25" s="23">
        <v>3</v>
      </c>
      <c r="G25" s="47"/>
      <c r="H25" s="158">
        <v>0.45882552760828499</v>
      </c>
      <c r="I25" s="158">
        <v>0.50338355239171517</v>
      </c>
      <c r="J25" s="134"/>
      <c r="K25" s="149"/>
      <c r="L25" s="149"/>
      <c r="M25" s="149"/>
      <c r="N25" s="149"/>
      <c r="O25" s="149"/>
      <c r="P25" s="59"/>
      <c r="Q25" s="4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</row>
    <row r="26" spans="2:90" s="7" customFormat="1" ht="25">
      <c r="B26" s="58"/>
      <c r="C26" s="72">
        <f>C25+1</f>
        <v>11</v>
      </c>
      <c r="D26" s="26" t="s">
        <v>87</v>
      </c>
      <c r="E26" s="23" t="s">
        <v>73</v>
      </c>
      <c r="F26" s="23">
        <v>3</v>
      </c>
      <c r="G26" s="47"/>
      <c r="H26" s="158">
        <v>0.48731109271852036</v>
      </c>
      <c r="I26" s="158">
        <v>0.51666366725014112</v>
      </c>
      <c r="J26" s="134"/>
      <c r="K26" s="149"/>
      <c r="L26" s="149"/>
      <c r="M26" s="149"/>
      <c r="N26" s="149"/>
      <c r="O26" s="149"/>
      <c r="P26" s="59"/>
      <c r="Q26" s="4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</row>
    <row r="27" spans="2:90" s="7" customFormat="1">
      <c r="B27" s="58"/>
      <c r="C27" s="28"/>
      <c r="D27" s="27"/>
      <c r="E27" s="28"/>
      <c r="F27" s="28"/>
      <c r="G27" s="47"/>
      <c r="H27" s="181"/>
      <c r="I27" s="181"/>
      <c r="J27" s="135"/>
      <c r="K27" s="181"/>
      <c r="L27" s="181"/>
      <c r="M27" s="181"/>
      <c r="N27" s="181"/>
      <c r="O27" s="181"/>
      <c r="P27" s="59"/>
      <c r="Q27" s="4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</row>
    <row r="28" spans="2:90" s="7" customFormat="1">
      <c r="B28" s="58"/>
      <c r="C28" s="101" t="s">
        <v>88</v>
      </c>
      <c r="D28" s="24" t="s">
        <v>89</v>
      </c>
      <c r="E28" s="25"/>
      <c r="F28" s="25"/>
      <c r="G28" s="47"/>
      <c r="H28" s="4"/>
      <c r="I28" s="4"/>
      <c r="J28" s="143"/>
      <c r="K28" s="4"/>
      <c r="L28" s="4"/>
      <c r="M28" s="4"/>
      <c r="N28" s="4"/>
      <c r="O28" s="4"/>
      <c r="P28" s="59"/>
      <c r="Q28" s="4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</row>
    <row r="29" spans="2:90" s="7" customFormat="1">
      <c r="B29" s="58"/>
      <c r="C29" s="72">
        <v>12</v>
      </c>
      <c r="D29" s="22" t="s">
        <v>90</v>
      </c>
      <c r="E29" s="23" t="s">
        <v>73</v>
      </c>
      <c r="F29" s="23">
        <v>3</v>
      </c>
      <c r="G29" s="47"/>
      <c r="H29" s="158">
        <v>0</v>
      </c>
      <c r="I29" s="158">
        <v>9.9999999874853531E-9</v>
      </c>
      <c r="J29" s="134"/>
      <c r="K29" s="149"/>
      <c r="L29" s="149"/>
      <c r="M29" s="149"/>
      <c r="N29" s="149"/>
      <c r="O29" s="149"/>
      <c r="P29" s="59"/>
      <c r="Q29" s="4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</row>
    <row r="30" spans="2:90" s="7" customFormat="1">
      <c r="B30" s="58"/>
      <c r="C30" s="72">
        <f>C29+1</f>
        <v>13</v>
      </c>
      <c r="D30" s="22" t="s">
        <v>91</v>
      </c>
      <c r="E30" s="23" t="s">
        <v>73</v>
      </c>
      <c r="F30" s="23">
        <v>3</v>
      </c>
      <c r="G30" s="47"/>
      <c r="H30" s="158">
        <v>3.2324289999999999E-2</v>
      </c>
      <c r="I30" s="158">
        <v>2.3973329999999998E-2</v>
      </c>
      <c r="J30" s="134"/>
      <c r="K30" s="149"/>
      <c r="L30" s="149"/>
      <c r="M30" s="149"/>
      <c r="N30" s="149"/>
      <c r="O30" s="149"/>
      <c r="P30" s="59"/>
      <c r="Q30" s="4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</row>
    <row r="31" spans="2:90" s="7" customFormat="1">
      <c r="B31" s="58"/>
      <c r="C31" s="47"/>
      <c r="D31" s="47"/>
      <c r="E31" s="28"/>
      <c r="F31" s="28"/>
      <c r="G31" s="47"/>
      <c r="H31" s="162"/>
      <c r="I31" s="162"/>
      <c r="J31" s="118"/>
      <c r="K31" s="162"/>
      <c r="L31" s="162"/>
      <c r="M31" s="162"/>
      <c r="N31" s="162"/>
      <c r="O31" s="162"/>
      <c r="P31" s="59"/>
      <c r="Q31" s="4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</row>
    <row r="32" spans="2:90" s="7" customFormat="1">
      <c r="B32" s="58"/>
      <c r="C32" s="101" t="s">
        <v>92</v>
      </c>
      <c r="D32" s="29" t="s">
        <v>93</v>
      </c>
      <c r="E32" s="28"/>
      <c r="F32" s="28"/>
      <c r="G32" s="47"/>
      <c r="H32" s="5"/>
      <c r="I32" s="5"/>
      <c r="J32" s="118"/>
      <c r="K32" s="5"/>
      <c r="L32" s="5"/>
      <c r="M32" s="5"/>
      <c r="N32" s="5"/>
      <c r="O32" s="5"/>
      <c r="P32" s="59"/>
      <c r="Q32" s="4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</row>
    <row r="33" spans="1:90" s="7" customFormat="1">
      <c r="B33" s="58"/>
      <c r="C33" s="72">
        <v>14</v>
      </c>
      <c r="D33" s="22" t="s">
        <v>94</v>
      </c>
      <c r="E33" s="23" t="s">
        <v>73</v>
      </c>
      <c r="F33" s="23">
        <v>3</v>
      </c>
      <c r="G33" s="47"/>
      <c r="H33" s="158">
        <v>8.1802200000000002E-3</v>
      </c>
      <c r="I33" s="158">
        <v>8.0983500000000007E-3</v>
      </c>
      <c r="J33" s="134"/>
      <c r="K33" s="149"/>
      <c r="L33" s="149"/>
      <c r="M33" s="149"/>
      <c r="N33" s="149"/>
      <c r="O33" s="149"/>
      <c r="P33" s="59"/>
      <c r="Q33" s="4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</row>
    <row r="34" spans="1:90" s="7" customFormat="1">
      <c r="B34" s="58"/>
      <c r="C34" s="72">
        <f>C33+1</f>
        <v>15</v>
      </c>
      <c r="D34" s="26" t="s">
        <v>95</v>
      </c>
      <c r="E34" s="23" t="s">
        <v>73</v>
      </c>
      <c r="F34" s="23">
        <v>3</v>
      </c>
      <c r="G34" s="47"/>
      <c r="H34" s="158">
        <v>0.15070488000000001</v>
      </c>
      <c r="I34" s="158">
        <v>0.15741131999999999</v>
      </c>
      <c r="J34" s="134"/>
      <c r="K34" s="149"/>
      <c r="L34" s="149"/>
      <c r="M34" s="149"/>
      <c r="N34" s="149"/>
      <c r="O34" s="149"/>
      <c r="P34" s="59"/>
      <c r="Q34" s="4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</row>
    <row r="35" spans="1:90" s="7" customFormat="1">
      <c r="B35" s="58"/>
      <c r="C35" s="72">
        <f>C34+1</f>
        <v>16</v>
      </c>
      <c r="D35" s="26" t="s">
        <v>96</v>
      </c>
      <c r="E35" s="23" t="s">
        <v>73</v>
      </c>
      <c r="F35" s="23">
        <v>3</v>
      </c>
      <c r="G35" s="47"/>
      <c r="H35" s="158">
        <v>0</v>
      </c>
      <c r="I35" s="158">
        <v>0</v>
      </c>
      <c r="J35" s="134"/>
      <c r="K35" s="149"/>
      <c r="L35" s="149"/>
      <c r="M35" s="149"/>
      <c r="N35" s="149"/>
      <c r="O35" s="149"/>
      <c r="P35" s="59"/>
      <c r="Q35" s="4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</row>
    <row r="36" spans="1:90" s="7" customFormat="1">
      <c r="B36" s="58"/>
      <c r="C36" s="72">
        <f>C35+1</f>
        <v>17</v>
      </c>
      <c r="D36" s="26" t="s">
        <v>97</v>
      </c>
      <c r="E36" s="23" t="s">
        <v>73</v>
      </c>
      <c r="F36" s="23">
        <v>3</v>
      </c>
      <c r="G36" s="47"/>
      <c r="H36" s="158">
        <v>0</v>
      </c>
      <c r="I36" s="158">
        <v>0</v>
      </c>
      <c r="J36" s="134"/>
      <c r="K36" s="149"/>
      <c r="L36" s="149"/>
      <c r="M36" s="149"/>
      <c r="N36" s="149"/>
      <c r="O36" s="149"/>
      <c r="P36" s="59"/>
      <c r="Q36" s="4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</row>
    <row r="37" spans="1:90" s="7" customFormat="1">
      <c r="B37" s="58"/>
      <c r="C37" s="72">
        <f>C36+1</f>
        <v>18</v>
      </c>
      <c r="D37" s="26" t="s">
        <v>98</v>
      </c>
      <c r="E37" s="23" t="s">
        <v>73</v>
      </c>
      <c r="F37" s="23">
        <v>3</v>
      </c>
      <c r="G37" s="47"/>
      <c r="H37" s="158">
        <v>1.1781769999999999E-2</v>
      </c>
      <c r="I37" s="158">
        <v>1.1695389999999998E-2</v>
      </c>
      <c r="J37" s="134"/>
      <c r="K37" s="149"/>
      <c r="L37" s="149"/>
      <c r="M37" s="149"/>
      <c r="N37" s="149"/>
      <c r="O37" s="149"/>
      <c r="P37" s="59"/>
      <c r="Q37" s="4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</row>
    <row r="38" spans="1:90" s="7" customFormat="1">
      <c r="B38" s="58"/>
      <c r="C38" s="72">
        <f>C37+1</f>
        <v>19</v>
      </c>
      <c r="D38" s="22" t="s">
        <v>481</v>
      </c>
      <c r="E38" s="23" t="s">
        <v>73</v>
      </c>
      <c r="F38" s="23">
        <v>3</v>
      </c>
      <c r="G38" s="47"/>
      <c r="H38" s="158">
        <v>0</v>
      </c>
      <c r="I38" s="158">
        <v>0</v>
      </c>
      <c r="J38" s="134"/>
      <c r="K38" s="149"/>
      <c r="L38" s="149"/>
      <c r="M38" s="149"/>
      <c r="N38" s="149"/>
      <c r="O38" s="149"/>
      <c r="P38" s="59"/>
      <c r="Q38" s="4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</row>
    <row r="39" spans="1:90" s="7" customFormat="1">
      <c r="B39" s="58"/>
      <c r="C39" s="47"/>
      <c r="D39" s="47"/>
      <c r="E39" s="28"/>
      <c r="F39" s="28"/>
      <c r="G39" s="47"/>
      <c r="H39" s="161"/>
      <c r="I39" s="161"/>
      <c r="J39" s="127"/>
      <c r="K39" s="161"/>
      <c r="L39" s="161"/>
      <c r="M39" s="161"/>
      <c r="N39" s="161"/>
      <c r="O39" s="161"/>
      <c r="P39" s="59"/>
      <c r="Q39" s="47"/>
    </row>
    <row r="40" spans="1:90" s="7" customFormat="1">
      <c r="A40" s="30"/>
      <c r="B40" s="58"/>
      <c r="C40" s="101" t="s">
        <v>99</v>
      </c>
      <c r="D40" s="29" t="s">
        <v>100</v>
      </c>
      <c r="E40" s="28"/>
      <c r="F40" s="28"/>
      <c r="G40" s="47"/>
      <c r="H40" s="5"/>
      <c r="I40" s="5"/>
      <c r="J40" s="118"/>
      <c r="K40" s="5"/>
      <c r="L40" s="5"/>
      <c r="M40" s="5"/>
      <c r="N40" s="5"/>
      <c r="O40" s="5"/>
      <c r="P40" s="31"/>
      <c r="Q40" s="25"/>
    </row>
    <row r="41" spans="1:90" s="7" customFormat="1">
      <c r="A41" s="30"/>
      <c r="B41" s="58"/>
      <c r="C41" s="72">
        <v>20</v>
      </c>
      <c r="D41" s="22" t="s">
        <v>101</v>
      </c>
      <c r="E41" s="23" t="s">
        <v>73</v>
      </c>
      <c r="F41" s="23">
        <v>3</v>
      </c>
      <c r="G41" s="47"/>
      <c r="H41" s="158">
        <v>0</v>
      </c>
      <c r="I41" s="158">
        <v>0</v>
      </c>
      <c r="J41" s="144"/>
      <c r="K41" s="149"/>
      <c r="L41" s="149"/>
      <c r="M41" s="149"/>
      <c r="N41" s="149"/>
      <c r="O41" s="149"/>
      <c r="P41" s="30"/>
    </row>
    <row r="42" spans="1:90" s="7" customFormat="1">
      <c r="A42" s="30"/>
      <c r="B42" s="58"/>
      <c r="C42" s="72">
        <f>C41+1</f>
        <v>21</v>
      </c>
      <c r="D42" s="22" t="s">
        <v>102</v>
      </c>
      <c r="E42" s="23" t="s">
        <v>73</v>
      </c>
      <c r="F42" s="23">
        <v>3</v>
      </c>
      <c r="G42" s="47"/>
      <c r="H42" s="158">
        <v>0</v>
      </c>
      <c r="I42" s="158">
        <v>0</v>
      </c>
      <c r="J42" s="144"/>
      <c r="K42" s="149"/>
      <c r="L42" s="149"/>
      <c r="M42" s="149"/>
      <c r="N42" s="149"/>
      <c r="O42" s="149"/>
      <c r="P42" s="30"/>
    </row>
    <row r="43" spans="1:90" s="7" customFormat="1">
      <c r="A43" s="30"/>
      <c r="B43" s="58"/>
      <c r="C43" s="72">
        <f t="shared" ref="C43:C48" si="0">C42+1</f>
        <v>22</v>
      </c>
      <c r="D43" s="26" t="s">
        <v>94</v>
      </c>
      <c r="E43" s="23" t="s">
        <v>73</v>
      </c>
      <c r="F43" s="23">
        <v>3</v>
      </c>
      <c r="G43" s="47"/>
      <c r="H43" s="158">
        <v>0</v>
      </c>
      <c r="I43" s="158">
        <v>0</v>
      </c>
      <c r="J43" s="144"/>
      <c r="K43" s="149"/>
      <c r="L43" s="149"/>
      <c r="M43" s="149"/>
      <c r="N43" s="149"/>
      <c r="O43" s="149"/>
      <c r="P43" s="30"/>
    </row>
    <row r="44" spans="1:90" s="7" customFormat="1">
      <c r="A44" s="30"/>
      <c r="B44" s="58"/>
      <c r="C44" s="72">
        <f t="shared" si="0"/>
        <v>23</v>
      </c>
      <c r="D44" s="26" t="s">
        <v>95</v>
      </c>
      <c r="E44" s="23" t="s">
        <v>73</v>
      </c>
      <c r="F44" s="23">
        <v>3</v>
      </c>
      <c r="G44" s="47"/>
      <c r="H44" s="158">
        <v>0</v>
      </c>
      <c r="I44" s="158">
        <v>0</v>
      </c>
      <c r="J44" s="144"/>
      <c r="K44" s="149"/>
      <c r="L44" s="149"/>
      <c r="M44" s="149"/>
      <c r="N44" s="149"/>
      <c r="O44" s="149"/>
      <c r="P44" s="30"/>
    </row>
    <row r="45" spans="1:90" s="7" customFormat="1">
      <c r="A45" s="30"/>
      <c r="B45" s="58"/>
      <c r="C45" s="72">
        <f t="shared" si="0"/>
        <v>24</v>
      </c>
      <c r="D45" s="26" t="s">
        <v>96</v>
      </c>
      <c r="E45" s="23" t="s">
        <v>73</v>
      </c>
      <c r="F45" s="23">
        <v>3</v>
      </c>
      <c r="G45" s="47"/>
      <c r="H45" s="158">
        <v>0</v>
      </c>
      <c r="I45" s="158">
        <v>0</v>
      </c>
      <c r="J45" s="144"/>
      <c r="K45" s="149"/>
      <c r="L45" s="149"/>
      <c r="M45" s="149"/>
      <c r="N45" s="149"/>
      <c r="O45" s="149"/>
      <c r="P45" s="30"/>
    </row>
    <row r="46" spans="1:90" s="7" customFormat="1">
      <c r="A46" s="30"/>
      <c r="B46" s="58"/>
      <c r="C46" s="72">
        <f t="shared" si="0"/>
        <v>25</v>
      </c>
      <c r="D46" s="26" t="s">
        <v>97</v>
      </c>
      <c r="E46" s="23" t="s">
        <v>73</v>
      </c>
      <c r="F46" s="23">
        <v>3</v>
      </c>
      <c r="G46" s="47"/>
      <c r="H46" s="158">
        <v>0</v>
      </c>
      <c r="I46" s="158">
        <v>0</v>
      </c>
      <c r="J46" s="134"/>
      <c r="K46" s="149"/>
      <c r="L46" s="149"/>
      <c r="M46" s="149"/>
      <c r="N46" s="149"/>
      <c r="O46" s="149"/>
      <c r="P46" s="30"/>
    </row>
    <row r="47" spans="1:90" s="7" customFormat="1">
      <c r="A47" s="30"/>
      <c r="B47" s="58"/>
      <c r="C47" s="72">
        <f t="shared" si="0"/>
        <v>26</v>
      </c>
      <c r="D47" s="26" t="s">
        <v>98</v>
      </c>
      <c r="E47" s="23" t="s">
        <v>73</v>
      </c>
      <c r="F47" s="23">
        <v>3</v>
      </c>
      <c r="G47" s="47"/>
      <c r="H47" s="158">
        <v>0</v>
      </c>
      <c r="I47" s="158">
        <v>0</v>
      </c>
      <c r="J47" s="134"/>
      <c r="K47" s="149"/>
      <c r="L47" s="149"/>
      <c r="M47" s="149"/>
      <c r="N47" s="149"/>
      <c r="O47" s="149"/>
      <c r="P47" s="30"/>
    </row>
    <row r="48" spans="1:90" s="7" customFormat="1">
      <c r="A48" s="30"/>
      <c r="B48" s="58"/>
      <c r="C48" s="72">
        <f t="shared" si="0"/>
        <v>27</v>
      </c>
      <c r="D48" s="22" t="s">
        <v>481</v>
      </c>
      <c r="E48" s="23" t="s">
        <v>73</v>
      </c>
      <c r="F48" s="23">
        <v>3</v>
      </c>
      <c r="G48" s="47"/>
      <c r="H48" s="158">
        <v>0</v>
      </c>
      <c r="I48" s="158">
        <v>0</v>
      </c>
      <c r="J48" s="134"/>
      <c r="K48" s="149"/>
      <c r="L48" s="149"/>
      <c r="M48" s="149"/>
      <c r="N48" s="149"/>
      <c r="O48" s="149"/>
      <c r="P48" s="30"/>
    </row>
    <row r="49" spans="1:16" s="7" customFormat="1">
      <c r="A49" s="30"/>
      <c r="B49" s="58"/>
      <c r="H49" s="6"/>
      <c r="I49" s="6"/>
      <c r="J49" s="145"/>
      <c r="K49" s="6"/>
      <c r="L49" s="6"/>
      <c r="M49" s="6"/>
      <c r="N49" s="6"/>
      <c r="O49" s="6"/>
      <c r="P49" s="30"/>
    </row>
    <row r="50" spans="1:16" s="7" customFormat="1">
      <c r="A50" s="30"/>
      <c r="C50" s="101" t="s">
        <v>103</v>
      </c>
      <c r="D50" s="29" t="s">
        <v>43</v>
      </c>
      <c r="E50" s="28"/>
      <c r="F50" s="28"/>
      <c r="G50" s="47"/>
      <c r="H50" s="5"/>
      <c r="I50" s="5"/>
      <c r="J50" s="118"/>
      <c r="K50" s="5"/>
      <c r="L50" s="5"/>
      <c r="M50" s="5"/>
      <c r="N50" s="5"/>
      <c r="O50" s="5"/>
      <c r="P50" s="30"/>
    </row>
    <row r="51" spans="1:16" s="7" customFormat="1">
      <c r="A51" s="30"/>
      <c r="C51" s="72">
        <v>28</v>
      </c>
      <c r="D51" s="22" t="s">
        <v>104</v>
      </c>
      <c r="E51" s="23" t="s">
        <v>73</v>
      </c>
      <c r="F51" s="23">
        <v>3</v>
      </c>
      <c r="G51" s="47"/>
      <c r="H51" s="158">
        <v>0.17523378000000003</v>
      </c>
      <c r="I51" s="158">
        <v>0.27901562000000002</v>
      </c>
      <c r="J51" s="134"/>
      <c r="K51" s="149"/>
      <c r="L51" s="149"/>
      <c r="M51" s="149"/>
      <c r="N51" s="149"/>
      <c r="O51" s="149"/>
      <c r="P51" s="30"/>
    </row>
    <row r="52" spans="1:16" s="7" customFormat="1">
      <c r="A52" s="30"/>
      <c r="C52" s="72">
        <f>C51+1</f>
        <v>29</v>
      </c>
      <c r="D52" s="22" t="s">
        <v>105</v>
      </c>
      <c r="E52" s="23" t="s">
        <v>73</v>
      </c>
      <c r="F52" s="23">
        <v>3</v>
      </c>
      <c r="G52" s="47"/>
      <c r="H52" s="158">
        <v>0.13505227999999997</v>
      </c>
      <c r="I52" s="158">
        <v>0.13967162999999999</v>
      </c>
      <c r="J52" s="134"/>
      <c r="K52" s="149"/>
      <c r="L52" s="149"/>
      <c r="M52" s="149"/>
      <c r="N52" s="149"/>
      <c r="O52" s="149"/>
      <c r="P52" s="30"/>
    </row>
    <row r="53" spans="1:16" s="7" customFormat="1">
      <c r="A53" s="30"/>
      <c r="C53" s="72">
        <f>C52+1</f>
        <v>30</v>
      </c>
      <c r="D53" s="22" t="s">
        <v>106</v>
      </c>
      <c r="E53" s="23" t="s">
        <v>73</v>
      </c>
      <c r="F53" s="23">
        <v>3</v>
      </c>
      <c r="G53" s="47"/>
      <c r="H53" s="158">
        <v>0</v>
      </c>
      <c r="I53" s="158">
        <v>0</v>
      </c>
      <c r="J53" s="134"/>
      <c r="K53" s="149"/>
      <c r="L53" s="149"/>
      <c r="M53" s="149"/>
      <c r="N53" s="149"/>
      <c r="O53" s="149"/>
      <c r="P53" s="30"/>
    </row>
    <row r="54" spans="1:16" s="7" customFormat="1">
      <c r="A54" s="30"/>
      <c r="C54" s="72">
        <f>C53+1</f>
        <v>31</v>
      </c>
      <c r="D54" s="22" t="s">
        <v>107</v>
      </c>
      <c r="E54" s="23" t="s">
        <v>73</v>
      </c>
      <c r="F54" s="23">
        <v>3</v>
      </c>
      <c r="G54" s="47"/>
      <c r="H54" s="158">
        <v>0</v>
      </c>
      <c r="I54" s="158">
        <v>0</v>
      </c>
      <c r="J54" s="134"/>
      <c r="K54" s="149"/>
      <c r="L54" s="149"/>
      <c r="M54" s="149"/>
      <c r="N54" s="149"/>
      <c r="O54" s="149"/>
      <c r="P54" s="30"/>
    </row>
    <row r="55" spans="1:16" s="7" customFormat="1">
      <c r="A55" s="30"/>
      <c r="C55" s="72">
        <f>C54+1</f>
        <v>32</v>
      </c>
      <c r="D55" s="26" t="s">
        <v>108</v>
      </c>
      <c r="E55" s="23" t="s">
        <v>73</v>
      </c>
      <c r="F55" s="23">
        <v>3</v>
      </c>
      <c r="G55" s="47"/>
      <c r="H55" s="158">
        <v>0</v>
      </c>
      <c r="I55" s="158">
        <v>0</v>
      </c>
      <c r="J55" s="134"/>
      <c r="K55" s="149"/>
      <c r="L55" s="149"/>
      <c r="M55" s="149"/>
      <c r="N55" s="149"/>
      <c r="O55" s="149"/>
      <c r="P55" s="30"/>
    </row>
    <row r="56" spans="1:16" s="7" customFormat="1">
      <c r="A56" s="30"/>
      <c r="H56" s="6"/>
      <c r="I56" s="6"/>
      <c r="J56" s="145"/>
      <c r="K56" s="6"/>
      <c r="L56" s="6"/>
      <c r="M56" s="6"/>
      <c r="N56" s="6"/>
      <c r="O56" s="6"/>
      <c r="P56" s="30"/>
    </row>
    <row r="57" spans="1:16" s="7" customFormat="1">
      <c r="A57" s="30"/>
      <c r="C57" s="101" t="s">
        <v>109</v>
      </c>
      <c r="D57" s="29" t="s">
        <v>110</v>
      </c>
      <c r="E57" s="28"/>
      <c r="F57" s="28"/>
      <c r="G57" s="47"/>
      <c r="H57" s="5"/>
      <c r="I57" s="5"/>
      <c r="J57" s="118"/>
      <c r="K57" s="5"/>
      <c r="L57" s="5"/>
      <c r="M57" s="5"/>
      <c r="N57" s="5"/>
      <c r="O57" s="5"/>
      <c r="P57" s="30"/>
    </row>
    <row r="58" spans="1:16" s="7" customFormat="1">
      <c r="A58" s="30"/>
      <c r="C58" s="72">
        <v>33</v>
      </c>
      <c r="D58" s="22" t="s">
        <v>71</v>
      </c>
      <c r="E58" s="23" t="s">
        <v>73</v>
      </c>
      <c r="F58" s="23">
        <v>3</v>
      </c>
      <c r="G58" s="47"/>
      <c r="H58" s="126">
        <f>SUM(H12:H16)</f>
        <v>0.77957626585682205</v>
      </c>
      <c r="I58" s="126">
        <f>SUM(I12:I16)</f>
        <v>0.81437552866766716</v>
      </c>
      <c r="J58" s="134"/>
      <c r="K58" s="126">
        <f>SUM(K12:K16)</f>
        <v>0</v>
      </c>
      <c r="L58" s="126">
        <f>SUM(L12:L16)</f>
        <v>0</v>
      </c>
      <c r="M58" s="126">
        <f>SUM(M12:M16)</f>
        <v>0</v>
      </c>
      <c r="N58" s="126">
        <f>SUM(N12:N16)</f>
        <v>0</v>
      </c>
      <c r="O58" s="126">
        <f>SUM(O12:O16)</f>
        <v>0</v>
      </c>
      <c r="P58" s="30"/>
    </row>
    <row r="59" spans="1:16" s="7" customFormat="1">
      <c r="A59" s="30"/>
      <c r="C59" s="72">
        <f>C58+1</f>
        <v>34</v>
      </c>
      <c r="D59" s="26" t="s">
        <v>80</v>
      </c>
      <c r="E59" s="23" t="s">
        <v>73</v>
      </c>
      <c r="F59" s="23">
        <v>3</v>
      </c>
      <c r="G59" s="47"/>
      <c r="H59" s="128">
        <f>H19</f>
        <v>5.0713125000000003E-3</v>
      </c>
      <c r="I59" s="128">
        <f>I19</f>
        <v>9.0831447250000003E-2</v>
      </c>
      <c r="J59" s="134"/>
      <c r="K59" s="128">
        <f>K19</f>
        <v>0</v>
      </c>
      <c r="L59" s="128">
        <f>L19</f>
        <v>0</v>
      </c>
      <c r="M59" s="128">
        <f>M19</f>
        <v>0</v>
      </c>
      <c r="N59" s="128">
        <f>N19</f>
        <v>0</v>
      </c>
      <c r="O59" s="128">
        <f>O19</f>
        <v>0</v>
      </c>
      <c r="P59" s="30"/>
    </row>
    <row r="60" spans="1:16" s="7" customFormat="1">
      <c r="A60" s="30"/>
      <c r="C60" s="72">
        <f t="shared" ref="C60:C65" si="1">C59+1</f>
        <v>35</v>
      </c>
      <c r="D60" s="26" t="s">
        <v>111</v>
      </c>
      <c r="E60" s="23" t="s">
        <v>73</v>
      </c>
      <c r="F60" s="23">
        <v>3</v>
      </c>
      <c r="G60" s="47"/>
      <c r="H60" s="126">
        <f>SUM(H22:H26)</f>
        <v>1.6650242403268054</v>
      </c>
      <c r="I60" s="126">
        <f>SUM(I22:I26)</f>
        <v>1.3417380996418564</v>
      </c>
      <c r="J60" s="134"/>
      <c r="K60" s="126">
        <f>SUM(K22:K26)</f>
        <v>0</v>
      </c>
      <c r="L60" s="126">
        <f>SUM(L22:L26)</f>
        <v>0</v>
      </c>
      <c r="M60" s="126">
        <f>SUM(M22:M26)</f>
        <v>0</v>
      </c>
      <c r="N60" s="126">
        <f>SUM(N22:N26)</f>
        <v>0</v>
      </c>
      <c r="O60" s="126">
        <f>SUM(O22:O26)</f>
        <v>0</v>
      </c>
      <c r="P60" s="30"/>
    </row>
    <row r="61" spans="1:16" s="7" customFormat="1">
      <c r="A61" s="30"/>
      <c r="C61" s="72">
        <f t="shared" si="1"/>
        <v>36</v>
      </c>
      <c r="D61" s="26" t="s">
        <v>112</v>
      </c>
      <c r="E61" s="23" t="s">
        <v>73</v>
      </c>
      <c r="F61" s="23">
        <v>3</v>
      </c>
      <c r="G61" s="47"/>
      <c r="H61" s="126">
        <f>SUM(H29:H30)</f>
        <v>3.2324289999999999E-2</v>
      </c>
      <c r="I61" s="126">
        <f>SUM(I29:I30)</f>
        <v>2.3973339999999985E-2</v>
      </c>
      <c r="J61" s="134"/>
      <c r="K61" s="126">
        <f>SUM(K29:K30)</f>
        <v>0</v>
      </c>
      <c r="L61" s="126">
        <f>SUM(L29:L30)</f>
        <v>0</v>
      </c>
      <c r="M61" s="126">
        <f>SUM(M29:M30)</f>
        <v>0</v>
      </c>
      <c r="N61" s="126">
        <f>SUM(N29:N30)</f>
        <v>0</v>
      </c>
      <c r="O61" s="126">
        <f>SUM(O29:O30)</f>
        <v>0</v>
      </c>
      <c r="P61" s="30"/>
    </row>
    <row r="62" spans="1:16" s="7" customFormat="1">
      <c r="A62" s="30"/>
      <c r="C62" s="72">
        <f t="shared" si="1"/>
        <v>37</v>
      </c>
      <c r="D62" s="26" t="s">
        <v>93</v>
      </c>
      <c r="E62" s="23" t="s">
        <v>73</v>
      </c>
      <c r="F62" s="23">
        <v>3</v>
      </c>
      <c r="G62" s="47"/>
      <c r="H62" s="126">
        <f>SUM(H33:H38)</f>
        <v>0.17066687</v>
      </c>
      <c r="I62" s="126">
        <f>SUM(I33:I38)</f>
        <v>0.17720506</v>
      </c>
      <c r="J62" s="134"/>
      <c r="K62" s="126">
        <f>SUM(K33:K38)</f>
        <v>0</v>
      </c>
      <c r="L62" s="126">
        <f>SUM(L33:L38)</f>
        <v>0</v>
      </c>
      <c r="M62" s="126">
        <f>SUM(M33:M38)</f>
        <v>0</v>
      </c>
      <c r="N62" s="126">
        <f>SUM(N33:N38)</f>
        <v>0</v>
      </c>
      <c r="O62" s="126">
        <f>SUM(O33:O38)</f>
        <v>0</v>
      </c>
      <c r="P62" s="30"/>
    </row>
    <row r="63" spans="1:16" s="7" customFormat="1">
      <c r="A63" s="30"/>
      <c r="C63" s="72">
        <f t="shared" si="1"/>
        <v>38</v>
      </c>
      <c r="D63" s="26" t="s">
        <v>100</v>
      </c>
      <c r="E63" s="23" t="s">
        <v>73</v>
      </c>
      <c r="F63" s="23">
        <v>3</v>
      </c>
      <c r="G63" s="47"/>
      <c r="H63" s="126">
        <f>SUM(H41:H48)</f>
        <v>0</v>
      </c>
      <c r="I63" s="126">
        <f>SUM(I41:I48)</f>
        <v>0</v>
      </c>
      <c r="J63" s="135"/>
      <c r="K63" s="126">
        <f>SUM(K41:K48)</f>
        <v>0</v>
      </c>
      <c r="L63" s="126">
        <f>SUM(L41:L48)</f>
        <v>0</v>
      </c>
      <c r="M63" s="126">
        <f>SUM(M41:M48)</f>
        <v>0</v>
      </c>
      <c r="N63" s="126">
        <f>SUM(N41:N48)</f>
        <v>0</v>
      </c>
      <c r="O63" s="126">
        <f>SUM(O41:O48)</f>
        <v>0</v>
      </c>
      <c r="P63" s="30"/>
    </row>
    <row r="64" spans="1:16" s="7" customFormat="1">
      <c r="A64" s="30"/>
      <c r="C64" s="72">
        <f t="shared" si="1"/>
        <v>39</v>
      </c>
      <c r="D64" s="26" t="s">
        <v>43</v>
      </c>
      <c r="E64" s="23" t="s">
        <v>73</v>
      </c>
      <c r="F64" s="23">
        <v>3</v>
      </c>
      <c r="G64" s="47"/>
      <c r="H64" s="116">
        <f>SUM(H51:H55)</f>
        <v>0.31028606000000003</v>
      </c>
      <c r="I64" s="116">
        <f>SUM(I51:I55)</f>
        <v>0.41868725000000001</v>
      </c>
      <c r="J64" s="134"/>
      <c r="K64" s="116">
        <f>SUM(K51:K55)</f>
        <v>0</v>
      </c>
      <c r="L64" s="116">
        <f>SUM(L51:L55)</f>
        <v>0</v>
      </c>
      <c r="M64" s="116">
        <f>SUM(M51:M55)</f>
        <v>0</v>
      </c>
      <c r="N64" s="116">
        <f>SUM(N51:N55)</f>
        <v>0</v>
      </c>
      <c r="O64" s="116">
        <f>SUM(O51:O55)</f>
        <v>0</v>
      </c>
      <c r="P64" s="30"/>
    </row>
    <row r="65" spans="1:16" s="7" customFormat="1">
      <c r="A65" s="30"/>
      <c r="C65" s="72">
        <f t="shared" si="1"/>
        <v>40</v>
      </c>
      <c r="D65" s="26" t="s">
        <v>113</v>
      </c>
      <c r="E65" s="23" t="s">
        <v>73</v>
      </c>
      <c r="F65" s="23">
        <v>3</v>
      </c>
      <c r="G65" s="47"/>
      <c r="H65" s="126">
        <f>SUM(H58:H64)</f>
        <v>2.9629490386836275</v>
      </c>
      <c r="I65" s="126">
        <f>SUM(I58:I64)</f>
        <v>2.8668107255595237</v>
      </c>
      <c r="J65" s="134"/>
      <c r="K65" s="126">
        <f>SUM(K58:K64)</f>
        <v>0</v>
      </c>
      <c r="L65" s="126">
        <f>SUM(L58:L64)</f>
        <v>0</v>
      </c>
      <c r="M65" s="126">
        <f>SUM(M58:M64)</f>
        <v>0</v>
      </c>
      <c r="N65" s="126">
        <f>SUM(N58:N64)</f>
        <v>0</v>
      </c>
      <c r="O65" s="126">
        <f>SUM(O58:O64)</f>
        <v>0</v>
      </c>
      <c r="P65" s="30"/>
    </row>
    <row r="66" spans="1:16" s="7" customFormat="1" ht="16" thickBot="1">
      <c r="A66" s="30"/>
      <c r="B66" s="32"/>
      <c r="C66" s="33"/>
      <c r="D66" s="33"/>
      <c r="E66" s="33"/>
      <c r="F66" s="33"/>
      <c r="G66" s="33"/>
      <c r="H66" s="33"/>
      <c r="I66" s="33"/>
      <c r="J66" s="137"/>
      <c r="K66" s="33"/>
      <c r="L66" s="33"/>
      <c r="M66" s="33"/>
      <c r="N66" s="33"/>
      <c r="O66" s="33"/>
      <c r="P66" s="34"/>
    </row>
    <row r="67" spans="1:16" s="7" customFormat="1">
      <c r="C67" s="35"/>
      <c r="J67" s="138"/>
      <c r="K67" s="109"/>
      <c r="L67" s="109"/>
      <c r="M67" s="109"/>
      <c r="N67" s="109"/>
      <c r="O67" s="109"/>
    </row>
    <row r="68" spans="1:16" s="7" customFormat="1">
      <c r="J68" s="138"/>
      <c r="K68" s="109"/>
      <c r="L68" s="109"/>
      <c r="M68" s="109"/>
      <c r="N68" s="109"/>
      <c r="O68" s="109"/>
    </row>
    <row r="69" spans="1:16" s="7" customFormat="1">
      <c r="J69" s="120"/>
    </row>
    <row r="70" spans="1:16" s="7" customFormat="1">
      <c r="J70" s="120"/>
      <c r="L70" s="109"/>
    </row>
    <row r="71" spans="1:16" s="7" customFormat="1">
      <c r="J71" s="120"/>
      <c r="K71" s="120"/>
      <c r="L71" s="120"/>
      <c r="M71" s="120"/>
      <c r="N71" s="120"/>
    </row>
    <row r="72" spans="1:16" s="7" customFormat="1">
      <c r="J72" s="120"/>
      <c r="K72" s="17"/>
      <c r="L72" s="109"/>
      <c r="N72" s="150"/>
    </row>
    <row r="73" spans="1:16" s="7" customFormat="1">
      <c r="J73" s="120"/>
      <c r="N73" s="109"/>
    </row>
    <row r="74" spans="1:16" s="7" customFormat="1">
      <c r="J74" s="120"/>
      <c r="L74" s="109"/>
      <c r="N74" s="109"/>
    </row>
    <row r="75" spans="1:16" s="7" customFormat="1">
      <c r="J75" s="120"/>
    </row>
    <row r="76" spans="1:16" s="7" customFormat="1">
      <c r="J76" s="120"/>
      <c r="L76" s="109"/>
      <c r="N76" s="109"/>
    </row>
    <row r="77" spans="1:16" s="7" customFormat="1">
      <c r="J77" s="120"/>
    </row>
    <row r="78" spans="1:16" s="7" customFormat="1">
      <c r="J78" s="120"/>
    </row>
    <row r="79" spans="1:16" s="7" customFormat="1">
      <c r="J79" s="120"/>
    </row>
    <row r="80" spans="1:16" s="7" customFormat="1">
      <c r="J80" s="120"/>
    </row>
    <row r="81" spans="10:10" s="7" customFormat="1">
      <c r="J81" s="120"/>
    </row>
    <row r="82" spans="10:10" s="7" customFormat="1">
      <c r="J82" s="120"/>
    </row>
    <row r="83" spans="10:10" s="7" customFormat="1">
      <c r="J83" s="120"/>
    </row>
    <row r="84" spans="10:10" s="7" customFormat="1">
      <c r="J84" s="120"/>
    </row>
    <row r="85" spans="10:10" s="7" customFormat="1">
      <c r="J85" s="120"/>
    </row>
    <row r="86" spans="10:10" s="7" customFormat="1">
      <c r="J86" s="120"/>
    </row>
    <row r="87" spans="10:10" s="7" customFormat="1">
      <c r="J87" s="120"/>
    </row>
    <row r="88" spans="10:10" s="7" customFormat="1">
      <c r="J88" s="120"/>
    </row>
    <row r="89" spans="10:10" s="7" customFormat="1">
      <c r="J89" s="120"/>
    </row>
    <row r="90" spans="10:10" s="7" customFormat="1">
      <c r="J90" s="120"/>
    </row>
    <row r="91" spans="10:10" s="7" customFormat="1">
      <c r="J91" s="120"/>
    </row>
    <row r="92" spans="10:10" s="7" customFormat="1">
      <c r="J92" s="120"/>
    </row>
    <row r="93" spans="10:10" s="7" customFormat="1">
      <c r="J93" s="120"/>
    </row>
    <row r="94" spans="10:10" s="7" customFormat="1">
      <c r="J94" s="120"/>
    </row>
    <row r="95" spans="10:10" s="7" customFormat="1">
      <c r="J95" s="120"/>
    </row>
    <row r="96" spans="10:10" s="7" customFormat="1">
      <c r="J96" s="120"/>
    </row>
    <row r="97" spans="10:10" s="7" customFormat="1">
      <c r="J97" s="120"/>
    </row>
    <row r="98" spans="10:10" s="7" customFormat="1">
      <c r="J98" s="120"/>
    </row>
    <row r="99" spans="10:10" s="7" customFormat="1">
      <c r="J99" s="120"/>
    </row>
    <row r="100" spans="10:10" s="7" customFormat="1">
      <c r="J100" s="120"/>
    </row>
    <row r="101" spans="10:10" s="7" customFormat="1">
      <c r="J101" s="120"/>
    </row>
    <row r="102" spans="10:10" s="7" customFormat="1">
      <c r="J102" s="120"/>
    </row>
    <row r="103" spans="10:10" s="7" customFormat="1">
      <c r="J103" s="120"/>
    </row>
    <row r="104" spans="10:10" s="7" customFormat="1">
      <c r="J104" s="120"/>
    </row>
    <row r="105" spans="10:10" s="7" customFormat="1">
      <c r="J105" s="120"/>
    </row>
    <row r="106" spans="10:10" s="7" customFormat="1">
      <c r="J106" s="120"/>
    </row>
    <row r="107" spans="10:10" s="7" customFormat="1">
      <c r="J107" s="120"/>
    </row>
    <row r="108" spans="10:10" s="7" customFormat="1">
      <c r="J108" s="120"/>
    </row>
    <row r="109" spans="10:10" s="7" customFormat="1">
      <c r="J109" s="120"/>
    </row>
    <row r="110" spans="10:10" s="7" customFormat="1">
      <c r="J110" s="120"/>
    </row>
    <row r="111" spans="10:10" s="7" customFormat="1">
      <c r="J111" s="120"/>
    </row>
    <row r="112" spans="10:10" s="7" customFormat="1">
      <c r="J112" s="120"/>
    </row>
    <row r="113" spans="10:10" s="7" customFormat="1">
      <c r="J113" s="120"/>
    </row>
    <row r="114" spans="10:10" s="7" customFormat="1">
      <c r="J114" s="120"/>
    </row>
    <row r="115" spans="10:10" s="7" customFormat="1">
      <c r="J115" s="120"/>
    </row>
    <row r="116" spans="10:10" s="7" customFormat="1">
      <c r="J116" s="120"/>
    </row>
    <row r="117" spans="10:10" s="7" customFormat="1">
      <c r="J117" s="120"/>
    </row>
    <row r="118" spans="10:10" s="7" customFormat="1">
      <c r="J118" s="120"/>
    </row>
    <row r="119" spans="10:10" s="7" customFormat="1">
      <c r="J119" s="120"/>
    </row>
    <row r="120" spans="10:10" s="7" customFormat="1">
      <c r="J120" s="120"/>
    </row>
    <row r="121" spans="10:10" s="7" customFormat="1">
      <c r="J121" s="120"/>
    </row>
    <row r="122" spans="10:10" s="7" customFormat="1">
      <c r="J122" s="120"/>
    </row>
    <row r="123" spans="10:10" s="7" customFormat="1">
      <c r="J123" s="120"/>
    </row>
    <row r="124" spans="10:10" s="7" customFormat="1">
      <c r="J124" s="120"/>
    </row>
    <row r="125" spans="10:10" s="7" customFormat="1">
      <c r="J125" s="120"/>
    </row>
    <row r="126" spans="10:10" s="7" customFormat="1">
      <c r="J126" s="120"/>
    </row>
    <row r="127" spans="10:10" s="7" customFormat="1">
      <c r="J127" s="120"/>
    </row>
    <row r="128" spans="10:10" s="7" customFormat="1">
      <c r="J128" s="120"/>
    </row>
    <row r="129" spans="10:10" s="7" customFormat="1">
      <c r="J129" s="120"/>
    </row>
    <row r="130" spans="10:10" s="7" customFormat="1">
      <c r="J130" s="120"/>
    </row>
    <row r="131" spans="10:10" s="7" customFormat="1">
      <c r="J131" s="120"/>
    </row>
    <row r="132" spans="10:10" s="7" customFormat="1">
      <c r="J132" s="120"/>
    </row>
    <row r="133" spans="10:10" s="7" customFormat="1">
      <c r="J133" s="120"/>
    </row>
    <row r="134" spans="10:10" s="7" customFormat="1">
      <c r="J134" s="120"/>
    </row>
    <row r="135" spans="10:10" s="7" customFormat="1">
      <c r="J135" s="120"/>
    </row>
    <row r="136" spans="10:10" s="7" customFormat="1">
      <c r="J136" s="120"/>
    </row>
    <row r="137" spans="10:10" s="7" customFormat="1">
      <c r="J137" s="120"/>
    </row>
    <row r="138" spans="10:10" s="7" customFormat="1">
      <c r="J138" s="120"/>
    </row>
    <row r="139" spans="10:10" s="7" customFormat="1">
      <c r="J139" s="120"/>
    </row>
    <row r="140" spans="10:10" s="7" customFormat="1">
      <c r="J140" s="120"/>
    </row>
    <row r="141" spans="10:10" s="7" customFormat="1">
      <c r="J141" s="120"/>
    </row>
    <row r="142" spans="10:10" s="7" customFormat="1">
      <c r="J142" s="120"/>
    </row>
    <row r="143" spans="10:10" s="7" customFormat="1">
      <c r="J143" s="120"/>
    </row>
    <row r="144" spans="10:10" s="7" customFormat="1">
      <c r="J144" s="120"/>
    </row>
    <row r="145" spans="10:10" s="7" customFormat="1">
      <c r="J145" s="120"/>
    </row>
    <row r="146" spans="10:10" s="7" customFormat="1">
      <c r="J146" s="120"/>
    </row>
    <row r="147" spans="10:10" s="7" customFormat="1">
      <c r="J147" s="120"/>
    </row>
    <row r="148" spans="10:10" s="7" customFormat="1">
      <c r="J148" s="120"/>
    </row>
    <row r="149" spans="10:10" s="7" customFormat="1">
      <c r="J149" s="120"/>
    </row>
    <row r="150" spans="10:10" s="7" customFormat="1">
      <c r="J150" s="120"/>
    </row>
    <row r="151" spans="10:10" s="7" customFormat="1">
      <c r="J151" s="120"/>
    </row>
    <row r="152" spans="10:10" s="7" customFormat="1">
      <c r="J152" s="120"/>
    </row>
    <row r="153" spans="10:10" s="7" customFormat="1">
      <c r="J153" s="120"/>
    </row>
    <row r="154" spans="10:10" s="7" customFormat="1">
      <c r="J154" s="120"/>
    </row>
    <row r="155" spans="10:10" s="7" customFormat="1">
      <c r="J155" s="120"/>
    </row>
    <row r="156" spans="10:10" s="7" customFormat="1">
      <c r="J156" s="120"/>
    </row>
    <row r="157" spans="10:10" s="7" customFormat="1">
      <c r="J157" s="120"/>
    </row>
    <row r="158" spans="10:10" s="7" customFormat="1">
      <c r="J158" s="120"/>
    </row>
    <row r="159" spans="10:10" s="7" customFormat="1">
      <c r="J159" s="120"/>
    </row>
    <row r="160" spans="10:10" s="7" customFormat="1">
      <c r="J160" s="120"/>
    </row>
    <row r="161" spans="10:10" s="7" customFormat="1">
      <c r="J161" s="120"/>
    </row>
    <row r="162" spans="10:10" s="7" customFormat="1">
      <c r="J162" s="120"/>
    </row>
    <row r="163" spans="10:10" s="7" customFormat="1">
      <c r="J163" s="120"/>
    </row>
    <row r="164" spans="10:10" s="7" customFormat="1">
      <c r="J164" s="120"/>
    </row>
    <row r="165" spans="10:10" s="7" customFormat="1">
      <c r="J165" s="120"/>
    </row>
    <row r="166" spans="10:10" s="7" customFormat="1">
      <c r="J166" s="120"/>
    </row>
    <row r="167" spans="10:10" s="7" customFormat="1">
      <c r="J167" s="120"/>
    </row>
    <row r="168" spans="10:10" s="7" customFormat="1">
      <c r="J168" s="120"/>
    </row>
    <row r="169" spans="10:10" s="7" customFormat="1">
      <c r="J169" s="120"/>
    </row>
    <row r="170" spans="10:10" s="7" customFormat="1">
      <c r="J170" s="120"/>
    </row>
    <row r="171" spans="10:10" s="7" customFormat="1">
      <c r="J171" s="120"/>
    </row>
    <row r="172" spans="10:10" s="7" customFormat="1">
      <c r="J172" s="120"/>
    </row>
    <row r="173" spans="10:10" s="7" customFormat="1">
      <c r="J173" s="120"/>
    </row>
    <row r="174" spans="10:10" s="7" customFormat="1">
      <c r="J174" s="120"/>
    </row>
    <row r="175" spans="10:10" s="7" customFormat="1">
      <c r="J175" s="120"/>
    </row>
    <row r="176" spans="10:10" s="7" customFormat="1">
      <c r="J176" s="120"/>
    </row>
    <row r="177" spans="10:10" s="7" customFormat="1">
      <c r="J177" s="120"/>
    </row>
    <row r="178" spans="10:10" s="7" customFormat="1">
      <c r="J178" s="120"/>
    </row>
    <row r="179" spans="10:10" s="7" customFormat="1">
      <c r="J179" s="120"/>
    </row>
    <row r="180" spans="10:10" s="7" customFormat="1">
      <c r="J180" s="120"/>
    </row>
    <row r="181" spans="10:10" s="7" customFormat="1">
      <c r="J181" s="120"/>
    </row>
    <row r="182" spans="10:10" s="7" customFormat="1">
      <c r="J182" s="120"/>
    </row>
    <row r="183" spans="10:10" s="7" customFormat="1">
      <c r="J183" s="120"/>
    </row>
    <row r="184" spans="10:10" s="7" customFormat="1">
      <c r="J184" s="120"/>
    </row>
    <row r="185" spans="10:10" s="7" customFormat="1">
      <c r="J185" s="120"/>
    </row>
    <row r="186" spans="10:10" s="7" customFormat="1">
      <c r="J186" s="120"/>
    </row>
    <row r="187" spans="10:10" s="7" customFormat="1">
      <c r="J187" s="120"/>
    </row>
    <row r="188" spans="10:10" s="7" customFormat="1">
      <c r="J188" s="120"/>
    </row>
    <row r="189" spans="10:10" s="7" customFormat="1">
      <c r="J189" s="120"/>
    </row>
    <row r="190" spans="10:10" s="7" customFormat="1">
      <c r="J190" s="120"/>
    </row>
    <row r="191" spans="10:10" s="7" customFormat="1">
      <c r="J191" s="120"/>
    </row>
    <row r="192" spans="10:10" s="7" customFormat="1">
      <c r="J192" s="120"/>
    </row>
    <row r="193" spans="10:10" s="7" customFormat="1">
      <c r="J193" s="120"/>
    </row>
    <row r="194" spans="10:10" s="7" customFormat="1">
      <c r="J194" s="120"/>
    </row>
    <row r="195" spans="10:10" s="7" customFormat="1">
      <c r="J195" s="120"/>
    </row>
    <row r="196" spans="10:10" s="7" customFormat="1">
      <c r="J196" s="120"/>
    </row>
    <row r="197" spans="10:10" s="7" customFormat="1">
      <c r="J197" s="120"/>
    </row>
    <row r="198" spans="10:10" s="7" customFormat="1">
      <c r="J198" s="120"/>
    </row>
    <row r="199" spans="10:10" s="7" customFormat="1">
      <c r="J199" s="120"/>
    </row>
    <row r="200" spans="10:10" s="7" customFormat="1">
      <c r="J200" s="120"/>
    </row>
    <row r="201" spans="10:10" s="7" customFormat="1">
      <c r="J201" s="120"/>
    </row>
    <row r="202" spans="10:10" s="7" customFormat="1">
      <c r="J202" s="120"/>
    </row>
    <row r="203" spans="10:10" s="7" customFormat="1">
      <c r="J203" s="120"/>
    </row>
    <row r="204" spans="10:10" s="7" customFormat="1">
      <c r="J204" s="120"/>
    </row>
    <row r="205" spans="10:10" s="7" customFormat="1">
      <c r="J205" s="120"/>
    </row>
    <row r="206" spans="10:10" s="7" customFormat="1">
      <c r="J206" s="120"/>
    </row>
    <row r="207" spans="10:10" s="7" customFormat="1">
      <c r="J207" s="120"/>
    </row>
    <row r="208" spans="10:10" s="7" customFormat="1">
      <c r="J208" s="120"/>
    </row>
    <row r="209" spans="10:10" s="7" customFormat="1">
      <c r="J209" s="120"/>
    </row>
    <row r="210" spans="10:10" s="7" customFormat="1">
      <c r="J210" s="120"/>
    </row>
    <row r="211" spans="10:10" s="7" customFormat="1">
      <c r="J211" s="120"/>
    </row>
    <row r="212" spans="10:10" s="7" customFormat="1">
      <c r="J212" s="120"/>
    </row>
    <row r="213" spans="10:10" s="7" customFormat="1">
      <c r="J213" s="120"/>
    </row>
    <row r="214" spans="10:10" s="7" customFormat="1">
      <c r="J214" s="120"/>
    </row>
    <row r="215" spans="10:10" s="7" customFormat="1">
      <c r="J215" s="120"/>
    </row>
    <row r="216" spans="10:10" s="7" customFormat="1">
      <c r="J216" s="120"/>
    </row>
    <row r="217" spans="10:10" s="7" customFormat="1">
      <c r="J217" s="120"/>
    </row>
    <row r="218" spans="10:10" s="7" customFormat="1">
      <c r="J218" s="120"/>
    </row>
    <row r="219" spans="10:10" s="7" customFormat="1">
      <c r="J219" s="120"/>
    </row>
    <row r="220" spans="10:10" s="7" customFormat="1">
      <c r="J220" s="120"/>
    </row>
    <row r="221" spans="10:10" s="7" customFormat="1">
      <c r="J221" s="120"/>
    </row>
    <row r="222" spans="10:10" s="7" customFormat="1">
      <c r="J222" s="120"/>
    </row>
    <row r="223" spans="10:10" s="7" customFormat="1">
      <c r="J223" s="120"/>
    </row>
    <row r="224" spans="10:10" s="7" customFormat="1">
      <c r="J224" s="120"/>
    </row>
    <row r="225" spans="10:10" s="7" customFormat="1">
      <c r="J225" s="120"/>
    </row>
    <row r="226" spans="10:10" s="7" customFormat="1">
      <c r="J226" s="120"/>
    </row>
    <row r="227" spans="10:10" s="7" customFormat="1">
      <c r="J227" s="120"/>
    </row>
    <row r="228" spans="10:10" s="7" customFormat="1">
      <c r="J228" s="120"/>
    </row>
    <row r="229" spans="10:10" s="7" customFormat="1">
      <c r="J229" s="120"/>
    </row>
    <row r="230" spans="10:10" s="7" customFormat="1">
      <c r="J230" s="120"/>
    </row>
    <row r="231" spans="10:10" s="7" customFormat="1">
      <c r="J231" s="120"/>
    </row>
    <row r="232" spans="10:10" s="7" customFormat="1">
      <c r="J232" s="120"/>
    </row>
    <row r="233" spans="10:10" s="7" customFormat="1">
      <c r="J233" s="120"/>
    </row>
    <row r="234" spans="10:10" s="7" customFormat="1">
      <c r="J234" s="120"/>
    </row>
    <row r="235" spans="10:10" s="7" customFormat="1">
      <c r="J235" s="120"/>
    </row>
    <row r="236" spans="10:10" s="7" customFormat="1">
      <c r="J236" s="120"/>
    </row>
    <row r="237" spans="10:10" s="7" customFormat="1">
      <c r="J237" s="120"/>
    </row>
    <row r="238" spans="10:10" s="7" customFormat="1">
      <c r="J238" s="120"/>
    </row>
    <row r="239" spans="10:10" s="7" customFormat="1">
      <c r="J239" s="120"/>
    </row>
    <row r="240" spans="10:10" s="7" customFormat="1">
      <c r="J240" s="120"/>
    </row>
    <row r="241" spans="10:10" s="7" customFormat="1">
      <c r="J241" s="120"/>
    </row>
    <row r="242" spans="10:10" s="7" customFormat="1">
      <c r="J242" s="120"/>
    </row>
    <row r="243" spans="10:10" s="7" customFormat="1">
      <c r="J243" s="120"/>
    </row>
    <row r="244" spans="10:10" s="7" customFormat="1">
      <c r="J244" s="120"/>
    </row>
    <row r="245" spans="10:10" s="7" customFormat="1">
      <c r="J245" s="120"/>
    </row>
    <row r="246" spans="10:10" s="7" customFormat="1">
      <c r="J246" s="120"/>
    </row>
    <row r="247" spans="10:10" s="7" customFormat="1">
      <c r="J247" s="120"/>
    </row>
    <row r="248" spans="10:10" s="7" customFormat="1">
      <c r="J248" s="120"/>
    </row>
    <row r="249" spans="10:10" s="7" customFormat="1">
      <c r="J249" s="120"/>
    </row>
    <row r="250" spans="10:10" s="7" customFormat="1">
      <c r="J250" s="120"/>
    </row>
    <row r="251" spans="10:10" s="7" customFormat="1">
      <c r="J251" s="120"/>
    </row>
    <row r="252" spans="10:10" s="7" customFormat="1">
      <c r="J252" s="120"/>
    </row>
    <row r="253" spans="10:10" s="7" customFormat="1">
      <c r="J253" s="120"/>
    </row>
    <row r="254" spans="10:10" s="7" customFormat="1">
      <c r="J254" s="120"/>
    </row>
    <row r="255" spans="10:10" s="7" customFormat="1">
      <c r="J255" s="120"/>
    </row>
    <row r="256" spans="10:10" s="7" customFormat="1">
      <c r="J256" s="120"/>
    </row>
    <row r="257" spans="10:10" s="7" customFormat="1">
      <c r="J257" s="120"/>
    </row>
    <row r="258" spans="10:10" s="7" customFormat="1">
      <c r="J258" s="120"/>
    </row>
    <row r="259" spans="10:10" s="7" customFormat="1">
      <c r="J259" s="120"/>
    </row>
    <row r="260" spans="10:10" s="7" customFormat="1">
      <c r="J260" s="120"/>
    </row>
    <row r="261" spans="10:10" s="7" customFormat="1">
      <c r="J261" s="120"/>
    </row>
    <row r="262" spans="10:10" s="7" customFormat="1">
      <c r="J262" s="120"/>
    </row>
    <row r="263" spans="10:10" s="7" customFormat="1">
      <c r="J263" s="120"/>
    </row>
    <row r="264" spans="10:10" s="7" customFormat="1">
      <c r="J264" s="120"/>
    </row>
    <row r="265" spans="10:10" s="7" customFormat="1">
      <c r="J265" s="120"/>
    </row>
    <row r="266" spans="10:10" s="7" customFormat="1">
      <c r="J266" s="120"/>
    </row>
    <row r="267" spans="10:10" s="7" customFormat="1">
      <c r="J267" s="120"/>
    </row>
    <row r="268" spans="10:10" s="7" customFormat="1">
      <c r="J268" s="120"/>
    </row>
    <row r="269" spans="10:10" s="7" customFormat="1">
      <c r="J269" s="120"/>
    </row>
    <row r="270" spans="10:10" s="7" customFormat="1">
      <c r="J270" s="120"/>
    </row>
    <row r="271" spans="10:10" s="7" customFormat="1">
      <c r="J271" s="120"/>
    </row>
    <row r="272" spans="10:10" s="7" customFormat="1">
      <c r="J272" s="120"/>
    </row>
    <row r="273" spans="10:10" s="7" customFormat="1">
      <c r="J273" s="120"/>
    </row>
    <row r="274" spans="10:10" s="7" customFormat="1">
      <c r="J274" s="120"/>
    </row>
    <row r="275" spans="10:10" s="7" customFormat="1">
      <c r="J275" s="120"/>
    </row>
    <row r="276" spans="10:10" s="7" customFormat="1">
      <c r="J276" s="120"/>
    </row>
    <row r="277" spans="10:10" s="7" customFormat="1">
      <c r="J277" s="120"/>
    </row>
    <row r="278" spans="10:10" s="7" customFormat="1">
      <c r="J278" s="120"/>
    </row>
    <row r="279" spans="10:10" s="7" customFormat="1">
      <c r="J279" s="120"/>
    </row>
    <row r="280" spans="10:10" s="7" customFormat="1">
      <c r="J280" s="120"/>
    </row>
    <row r="281" spans="10:10" s="7" customFormat="1">
      <c r="J281" s="120"/>
    </row>
    <row r="282" spans="10:10" s="7" customFormat="1">
      <c r="J282" s="120"/>
    </row>
    <row r="283" spans="10:10" s="7" customFormat="1">
      <c r="J283" s="120"/>
    </row>
    <row r="284" spans="10:10" s="7" customFormat="1">
      <c r="J284" s="120"/>
    </row>
    <row r="285" spans="10:10" s="7" customFormat="1">
      <c r="J285" s="120"/>
    </row>
    <row r="286" spans="10:10" s="7" customFormat="1">
      <c r="J286" s="120"/>
    </row>
    <row r="287" spans="10:10" s="7" customFormat="1">
      <c r="J287" s="120"/>
    </row>
    <row r="288" spans="10:10" s="7" customFormat="1">
      <c r="J288" s="120"/>
    </row>
    <row r="289" spans="10:10" s="7" customFormat="1">
      <c r="J289" s="120"/>
    </row>
    <row r="290" spans="10:10" s="7" customFormat="1">
      <c r="J290" s="120"/>
    </row>
    <row r="291" spans="10:10" s="7" customFormat="1">
      <c r="J291" s="120"/>
    </row>
    <row r="292" spans="10:10" s="7" customFormat="1">
      <c r="J292" s="120"/>
    </row>
    <row r="293" spans="10:10" s="7" customFormat="1">
      <c r="J293" s="120"/>
    </row>
    <row r="294" spans="10:10" s="7" customFormat="1">
      <c r="J294" s="120"/>
    </row>
    <row r="295" spans="10:10" s="7" customFormat="1">
      <c r="J295" s="120"/>
    </row>
    <row r="296" spans="10:10" s="7" customFormat="1">
      <c r="J296" s="120"/>
    </row>
    <row r="297" spans="10:10" s="7" customFormat="1">
      <c r="J297" s="120"/>
    </row>
    <row r="298" spans="10:10" s="7" customFormat="1">
      <c r="J298" s="120"/>
    </row>
    <row r="299" spans="10:10" s="7" customFormat="1">
      <c r="J299" s="120"/>
    </row>
    <row r="300" spans="10:10" s="7" customFormat="1">
      <c r="J300" s="120"/>
    </row>
    <row r="301" spans="10:10" s="7" customFormat="1">
      <c r="J301" s="120"/>
    </row>
    <row r="302" spans="10:10" s="7" customFormat="1">
      <c r="J302" s="120"/>
    </row>
    <row r="303" spans="10:10" s="7" customFormat="1">
      <c r="J303" s="120"/>
    </row>
    <row r="304" spans="10:10" s="7" customFormat="1">
      <c r="J304" s="120"/>
    </row>
    <row r="305" spans="10:10" s="7" customFormat="1">
      <c r="J305" s="120"/>
    </row>
    <row r="306" spans="10:10" s="7" customFormat="1">
      <c r="J306" s="120"/>
    </row>
    <row r="307" spans="10:10" s="7" customFormat="1">
      <c r="J307" s="120"/>
    </row>
    <row r="308" spans="10:10" s="7" customFormat="1">
      <c r="J308" s="120"/>
    </row>
    <row r="309" spans="10:10" s="7" customFormat="1">
      <c r="J309" s="120"/>
    </row>
    <row r="310" spans="10:10" s="7" customFormat="1">
      <c r="J310" s="120"/>
    </row>
    <row r="311" spans="10:10" s="7" customFormat="1">
      <c r="J311" s="120"/>
    </row>
    <row r="312" spans="10:10" s="7" customFormat="1">
      <c r="J312" s="120"/>
    </row>
    <row r="313" spans="10:10" s="7" customFormat="1">
      <c r="J313" s="120"/>
    </row>
    <row r="314" spans="10:10" s="7" customFormat="1">
      <c r="J314" s="120"/>
    </row>
    <row r="315" spans="10:10" s="7" customFormat="1">
      <c r="J315" s="120"/>
    </row>
    <row r="316" spans="10:10" s="7" customFormat="1">
      <c r="J316" s="120"/>
    </row>
    <row r="317" spans="10:10" s="7" customFormat="1">
      <c r="J317" s="120"/>
    </row>
    <row r="318" spans="10:10" s="7" customFormat="1">
      <c r="J318" s="120"/>
    </row>
    <row r="319" spans="10:10" s="7" customFormat="1">
      <c r="J319" s="120"/>
    </row>
    <row r="320" spans="10:10" s="7" customFormat="1">
      <c r="J320" s="120"/>
    </row>
    <row r="321" spans="10:10" s="7" customFormat="1">
      <c r="J321" s="120"/>
    </row>
    <row r="322" spans="10:10" s="7" customFormat="1">
      <c r="J322" s="120"/>
    </row>
    <row r="323" spans="10:10" s="7" customFormat="1">
      <c r="J323" s="120"/>
    </row>
    <row r="324" spans="10:10" s="7" customFormat="1">
      <c r="J324" s="120"/>
    </row>
    <row r="325" spans="10:10" s="7" customFormat="1">
      <c r="J325" s="120"/>
    </row>
    <row r="326" spans="10:10" s="7" customFormat="1">
      <c r="J326" s="120"/>
    </row>
    <row r="327" spans="10:10" s="7" customFormat="1">
      <c r="J327" s="120"/>
    </row>
    <row r="328" spans="10:10" s="7" customFormat="1">
      <c r="J328" s="120"/>
    </row>
    <row r="329" spans="10:10" s="7" customFormat="1">
      <c r="J329" s="120"/>
    </row>
    <row r="330" spans="10:10" s="7" customFormat="1">
      <c r="J330" s="120"/>
    </row>
    <row r="331" spans="10:10" s="7" customFormat="1">
      <c r="J331" s="120"/>
    </row>
    <row r="332" spans="10:10" s="7" customFormat="1">
      <c r="J332" s="120"/>
    </row>
    <row r="333" spans="10:10" s="7" customFormat="1">
      <c r="J333" s="120"/>
    </row>
    <row r="334" spans="10:10" s="7" customFormat="1">
      <c r="J334" s="120"/>
    </row>
    <row r="335" spans="10:10" s="7" customFormat="1">
      <c r="J335" s="120"/>
    </row>
    <row r="336" spans="10:10" s="7" customFormat="1">
      <c r="J336" s="120"/>
    </row>
    <row r="337" spans="10:10" s="7" customFormat="1">
      <c r="J337" s="120"/>
    </row>
    <row r="338" spans="10:10" s="7" customFormat="1">
      <c r="J338" s="120"/>
    </row>
    <row r="339" spans="10:10" s="7" customFormat="1">
      <c r="J339" s="120"/>
    </row>
    <row r="340" spans="10:10" s="7" customFormat="1">
      <c r="J340" s="120"/>
    </row>
    <row r="341" spans="10:10" s="7" customFormat="1">
      <c r="J341" s="120"/>
    </row>
    <row r="342" spans="10:10" s="7" customFormat="1">
      <c r="J342" s="120"/>
    </row>
    <row r="343" spans="10:10" s="7" customFormat="1">
      <c r="J343" s="120"/>
    </row>
    <row r="344" spans="10:10" s="7" customFormat="1">
      <c r="J344" s="120"/>
    </row>
    <row r="345" spans="10:10" s="7" customFormat="1">
      <c r="J345" s="120"/>
    </row>
    <row r="346" spans="10:10" s="7" customFormat="1">
      <c r="J346" s="120"/>
    </row>
    <row r="347" spans="10:10" s="7" customFormat="1">
      <c r="J347" s="120"/>
    </row>
    <row r="348" spans="10:10" s="7" customFormat="1">
      <c r="J348" s="120"/>
    </row>
    <row r="349" spans="10:10" s="7" customFormat="1">
      <c r="J349" s="120"/>
    </row>
    <row r="350" spans="10:10" s="7" customFormat="1">
      <c r="J350" s="120"/>
    </row>
    <row r="351" spans="10:10" s="7" customFormat="1">
      <c r="J351" s="120"/>
    </row>
    <row r="352" spans="10:10" s="7" customFormat="1">
      <c r="J352" s="120"/>
    </row>
    <row r="353" spans="10:10" s="7" customFormat="1">
      <c r="J353" s="120"/>
    </row>
    <row r="354" spans="10:10" s="7" customFormat="1">
      <c r="J354" s="120"/>
    </row>
    <row r="355" spans="10:10" s="7" customFormat="1">
      <c r="J355" s="120"/>
    </row>
    <row r="356" spans="10:10" s="7" customFormat="1">
      <c r="J356" s="120"/>
    </row>
    <row r="357" spans="10:10" s="7" customFormat="1">
      <c r="J357" s="120"/>
    </row>
    <row r="358" spans="10:10" s="7" customFormat="1">
      <c r="J358" s="120"/>
    </row>
    <row r="359" spans="10:10" s="7" customFormat="1">
      <c r="J359" s="120"/>
    </row>
    <row r="360" spans="10:10" s="7" customFormat="1">
      <c r="J360" s="120"/>
    </row>
    <row r="361" spans="10:10" s="7" customFormat="1">
      <c r="J361" s="120"/>
    </row>
    <row r="362" spans="10:10" s="7" customFormat="1">
      <c r="J362" s="120"/>
    </row>
    <row r="363" spans="10:10" s="7" customFormat="1">
      <c r="J363" s="120"/>
    </row>
    <row r="364" spans="10:10" s="7" customFormat="1">
      <c r="J364" s="120"/>
    </row>
    <row r="365" spans="10:10" s="7" customFormat="1">
      <c r="J365" s="120"/>
    </row>
    <row r="366" spans="10:10" s="7" customFormat="1">
      <c r="J366" s="120"/>
    </row>
    <row r="367" spans="10:10" s="7" customFormat="1">
      <c r="J367" s="120"/>
    </row>
    <row r="368" spans="10:10" s="7" customFormat="1">
      <c r="J368" s="120"/>
    </row>
    <row r="369" spans="10:10" s="7" customFormat="1">
      <c r="J369" s="120"/>
    </row>
    <row r="370" spans="10:10" s="7" customFormat="1">
      <c r="J370" s="120"/>
    </row>
    <row r="371" spans="10:10" s="7" customFormat="1">
      <c r="J371" s="120"/>
    </row>
    <row r="372" spans="10:10" s="7" customFormat="1">
      <c r="J372" s="120"/>
    </row>
    <row r="373" spans="10:10" s="7" customFormat="1">
      <c r="J373" s="120"/>
    </row>
    <row r="374" spans="10:10" s="7" customFormat="1">
      <c r="J374" s="120"/>
    </row>
    <row r="375" spans="10:10" s="7" customFormat="1">
      <c r="J375" s="120"/>
    </row>
    <row r="376" spans="10:10" s="7" customFormat="1">
      <c r="J376" s="120"/>
    </row>
    <row r="377" spans="10:10" s="7" customFormat="1">
      <c r="J377" s="120"/>
    </row>
    <row r="378" spans="10:10" s="7" customFormat="1">
      <c r="J378" s="120"/>
    </row>
  </sheetData>
  <mergeCells count="1">
    <mergeCell ref="K5:O5"/>
  </mergeCells>
  <phoneticPr fontId="11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E344"/>
  <sheetViews>
    <sheetView showGridLines="0" zoomScale="90" zoomScaleNormal="90" zoomScaleSheetLayoutView="85" workbookViewId="0">
      <selection activeCell="K9" sqref="K9:O9"/>
    </sheetView>
  </sheetViews>
  <sheetFormatPr defaultColWidth="8.84375" defaultRowHeight="15.5"/>
  <cols>
    <col min="1" max="1" width="1.84375" style="7" customWidth="1"/>
    <col min="2" max="2" width="2.69140625" style="7" customWidth="1"/>
    <col min="3" max="3" width="6.23046875" style="17" customWidth="1"/>
    <col min="4" max="4" width="28.23046875" style="17" customWidth="1"/>
    <col min="5" max="5" width="5.07421875" style="17" customWidth="1"/>
    <col min="6" max="6" width="4.69140625" style="17" customWidth="1"/>
    <col min="7" max="7" width="1.23046875" style="7" customWidth="1"/>
    <col min="8" max="9" width="11" style="17" customWidth="1"/>
    <col min="10" max="10" width="2.23046875" style="7" customWidth="1"/>
    <col min="11" max="15" width="11" style="17" customWidth="1"/>
    <col min="16" max="17" width="2.69140625" style="7" customWidth="1"/>
    <col min="18" max="72" width="8.84375" style="7"/>
    <col min="73" max="16384" width="8.84375" style="17"/>
  </cols>
  <sheetData>
    <row r="1" spans="2:83" s="7" customFormat="1" ht="16" thickBot="1"/>
    <row r="2" spans="2:83" s="7" customFormat="1">
      <c r="B2" s="55"/>
      <c r="C2" s="8"/>
      <c r="D2" s="44"/>
      <c r="E2" s="56"/>
      <c r="F2" s="56"/>
      <c r="G2" s="44"/>
      <c r="H2" s="44"/>
      <c r="I2" s="44"/>
      <c r="J2" s="44"/>
      <c r="K2" s="44"/>
      <c r="L2" s="44"/>
      <c r="M2" s="44"/>
      <c r="N2" s="44"/>
      <c r="O2" s="44"/>
      <c r="P2" s="57"/>
      <c r="Q2" s="47"/>
    </row>
    <row r="3" spans="2:83" s="7" customFormat="1">
      <c r="B3" s="58"/>
      <c r="C3" s="9" t="s">
        <v>0</v>
      </c>
      <c r="D3" s="47"/>
      <c r="E3" s="28"/>
      <c r="F3" s="10"/>
      <c r="G3" s="47"/>
      <c r="H3" s="47"/>
      <c r="I3" s="47"/>
      <c r="J3" s="47"/>
      <c r="K3" s="47"/>
      <c r="L3" s="47"/>
      <c r="M3" s="47"/>
      <c r="N3" s="47"/>
      <c r="O3" s="47"/>
      <c r="P3" s="59"/>
      <c r="Q3" s="47"/>
    </row>
    <row r="4" spans="2:83" s="7" customFormat="1">
      <c r="B4" s="58"/>
      <c r="C4" s="11" t="s">
        <v>119</v>
      </c>
      <c r="D4" s="47"/>
      <c r="E4" s="28"/>
      <c r="F4" s="10"/>
      <c r="G4" s="47"/>
      <c r="H4" s="47"/>
      <c r="I4" s="47"/>
      <c r="J4" s="47"/>
      <c r="K4" s="47"/>
      <c r="L4" s="47"/>
      <c r="M4" s="47"/>
      <c r="N4" s="47"/>
      <c r="O4" s="47"/>
      <c r="P4" s="59"/>
      <c r="Q4" s="47"/>
    </row>
    <row r="5" spans="2:83" s="7" customFormat="1">
      <c r="B5" s="58"/>
      <c r="C5" s="12"/>
      <c r="D5" s="47"/>
      <c r="E5" s="28"/>
      <c r="F5" s="28"/>
      <c r="G5" s="47"/>
      <c r="H5" s="47"/>
      <c r="I5" s="47"/>
      <c r="J5" s="121"/>
      <c r="K5" s="240" t="s">
        <v>367</v>
      </c>
      <c r="L5" s="243"/>
      <c r="M5" s="243"/>
      <c r="N5" s="243"/>
      <c r="O5" s="242"/>
      <c r="P5" s="59"/>
      <c r="Q5" s="47"/>
    </row>
    <row r="6" spans="2:83" s="13" customFormat="1">
      <c r="B6" s="60"/>
      <c r="C6" s="14"/>
      <c r="D6" s="28"/>
      <c r="E6" s="28"/>
      <c r="F6" s="28"/>
      <c r="G6" s="28"/>
      <c r="H6" s="62">
        <v>-2</v>
      </c>
      <c r="I6" s="62">
        <v>-1</v>
      </c>
      <c r="J6" s="174"/>
      <c r="K6" s="62">
        <v>1</v>
      </c>
      <c r="L6" s="62">
        <v>2</v>
      </c>
      <c r="M6" s="62">
        <v>3</v>
      </c>
      <c r="N6" s="62">
        <v>4</v>
      </c>
      <c r="O6" s="62">
        <v>5</v>
      </c>
      <c r="P6" s="63"/>
      <c r="Q6" s="28"/>
    </row>
    <row r="7" spans="2:83">
      <c r="B7" s="58"/>
      <c r="C7" s="64"/>
      <c r="D7" s="65"/>
      <c r="E7" s="66"/>
      <c r="F7" s="66"/>
      <c r="G7" s="47"/>
      <c r="H7" s="15" t="s">
        <v>56</v>
      </c>
      <c r="I7" s="15" t="s">
        <v>56</v>
      </c>
      <c r="J7" s="16"/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59"/>
      <c r="Q7" s="47"/>
    </row>
    <row r="8" spans="2:83">
      <c r="B8" s="58"/>
      <c r="C8" s="67"/>
      <c r="D8" s="18" t="s">
        <v>57</v>
      </c>
      <c r="E8" s="15" t="s">
        <v>58</v>
      </c>
      <c r="F8" s="15" t="s">
        <v>59</v>
      </c>
      <c r="G8" s="47"/>
      <c r="H8" s="15" t="s">
        <v>60</v>
      </c>
      <c r="I8" s="15" t="s">
        <v>60</v>
      </c>
      <c r="J8" s="16"/>
      <c r="K8" s="15" t="s">
        <v>60</v>
      </c>
      <c r="L8" s="15" t="s">
        <v>61</v>
      </c>
      <c r="M8" s="15" t="s">
        <v>61</v>
      </c>
      <c r="N8" s="15" t="s">
        <v>60</v>
      </c>
      <c r="O8" s="15" t="s">
        <v>60</v>
      </c>
      <c r="P8" s="59"/>
      <c r="Q8" s="47"/>
    </row>
    <row r="9" spans="2:83" s="7" customFormat="1">
      <c r="B9" s="58"/>
      <c r="C9" s="68"/>
      <c r="D9" s="69"/>
      <c r="E9" s="70"/>
      <c r="F9" s="70"/>
      <c r="G9" s="47"/>
      <c r="H9" s="19" t="s">
        <v>62</v>
      </c>
      <c r="I9" s="19" t="s">
        <v>63</v>
      </c>
      <c r="J9" s="20"/>
      <c r="K9" s="19" t="s">
        <v>368</v>
      </c>
      <c r="L9" s="19" t="s">
        <v>369</v>
      </c>
      <c r="M9" s="19" t="s">
        <v>370</v>
      </c>
      <c r="N9" s="19" t="s">
        <v>371</v>
      </c>
      <c r="O9" s="19" t="s">
        <v>487</v>
      </c>
      <c r="P9" s="59"/>
      <c r="Q9" s="4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</row>
    <row r="10" spans="2:83" s="7" customFormat="1">
      <c r="B10" s="58"/>
      <c r="C10" s="47"/>
      <c r="D10" s="47"/>
      <c r="E10" s="28"/>
      <c r="F10" s="28"/>
      <c r="G10" s="47"/>
      <c r="H10" s="14"/>
      <c r="I10" s="14"/>
      <c r="J10" s="14"/>
      <c r="K10" s="14"/>
      <c r="L10" s="14"/>
      <c r="M10" s="14"/>
      <c r="N10" s="14"/>
      <c r="O10" s="14"/>
      <c r="P10" s="59"/>
      <c r="Q10" s="4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</row>
    <row r="11" spans="2:83" s="7" customFormat="1">
      <c r="B11" s="58"/>
      <c r="C11" s="101" t="s">
        <v>64</v>
      </c>
      <c r="D11" s="21" t="s">
        <v>120</v>
      </c>
      <c r="E11" s="71"/>
      <c r="F11" s="47"/>
      <c r="G11" s="47"/>
      <c r="H11" s="14"/>
      <c r="I11" s="14"/>
      <c r="J11" s="14"/>
      <c r="K11" s="14"/>
      <c r="L11" s="14"/>
      <c r="M11" s="14"/>
      <c r="N11" s="14"/>
      <c r="O11" s="14"/>
      <c r="P11" s="59"/>
      <c r="Q11" s="4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</row>
    <row r="12" spans="2:83" s="7" customFormat="1">
      <c r="B12" s="58"/>
      <c r="C12" s="72">
        <v>1</v>
      </c>
      <c r="D12" s="22" t="s">
        <v>121</v>
      </c>
      <c r="E12" s="23" t="s">
        <v>66</v>
      </c>
      <c r="F12" s="23">
        <v>1</v>
      </c>
      <c r="G12" s="47"/>
      <c r="H12" s="129">
        <f>'Table 2a - Support Staff'!H12+'Table 2b - Eng Staff '!H12+'Table 2c - GMO Staff'!H12</f>
        <v>0.3016801185033573</v>
      </c>
      <c r="I12" s="129">
        <f>'Table 2a - Support Staff'!I12+'Table 2b - Eng Staff '!I12+'Table 2c - GMO Staff'!I12</f>
        <v>0.58599407261789715</v>
      </c>
      <c r="J12" s="176"/>
      <c r="K12" s="236">
        <f>'Table 2a - Support Staff'!K12+'Table 2b - Eng Staff '!K12+'Table 2c - GMO Staff'!K12</f>
        <v>0</v>
      </c>
      <c r="L12" s="236">
        <f>'Table 2a - Support Staff'!L12+'Table 2b - Eng Staff '!L12+'Table 2c - GMO Staff'!L12</f>
        <v>0</v>
      </c>
      <c r="M12" s="236">
        <f>'Table 2a - Support Staff'!M12+'Table 2b - Eng Staff '!M12+'Table 2c - GMO Staff'!M12</f>
        <v>0</v>
      </c>
      <c r="N12" s="236">
        <f>'Table 2a - Support Staff'!N12+'Table 2b - Eng Staff '!N12+'Table 2c - GMO Staff'!N12</f>
        <v>0</v>
      </c>
      <c r="O12" s="236">
        <f>'Table 2a - Support Staff'!O12+'Table 2b - Eng Staff '!O12+'Table 2c - GMO Staff'!O12</f>
        <v>0</v>
      </c>
      <c r="P12" s="59"/>
      <c r="Q12" s="4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</row>
    <row r="13" spans="2:83" s="7" customFormat="1">
      <c r="B13" s="58"/>
      <c r="C13" s="72">
        <f>C12+1</f>
        <v>2</v>
      </c>
      <c r="D13" s="22" t="s">
        <v>122</v>
      </c>
      <c r="E13" s="23" t="s">
        <v>66</v>
      </c>
      <c r="F13" s="23">
        <v>1</v>
      </c>
      <c r="G13" s="47"/>
      <c r="H13" s="129">
        <f>'Table 2a - Support Staff'!H13+'Table 2b - Eng Staff '!H13+'Table 2c - GMO Staff'!H13</f>
        <v>1.8417339258501197</v>
      </c>
      <c r="I13" s="129">
        <f>'Table 2a - Support Staff'!I13+'Table 2b - Eng Staff '!I13+'Table 2c - GMO Staff'!I13</f>
        <v>1.4649851815447428</v>
      </c>
      <c r="J13" s="176"/>
      <c r="K13" s="236">
        <f>'Table 2a - Support Staff'!K13+'Table 2b - Eng Staff '!K13+'Table 2c - GMO Staff'!K13</f>
        <v>0</v>
      </c>
      <c r="L13" s="236">
        <f>'Table 2a - Support Staff'!L13+'Table 2b - Eng Staff '!L13+'Table 2c - GMO Staff'!L13</f>
        <v>0</v>
      </c>
      <c r="M13" s="236">
        <f>'Table 2a - Support Staff'!M13+'Table 2b - Eng Staff '!M13+'Table 2c - GMO Staff'!M13</f>
        <v>0</v>
      </c>
      <c r="N13" s="236">
        <f>'Table 2a - Support Staff'!N13+'Table 2b - Eng Staff '!N13+'Table 2c - GMO Staff'!N13</f>
        <v>0</v>
      </c>
      <c r="O13" s="236">
        <f>'Table 2a - Support Staff'!O13+'Table 2b - Eng Staff '!O13+'Table 2c - GMO Staff'!O13</f>
        <v>0</v>
      </c>
      <c r="P13" s="59"/>
      <c r="Q13" s="4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</row>
    <row r="14" spans="2:83" s="7" customFormat="1">
      <c r="B14" s="58"/>
      <c r="C14" s="72">
        <f>C13+1</f>
        <v>3</v>
      </c>
      <c r="D14" s="22" t="s">
        <v>123</v>
      </c>
      <c r="E14" s="23" t="s">
        <v>66</v>
      </c>
      <c r="F14" s="23">
        <v>1</v>
      </c>
      <c r="G14" s="47"/>
      <c r="H14" s="129">
        <f>'Table 2a - Support Staff'!H14+'Table 2b - Eng Staff '!H14+'Table 2c - GMO Staff'!H14</f>
        <v>7.7209669918354376</v>
      </c>
      <c r="I14" s="129">
        <f>'Table 2a - Support Staff'!I14+'Table 2b - Eng Staff '!I14+'Table 2c - GMO Staff'!I14</f>
        <v>8.2741345600136089</v>
      </c>
      <c r="J14" s="176"/>
      <c r="K14" s="236">
        <f>'Table 2a - Support Staff'!K14+'Table 2b - Eng Staff '!K14+'Table 2c - GMO Staff'!K14</f>
        <v>0</v>
      </c>
      <c r="L14" s="236">
        <f>'Table 2a - Support Staff'!L14+'Table 2b - Eng Staff '!L14+'Table 2c - GMO Staff'!L14</f>
        <v>0</v>
      </c>
      <c r="M14" s="236">
        <f>'Table 2a - Support Staff'!M14+'Table 2b - Eng Staff '!M14+'Table 2c - GMO Staff'!M14</f>
        <v>0</v>
      </c>
      <c r="N14" s="236">
        <f>'Table 2a - Support Staff'!N14+'Table 2b - Eng Staff '!N14+'Table 2c - GMO Staff'!N14</f>
        <v>0</v>
      </c>
      <c r="O14" s="236">
        <f>'Table 2a - Support Staff'!O14+'Table 2b - Eng Staff '!O14+'Table 2c - GMO Staff'!O14</f>
        <v>0</v>
      </c>
      <c r="P14" s="59"/>
      <c r="Q14" s="4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</row>
    <row r="15" spans="2:83" s="7" customFormat="1">
      <c r="B15" s="58"/>
      <c r="C15" s="72">
        <f>C14+1</f>
        <v>4</v>
      </c>
      <c r="D15" s="22" t="s">
        <v>124</v>
      </c>
      <c r="E15" s="23" t="s">
        <v>66</v>
      </c>
      <c r="F15" s="23">
        <v>1</v>
      </c>
      <c r="G15" s="47"/>
      <c r="H15" s="129">
        <f>'Table 2a - Support Staff'!H15+'Table 2b - Eng Staff '!H15+'Table 2c - GMO Staff'!H15</f>
        <v>8.9304301865575049</v>
      </c>
      <c r="I15" s="129">
        <f>'Table 2a - Support Staff'!I15+'Table 2b - Eng Staff '!I15+'Table 2c - GMO Staff'!I15</f>
        <v>8.2543689594317353</v>
      </c>
      <c r="J15" s="176"/>
      <c r="K15" s="236">
        <f>'Table 2a - Support Staff'!K15+'Table 2b - Eng Staff '!K15+'Table 2c - GMO Staff'!K15</f>
        <v>0</v>
      </c>
      <c r="L15" s="236">
        <f>'Table 2a - Support Staff'!L15+'Table 2b - Eng Staff '!L15+'Table 2c - GMO Staff'!L15</f>
        <v>0</v>
      </c>
      <c r="M15" s="236">
        <f>'Table 2a - Support Staff'!M15+'Table 2b - Eng Staff '!M15+'Table 2c - GMO Staff'!M15</f>
        <v>0</v>
      </c>
      <c r="N15" s="236">
        <f>'Table 2a - Support Staff'!N15+'Table 2b - Eng Staff '!N15+'Table 2c - GMO Staff'!N15</f>
        <v>0</v>
      </c>
      <c r="O15" s="236">
        <f>'Table 2a - Support Staff'!O15+'Table 2b - Eng Staff '!O15+'Table 2c - GMO Staff'!O15</f>
        <v>0</v>
      </c>
      <c r="P15" s="59"/>
      <c r="Q15" s="4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</row>
    <row r="16" spans="2:83" s="7" customFormat="1">
      <c r="B16" s="58"/>
      <c r="C16" s="72">
        <f>C15+1</f>
        <v>5</v>
      </c>
      <c r="D16" s="22" t="s">
        <v>125</v>
      </c>
      <c r="E16" s="23" t="s">
        <v>66</v>
      </c>
      <c r="F16" s="23">
        <v>1</v>
      </c>
      <c r="G16" s="47"/>
      <c r="H16" s="129">
        <f>'Table 2a - Support Staff'!H16+'Table 2b - Eng Staff '!H16+'Table 2c - GMO Staff'!H16</f>
        <v>0</v>
      </c>
      <c r="I16" s="129">
        <f>'Table 2a - Support Staff'!I16+'Table 2b - Eng Staff '!I16+'Table 2c - GMO Staff'!I16</f>
        <v>0</v>
      </c>
      <c r="J16" s="176"/>
      <c r="K16" s="236">
        <f>'Table 2a - Support Staff'!K16+'Table 2b - Eng Staff '!K16+'Table 2c - GMO Staff'!K16</f>
        <v>0</v>
      </c>
      <c r="L16" s="236">
        <f>'Table 2a - Support Staff'!L16+'Table 2b - Eng Staff '!L16+'Table 2c - GMO Staff'!L16</f>
        <v>0</v>
      </c>
      <c r="M16" s="236">
        <f>'Table 2a - Support Staff'!M16+'Table 2b - Eng Staff '!M16+'Table 2c - GMO Staff'!M16</f>
        <v>0</v>
      </c>
      <c r="N16" s="236">
        <f>'Table 2a - Support Staff'!N16+'Table 2b - Eng Staff '!N16+'Table 2c - GMO Staff'!N16</f>
        <v>0</v>
      </c>
      <c r="O16" s="236">
        <f>'Table 2a - Support Staff'!O16+'Table 2b - Eng Staff '!O16+'Table 2c - GMO Staff'!O16</f>
        <v>0</v>
      </c>
      <c r="P16" s="180"/>
      <c r="Q16" s="4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</row>
    <row r="17" spans="1:83" s="7" customFormat="1">
      <c r="B17" s="58"/>
      <c r="C17" s="72">
        <f>C16+1</f>
        <v>6</v>
      </c>
      <c r="D17" s="22" t="s">
        <v>126</v>
      </c>
      <c r="E17" s="23" t="s">
        <v>66</v>
      </c>
      <c r="F17" s="23">
        <v>1</v>
      </c>
      <c r="G17" s="47"/>
      <c r="H17" s="183">
        <f>SUM(H12:H16)</f>
        <v>18.794811222746418</v>
      </c>
      <c r="I17" s="184">
        <f>SUM(I12:I16)</f>
        <v>18.579482773607985</v>
      </c>
      <c r="J17" s="185"/>
      <c r="K17" s="186">
        <f>SUM(K12:K16)</f>
        <v>0</v>
      </c>
      <c r="L17" s="186">
        <f>SUM(L12:L16)</f>
        <v>0</v>
      </c>
      <c r="M17" s="186">
        <f>SUM(M12:M16)</f>
        <v>0</v>
      </c>
      <c r="N17" s="186">
        <f>SUM(N12:N16)</f>
        <v>0</v>
      </c>
      <c r="O17" s="186">
        <f>SUM(O12:O16)</f>
        <v>0</v>
      </c>
      <c r="P17" s="59"/>
      <c r="Q17" s="4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</row>
    <row r="18" spans="1:83" s="7" customFormat="1">
      <c r="B18" s="58"/>
      <c r="C18" s="47"/>
      <c r="D18" s="47"/>
      <c r="E18" s="28"/>
      <c r="F18" s="28"/>
      <c r="G18" s="47"/>
      <c r="H18" s="187"/>
      <c r="I18" s="187"/>
      <c r="J18" s="159"/>
      <c r="K18" s="187"/>
      <c r="L18" s="187"/>
      <c r="M18" s="188"/>
      <c r="N18" s="188"/>
      <c r="O18" s="188"/>
      <c r="P18" s="59"/>
      <c r="Q18" s="4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</row>
    <row r="19" spans="1:83" s="7" customFormat="1">
      <c r="B19" s="58"/>
      <c r="C19" s="101" t="s">
        <v>78</v>
      </c>
      <c r="D19" s="29" t="s">
        <v>127</v>
      </c>
      <c r="E19" s="28"/>
      <c r="F19" s="28"/>
      <c r="G19" s="47"/>
      <c r="H19" s="38"/>
      <c r="I19" s="38"/>
      <c r="J19" s="38"/>
      <c r="K19" s="38"/>
      <c r="L19" s="38"/>
      <c r="M19" s="38"/>
      <c r="N19" s="38"/>
      <c r="O19" s="38"/>
      <c r="P19" s="59"/>
      <c r="Q19" s="4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</row>
    <row r="20" spans="1:83" s="7" customFormat="1">
      <c r="B20" s="58"/>
      <c r="C20" s="72">
        <v>7</v>
      </c>
      <c r="D20" s="22" t="s">
        <v>128</v>
      </c>
      <c r="E20" s="23" t="s">
        <v>73</v>
      </c>
      <c r="F20" s="23">
        <v>3</v>
      </c>
      <c r="G20" s="47"/>
      <c r="H20" s="158">
        <f>'Table 2a - Support Staff'!H20+'Table 2b - Eng Staff '!H20+'Table 2c - GMO Staff'!H20</f>
        <v>1.1099185220054717</v>
      </c>
      <c r="I20" s="158">
        <f>'Table 2a - Support Staff'!I20+'Table 2b - Eng Staff '!I20+'Table 2c - GMO Staff'!I20</f>
        <v>1.0761817554773478</v>
      </c>
      <c r="J20" s="189"/>
      <c r="K20" s="128">
        <f>'Table 2a - Support Staff'!K20+'Table 2b - Eng Staff '!K20+'Table 2c - GMO Staff'!K20</f>
        <v>0</v>
      </c>
      <c r="L20" s="128">
        <f>'Table 2a - Support Staff'!L20+'Table 2b - Eng Staff '!L20+'Table 2c - GMO Staff'!L20</f>
        <v>0</v>
      </c>
      <c r="M20" s="128">
        <f>'Table 2a - Support Staff'!M20+'Table 2b - Eng Staff '!M20+'Table 2c - GMO Staff'!M20</f>
        <v>0</v>
      </c>
      <c r="N20" s="128">
        <f>'Table 2a - Support Staff'!N20+'Table 2b - Eng Staff '!N20+'Table 2c - GMO Staff'!N20</f>
        <v>0</v>
      </c>
      <c r="O20" s="128">
        <f>'Table 2a - Support Staff'!O20+'Table 2b - Eng Staff '!O20+'Table 2c - GMO Staff'!O20</f>
        <v>0</v>
      </c>
      <c r="P20" s="59"/>
      <c r="Q20" s="4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</row>
    <row r="21" spans="1:83" s="7" customFormat="1">
      <c r="B21" s="58"/>
      <c r="C21" s="72">
        <f>C20+1</f>
        <v>8</v>
      </c>
      <c r="D21" s="26" t="s">
        <v>129</v>
      </c>
      <c r="E21" s="23" t="s">
        <v>73</v>
      </c>
      <c r="F21" s="23">
        <v>3</v>
      </c>
      <c r="G21" s="47"/>
      <c r="H21" s="158">
        <f>'Table 2a - Support Staff'!H21+'Table 2b - Eng Staff '!H21+'Table 2c - GMO Staff'!H21</f>
        <v>0.216268435465926</v>
      </c>
      <c r="I21" s="158">
        <f>'Table 2a - Support Staff'!I21+'Table 2b - Eng Staff '!I21+'Table 2c - GMO Staff'!I21</f>
        <v>0.19539894541233688</v>
      </c>
      <c r="J21" s="189"/>
      <c r="K21" s="128">
        <f>'Table 2a - Support Staff'!K21+'Table 2b - Eng Staff '!K21+'Table 2c - GMO Staff'!K21</f>
        <v>0</v>
      </c>
      <c r="L21" s="128">
        <f>'Table 2a - Support Staff'!L21+'Table 2b - Eng Staff '!L21+'Table 2c - GMO Staff'!L21</f>
        <v>0</v>
      </c>
      <c r="M21" s="128">
        <f>'Table 2a - Support Staff'!M21+'Table 2b - Eng Staff '!M21+'Table 2c - GMO Staff'!M21</f>
        <v>0</v>
      </c>
      <c r="N21" s="128">
        <f>'Table 2a - Support Staff'!N21+'Table 2b - Eng Staff '!N21+'Table 2c - GMO Staff'!N21</f>
        <v>0</v>
      </c>
      <c r="O21" s="128">
        <f>'Table 2a - Support Staff'!O21+'Table 2b - Eng Staff '!O21+'Table 2c - GMO Staff'!O21</f>
        <v>0</v>
      </c>
      <c r="P21" s="59"/>
      <c r="Q21" s="4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</row>
    <row r="22" spans="1:83" s="7" customFormat="1">
      <c r="B22" s="58"/>
      <c r="C22" s="72">
        <f>C21+1</f>
        <v>9</v>
      </c>
      <c r="D22" s="26" t="s">
        <v>130</v>
      </c>
      <c r="E22" s="23" t="s">
        <v>73</v>
      </c>
      <c r="F22" s="23">
        <v>3</v>
      </c>
      <c r="G22" s="47"/>
      <c r="H22" s="158">
        <f>'Table 2a - Support Staff'!H22+'Table 2b - Eng Staff '!H22+'Table 2c - GMO Staff'!H22</f>
        <v>8.5931681044806515E-2</v>
      </c>
      <c r="I22" s="158">
        <f>'Table 2a - Support Staff'!I22+'Table 2b - Eng Staff '!I22+'Table 2c - GMO Staff'!I22</f>
        <v>8.4063513990500799E-2</v>
      </c>
      <c r="J22" s="189"/>
      <c r="K22" s="128">
        <f>'Table 2a - Support Staff'!K22+'Table 2b - Eng Staff '!K22+'Table 2c - GMO Staff'!K22</f>
        <v>0</v>
      </c>
      <c r="L22" s="128">
        <f>'Table 2a - Support Staff'!L22+'Table 2b - Eng Staff '!L22+'Table 2c - GMO Staff'!L22</f>
        <v>0</v>
      </c>
      <c r="M22" s="128">
        <f>'Table 2a - Support Staff'!M22+'Table 2b - Eng Staff '!M22+'Table 2c - GMO Staff'!M22</f>
        <v>0</v>
      </c>
      <c r="N22" s="128">
        <f>'Table 2a - Support Staff'!N22+'Table 2b - Eng Staff '!N22+'Table 2c - GMO Staff'!N22</f>
        <v>0</v>
      </c>
      <c r="O22" s="128">
        <f>'Table 2a - Support Staff'!O22+'Table 2b - Eng Staff '!O22+'Table 2c - GMO Staff'!O22</f>
        <v>0</v>
      </c>
      <c r="P22" s="59"/>
      <c r="Q22" s="4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</row>
    <row r="23" spans="1:83" s="7" customFormat="1">
      <c r="B23" s="58"/>
      <c r="C23" s="72">
        <f>C22+1</f>
        <v>10</v>
      </c>
      <c r="D23" s="26" t="s">
        <v>131</v>
      </c>
      <c r="E23" s="23" t="s">
        <v>73</v>
      </c>
      <c r="F23" s="23">
        <v>3</v>
      </c>
      <c r="G23" s="47"/>
      <c r="H23" s="158">
        <f>'Table 2a - Support Staff'!H23+'Table 2b - Eng Staff '!H23+'Table 2c - GMO Staff'!H23</f>
        <v>0.18055708833942086</v>
      </c>
      <c r="I23" s="158">
        <f>'Table 2a - Support Staff'!I23+'Table 2b - Eng Staff '!I23+'Table 2c - GMO Staff'!I23</f>
        <v>0.19657227105964623</v>
      </c>
      <c r="J23" s="189"/>
      <c r="K23" s="128">
        <f>'Table 2a - Support Staff'!K23+'Table 2b - Eng Staff '!K23+'Table 2c - GMO Staff'!K23</f>
        <v>0</v>
      </c>
      <c r="L23" s="128">
        <f>'Table 2a - Support Staff'!L23+'Table 2b - Eng Staff '!L23+'Table 2c - GMO Staff'!L23</f>
        <v>0</v>
      </c>
      <c r="M23" s="128">
        <f>'Table 2a - Support Staff'!M23+'Table 2b - Eng Staff '!M23+'Table 2c - GMO Staff'!M23</f>
        <v>0</v>
      </c>
      <c r="N23" s="128">
        <f>'Table 2a - Support Staff'!N23+'Table 2b - Eng Staff '!N23+'Table 2c - GMO Staff'!N23</f>
        <v>0</v>
      </c>
      <c r="O23" s="128">
        <f>'Table 2a - Support Staff'!O23+'Table 2b - Eng Staff '!O23+'Table 2c - GMO Staff'!O23</f>
        <v>0</v>
      </c>
      <c r="P23" s="59"/>
      <c r="Q23" s="4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1:83" s="7" customFormat="1">
      <c r="B24" s="58"/>
      <c r="C24" s="72">
        <f>C23+1</f>
        <v>11</v>
      </c>
      <c r="D24" s="26" t="s">
        <v>132</v>
      </c>
      <c r="E24" s="23" t="s">
        <v>73</v>
      </c>
      <c r="F24" s="23">
        <v>3</v>
      </c>
      <c r="G24" s="47"/>
      <c r="H24" s="190">
        <f>SUM(H20:H23)</f>
        <v>1.5926757268556249</v>
      </c>
      <c r="I24" s="191">
        <f>SUM(I20:I23)</f>
        <v>1.5522164859398317</v>
      </c>
      <c r="J24" s="189"/>
      <c r="K24" s="126">
        <f>SUM(K20:K23)</f>
        <v>0</v>
      </c>
      <c r="L24" s="126">
        <f>SUM(L20:L23)</f>
        <v>0</v>
      </c>
      <c r="M24" s="126">
        <f>SUM(M20:M23)</f>
        <v>0</v>
      </c>
      <c r="N24" s="126">
        <f>SUM(N20:N23)</f>
        <v>0</v>
      </c>
      <c r="O24" s="126">
        <f>SUM(O20:O23)</f>
        <v>0</v>
      </c>
      <c r="P24" s="59"/>
      <c r="Q24" s="4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3" s="7" customFormat="1">
      <c r="B25" s="58"/>
      <c r="C25" s="47"/>
      <c r="D25" s="47"/>
      <c r="E25" s="28"/>
      <c r="F25" s="28"/>
      <c r="G25" s="47"/>
      <c r="H25" s="127"/>
      <c r="I25" s="127"/>
      <c r="J25" s="127"/>
      <c r="K25" s="127"/>
      <c r="L25" s="127"/>
      <c r="M25" s="127"/>
      <c r="N25" s="127"/>
      <c r="O25" s="127"/>
      <c r="P25" s="59"/>
      <c r="Q25" s="47"/>
    </row>
    <row r="26" spans="1:83" s="7" customFormat="1">
      <c r="A26" s="30"/>
      <c r="C26" s="101" t="s">
        <v>81</v>
      </c>
      <c r="D26" s="29" t="s">
        <v>133</v>
      </c>
      <c r="E26" s="28"/>
      <c r="F26" s="28"/>
      <c r="G26" s="47"/>
      <c r="H26" s="118"/>
      <c r="I26" s="118"/>
      <c r="J26" s="118"/>
      <c r="K26" s="118"/>
      <c r="L26" s="118"/>
      <c r="M26" s="118"/>
      <c r="N26" s="118"/>
      <c r="O26" s="118"/>
      <c r="P26" s="30"/>
    </row>
    <row r="27" spans="1:83" s="7" customFormat="1">
      <c r="A27" s="30"/>
      <c r="C27" s="72">
        <v>12</v>
      </c>
      <c r="D27" s="22" t="s">
        <v>134</v>
      </c>
      <c r="E27" s="23" t="s">
        <v>73</v>
      </c>
      <c r="F27" s="23">
        <v>3</v>
      </c>
      <c r="G27" s="47"/>
      <c r="H27" s="158">
        <f>'Table 2a - Support Staff'!H27+'Table 2b - Eng Staff '!H27+'Table 2c - GMO Staff'!H27</f>
        <v>1.4679573305651299E-2</v>
      </c>
      <c r="I27" s="158">
        <f>'Table 2a - Support Staff'!I27+'Table 2b - Eng Staff '!I27+'Table 2c - GMO Staff'!I27</f>
        <v>4.5335079459453823E-2</v>
      </c>
      <c r="J27" s="189"/>
      <c r="K27" s="128">
        <f>'Table 2a - Support Staff'!K27+'Table 2b - Eng Staff '!K27+'Table 2c - GMO Staff'!K27</f>
        <v>0</v>
      </c>
      <c r="L27" s="128">
        <f>'Table 2a - Support Staff'!L27+'Table 2b - Eng Staff '!L27+'Table 2c - GMO Staff'!L27</f>
        <v>0</v>
      </c>
      <c r="M27" s="128">
        <f>'Table 2a - Support Staff'!M27+'Table 2b - Eng Staff '!M27+'Table 2c - GMO Staff'!M27</f>
        <v>0</v>
      </c>
      <c r="N27" s="128">
        <f>'Table 2a - Support Staff'!N27+'Table 2b - Eng Staff '!N27+'Table 2c - GMO Staff'!N27</f>
        <v>0</v>
      </c>
      <c r="O27" s="128">
        <f>'Table 2a - Support Staff'!O27+'Table 2b - Eng Staff '!O27+'Table 2c - GMO Staff'!O27</f>
        <v>0</v>
      </c>
      <c r="P27" s="30"/>
    </row>
    <row r="28" spans="1:83" s="7" customFormat="1">
      <c r="A28" s="30"/>
      <c r="C28" s="72">
        <f>C27+1</f>
        <v>13</v>
      </c>
      <c r="D28" s="22" t="s">
        <v>135</v>
      </c>
      <c r="E28" s="23" t="s">
        <v>73</v>
      </c>
      <c r="F28" s="23">
        <v>3</v>
      </c>
      <c r="G28" s="47"/>
      <c r="H28" s="158">
        <f>'Table 2a - Support Staff'!H28+'Table 2b - Eng Staff '!H28+'Table 2c - GMO Staff'!H28</f>
        <v>6.4571937505384014E-3</v>
      </c>
      <c r="I28" s="158">
        <f>'Table 2a - Support Staff'!I28+'Table 2b - Eng Staff '!I28+'Table 2c - GMO Staff'!I28</f>
        <v>8.7748968497266371E-3</v>
      </c>
      <c r="J28" s="189"/>
      <c r="K28" s="128">
        <f>'Table 2a - Support Staff'!K28+'Table 2b - Eng Staff '!K28+'Table 2c - GMO Staff'!K28</f>
        <v>0</v>
      </c>
      <c r="L28" s="128">
        <f>'Table 2a - Support Staff'!L28+'Table 2b - Eng Staff '!L28+'Table 2c - GMO Staff'!L28</f>
        <v>0</v>
      </c>
      <c r="M28" s="128">
        <f>'Table 2a - Support Staff'!M28+'Table 2b - Eng Staff '!M28+'Table 2c - GMO Staff'!M28</f>
        <v>0</v>
      </c>
      <c r="N28" s="128">
        <f>'Table 2a - Support Staff'!N28+'Table 2b - Eng Staff '!N28+'Table 2c - GMO Staff'!N28</f>
        <v>0</v>
      </c>
      <c r="O28" s="128">
        <f>'Table 2a - Support Staff'!O28+'Table 2b - Eng Staff '!O28+'Table 2c - GMO Staff'!O28</f>
        <v>0</v>
      </c>
      <c r="P28" s="30"/>
    </row>
    <row r="29" spans="1:83" s="7" customFormat="1">
      <c r="A29" s="30"/>
      <c r="C29" s="72">
        <f>C28+1</f>
        <v>14</v>
      </c>
      <c r="D29" s="26" t="s">
        <v>136</v>
      </c>
      <c r="E29" s="23" t="s">
        <v>73</v>
      </c>
      <c r="F29" s="23">
        <v>3</v>
      </c>
      <c r="G29" s="47"/>
      <c r="H29" s="190">
        <f>SUM(H27:H28)</f>
        <v>2.1136767056189699E-2</v>
      </c>
      <c r="I29" s="191">
        <f>SUM(I27:I28)</f>
        <v>5.4109976309180463E-2</v>
      </c>
      <c r="J29" s="189"/>
      <c r="K29" s="126">
        <f>SUM(K27:K28)</f>
        <v>0</v>
      </c>
      <c r="L29" s="126">
        <f>SUM(L27:L28)</f>
        <v>0</v>
      </c>
      <c r="M29" s="126">
        <f>SUM(M27:M28)</f>
        <v>0</v>
      </c>
      <c r="N29" s="126">
        <f>SUM(N27:N28)</f>
        <v>0</v>
      </c>
      <c r="O29" s="126">
        <f>SUM(O27:O28)</f>
        <v>0</v>
      </c>
      <c r="P29" s="30"/>
    </row>
    <row r="30" spans="1:83" s="7" customFormat="1">
      <c r="A30" s="30"/>
      <c r="H30" s="6"/>
      <c r="I30" s="6"/>
      <c r="J30" s="6"/>
      <c r="K30" s="6"/>
      <c r="L30" s="6"/>
      <c r="M30" s="6"/>
      <c r="N30" s="6"/>
      <c r="O30" s="6"/>
      <c r="P30" s="30"/>
    </row>
    <row r="31" spans="1:83" s="7" customFormat="1">
      <c r="A31" s="30"/>
      <c r="C31" s="101" t="s">
        <v>88</v>
      </c>
      <c r="D31" s="29" t="s">
        <v>137</v>
      </c>
      <c r="E31" s="28"/>
      <c r="F31" s="28"/>
      <c r="G31" s="47"/>
      <c r="H31" s="5"/>
      <c r="I31" s="5"/>
      <c r="J31" s="5"/>
      <c r="K31" s="5"/>
      <c r="L31" s="5"/>
      <c r="M31" s="5"/>
      <c r="N31" s="5"/>
      <c r="O31" s="5"/>
      <c r="P31" s="30"/>
    </row>
    <row r="32" spans="1:83" s="7" customFormat="1">
      <c r="A32" s="30"/>
      <c r="C32" s="72">
        <v>15</v>
      </c>
      <c r="D32" s="22" t="s">
        <v>137</v>
      </c>
      <c r="E32" s="23" t="s">
        <v>73</v>
      </c>
      <c r="F32" s="23">
        <v>3</v>
      </c>
      <c r="G32" s="47"/>
      <c r="H32" s="158">
        <f>'Table 2a - Support Staff'!H32+'Table 2b - Eng Staff '!H32+'Table 2c - GMO Staff'!H32</f>
        <v>4.3059108141082922E-2</v>
      </c>
      <c r="I32" s="158">
        <f>'Table 2a - Support Staff'!I32+'Table 2b - Eng Staff '!I32+'Table 2c - GMO Staff'!I32</f>
        <v>1.4482226431501996E-2</v>
      </c>
      <c r="J32" s="189"/>
      <c r="K32" s="128">
        <f>'Table 2a - Support Staff'!K32+'Table 2b - Eng Staff '!K32+'Table 2c - GMO Staff'!K32</f>
        <v>0</v>
      </c>
      <c r="L32" s="128">
        <f>'Table 2a - Support Staff'!L32+'Table 2b - Eng Staff '!L32+'Table 2c - GMO Staff'!L32</f>
        <v>0</v>
      </c>
      <c r="M32" s="128">
        <f>'Table 2a - Support Staff'!M32+'Table 2b - Eng Staff '!M32+'Table 2c - GMO Staff'!M32</f>
        <v>0</v>
      </c>
      <c r="N32" s="128">
        <f>'Table 2a - Support Staff'!N32+'Table 2b - Eng Staff '!N32+'Table 2c - GMO Staff'!N32</f>
        <v>0</v>
      </c>
      <c r="O32" s="128">
        <f>'Table 2a - Support Staff'!O32+'Table 2b - Eng Staff '!O32+'Table 2c - GMO Staff'!O32</f>
        <v>0</v>
      </c>
      <c r="P32" s="30"/>
    </row>
    <row r="33" spans="1:16" s="7" customFormat="1">
      <c r="A33" s="30"/>
      <c r="H33" s="6"/>
      <c r="I33" s="6"/>
      <c r="J33" s="6"/>
      <c r="K33" s="6"/>
      <c r="L33" s="6"/>
      <c r="M33" s="6"/>
      <c r="N33" s="6"/>
      <c r="O33" s="6"/>
      <c r="P33" s="30"/>
    </row>
    <row r="34" spans="1:16" s="7" customFormat="1">
      <c r="A34" s="30"/>
      <c r="C34" s="101" t="s">
        <v>92</v>
      </c>
      <c r="D34" s="29" t="s">
        <v>110</v>
      </c>
      <c r="E34" s="28"/>
      <c r="F34" s="28"/>
      <c r="G34" s="47"/>
      <c r="H34" s="5"/>
      <c r="I34" s="5"/>
      <c r="J34" s="5"/>
      <c r="K34" s="5"/>
      <c r="L34" s="5"/>
      <c r="M34" s="5"/>
      <c r="N34" s="5"/>
      <c r="O34" s="5"/>
      <c r="P34" s="30"/>
    </row>
    <row r="35" spans="1:16" s="7" customFormat="1">
      <c r="A35" s="30"/>
      <c r="C35" s="72">
        <v>16</v>
      </c>
      <c r="D35" s="22" t="s">
        <v>138</v>
      </c>
      <c r="E35" s="23" t="s">
        <v>73</v>
      </c>
      <c r="F35" s="23">
        <v>3</v>
      </c>
      <c r="G35" s="47"/>
      <c r="H35" s="190">
        <f>H24+H29+H32</f>
        <v>1.6568716020528975</v>
      </c>
      <c r="I35" s="191">
        <f>I24+I29+I32</f>
        <v>1.6208086886805142</v>
      </c>
      <c r="J35" s="189"/>
      <c r="K35" s="126">
        <f>K24+K29+K32</f>
        <v>0</v>
      </c>
      <c r="L35" s="126">
        <f>L24+L29+L32</f>
        <v>0</v>
      </c>
      <c r="M35" s="126">
        <f>M24+M29+M32</f>
        <v>0</v>
      </c>
      <c r="N35" s="126">
        <f>N24+N29+N32</f>
        <v>0</v>
      </c>
      <c r="O35" s="126">
        <f>O24+O29+O32</f>
        <v>0</v>
      </c>
      <c r="P35" s="30"/>
    </row>
    <row r="36" spans="1:16" s="7" customFormat="1" ht="16" thickBo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146"/>
      <c r="L36" s="146"/>
      <c r="M36" s="146"/>
      <c r="N36" s="33"/>
      <c r="O36" s="33"/>
      <c r="P36" s="34"/>
    </row>
    <row r="37" spans="1:16" s="7" customFormat="1">
      <c r="C37" s="35"/>
    </row>
    <row r="38" spans="1:16" s="7" customFormat="1"/>
    <row r="39" spans="1:16" s="7" customFormat="1"/>
    <row r="40" spans="1:16" s="7" customFormat="1">
      <c r="C40" s="36" t="s">
        <v>114</v>
      </c>
      <c r="D40" s="37" t="s">
        <v>115</v>
      </c>
      <c r="E40" s="71"/>
      <c r="F40" s="47"/>
      <c r="G40" s="47"/>
      <c r="H40" s="14"/>
      <c r="I40" s="14"/>
      <c r="J40" s="14"/>
      <c r="K40" s="14"/>
      <c r="L40" s="14"/>
      <c r="M40" s="14"/>
      <c r="N40" s="14"/>
      <c r="O40" s="14"/>
    </row>
    <row r="41" spans="1:16" s="7" customFormat="1">
      <c r="C41" s="72">
        <v>6</v>
      </c>
      <c r="D41" s="22" t="s">
        <v>126</v>
      </c>
      <c r="E41" s="23"/>
      <c r="F41" s="23"/>
      <c r="G41" s="47"/>
      <c r="H41" s="72" t="str">
        <f>IF(H17=('Table 2a - Support Staff'!H17+'Table 2b - Eng Staff '!H17+'Table 2c - GMO Staff'!H17), "OK", "Error")</f>
        <v>OK</v>
      </c>
      <c r="I41" s="72" t="str">
        <f>IF(I17=('Table 2a - Support Staff'!I17+'Table 2b - Eng Staff '!I17+'Table 2c - GMO Staff'!I17), "OK", "Error")</f>
        <v>OK</v>
      </c>
      <c r="J41" s="192"/>
      <c r="K41" s="182" t="str">
        <f>IF(K17=('Table 2a - Support Staff'!K17+'Table 2b - Eng Staff '!K17+'Table 2c - GMO Staff'!K17), "OK", "Error")</f>
        <v>OK</v>
      </c>
      <c r="L41" s="182" t="str">
        <f>IF(L17=('Table 2a - Support Staff'!L17+'Table 2b - Eng Staff '!L17+'Table 2c - GMO Staff'!L17), "OK", "Error")</f>
        <v>OK</v>
      </c>
      <c r="M41" s="182" t="str">
        <f>IF(M17=('Table 2a - Support Staff'!M17+'Table 2b - Eng Staff '!M17+'Table 2c - GMO Staff'!M17), "OK", "Error")</f>
        <v>OK</v>
      </c>
      <c r="N41" s="182" t="str">
        <f>IF(N17=('Table 2a - Support Staff'!N17+'Table 2b - Eng Staff '!N17+'Table 2c - GMO Staff'!N17), "OK", "Error")</f>
        <v>OK</v>
      </c>
      <c r="O41" s="182" t="str">
        <f>IF(O17=('Table 2a - Support Staff'!O17+'Table 2b - Eng Staff '!O17+'Table 2c - GMO Staff'!O17), "OK", "Error")</f>
        <v>OK</v>
      </c>
    </row>
    <row r="42" spans="1:16" s="7" customFormat="1">
      <c r="C42" s="72">
        <v>16</v>
      </c>
      <c r="D42" s="22" t="s">
        <v>138</v>
      </c>
      <c r="E42" s="23"/>
      <c r="F42" s="23"/>
      <c r="G42" s="47"/>
      <c r="H42" s="72" t="str">
        <f>IF(H35=('Table 2a - Support Staff'!H35+'Table 2b - Eng Staff '!H35+'Table 2c - GMO Staff'!H35), "OK", "Error")</f>
        <v>OK</v>
      </c>
      <c r="I42" s="72" t="str">
        <f>IF(I35=('Table 2a - Support Staff'!I35+'Table 2b - Eng Staff '!I35+'Table 2c - GMO Staff'!I35), "OK", "Error")</f>
        <v>OK</v>
      </c>
      <c r="J42" s="192"/>
      <c r="K42" s="182" t="str">
        <f>IF(K35=('Table 2a - Support Staff'!K35+'Table 2b - Eng Staff '!K35+'Table 2c - GMO Staff'!K35), "OK", "Error")</f>
        <v>OK</v>
      </c>
      <c r="L42" s="182" t="str">
        <f>IF(L35=('Table 2a - Support Staff'!L35+'Table 2b - Eng Staff '!L35+'Table 2c - GMO Staff'!L35), "OK", "Error")</f>
        <v>OK</v>
      </c>
      <c r="M42" s="182" t="str">
        <f>IF(M35=('Table 2a - Support Staff'!M35+'Table 2b - Eng Staff '!M35+'Table 2c - GMO Staff'!M35), "OK", "Error")</f>
        <v>OK</v>
      </c>
      <c r="N42" s="182" t="str">
        <f>IF(N35=('Table 2a - Support Staff'!N35+'Table 2b - Eng Staff '!N35+'Table 2c - GMO Staff'!N35), "OK", "Error")</f>
        <v>OK</v>
      </c>
      <c r="O42" s="182" t="str">
        <f>IF(O35=('Table 2a - Support Staff'!O35+'Table 2b - Eng Staff '!O35+'Table 2c - GMO Staff'!O35), "OK", "Error")</f>
        <v>OK</v>
      </c>
    </row>
    <row r="43" spans="1:16" s="7" customFormat="1"/>
    <row r="44" spans="1:16" s="7" customFormat="1"/>
    <row r="45" spans="1:16" s="7" customFormat="1"/>
    <row r="46" spans="1:16" s="7" customFormat="1"/>
    <row r="47" spans="1:16" s="7" customFormat="1"/>
    <row r="48" spans="1:16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3b0c6e8-e7fc-4450-85b6-4bffa09e9ab2">
      <UserInfo>
        <DisplayName>Emma Jane Chapman</DisplayName>
        <AccountId>104</AccountId>
        <AccountType/>
      </UserInfo>
      <UserInfo>
        <DisplayName>Emma Jayne Armstrong</DisplayName>
        <AccountId>54</AccountId>
        <AccountType/>
      </UserInfo>
      <UserInfo>
        <DisplayName>Phillip Shortt</DisplayName>
        <AccountId>81</AccountId>
        <AccountType/>
      </UserInfo>
      <UserInfo>
        <DisplayName>Des Auld</DisplayName>
        <AccountId>63</AccountId>
        <AccountType/>
      </UserInfo>
      <UserInfo>
        <DisplayName>Stephen Hemphill</DisplayName>
        <AccountId>78</AccountId>
        <AccountType/>
      </UserInfo>
      <UserInfo>
        <DisplayName>Gareth Robinson</DisplayName>
        <AccountId>67</AccountId>
        <AccountType/>
      </UserInfo>
    </SharedWithUsers>
    <lcf76f155ced4ddcb4097134ff3c332f xmlns="cbfa0098-d3ab-472a-b267-9f71ca40860f">
      <Terms xmlns="http://schemas.microsoft.com/office/infopath/2007/PartnerControls"/>
    </lcf76f155ced4ddcb4097134ff3c332f>
    <TaxCatchAll xmlns="359a61f1-dd2c-4fe7-b820-37a79529b9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795494F3D64A40836B16D091FBE7A8" ma:contentTypeVersion="15" ma:contentTypeDescription="Create a new document." ma:contentTypeScope="" ma:versionID="462b9738a9a22562455447cbcd49582f">
  <xsd:schema xmlns:xsd="http://www.w3.org/2001/XMLSchema" xmlns:xs="http://www.w3.org/2001/XMLSchema" xmlns:p="http://schemas.microsoft.com/office/2006/metadata/properties" xmlns:ns2="cbfa0098-d3ab-472a-b267-9f71ca40860f" xmlns:ns3="33b0c6e8-e7fc-4450-85b6-4bffa09e9ab2" xmlns:ns4="359a61f1-dd2c-4fe7-b820-37a79529b908" targetNamespace="http://schemas.microsoft.com/office/2006/metadata/properties" ma:root="true" ma:fieldsID="9443baa709d2f96042a6a632be95bcae" ns2:_="" ns3:_="" ns4:_="">
    <xsd:import namespace="cbfa0098-d3ab-472a-b267-9f71ca40860f"/>
    <xsd:import namespace="33b0c6e8-e7fc-4450-85b6-4bffa09e9ab2"/>
    <xsd:import namespace="359a61f1-dd2c-4fe7-b820-37a79529b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0098-d3ab-472a-b267-9f71ca408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eb765dd-137c-4be0-8525-13afd975b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0c6e8-e7fc-4450-85b6-4bffa09e9a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61f1-dd2c-4fe7-b820-37a79529b90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d8e3123-d061-4297-817c-9db2517736cc}" ma:internalName="TaxCatchAll" ma:showField="CatchAllData" ma:web="359a61f1-dd2c-4fe7-b820-37a79529b9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ADA63-832B-49FA-8763-2647288C55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163157-1E9D-4721-83E9-CCCE9B47029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b0c6e8-e7fc-4450-85b6-4bffa09e9ab2"/>
    <ds:schemaRef ds:uri="cbfa0098-d3ab-472a-b267-9f71ca40860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359a61f1-dd2c-4fe7-b820-37a79529b908"/>
  </ds:schemaRefs>
</ds:datastoreItem>
</file>

<file path=customXml/itemProps3.xml><?xml version="1.0" encoding="utf-8"?>
<ds:datastoreItem xmlns:ds="http://schemas.openxmlformats.org/officeDocument/2006/customXml" ds:itemID="{96417CE0-DE69-4D9C-A5AC-47183A454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fa0098-d3ab-472a-b267-9f71ca40860f"/>
    <ds:schemaRef ds:uri="33b0c6e8-e7fc-4450-85b6-4bffa09e9ab2"/>
    <ds:schemaRef ds:uri="359a61f1-dd2c-4fe7-b820-37a79529b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Index</vt:lpstr>
      <vt:lpstr>Key </vt:lpstr>
      <vt:lpstr>Inflation</vt:lpstr>
      <vt:lpstr>Change Log</vt:lpstr>
      <vt:lpstr>Table 1 - MEL Costs</vt:lpstr>
      <vt:lpstr>Table 1a - PTL</vt:lpstr>
      <vt:lpstr>Table 1b - BGTL</vt:lpstr>
      <vt:lpstr>Table 1c - WTL</vt:lpstr>
      <vt:lpstr>Table 2 - Staff </vt:lpstr>
      <vt:lpstr>Table 2a - Support Staff</vt:lpstr>
      <vt:lpstr>Table 2b - Eng Staff </vt:lpstr>
      <vt:lpstr>Table 2c - GMO Staff</vt:lpstr>
      <vt:lpstr>Table 3 - Admin</vt:lpstr>
      <vt:lpstr>Table 4 - Maintenance</vt:lpstr>
      <vt:lpstr>Table 5 - Uncontrol</vt:lpstr>
      <vt:lpstr>Table 6 - Repex</vt:lpstr>
      <vt:lpstr>Table 7 - Reporting Chapter</vt:lpstr>
      <vt:lpstr>Table 8 - Summary</vt:lpstr>
      <vt:lpstr>Inflation!Print_Area</vt:lpstr>
      <vt:lpstr>'Table 1 - MEL Costs'!Print_Area</vt:lpstr>
      <vt:lpstr>'Table 2 - Staff '!Print_Area</vt:lpstr>
      <vt:lpstr>'Table 2a - Support Staff'!Print_Area</vt:lpstr>
      <vt:lpstr>'Table 2b - Eng Staff '!Print_Area</vt:lpstr>
      <vt:lpstr>'Table 2c - GMO Staff'!Print_Area</vt:lpstr>
      <vt:lpstr>'Table 3 - Admin'!Print_Area</vt:lpstr>
      <vt:lpstr>'Table 4 - Maintenance'!Print_Area</vt:lpstr>
      <vt:lpstr>'Table 5 - Uncontrol'!Print_Area</vt:lpstr>
      <vt:lpstr>'Table 8 - Summary'!Print_Area</vt:lpstr>
    </vt:vector>
  </TitlesOfParts>
  <Manager/>
  <Company>OFWAT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ROBERTD</dc:creator>
  <cp:keywords/>
  <dc:description/>
  <cp:lastModifiedBy>Barnes, Daniel</cp:lastModifiedBy>
  <cp:revision/>
  <dcterms:created xsi:type="dcterms:W3CDTF">1999-09-27T08:22:29Z</dcterms:created>
  <dcterms:modified xsi:type="dcterms:W3CDTF">2024-04-29T08:29:20Z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0x0101005F795494F3D64A40836B16D091FBE7A8</vt:lpwstr>
  </property>
  <property fmtid="{D5CDD505-2E9C-101B-9397-08002B2CF9AE}" pid="3" name="Order">
    <vt:r8>2440200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