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nielM\Desktop\NIE\Secondment\Reliability incentive\"/>
    </mc:Choice>
  </mc:AlternateContent>
  <bookViews>
    <workbookView xWindow="0" yWindow="0" windowWidth="19200" windowHeight="7310"/>
  </bookViews>
  <sheets>
    <sheet name="Cover" sheetId="12" r:id="rId1"/>
    <sheet name="Calculations (PROTECTED)" sheetId="24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4" l="1"/>
  <c r="M9" i="24" s="1"/>
  <c r="L10" i="24"/>
  <c r="L9" i="24" s="1"/>
  <c r="K10" i="24"/>
  <c r="K9" i="24" s="1"/>
  <c r="J10" i="24"/>
  <c r="J11" i="24" s="1"/>
  <c r="I10" i="24"/>
  <c r="I9" i="24" s="1"/>
  <c r="H10" i="24"/>
  <c r="H11" i="24" s="1"/>
  <c r="M6" i="24"/>
  <c r="M5" i="24" s="1"/>
  <c r="L6" i="24"/>
  <c r="L7" i="24" s="1"/>
  <c r="K6" i="24"/>
  <c r="K5" i="24" s="1"/>
  <c r="J6" i="24"/>
  <c r="J7" i="24" s="1"/>
  <c r="I6" i="24"/>
  <c r="I5" i="24" s="1"/>
  <c r="H6" i="24"/>
  <c r="H7" i="24" s="1"/>
  <c r="J5" i="24" l="1"/>
  <c r="H9" i="24"/>
  <c r="K7" i="24"/>
  <c r="K11" i="24"/>
  <c r="L11" i="24"/>
  <c r="J9" i="24"/>
  <c r="I7" i="24"/>
  <c r="M7" i="24"/>
  <c r="L5" i="24"/>
  <c r="I11" i="24"/>
  <c r="M11" i="24"/>
  <c r="H5" i="24"/>
  <c r="U17" i="24" l="1"/>
  <c r="L21" i="24"/>
  <c r="K21" i="24"/>
  <c r="R17" i="24"/>
  <c r="I21" i="24"/>
  <c r="H21" i="24"/>
  <c r="U10" i="24"/>
  <c r="T10" i="24"/>
  <c r="K13" i="24"/>
  <c r="J13" i="24"/>
  <c r="Q10" i="24"/>
  <c r="P10" i="24"/>
  <c r="E8" i="24"/>
  <c r="E7" i="24"/>
  <c r="G30" i="24"/>
  <c r="G29" i="24"/>
  <c r="O18" i="24"/>
  <c r="O11" i="24"/>
  <c r="P17" i="24" l="1"/>
  <c r="R10" i="24"/>
  <c r="S17" i="24"/>
  <c r="T17" i="24"/>
  <c r="Q17" i="24"/>
  <c r="M21" i="24"/>
  <c r="J21" i="24"/>
  <c r="L13" i="24"/>
  <c r="M13" i="24"/>
  <c r="S10" i="24"/>
  <c r="I13" i="24"/>
  <c r="H13" i="24"/>
  <c r="M23" i="24" l="1"/>
  <c r="M24" i="24" s="1"/>
  <c r="M22" i="24"/>
  <c r="U18" i="24" s="1"/>
  <c r="L23" i="24"/>
  <c r="L24" i="24" s="1"/>
  <c r="L22" i="24"/>
  <c r="T18" i="24" s="1"/>
  <c r="K22" i="24"/>
  <c r="S18" i="24" s="1"/>
  <c r="K23" i="24"/>
  <c r="K24" i="24" s="1"/>
  <c r="J23" i="24"/>
  <c r="J24" i="24" s="1"/>
  <c r="J22" i="24"/>
  <c r="R18" i="24" s="1"/>
  <c r="I23" i="24"/>
  <c r="I24" i="24" s="1"/>
  <c r="I22" i="24"/>
  <c r="Q18" i="24" s="1"/>
  <c r="H23" i="24"/>
  <c r="H24" i="24" s="1"/>
  <c r="H22" i="24"/>
  <c r="P18" i="24" s="1"/>
  <c r="P15" i="24"/>
  <c r="P14" i="24"/>
  <c r="P16" i="24"/>
  <c r="R16" i="24"/>
  <c r="R15" i="24"/>
  <c r="R14" i="24"/>
  <c r="U15" i="24"/>
  <c r="U14" i="24"/>
  <c r="U16" i="24"/>
  <c r="Q15" i="24"/>
  <c r="Q14" i="24"/>
  <c r="Q16" i="24"/>
  <c r="T15" i="24"/>
  <c r="T16" i="24"/>
  <c r="T14" i="24"/>
  <c r="S15" i="24"/>
  <c r="S16" i="24"/>
  <c r="S14" i="24"/>
  <c r="M25" i="24" l="1"/>
  <c r="M26" i="24"/>
  <c r="L26" i="24"/>
  <c r="L25" i="24"/>
  <c r="K26" i="24"/>
  <c r="K25" i="24"/>
  <c r="J26" i="24"/>
  <c r="J25" i="24"/>
  <c r="I25" i="24"/>
  <c r="I26" i="24"/>
  <c r="H25" i="24"/>
  <c r="H26" i="24"/>
  <c r="M27" i="24" l="1"/>
  <c r="M30" i="24" s="1"/>
  <c r="L27" i="24"/>
  <c r="L30" i="24" s="1"/>
  <c r="K27" i="24"/>
  <c r="K30" i="24" s="1"/>
  <c r="J27" i="24"/>
  <c r="J30" i="24" s="1"/>
  <c r="I27" i="24"/>
  <c r="I30" i="24" s="1"/>
  <c r="H27" i="24"/>
  <c r="H30" i="24" s="1"/>
  <c r="T7" i="24" l="1"/>
  <c r="R9" i="24"/>
  <c r="T9" i="24"/>
  <c r="R7" i="24" l="1"/>
  <c r="P8" i="24"/>
  <c r="H15" i="24"/>
  <c r="H16" i="24" s="1"/>
  <c r="H14" i="24"/>
  <c r="P11" i="24" s="1"/>
  <c r="Q9" i="24"/>
  <c r="I15" i="24"/>
  <c r="I16" i="24" s="1"/>
  <c r="I14" i="24"/>
  <c r="Q11" i="24" s="1"/>
  <c r="S9" i="24"/>
  <c r="K14" i="24"/>
  <c r="S11" i="24" s="1"/>
  <c r="K15" i="24"/>
  <c r="K16" i="24" s="1"/>
  <c r="U9" i="24"/>
  <c r="M15" i="24"/>
  <c r="M16" i="24" s="1"/>
  <c r="M14" i="24"/>
  <c r="U11" i="24" s="1"/>
  <c r="R8" i="24"/>
  <c r="J15" i="24"/>
  <c r="J16" i="24" s="1"/>
  <c r="J14" i="24"/>
  <c r="R11" i="24" s="1"/>
  <c r="T8" i="24"/>
  <c r="L14" i="24"/>
  <c r="T11" i="24" s="1"/>
  <c r="L15" i="24"/>
  <c r="L16" i="24" s="1"/>
  <c r="P7" i="24"/>
  <c r="U8" i="24"/>
  <c r="P9" i="24"/>
  <c r="Q8" i="24"/>
  <c r="S7" i="24"/>
  <c r="Q7" i="24"/>
  <c r="U7" i="24"/>
  <c r="S8" i="24"/>
  <c r="M17" i="24" l="1"/>
  <c r="M19" i="24" s="1"/>
  <c r="M29" i="24" s="1"/>
  <c r="M31" i="24" s="1"/>
  <c r="U4" i="24" s="1"/>
  <c r="I13" i="12" s="1"/>
  <c r="M18" i="24"/>
  <c r="L18" i="24"/>
  <c r="L17" i="24"/>
  <c r="L19" i="24" s="1"/>
  <c r="L29" i="24" s="1"/>
  <c r="L31" i="24" s="1"/>
  <c r="T4" i="24" s="1"/>
  <c r="H13" i="12" s="1"/>
  <c r="J18" i="24"/>
  <c r="J17" i="24"/>
  <c r="J19" i="24" s="1"/>
  <c r="J29" i="24" s="1"/>
  <c r="J31" i="24" s="1"/>
  <c r="R4" i="24" s="1"/>
  <c r="F13" i="12" s="1"/>
  <c r="H18" i="24"/>
  <c r="H17" i="24"/>
  <c r="H19" i="24" s="1"/>
  <c r="H29" i="24" s="1"/>
  <c r="H31" i="24" s="1"/>
  <c r="P4" i="24" s="1"/>
  <c r="D13" i="12" s="1"/>
  <c r="K18" i="24"/>
  <c r="K17" i="24"/>
  <c r="K19" i="24" s="1"/>
  <c r="K29" i="24" s="1"/>
  <c r="K31" i="24" s="1"/>
  <c r="S4" i="24" s="1"/>
  <c r="G13" i="12" s="1"/>
  <c r="I18" i="24"/>
  <c r="I17" i="24"/>
  <c r="I19" i="24" s="1"/>
  <c r="I29" i="24" s="1"/>
  <c r="I31" i="24" s="1"/>
  <c r="Q4" i="24" s="1"/>
  <c r="E13" i="12" s="1"/>
</calcChain>
</file>

<file path=xl/sharedStrings.xml><?xml version="1.0" encoding="utf-8"?>
<sst xmlns="http://schemas.openxmlformats.org/spreadsheetml/2006/main" count="151" uniqueCount="89">
  <si>
    <t>Planned CML target</t>
  </si>
  <si>
    <t>Unplanned CML target</t>
  </si>
  <si>
    <t>2018/19</t>
  </si>
  <si>
    <t>2019/20</t>
  </si>
  <si>
    <t>2020/21</t>
  </si>
  <si>
    <t>2021/22</t>
  </si>
  <si>
    <t>2022/23</t>
  </si>
  <si>
    <t>2023/24</t>
  </si>
  <si>
    <t>% of annual revenue</t>
  </si>
  <si>
    <t>Financial Year</t>
  </si>
  <si>
    <t>Year</t>
  </si>
  <si>
    <t>Key</t>
  </si>
  <si>
    <t>Inputs</t>
  </si>
  <si>
    <t>Calculations</t>
  </si>
  <si>
    <t>Outputs</t>
  </si>
  <si>
    <t>Fixed inputs</t>
  </si>
  <si>
    <t>Total CML penalty or reward</t>
  </si>
  <si>
    <t>Link to other cell in spreadsheet</t>
  </si>
  <si>
    <t>Unplanned CML relaibility incentive</t>
  </si>
  <si>
    <t>Unplanned CML cap</t>
  </si>
  <si>
    <t>Unplanned CML achieved by NIE Networks</t>
  </si>
  <si>
    <t>Unplanned CML collar</t>
  </si>
  <si>
    <t>Planned CML relaibility incentive</t>
  </si>
  <si>
    <t>Planned CML cap</t>
  </si>
  <si>
    <t>Planned CML achieved by NIE Networks</t>
  </si>
  <si>
    <t>Planned CML collar</t>
  </si>
  <si>
    <t>Cost of unplanned customer minute lost (CML)</t>
  </si>
  <si>
    <t>Cost of planned customer minute lost (CML)</t>
  </si>
  <si>
    <t>% of revenue exposed to reliability incentive allocated to unplanned CML</t>
  </si>
  <si>
    <t>% of revenue exposed to reliability incentive allocated to planned CML</t>
  </si>
  <si>
    <t>Unplanned CML target - 2018/19</t>
  </si>
  <si>
    <t>Unplanned CML target - 2019/20</t>
  </si>
  <si>
    <t>Average allowed distribution revenue between 2018/19 and 2023/24</t>
  </si>
  <si>
    <t>Unplanned CML target - 2020/21</t>
  </si>
  <si>
    <t>Amount of average allowed distrbution revenue between 2018/19 and 2023/24 exposed under the reliability incentive</t>
  </si>
  <si>
    <t>Unplanned CML target - 2021/22</t>
  </si>
  <si>
    <t>Amount of exposed distribution revenue under the reliability incentive allocated to unplanned customer minutes lost (CML)</t>
  </si>
  <si>
    <t>Unplanned CML target - 2022/23</t>
  </si>
  <si>
    <t>Amount of exposed distribution revenue under the reliability incentive allocated to planned customer minutes lost (CML)</t>
  </si>
  <si>
    <t>Unplanned CML target - 2023/24</t>
  </si>
  <si>
    <t>Unplanned customer minutes lost (CML) cap and collar</t>
  </si>
  <si>
    <t>Planned CML target - 2018/19</t>
  </si>
  <si>
    <t>Planned customer minutes lost (CML) cap and collar</t>
  </si>
  <si>
    <t>Planned CML target - 2019/20</t>
  </si>
  <si>
    <t>Unplanned customer minutes lost (CML) reliability incentive</t>
  </si>
  <si>
    <t>Planned CML target - 2020/21</t>
  </si>
  <si>
    <t>Unplanned customer minutes lost (CML) cap</t>
  </si>
  <si>
    <t>Planned CML target - 2021/22</t>
  </si>
  <si>
    <t>Planned CML target - 2022/23</t>
  </si>
  <si>
    <t>Unplanned customer minutes lost (CML) target</t>
  </si>
  <si>
    <t>Planned CML target - 2023/24</t>
  </si>
  <si>
    <t>Unplanned customer minutes lost (CML) collar</t>
  </si>
  <si>
    <t>Planned customer minutes lost (CML) reliability incentive</t>
  </si>
  <si>
    <t>Planned customer minutes lost (CML) cap</t>
  </si>
  <si>
    <t>Planned customer minutes lost (CML) target</t>
  </si>
  <si>
    <t>Planned customer minutes lost (CML) collar</t>
  </si>
  <si>
    <t>Unplanned CML penalty or reward calculation</t>
  </si>
  <si>
    <t>Achieved unplanned CML</t>
  </si>
  <si>
    <t>Did NIE Network beat their unplanned CML target?</t>
  </si>
  <si>
    <t>Difference between actual and target unplanned CML</t>
  </si>
  <si>
    <t>Unplanned CML penalty/reward calculation (unrestricted)</t>
  </si>
  <si>
    <t>Beyond cap and floor?</t>
  </si>
  <si>
    <t>Reward or Penalty?</t>
  </si>
  <si>
    <t>Unplanned CML penalty/reward calculation (restricted)</t>
  </si>
  <si>
    <t>Planned CML penalty or reward calculation</t>
  </si>
  <si>
    <t>Achieved planned CML</t>
  </si>
  <si>
    <t>Did NIE Network beat the target?</t>
  </si>
  <si>
    <t>Difference between actual and target planned CML</t>
  </si>
  <si>
    <t>Planned CML penalty/reward calculation (unrestricted)</t>
  </si>
  <si>
    <t>Planned CML penalty/reward calculation (restricted)</t>
  </si>
  <si>
    <t>Total CML penalty or reward calculation</t>
  </si>
  <si>
    <t>Total CML penalty or reward calculation (restricted)</t>
  </si>
  <si>
    <t>Unplanned CML target (updated over RP6 based on outturn data)</t>
  </si>
  <si>
    <t>Planned CML target (updated over RP6 based on outturn data)</t>
  </si>
  <si>
    <t>Licence term</t>
  </si>
  <si>
    <t>Reliability Incentive Rewards / Penalties (£ million 2015/16 prices)</t>
  </si>
  <si>
    <t>UR RELIABILITY INCENTIVE MODEL FOR RP6 FINAL DETERMINATION</t>
  </si>
  <si>
    <t>RI Allowance &gt;&gt;</t>
  </si>
  <si>
    <t>Calculations dependent on input assumptions</t>
  </si>
  <si>
    <t>Fixed inputs (do not change throughout RP6)</t>
  </si>
  <si>
    <t>Reward / Penalty</t>
  </si>
  <si>
    <t>Outturn Unplanned and Planned CML during RP6</t>
  </si>
  <si>
    <t>Contents</t>
  </si>
  <si>
    <t>Reliability Incentive Allowance Calculations</t>
  </si>
  <si>
    <t>Calculations (PROTECTED)</t>
  </si>
  <si>
    <t>Calculates penalty or reward based on RP6 outturn data. Worksheet is protected.</t>
  </si>
  <si>
    <t>Notes: Outturn unplanned and planned CML</t>
  </si>
  <si>
    <t>throughout RP6.</t>
  </si>
  <si>
    <t>to be inserted when they become available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</si>
</sst>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£&quot;#,##0;\-&quot;£&quot;#,##0"/>
    <numFmt numFmtId="44" formatCode="_-&quot;£&quot;* #,##0.00_-;\-&quot;£&quot;* #,##0.00_-;_-&quot;£&quot;* &quot;-&quot;??_-;_-@_-"/>
    <numFmt numFmtId="43" formatCode="_-* #,##0.00_-;\-* #,##0.00_-;_-* &quot;-&quot;??_-;_-@_-"/>
    <numFmt numFmtId="171" formatCode="0.0%"/>
    <numFmt numFmtId="172" formatCode="&quot;£&quot;#,##0"/>
    <numFmt numFmtId="173" formatCode="0.00_ ;\-0.00\ "/>
    <numFmt numFmtId="174" formatCode="_-* #,##0_-;\-* #,##0_-;_-* &quot;-&quot;??_-;_-@_-"/>
    <numFmt numFmtId="175" formatCode="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sz val="20"/>
      <color theme="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66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6600"/>
      <name val="Calibri"/>
      <family val="2"/>
      <scheme val="minor"/>
    </font>
    <font>
      <i/>
      <sz val="11"/>
      <color theme="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0">
    <xf numFmtId="0" fontId="0" fillId="0" borderId="0" xfId="0"/>
    <xf numFmtId="0" fontId="0" fillId="2" borderId="6" xfId="0" applyFill="1" applyBorder="1"/>
    <xf numFmtId="0" fontId="5" fillId="2" borderId="0" xfId="0" applyFont="1" applyFill="1"/>
    <xf numFmtId="0" fontId="6" fillId="3" borderId="2" xfId="0" applyFont="1" applyFill="1" applyBorder="1"/>
    <xf numFmtId="0" fontId="7" fillId="3" borderId="12" xfId="0" applyFont="1" applyFill="1" applyBorder="1"/>
    <xf numFmtId="0" fontId="7" fillId="3" borderId="11" xfId="0" applyFont="1" applyFill="1" applyBorder="1"/>
    <xf numFmtId="0" fontId="5" fillId="2" borderId="6" xfId="0" applyFont="1" applyFill="1" applyBorder="1"/>
    <xf numFmtId="0" fontId="5" fillId="2" borderId="0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5" fillId="2" borderId="9" xfId="0" applyFont="1" applyFill="1" applyBorder="1"/>
    <xf numFmtId="0" fontId="5" fillId="2" borderId="10" xfId="0" applyFont="1" applyFill="1" applyBorder="1"/>
    <xf numFmtId="0" fontId="5" fillId="2" borderId="0" xfId="0" applyFont="1" applyFill="1" applyBorder="1" applyAlignment="1">
      <alignment horizontal="left"/>
    </xf>
    <xf numFmtId="0" fontId="4" fillId="3" borderId="2" xfId="0" applyFont="1" applyFill="1" applyBorder="1" applyProtection="1">
      <protection locked="0"/>
    </xf>
    <xf numFmtId="0" fontId="3" fillId="3" borderId="12" xfId="0" applyFont="1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2" borderId="0" xfId="0" applyFill="1" applyBorder="1" applyProtection="1">
      <protection locked="0"/>
    </xf>
    <xf numFmtId="0" fontId="11" fillId="6" borderId="2" xfId="0" applyFont="1" applyFill="1" applyBorder="1" applyProtection="1">
      <protection locked="0"/>
    </xf>
    <xf numFmtId="0" fontId="12" fillId="6" borderId="11" xfId="0" applyFont="1" applyFill="1" applyBorder="1" applyProtection="1">
      <protection locked="0"/>
    </xf>
    <xf numFmtId="0" fontId="11" fillId="5" borderId="8" xfId="0" applyFont="1" applyFill="1" applyBorder="1" applyProtection="1">
      <protection locked="0"/>
    </xf>
    <xf numFmtId="0" fontId="3" fillId="5" borderId="10" xfId="0" applyFont="1" applyFill="1" applyBorder="1" applyProtection="1">
      <protection locked="0"/>
    </xf>
    <xf numFmtId="0" fontId="3" fillId="5" borderId="9" xfId="0" applyFont="1" applyFill="1" applyBorder="1" applyProtection="1">
      <protection locked="0"/>
    </xf>
    <xf numFmtId="0" fontId="11" fillId="5" borderId="2" xfId="0" applyFont="1" applyFill="1" applyBorder="1" applyProtection="1">
      <protection locked="0"/>
    </xf>
    <xf numFmtId="0" fontId="3" fillId="5" borderId="12" xfId="0" applyFont="1" applyFill="1" applyBorder="1" applyProtection="1">
      <protection locked="0"/>
    </xf>
    <xf numFmtId="0" fontId="3" fillId="5" borderId="11" xfId="0" applyFon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3" fillId="4" borderId="2" xfId="0" applyFont="1" applyFill="1" applyBorder="1" applyProtection="1">
      <protection locked="0"/>
    </xf>
    <xf numFmtId="0" fontId="14" fillId="4" borderId="11" xfId="0" applyFont="1" applyFill="1" applyBorder="1" applyProtection="1">
      <protection locked="0"/>
    </xf>
    <xf numFmtId="0" fontId="14" fillId="4" borderId="12" xfId="0" applyFon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10" fillId="8" borderId="2" xfId="0" applyFont="1" applyFill="1" applyBorder="1" applyProtection="1">
      <protection locked="0"/>
    </xf>
    <xf numFmtId="0" fontId="15" fillId="8" borderId="11" xfId="0" applyFont="1" applyFill="1" applyBorder="1" applyProtection="1">
      <protection locked="0"/>
    </xf>
    <xf numFmtId="0" fontId="0" fillId="8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0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0" fillId="2" borderId="21" xfId="0" applyFill="1" applyBorder="1" applyProtection="1">
      <protection locked="0"/>
    </xf>
    <xf numFmtId="0" fontId="2" fillId="4" borderId="1" xfId="0" applyFon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7" xfId="0" applyFill="1" applyBorder="1" applyProtection="1">
      <protection locked="0"/>
    </xf>
    <xf numFmtId="5" fontId="0" fillId="8" borderId="1" xfId="0" applyNumberFormat="1" applyFill="1" applyBorder="1" applyProtection="1">
      <protection locked="0"/>
    </xf>
    <xf numFmtId="0" fontId="0" fillId="8" borderId="2" xfId="0" applyFill="1" applyBorder="1" applyProtection="1">
      <protection locked="0"/>
    </xf>
    <xf numFmtId="2" fontId="0" fillId="11" borderId="23" xfId="0" applyNumberFormat="1" applyFill="1" applyBorder="1" applyProtection="1"/>
    <xf numFmtId="2" fontId="0" fillId="10" borderId="20" xfId="0" applyNumberFormat="1" applyFill="1" applyBorder="1" applyProtection="1"/>
    <xf numFmtId="2" fontId="0" fillId="11" borderId="15" xfId="0" applyNumberFormat="1" applyFill="1" applyBorder="1" applyProtection="1"/>
    <xf numFmtId="173" fontId="0" fillId="11" borderId="23" xfId="0" applyNumberFormat="1" applyFill="1" applyBorder="1" applyProtection="1"/>
    <xf numFmtId="173" fontId="0" fillId="10" borderId="20" xfId="0" applyNumberFormat="1" applyFill="1" applyBorder="1" applyProtection="1"/>
    <xf numFmtId="173" fontId="0" fillId="11" borderId="14" xfId="0" applyNumberFormat="1" applyFill="1" applyBorder="1" applyProtection="1"/>
    <xf numFmtId="0" fontId="0" fillId="2" borderId="23" xfId="0" applyFill="1" applyBorder="1" applyProtection="1">
      <protection locked="0"/>
    </xf>
    <xf numFmtId="2" fontId="0" fillId="10" borderId="23" xfId="0" applyNumberFormat="1" applyFill="1" applyBorder="1" applyAlignment="1" applyProtection="1">
      <alignment horizontal="right"/>
    </xf>
    <xf numFmtId="0" fontId="0" fillId="2" borderId="20" xfId="0" applyFill="1" applyBorder="1" applyProtection="1">
      <protection locked="0"/>
    </xf>
    <xf numFmtId="5" fontId="0" fillId="11" borderId="20" xfId="1" applyNumberFormat="1" applyFont="1" applyFill="1" applyBorder="1" applyAlignment="1" applyProtection="1">
      <alignment horizontal="right"/>
    </xf>
    <xf numFmtId="2" fontId="0" fillId="11" borderId="20" xfId="0" applyNumberFormat="1" applyFill="1" applyBorder="1" applyAlignment="1" applyProtection="1">
      <alignment horizontal="right"/>
    </xf>
    <xf numFmtId="174" fontId="0" fillId="0" borderId="20" xfId="1" applyNumberFormat="1" applyFont="1" applyBorder="1" applyAlignment="1" applyProtection="1">
      <alignment horizontal="right"/>
    </xf>
    <xf numFmtId="0" fontId="0" fillId="0" borderId="20" xfId="0" applyBorder="1" applyAlignment="1" applyProtection="1">
      <alignment horizontal="right"/>
    </xf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8" borderId="13" xfId="0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</xf>
    <xf numFmtId="0" fontId="0" fillId="2" borderId="1" xfId="0" applyFill="1" applyBorder="1" applyProtection="1"/>
    <xf numFmtId="172" fontId="0" fillId="10" borderId="1" xfId="0" applyNumberFormat="1" applyFill="1" applyBorder="1" applyAlignment="1" applyProtection="1">
      <alignment horizontal="center"/>
    </xf>
    <xf numFmtId="172" fontId="0" fillId="10" borderId="11" xfId="0" applyNumberFormat="1" applyFill="1" applyBorder="1" applyAlignment="1" applyProtection="1">
      <alignment horizontal="center"/>
    </xf>
    <xf numFmtId="2" fontId="0" fillId="10" borderId="3" xfId="0" applyNumberFormat="1" applyFill="1" applyBorder="1" applyAlignment="1" applyProtection="1">
      <alignment horizontal="center"/>
    </xf>
    <xf numFmtId="2" fontId="0" fillId="10" borderId="4" xfId="0" applyNumberFormat="1" applyFill="1" applyBorder="1" applyAlignment="1" applyProtection="1">
      <alignment horizontal="center"/>
    </xf>
    <xf numFmtId="2" fontId="0" fillId="10" borderId="5" xfId="0" applyNumberFormat="1" applyFill="1" applyBorder="1" applyAlignment="1" applyProtection="1">
      <alignment horizontal="center"/>
    </xf>
    <xf numFmtId="2" fontId="0" fillId="10" borderId="6" xfId="0" applyNumberFormat="1" applyFill="1" applyBorder="1" applyAlignment="1" applyProtection="1">
      <alignment horizontal="center"/>
    </xf>
    <xf numFmtId="2" fontId="0" fillId="10" borderId="0" xfId="0" applyNumberFormat="1" applyFill="1" applyBorder="1" applyAlignment="1" applyProtection="1">
      <alignment horizontal="center"/>
    </xf>
    <xf numFmtId="2" fontId="0" fillId="10" borderId="7" xfId="0" applyNumberFormat="1" applyFill="1" applyBorder="1" applyAlignment="1" applyProtection="1">
      <alignment horizontal="center"/>
    </xf>
    <xf numFmtId="2" fontId="0" fillId="10" borderId="8" xfId="0" applyNumberFormat="1" applyFill="1" applyBorder="1" applyAlignment="1" applyProtection="1">
      <alignment horizontal="center"/>
    </xf>
    <xf numFmtId="2" fontId="0" fillId="10" borderId="9" xfId="0" applyNumberFormat="1" applyFill="1" applyBorder="1" applyAlignment="1" applyProtection="1">
      <alignment horizontal="center"/>
    </xf>
    <xf numFmtId="2" fontId="0" fillId="10" borderId="10" xfId="0" applyNumberFormat="1" applyFill="1" applyBorder="1" applyAlignment="1" applyProtection="1">
      <alignment horizontal="center"/>
    </xf>
    <xf numFmtId="0" fontId="0" fillId="9" borderId="1" xfId="0" applyFill="1" applyBorder="1" applyProtection="1">
      <protection locked="0"/>
    </xf>
    <xf numFmtId="0" fontId="0" fillId="10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0" fontId="0" fillId="12" borderId="1" xfId="0" applyFill="1" applyBorder="1" applyProtection="1">
      <protection locked="0"/>
    </xf>
    <xf numFmtId="0" fontId="5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left"/>
    </xf>
    <xf numFmtId="5" fontId="0" fillId="2" borderId="20" xfId="1" applyNumberFormat="1" applyFont="1" applyFill="1" applyBorder="1" applyAlignment="1" applyProtection="1">
      <alignment horizontal="right"/>
    </xf>
    <xf numFmtId="172" fontId="0" fillId="11" borderId="15" xfId="0" applyNumberFormat="1" applyFill="1" applyBorder="1" applyAlignment="1" applyProtection="1">
      <alignment horizontal="right"/>
    </xf>
    <xf numFmtId="172" fontId="0" fillId="2" borderId="15" xfId="0" applyNumberFormat="1" applyFill="1" applyBorder="1" applyAlignment="1" applyProtection="1">
      <alignment horizontal="right"/>
    </xf>
    <xf numFmtId="172" fontId="0" fillId="10" borderId="23" xfId="0" applyNumberFormat="1" applyFill="1" applyBorder="1" applyAlignment="1" applyProtection="1">
      <alignment horizontal="right"/>
    </xf>
    <xf numFmtId="172" fontId="0" fillId="10" borderId="20" xfId="0" applyNumberFormat="1" applyFill="1" applyBorder="1" applyAlignment="1" applyProtection="1">
      <alignment horizontal="right"/>
    </xf>
    <xf numFmtId="43" fontId="3" fillId="9" borderId="23" xfId="1" applyFont="1" applyFill="1" applyBorder="1" applyProtection="1"/>
    <xf numFmtId="43" fontId="3" fillId="9" borderId="20" xfId="1" applyFont="1" applyFill="1" applyBorder="1" applyProtection="1"/>
    <xf numFmtId="43" fontId="3" fillId="9" borderId="24" xfId="1" applyFont="1" applyFill="1" applyBorder="1" applyProtection="1"/>
    <xf numFmtId="43" fontId="3" fillId="9" borderId="22" xfId="1" applyFont="1" applyFill="1" applyBorder="1" applyProtection="1"/>
    <xf numFmtId="43" fontId="3" fillId="9" borderId="10" xfId="1" applyFont="1" applyFill="1" applyBorder="1" applyProtection="1"/>
    <xf numFmtId="0" fontId="3" fillId="8" borderId="11" xfId="0" applyFont="1" applyFill="1" applyBorder="1" applyProtection="1">
      <protection locked="0"/>
    </xf>
    <xf numFmtId="0" fontId="6" fillId="4" borderId="2" xfId="0" applyFont="1" applyFill="1" applyBorder="1"/>
    <xf numFmtId="0" fontId="7" fillId="4" borderId="12" xfId="0" applyFont="1" applyFill="1" applyBorder="1"/>
    <xf numFmtId="0" fontId="5" fillId="4" borderId="12" xfId="0" applyFont="1" applyFill="1" applyBorder="1"/>
    <xf numFmtId="0" fontId="5" fillId="4" borderId="11" xfId="0" applyFont="1" applyFill="1" applyBorder="1"/>
    <xf numFmtId="0" fontId="5" fillId="2" borderId="1" xfId="0" applyFont="1" applyFill="1" applyBorder="1"/>
    <xf numFmtId="0" fontId="5" fillId="2" borderId="12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75" fontId="5" fillId="2" borderId="12" xfId="0" applyNumberFormat="1" applyFont="1" applyFill="1" applyBorder="1" applyAlignment="1">
      <alignment horizontal="center"/>
    </xf>
    <xf numFmtId="175" fontId="5" fillId="2" borderId="11" xfId="0" applyNumberFormat="1" applyFont="1" applyFill="1" applyBorder="1" applyAlignment="1">
      <alignment horizontal="center"/>
    </xf>
    <xf numFmtId="0" fontId="8" fillId="2" borderId="17" xfId="0" applyFont="1" applyFill="1" applyBorder="1"/>
    <xf numFmtId="0" fontId="8" fillId="2" borderId="18" xfId="0" applyFont="1" applyFill="1" applyBorder="1"/>
    <xf numFmtId="0" fontId="9" fillId="2" borderId="18" xfId="0" applyFont="1" applyFill="1" applyBorder="1"/>
    <xf numFmtId="0" fontId="5" fillId="2" borderId="18" xfId="0" applyFont="1" applyFill="1" applyBorder="1"/>
    <xf numFmtId="0" fontId="5" fillId="2" borderId="19" xfId="0" applyFont="1" applyFill="1" applyBorder="1"/>
    <xf numFmtId="0" fontId="0" fillId="2" borderId="16" xfId="0" applyFill="1" applyBorder="1" applyProtection="1">
      <protection locked="0"/>
    </xf>
    <xf numFmtId="0" fontId="5" fillId="8" borderId="12" xfId="0" applyFont="1" applyFill="1" applyBorder="1"/>
    <xf numFmtId="0" fontId="5" fillId="8" borderId="11" xfId="0" applyFont="1" applyFill="1" applyBorder="1"/>
    <xf numFmtId="43" fontId="14" fillId="7" borderId="2" xfId="0" applyNumberFormat="1" applyFont="1" applyFill="1" applyBorder="1" applyAlignment="1" applyProtection="1">
      <alignment horizontal="center"/>
      <protection locked="0"/>
    </xf>
    <xf numFmtId="43" fontId="14" fillId="7" borderId="12" xfId="0" applyNumberFormat="1" applyFont="1" applyFill="1" applyBorder="1" applyAlignment="1" applyProtection="1">
      <alignment horizontal="center"/>
      <protection locked="0"/>
    </xf>
    <xf numFmtId="43" fontId="14" fillId="7" borderId="1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5" borderId="1" xfId="0" applyFill="1" applyBorder="1" applyProtection="1">
      <protection locked="0"/>
    </xf>
    <xf numFmtId="0" fontId="9" fillId="8" borderId="2" xfId="0" applyFont="1" applyFill="1" applyBorder="1"/>
    <xf numFmtId="0" fontId="2" fillId="8" borderId="2" xfId="0" applyFont="1" applyFill="1" applyBorder="1" applyProtection="1">
      <protection locked="0"/>
    </xf>
    <xf numFmtId="0" fontId="5" fillId="2" borderId="3" xfId="0" applyFont="1" applyFill="1" applyBorder="1"/>
    <xf numFmtId="0" fontId="5" fillId="2" borderId="4" xfId="0" applyFont="1" applyFill="1" applyBorder="1"/>
    <xf numFmtId="0" fontId="5" fillId="2" borderId="5" xfId="0" applyFont="1" applyFill="1" applyBorder="1"/>
    <xf numFmtId="0" fontId="16" fillId="2" borderId="8" xfId="0" applyFont="1" applyFill="1" applyBorder="1"/>
    <xf numFmtId="0" fontId="16" fillId="2" borderId="9" xfId="0" applyFont="1" applyFill="1" applyBorder="1"/>
    <xf numFmtId="0" fontId="16" fillId="2" borderId="10" xfId="0" applyFont="1" applyFill="1" applyBorder="1"/>
    <xf numFmtId="172" fontId="3" fillId="9" borderId="20" xfId="0" applyNumberFormat="1" applyFont="1" applyFill="1" applyBorder="1" applyProtection="1"/>
    <xf numFmtId="2" fontId="3" fillId="9" borderId="20" xfId="0" applyNumberFormat="1" applyFont="1" applyFill="1" applyBorder="1" applyProtection="1"/>
    <xf numFmtId="2" fontId="3" fillId="9" borderId="15" xfId="0" applyNumberFormat="1" applyFont="1" applyFill="1" applyBorder="1" applyProtection="1"/>
    <xf numFmtId="172" fontId="3" fillId="9" borderId="25" xfId="0" applyNumberFormat="1" applyFont="1" applyFill="1" applyBorder="1" applyProtection="1"/>
    <xf numFmtId="44" fontId="3" fillId="9" borderId="23" xfId="0" applyNumberFormat="1" applyFont="1" applyFill="1" applyBorder="1" applyProtection="1"/>
    <xf numFmtId="44" fontId="3" fillId="9" borderId="20" xfId="0" applyNumberFormat="1" applyFont="1" applyFill="1" applyBorder="1" applyProtection="1"/>
    <xf numFmtId="171" fontId="3" fillId="9" borderId="20" xfId="2" applyNumberFormat="1" applyFont="1" applyFill="1" applyBorder="1" applyProtection="1"/>
    <xf numFmtId="0" fontId="5" fillId="2" borderId="15" xfId="0" applyFont="1" applyFill="1" applyBorder="1"/>
    <xf numFmtId="0" fontId="2" fillId="8" borderId="8" xfId="0" applyFont="1" applyFill="1" applyBorder="1" applyProtection="1">
      <protection locked="0"/>
    </xf>
    <xf numFmtId="0" fontId="0" fillId="8" borderId="10" xfId="0" applyFont="1" applyFill="1" applyBorder="1" applyProtection="1">
      <protection locked="0"/>
    </xf>
    <xf numFmtId="0" fontId="5" fillId="8" borderId="9" xfId="0" applyFont="1" applyFill="1" applyBorder="1"/>
    <xf numFmtId="0" fontId="5" fillId="8" borderId="10" xfId="0" applyFont="1" applyFill="1" applyBorder="1"/>
    <xf numFmtId="0" fontId="11" fillId="6" borderId="8" xfId="0" applyFont="1" applyFill="1" applyBorder="1" applyProtection="1">
      <protection locked="0"/>
    </xf>
    <xf numFmtId="0" fontId="12" fillId="6" borderId="10" xfId="0" applyFont="1" applyFill="1" applyBorder="1" applyProtection="1">
      <protection locked="0"/>
    </xf>
    <xf numFmtId="0" fontId="16" fillId="2" borderId="0" xfId="0" applyFont="1" applyFill="1" applyBorder="1"/>
    <xf numFmtId="0" fontId="16" fillId="2" borderId="7" xfId="0" applyFont="1" applyFill="1" applyBorder="1"/>
    <xf numFmtId="0" fontId="16" fillId="2" borderId="6" xfId="0" applyFont="1" applyFill="1" applyBorder="1"/>
  </cellXfs>
  <cellStyles count="3">
    <cellStyle name="Comma" xfId="1" builtinId="3"/>
    <cellStyle name="Normal" xfId="0" builtinId="0"/>
    <cellStyle name="Percent" xfId="2" builtinId="5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Unplanned customer minutes lost (CML)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'Calculations (PROTECTED)'!$O$7</c:f>
              <c:strCache>
                <c:ptCount val="1"/>
                <c:pt idx="0">
                  <c:v>Unplanned CML cap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'Calculations (PROTECTED)'!$P$6:$U$6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(PROTECTED)'!$P$7:$U$7</c:f>
              <c:numCache>
                <c:formatCode>0.00</c:formatCode>
                <c:ptCount val="6"/>
                <c:pt idx="0">
                  <c:v>65.349158312946301</c:v>
                </c:pt>
                <c:pt idx="1">
                  <c:v>64.534512357714149</c:v>
                </c:pt>
                <c:pt idx="2">
                  <c:v>63.719866402482012</c:v>
                </c:pt>
                <c:pt idx="3">
                  <c:v>62.905220447249867</c:v>
                </c:pt>
                <c:pt idx="4">
                  <c:v>62.090574492017716</c:v>
                </c:pt>
                <c:pt idx="5">
                  <c:v>61.275928536785571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'Calculations (PROTECTED)'!$O$8</c:f>
              <c:strCache>
                <c:ptCount val="1"/>
                <c:pt idx="0">
                  <c:v>Unplanned CML 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'Calculations (PROTECTED)'!$P$6:$U$6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(PROTECTED)'!$P$8:$U$8</c:f>
              <c:numCache>
                <c:formatCode>0.00</c:formatCode>
                <c:ptCount val="6"/>
                <c:pt idx="0">
                  <c:v>57.860354044767853</c:v>
                </c:pt>
                <c:pt idx="1">
                  <c:v>57.045708089535701</c:v>
                </c:pt>
                <c:pt idx="2">
                  <c:v>56.231062134303556</c:v>
                </c:pt>
                <c:pt idx="3">
                  <c:v>55.416416179071412</c:v>
                </c:pt>
                <c:pt idx="4">
                  <c:v>54.60177022383926</c:v>
                </c:pt>
                <c:pt idx="5">
                  <c:v>53.787124268607116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'Calculations (PROTECTED)'!$O$9</c:f>
              <c:strCache>
                <c:ptCount val="1"/>
                <c:pt idx="0">
                  <c:v>Unplanned CML collar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'Calculations (PROTECTED)'!$P$6:$U$6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(PROTECTED)'!$P$9:$U$9</c:f>
              <c:numCache>
                <c:formatCode>0.00</c:formatCode>
                <c:ptCount val="6"/>
                <c:pt idx="0">
                  <c:v>50.371549776589397</c:v>
                </c:pt>
                <c:pt idx="1">
                  <c:v>49.556903821357245</c:v>
                </c:pt>
                <c:pt idx="2">
                  <c:v>48.742257866125101</c:v>
                </c:pt>
                <c:pt idx="3">
                  <c:v>47.927611910892956</c:v>
                </c:pt>
                <c:pt idx="4">
                  <c:v>47.112965955660805</c:v>
                </c:pt>
                <c:pt idx="5">
                  <c:v>46.29832000042866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'Calculations (PROTECTED)'!$O$10</c:f>
              <c:strCache>
                <c:ptCount val="1"/>
                <c:pt idx="0">
                  <c:v>Unplanned CML achieved by NIE Networks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'Calculations (PROTECTED)'!$P$6:$U$6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(PROTECTED)'!$P$10:$U$10</c:f>
              <c:numCache>
                <c:formatCode>0.00</c:formatCode>
                <c:ptCount val="6"/>
                <c:pt idx="0">
                  <c:v>50</c:v>
                </c:pt>
                <c:pt idx="1">
                  <c:v>49.5</c:v>
                </c:pt>
                <c:pt idx="2">
                  <c:v>48.5</c:v>
                </c:pt>
                <c:pt idx="3">
                  <c:v>47.5</c:v>
                </c:pt>
                <c:pt idx="4">
                  <c:v>47</c:v>
                </c:pt>
                <c:pt idx="5">
                  <c:v>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41800"/>
        <c:axId val="206043368"/>
      </c:lineChart>
      <c:catAx>
        <c:axId val="206041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43368"/>
        <c:crosses val="autoZero"/>
        <c:auto val="1"/>
        <c:lblAlgn val="ctr"/>
        <c:lblOffset val="100"/>
        <c:noMultiLvlLbl val="0"/>
      </c:catAx>
      <c:valAx>
        <c:axId val="206043368"/>
        <c:scaling>
          <c:orientation val="minMax"/>
          <c:max val="75"/>
          <c:min val="35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41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557798997429608"/>
          <c:y val="0.15849018326857611"/>
          <c:w val="0.31260517103013524"/>
          <c:h val="0.7445476738988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Planned customer minutes lost (CML)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'Calculations (PROTECTED)'!$O$14</c:f>
              <c:strCache>
                <c:ptCount val="1"/>
                <c:pt idx="0">
                  <c:v>Planned CML cap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'Calculations (PROTECTED)'!$P$13:$U$13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(PROTECTED)'!$P$14:$U$14</c:f>
              <c:numCache>
                <c:formatCode>0.00</c:formatCode>
                <c:ptCount val="6"/>
                <c:pt idx="0">
                  <c:v>65.362804268178436</c:v>
                </c:pt>
                <c:pt idx="1">
                  <c:v>65.362804268178436</c:v>
                </c:pt>
                <c:pt idx="2">
                  <c:v>65.362804268178436</c:v>
                </c:pt>
                <c:pt idx="3">
                  <c:v>65.362804268178436</c:v>
                </c:pt>
                <c:pt idx="4">
                  <c:v>65.362804268178436</c:v>
                </c:pt>
                <c:pt idx="5">
                  <c:v>65.362804268178436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'Calculations (PROTECTED)'!$O$15</c:f>
              <c:strCache>
                <c:ptCount val="1"/>
                <c:pt idx="0">
                  <c:v>Planned CML target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'Calculations (PROTECTED)'!$P$13:$U$13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(PROTECTED)'!$P$15:$U$15</c:f>
              <c:numCache>
                <c:formatCode>0.00</c:formatCode>
                <c:ptCount val="6"/>
                <c:pt idx="0">
                  <c:v>57.873999999999988</c:v>
                </c:pt>
                <c:pt idx="1">
                  <c:v>57.873999999999988</c:v>
                </c:pt>
                <c:pt idx="2">
                  <c:v>57.873999999999988</c:v>
                </c:pt>
                <c:pt idx="3">
                  <c:v>57.873999999999988</c:v>
                </c:pt>
                <c:pt idx="4">
                  <c:v>57.873999999999988</c:v>
                </c:pt>
                <c:pt idx="5">
                  <c:v>57.873999999999988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'Calculations (PROTECTED)'!$O$16</c:f>
              <c:strCache>
                <c:ptCount val="1"/>
                <c:pt idx="0">
                  <c:v>Planned CML collar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'Calculations (PROTECTED)'!$P$13:$U$13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(PROTECTED)'!$P$16:$U$16</c:f>
              <c:numCache>
                <c:formatCode>0.00</c:formatCode>
                <c:ptCount val="6"/>
                <c:pt idx="0">
                  <c:v>50.385195731821533</c:v>
                </c:pt>
                <c:pt idx="1">
                  <c:v>50.385195731821533</c:v>
                </c:pt>
                <c:pt idx="2">
                  <c:v>50.385195731821533</c:v>
                </c:pt>
                <c:pt idx="3">
                  <c:v>50.385195731821533</c:v>
                </c:pt>
                <c:pt idx="4">
                  <c:v>50.385195731821533</c:v>
                </c:pt>
                <c:pt idx="5">
                  <c:v>50.385195731821533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'Calculations (PROTECTED)'!$O$17</c:f>
              <c:strCache>
                <c:ptCount val="1"/>
                <c:pt idx="0">
                  <c:v>Planned CML achieved by NIE Networks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'Calculations (PROTECTED)'!$P$13:$U$13</c:f>
              <c:strCache>
                <c:ptCount val="6"/>
                <c:pt idx="0">
                  <c:v>2018/19</c:v>
                </c:pt>
                <c:pt idx="1">
                  <c:v>2019/20</c:v>
                </c:pt>
                <c:pt idx="2">
                  <c:v>2020/21</c:v>
                </c:pt>
                <c:pt idx="3">
                  <c:v>2021/22</c:v>
                </c:pt>
                <c:pt idx="4">
                  <c:v>2022/23</c:v>
                </c:pt>
                <c:pt idx="5">
                  <c:v>2023/24</c:v>
                </c:pt>
              </c:strCache>
            </c:strRef>
          </c:cat>
          <c:val>
            <c:numRef>
              <c:f>'Calculations (PROTECTED)'!$P$17:$U$17</c:f>
              <c:numCache>
                <c:formatCode>0.00</c:formatCode>
                <c:ptCount val="6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042192"/>
        <c:axId val="206047680"/>
      </c:lineChart>
      <c:catAx>
        <c:axId val="206042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47680"/>
        <c:crosses val="autoZero"/>
        <c:auto val="1"/>
        <c:lblAlgn val="ctr"/>
        <c:lblOffset val="100"/>
        <c:noMultiLvlLbl val="0"/>
      </c:catAx>
      <c:valAx>
        <c:axId val="206047680"/>
        <c:scaling>
          <c:orientation val="minMax"/>
          <c:max val="75"/>
          <c:min val="35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042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557798997429608"/>
          <c:y val="0.15849018326857611"/>
          <c:w val="0.31260517103013524"/>
          <c:h val="0.7445476738988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1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601434</xdr:colOff>
      <xdr:row>9</xdr:row>
      <xdr:rowOff>11565</xdr:rowOff>
    </xdr:from>
    <xdr:ext cx="306302" cy="21916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Box 1"/>
            <xdr:cNvSpPr txBox="1"/>
          </xdr:nvSpPr>
          <xdr:spPr>
            <a:xfrm>
              <a:off x="1517648" y="2161494"/>
              <a:ext cx="30630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GB" sz="1400" b="1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GB" sz="1400" b="1" i="1">
                            <a:latin typeface="Cambria Math" panose="02040503050406030204" pitchFamily="18" charset="0"/>
                          </a:rPr>
                          <m:t>𝑹𝑰</m:t>
                        </m:r>
                      </m:e>
                      <m:sub>
                        <m:r>
                          <a:rPr lang="en-GB" sz="1400" b="1" i="1">
                            <a:latin typeface="Cambria Math" panose="02040503050406030204" pitchFamily="18" charset="0"/>
                          </a:rPr>
                          <m:t>𝒕</m:t>
                        </m:r>
                      </m:sub>
                    </m:sSub>
                  </m:oMath>
                </m:oMathPara>
              </a14:m>
              <a:endParaRPr lang="en-GB" sz="1400" b="1"/>
            </a:p>
          </xdr:txBody>
        </xdr:sp>
      </mc:Choice>
      <mc:Fallback>
        <xdr:sp macro="" textlink="">
          <xdr:nvSpPr>
            <xdr:cNvPr id="2" name="TextBox 1"/>
            <xdr:cNvSpPr txBox="1"/>
          </xdr:nvSpPr>
          <xdr:spPr>
            <a:xfrm>
              <a:off x="1517648" y="2161494"/>
              <a:ext cx="306302" cy="21916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GB" sz="1400" b="1" i="0">
                  <a:latin typeface="Cambria Math" panose="02040503050406030204" pitchFamily="18" charset="0"/>
                </a:rPr>
                <a:t>〖𝑹𝑰〗_𝒕</a:t>
              </a:r>
              <a:endParaRPr lang="en-GB" sz="1400" b="1"/>
            </a:p>
          </xdr:txBody>
        </xdr:sp>
      </mc:Fallback>
    </mc:AlternateContent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22224</xdr:colOff>
      <xdr:row>19</xdr:row>
      <xdr:rowOff>0</xdr:rowOff>
    </xdr:from>
    <xdr:to>
      <xdr:col>17</xdr:col>
      <xdr:colOff>349249</xdr:colOff>
      <xdr:row>34</xdr:row>
      <xdr:rowOff>120650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44450</xdr:colOff>
      <xdr:row>35</xdr:row>
      <xdr:rowOff>133350</xdr:rowOff>
    </xdr:from>
    <xdr:to>
      <xdr:col>17</xdr:col>
      <xdr:colOff>371475</xdr:colOff>
      <xdr:row>51</xdr:row>
      <xdr:rowOff>63500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CEPA October 2015">
      <a:dk1>
        <a:srgbClr val="275792"/>
      </a:dk1>
      <a:lt1>
        <a:srgbClr val="FFFFFF"/>
      </a:lt1>
      <a:dk2>
        <a:srgbClr val="72B2E2"/>
      </a:dk2>
      <a:lt2>
        <a:srgbClr val="FFFFFF"/>
      </a:lt2>
      <a:accent1>
        <a:srgbClr val="7F7F7F"/>
      </a:accent1>
      <a:accent2>
        <a:srgbClr val="4186CD"/>
      </a:accent2>
      <a:accent3>
        <a:srgbClr val="92D050"/>
      </a:accent3>
      <a:accent4>
        <a:srgbClr val="F0F0F0"/>
      </a:accent4>
      <a:accent5>
        <a:srgbClr val="C6C6C6"/>
      </a:accent5>
      <a:accent6>
        <a:srgbClr val="C00000"/>
      </a:accent6>
      <a:hlink>
        <a:srgbClr val="4186CD"/>
      </a:hlink>
      <a:folHlink>
        <a:srgbClr val="C0000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6600"/>
  </sheetPr>
  <dimension ref="B1:L23"/>
  <sheetViews>
    <sheetView tabSelected="1" zoomScale="90" zoomScaleNormal="90" workbookViewId="0"/>
  </sheetViews>
  <sheetFormatPr defaultRowHeight="14" x14ac:dyDescent="0.3"/>
  <cols>
    <col min="1" max="1" width="4.36328125" style="2" customWidth="1"/>
    <col min="2" max="2" width="8.7265625" style="2"/>
    <col min="3" max="3" width="27.81640625" style="2" customWidth="1"/>
    <col min="4" max="9" width="10.6328125" style="2" customWidth="1"/>
    <col min="10" max="10" width="11.36328125" style="2" customWidth="1"/>
    <col min="11" max="11" width="8.7265625" style="2"/>
    <col min="12" max="12" width="11" style="2" customWidth="1"/>
    <col min="13" max="16384" width="8.7265625" style="2"/>
  </cols>
  <sheetData>
    <row r="1" spans="2:12" ht="14.5" thickBot="1" x14ac:dyDescent="0.35"/>
    <row r="2" spans="2:12" ht="25.5" thickBot="1" x14ac:dyDescent="0.55000000000000004">
      <c r="B2" s="3" t="s">
        <v>76</v>
      </c>
      <c r="C2" s="4"/>
      <c r="D2" s="4"/>
      <c r="E2" s="4"/>
      <c r="F2" s="4"/>
      <c r="G2" s="4"/>
      <c r="H2" s="4"/>
      <c r="I2" s="4"/>
      <c r="J2" s="4"/>
      <c r="K2" s="4"/>
      <c r="L2" s="5"/>
    </row>
    <row r="3" spans="2:12" ht="14.5" thickBot="1" x14ac:dyDescent="0.35">
      <c r="B3" s="115" t="s">
        <v>82</v>
      </c>
      <c r="C3" s="108"/>
      <c r="D3" s="108"/>
      <c r="E3" s="108"/>
      <c r="F3" s="108"/>
      <c r="G3" s="108"/>
      <c r="H3" s="108"/>
      <c r="I3" s="108"/>
      <c r="J3" s="108"/>
      <c r="K3" s="108"/>
      <c r="L3" s="109"/>
    </row>
    <row r="4" spans="2:12" x14ac:dyDescent="0.3">
      <c r="B4" s="6"/>
      <c r="C4" s="7"/>
      <c r="D4" s="7"/>
      <c r="E4" s="7"/>
      <c r="F4" s="7"/>
      <c r="G4" s="7"/>
      <c r="H4" s="7"/>
      <c r="I4" s="7"/>
      <c r="J4" s="7"/>
      <c r="K4" s="7"/>
      <c r="L4" s="8"/>
    </row>
    <row r="5" spans="2:12" ht="18" x14ac:dyDescent="0.4">
      <c r="B5" s="6"/>
      <c r="C5" s="81" t="s">
        <v>77</v>
      </c>
      <c r="D5" s="7"/>
      <c r="E5" s="7"/>
      <c r="F5" s="12"/>
      <c r="G5" s="7"/>
      <c r="H5" s="7"/>
      <c r="I5" s="7"/>
      <c r="J5" s="7"/>
      <c r="K5" s="7"/>
      <c r="L5" s="8"/>
    </row>
    <row r="6" spans="2:12" x14ac:dyDescent="0.3">
      <c r="B6" s="6"/>
      <c r="C6" s="80" t="s">
        <v>84</v>
      </c>
      <c r="D6" s="7"/>
      <c r="E6" s="7"/>
      <c r="F6" s="12" t="s">
        <v>85</v>
      </c>
      <c r="G6" s="7"/>
      <c r="H6" s="7"/>
      <c r="I6" s="7"/>
      <c r="J6" s="7"/>
      <c r="K6" s="7"/>
      <c r="L6" s="8"/>
    </row>
    <row r="7" spans="2:12" ht="14.5" thickBot="1" x14ac:dyDescent="0.35">
      <c r="B7" s="9"/>
      <c r="C7" s="10"/>
      <c r="D7" s="10"/>
      <c r="E7" s="10"/>
      <c r="F7" s="10"/>
      <c r="G7" s="10"/>
      <c r="H7" s="10"/>
      <c r="I7" s="10"/>
      <c r="J7" s="10"/>
      <c r="K7" s="10"/>
      <c r="L7" s="11"/>
    </row>
    <row r="8" spans="2:12" ht="14.5" thickBot="1" x14ac:dyDescent="0.35"/>
    <row r="9" spans="2:12" ht="25.5" thickBot="1" x14ac:dyDescent="0.55000000000000004">
      <c r="B9" s="93" t="s">
        <v>75</v>
      </c>
      <c r="C9" s="94"/>
      <c r="D9" s="94"/>
      <c r="E9" s="94"/>
      <c r="F9" s="94"/>
      <c r="G9" s="94"/>
      <c r="H9" s="94"/>
      <c r="I9" s="95"/>
      <c r="J9" s="95"/>
      <c r="K9" s="95"/>
      <c r="L9" s="96"/>
    </row>
    <row r="10" spans="2:12" ht="18" x14ac:dyDescent="0.4">
      <c r="B10" s="102" t="s">
        <v>74</v>
      </c>
      <c r="C10" s="103"/>
      <c r="D10" s="104"/>
      <c r="E10" s="105"/>
      <c r="F10" s="105"/>
      <c r="G10" s="105"/>
      <c r="H10" s="105"/>
      <c r="I10" s="105"/>
      <c r="J10" s="105"/>
      <c r="K10" s="105"/>
      <c r="L10" s="106"/>
    </row>
    <row r="11" spans="2:12" ht="14.5" thickBot="1" x14ac:dyDescent="0.35">
      <c r="B11" s="6"/>
      <c r="C11" s="7"/>
      <c r="D11" s="7"/>
      <c r="E11" s="7"/>
      <c r="F11" s="7"/>
      <c r="G11" s="7"/>
      <c r="H11" s="7"/>
      <c r="I11" s="7"/>
      <c r="J11" s="7"/>
      <c r="K11" s="7"/>
      <c r="L11" s="8"/>
    </row>
    <row r="12" spans="2:12" ht="14.5" thickBot="1" x14ac:dyDescent="0.35">
      <c r="B12" s="6"/>
      <c r="C12" s="97" t="s">
        <v>9</v>
      </c>
      <c r="D12" s="98" t="s">
        <v>2</v>
      </c>
      <c r="E12" s="98" t="s">
        <v>3</v>
      </c>
      <c r="F12" s="98" t="s">
        <v>4</v>
      </c>
      <c r="G12" s="98" t="s">
        <v>5</v>
      </c>
      <c r="H12" s="98" t="s">
        <v>6</v>
      </c>
      <c r="I12" s="99" t="s">
        <v>7</v>
      </c>
      <c r="J12" s="7"/>
      <c r="K12" s="7"/>
      <c r="L12" s="8"/>
    </row>
    <row r="13" spans="2:12" ht="15" thickBot="1" x14ac:dyDescent="0.4">
      <c r="B13" s="1"/>
      <c r="C13" s="97" t="s">
        <v>80</v>
      </c>
      <c r="D13" s="100">
        <f>'Calculations (PROTECTED)'!$P$4/10^6</f>
        <v>2.7075546121319034</v>
      </c>
      <c r="E13" s="100">
        <f>'Calculations (PROTECTED)'!$Q$4/10^6</f>
        <v>2.7075546121319034</v>
      </c>
      <c r="F13" s="100">
        <f>'Calculations (PROTECTED)'!$R$4/10^6</f>
        <v>2.7075546121319034</v>
      </c>
      <c r="G13" s="100">
        <f>'Calculations (PROTECTED)'!$S$4/10^6</f>
        <v>2.7075546121319034</v>
      </c>
      <c r="H13" s="100">
        <f>'Calculations (PROTECTED)'!$T$4/10^6</f>
        <v>2.7075546121319034</v>
      </c>
      <c r="I13" s="101">
        <f>'Calculations (PROTECTED)'!$U$4/10^6</f>
        <v>2.7075546121319034</v>
      </c>
      <c r="J13" s="7"/>
      <c r="K13" s="7"/>
      <c r="L13" s="8"/>
    </row>
    <row r="14" spans="2:12" ht="14.5" thickBot="1" x14ac:dyDescent="0.35">
      <c r="B14" s="9"/>
      <c r="C14" s="10"/>
      <c r="D14" s="10"/>
      <c r="E14" s="10"/>
      <c r="F14" s="10"/>
      <c r="G14" s="10"/>
      <c r="H14" s="10"/>
      <c r="I14" s="10"/>
      <c r="J14" s="10"/>
      <c r="K14" s="10"/>
      <c r="L14" s="11"/>
    </row>
    <row r="15" spans="2:12" ht="14.5" thickBot="1" x14ac:dyDescent="0.35"/>
    <row r="16" spans="2:12" ht="25.5" thickBot="1" x14ac:dyDescent="0.55000000000000004">
      <c r="B16" s="93" t="s">
        <v>81</v>
      </c>
      <c r="C16" s="94"/>
      <c r="D16" s="95"/>
      <c r="E16" s="94"/>
      <c r="F16" s="94"/>
      <c r="G16" s="94"/>
      <c r="H16" s="94"/>
      <c r="I16" s="95"/>
      <c r="J16" s="95"/>
      <c r="K16" s="95"/>
      <c r="L16" s="96"/>
    </row>
    <row r="17" spans="2:12" ht="19" thickBot="1" x14ac:dyDescent="0.5">
      <c r="B17" s="130" t="s">
        <v>10</v>
      </c>
      <c r="C17" s="116" t="s">
        <v>20</v>
      </c>
      <c r="D17" s="109"/>
      <c r="E17" s="131" t="s">
        <v>24</v>
      </c>
      <c r="F17" s="132"/>
      <c r="G17" s="133"/>
      <c r="H17" s="134"/>
      <c r="I17" s="7"/>
      <c r="J17" s="7"/>
      <c r="K17" s="135" t="s">
        <v>11</v>
      </c>
      <c r="L17" s="136"/>
    </row>
    <row r="18" spans="2:12" ht="15" thickBot="1" x14ac:dyDescent="0.4">
      <c r="B18" s="113" t="s">
        <v>2</v>
      </c>
      <c r="C18" s="110">
        <v>50</v>
      </c>
      <c r="D18" s="112"/>
      <c r="E18" s="110">
        <v>50</v>
      </c>
      <c r="F18" s="111"/>
      <c r="G18" s="111"/>
      <c r="H18" s="112"/>
      <c r="I18" s="7"/>
      <c r="J18" s="7"/>
      <c r="K18" s="41" t="s">
        <v>12</v>
      </c>
      <c r="L18" s="114"/>
    </row>
    <row r="19" spans="2:12" ht="15" thickBot="1" x14ac:dyDescent="0.4">
      <c r="B19" s="113" t="s">
        <v>3</v>
      </c>
      <c r="C19" s="110">
        <v>49.5</v>
      </c>
      <c r="D19" s="112"/>
      <c r="E19" s="110">
        <v>50</v>
      </c>
      <c r="F19" s="111"/>
      <c r="G19" s="111"/>
      <c r="H19" s="112"/>
      <c r="I19" s="7"/>
      <c r="J19" s="7"/>
      <c r="K19" s="7"/>
      <c r="L19" s="8"/>
    </row>
    <row r="20" spans="2:12" ht="15" thickBot="1" x14ac:dyDescent="0.4">
      <c r="B20" s="113" t="s">
        <v>4</v>
      </c>
      <c r="C20" s="110">
        <v>48.5</v>
      </c>
      <c r="D20" s="112"/>
      <c r="E20" s="110">
        <v>50</v>
      </c>
      <c r="F20" s="111"/>
      <c r="G20" s="111"/>
      <c r="H20" s="112"/>
      <c r="J20" s="7"/>
      <c r="K20" s="7"/>
      <c r="L20" s="8"/>
    </row>
    <row r="21" spans="2:12" ht="15" thickBot="1" x14ac:dyDescent="0.4">
      <c r="B21" s="113" t="s">
        <v>5</v>
      </c>
      <c r="C21" s="110">
        <v>47.5</v>
      </c>
      <c r="D21" s="112"/>
      <c r="E21" s="110">
        <v>50</v>
      </c>
      <c r="F21" s="111"/>
      <c r="G21" s="111"/>
      <c r="H21" s="111"/>
      <c r="I21" s="117" t="s">
        <v>86</v>
      </c>
      <c r="J21" s="118"/>
      <c r="K21" s="118"/>
      <c r="L21" s="119"/>
    </row>
    <row r="22" spans="2:12" ht="15" thickBot="1" x14ac:dyDescent="0.4">
      <c r="B22" s="26" t="s">
        <v>6</v>
      </c>
      <c r="C22" s="110">
        <v>47</v>
      </c>
      <c r="D22" s="112"/>
      <c r="E22" s="110">
        <v>50</v>
      </c>
      <c r="F22" s="111"/>
      <c r="G22" s="111"/>
      <c r="H22" s="112"/>
      <c r="I22" s="139" t="s">
        <v>88</v>
      </c>
      <c r="J22" s="137"/>
      <c r="K22" s="137"/>
      <c r="L22" s="138"/>
    </row>
    <row r="23" spans="2:12" ht="15" thickBot="1" x14ac:dyDescent="0.4">
      <c r="B23" s="113" t="s">
        <v>7</v>
      </c>
      <c r="C23" s="110">
        <v>46</v>
      </c>
      <c r="D23" s="112"/>
      <c r="E23" s="110">
        <v>50</v>
      </c>
      <c r="F23" s="111"/>
      <c r="G23" s="111"/>
      <c r="H23" s="112"/>
      <c r="I23" s="120" t="s">
        <v>87</v>
      </c>
      <c r="J23" s="121"/>
      <c r="K23" s="121"/>
      <c r="L23" s="122"/>
    </row>
  </sheetData>
  <mergeCells count="12">
    <mergeCell ref="C22:D22"/>
    <mergeCell ref="C23:D23"/>
    <mergeCell ref="E18:H18"/>
    <mergeCell ref="E19:H19"/>
    <mergeCell ref="E20:H20"/>
    <mergeCell ref="E21:H21"/>
    <mergeCell ref="E22:H22"/>
    <mergeCell ref="E23:H23"/>
    <mergeCell ref="C18:D18"/>
    <mergeCell ref="C19:D19"/>
    <mergeCell ref="C20:D20"/>
    <mergeCell ref="C21:D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U114"/>
  <sheetViews>
    <sheetView topLeftCell="E6" zoomScale="70" zoomScaleNormal="70" workbookViewId="0">
      <selection activeCell="H13" sqref="H13"/>
    </sheetView>
  </sheetViews>
  <sheetFormatPr defaultRowHeight="14.5" x14ac:dyDescent="0.35"/>
  <cols>
    <col min="1" max="1" width="28.54296875" style="61" customWidth="1"/>
    <col min="2" max="3" width="5.6328125" style="61" customWidth="1"/>
    <col min="4" max="4" width="91.453125" style="61" bestFit="1" customWidth="1"/>
    <col min="5" max="5" width="14.6328125" style="61" bestFit="1" customWidth="1"/>
    <col min="6" max="6" width="8.26953125" style="17" bestFit="1" customWidth="1"/>
    <col min="7" max="7" width="105.1796875" style="17" bestFit="1" customWidth="1"/>
    <col min="8" max="13" width="12.6328125" style="17" customWidth="1"/>
    <col min="14" max="14" width="8.26953125" style="17" bestFit="1" customWidth="1"/>
    <col min="15" max="15" width="66.36328125" style="17" bestFit="1" customWidth="1"/>
    <col min="16" max="21" width="10.6328125" style="17" customWidth="1"/>
    <col min="22" max="16384" width="8.7265625" style="17"/>
  </cols>
  <sheetData>
    <row r="1" spans="1:21" ht="21.5" thickBot="1" x14ac:dyDescent="0.55000000000000004">
      <c r="A1" s="13" t="s">
        <v>83</v>
      </c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6"/>
    </row>
    <row r="2" spans="1:21" ht="19" thickBot="1" x14ac:dyDescent="0.5">
      <c r="A2" s="18" t="s">
        <v>11</v>
      </c>
      <c r="B2" s="19"/>
      <c r="C2" s="17"/>
      <c r="D2" s="20" t="s">
        <v>12</v>
      </c>
      <c r="E2" s="21"/>
      <c r="G2" s="20" t="s">
        <v>13</v>
      </c>
      <c r="H2" s="22"/>
      <c r="I2" s="22"/>
      <c r="J2" s="22"/>
      <c r="K2" s="22"/>
      <c r="L2" s="22"/>
      <c r="M2" s="21"/>
      <c r="O2" s="23" t="s">
        <v>14</v>
      </c>
      <c r="P2" s="24"/>
      <c r="Q2" s="24"/>
      <c r="R2" s="24"/>
      <c r="S2" s="24"/>
      <c r="T2" s="24"/>
      <c r="U2" s="25"/>
    </row>
    <row r="3" spans="1:21" ht="15" thickBot="1" x14ac:dyDescent="0.4">
      <c r="A3" s="26" t="s">
        <v>15</v>
      </c>
      <c r="B3" s="76"/>
      <c r="C3" s="17"/>
      <c r="D3" s="27" t="s">
        <v>79</v>
      </c>
      <c r="E3" s="28"/>
      <c r="G3" s="27" t="s">
        <v>78</v>
      </c>
      <c r="H3" s="29"/>
      <c r="I3" s="30"/>
      <c r="J3" s="30"/>
      <c r="K3" s="30"/>
      <c r="L3" s="30"/>
      <c r="M3" s="31"/>
      <c r="O3" s="26"/>
      <c r="P3" s="32" t="s">
        <v>2</v>
      </c>
      <c r="Q3" s="32" t="s">
        <v>3</v>
      </c>
      <c r="R3" s="32" t="s">
        <v>4</v>
      </c>
      <c r="S3" s="32" t="s">
        <v>5</v>
      </c>
      <c r="T3" s="32" t="s">
        <v>6</v>
      </c>
      <c r="U3" s="32" t="s">
        <v>7</v>
      </c>
    </row>
    <row r="4" spans="1:21" ht="15" thickBot="1" x14ac:dyDescent="0.4">
      <c r="A4" s="26" t="s">
        <v>17</v>
      </c>
      <c r="B4" s="77"/>
      <c r="C4" s="17"/>
      <c r="D4" s="36" t="s">
        <v>26</v>
      </c>
      <c r="E4" s="127">
        <v>241031.32402030117</v>
      </c>
      <c r="G4" s="44" t="s">
        <v>44</v>
      </c>
      <c r="H4" s="32" t="s">
        <v>2</v>
      </c>
      <c r="I4" s="32" t="s">
        <v>3</v>
      </c>
      <c r="J4" s="32" t="s">
        <v>4</v>
      </c>
      <c r="K4" s="32" t="s">
        <v>5</v>
      </c>
      <c r="L4" s="32" t="s">
        <v>6</v>
      </c>
      <c r="M4" s="32" t="s">
        <v>7</v>
      </c>
      <c r="O4" s="35" t="s">
        <v>16</v>
      </c>
      <c r="P4" s="65">
        <f>H$31</f>
        <v>2707554.6121319034</v>
      </c>
      <c r="Q4" s="65">
        <f>I$31</f>
        <v>2707554.6121319034</v>
      </c>
      <c r="R4" s="65">
        <f>J$31</f>
        <v>2707554.6121319034</v>
      </c>
      <c r="S4" s="65">
        <f>K$31</f>
        <v>2707554.6121319034</v>
      </c>
      <c r="T4" s="65">
        <f>L$31</f>
        <v>2707554.6121319034</v>
      </c>
      <c r="U4" s="66">
        <f>M$31</f>
        <v>2707554.6121319034</v>
      </c>
    </row>
    <row r="5" spans="1:21" ht="15" thickBot="1" x14ac:dyDescent="0.4">
      <c r="A5" s="26" t="s">
        <v>13</v>
      </c>
      <c r="B5" s="78"/>
      <c r="C5" s="17"/>
      <c r="D5" s="39" t="s">
        <v>27</v>
      </c>
      <c r="E5" s="128">
        <v>120515.66201015058</v>
      </c>
      <c r="G5" s="36" t="s">
        <v>46</v>
      </c>
      <c r="H5" s="45">
        <f>H6+$E$13</f>
        <v>65.349158312946301</v>
      </c>
      <c r="I5" s="45">
        <f>I6+$E$13</f>
        <v>64.534512357714149</v>
      </c>
      <c r="J5" s="45">
        <f>J6+$E$13</f>
        <v>63.719866402482012</v>
      </c>
      <c r="K5" s="45">
        <f>K6+$E$13</f>
        <v>62.905220447249867</v>
      </c>
      <c r="L5" s="45">
        <f>L6+$E$13</f>
        <v>62.090574492017716</v>
      </c>
      <c r="M5" s="45">
        <f>M6+$E$13</f>
        <v>61.275928536785571</v>
      </c>
      <c r="O5" s="26"/>
      <c r="P5" s="37"/>
      <c r="Q5" s="37"/>
      <c r="R5" s="37"/>
      <c r="S5" s="37"/>
      <c r="T5" s="37"/>
      <c r="U5" s="38"/>
    </row>
    <row r="6" spans="1:21" ht="15" thickBot="1" x14ac:dyDescent="0.4">
      <c r="A6" s="41" t="s">
        <v>14</v>
      </c>
      <c r="B6" s="79"/>
      <c r="C6" s="17"/>
      <c r="D6" s="39" t="s">
        <v>8</v>
      </c>
      <c r="E6" s="129">
        <v>1.4999999999999999E-2</v>
      </c>
      <c r="G6" s="39" t="s">
        <v>49</v>
      </c>
      <c r="H6" s="46">
        <f>$E$16</f>
        <v>57.860354044767853</v>
      </c>
      <c r="I6" s="46">
        <f>$E$17</f>
        <v>57.045708089535701</v>
      </c>
      <c r="J6" s="46">
        <f>$E$18</f>
        <v>56.231062134303556</v>
      </c>
      <c r="K6" s="46">
        <f>$E$19</f>
        <v>55.416416179071412</v>
      </c>
      <c r="L6" s="46">
        <f>$E$20</f>
        <v>54.60177022383926</v>
      </c>
      <c r="M6" s="46">
        <f>$E$21</f>
        <v>53.787124268607116</v>
      </c>
      <c r="O6" s="40" t="s">
        <v>18</v>
      </c>
      <c r="P6" s="32" t="s">
        <v>2</v>
      </c>
      <c r="Q6" s="32" t="s">
        <v>3</v>
      </c>
      <c r="R6" s="32" t="s">
        <v>4</v>
      </c>
      <c r="S6" s="32" t="s">
        <v>5</v>
      </c>
      <c r="T6" s="32" t="s">
        <v>6</v>
      </c>
      <c r="U6" s="32" t="s">
        <v>7</v>
      </c>
    </row>
    <row r="7" spans="1:21" ht="15" thickBot="1" x14ac:dyDescent="0.4">
      <c r="A7" s="17"/>
      <c r="B7" s="17"/>
      <c r="C7" s="17"/>
      <c r="D7" s="39" t="s">
        <v>28</v>
      </c>
      <c r="E7" s="129">
        <f>2/3</f>
        <v>0.66666666666666663</v>
      </c>
      <c r="G7" s="41" t="s">
        <v>51</v>
      </c>
      <c r="H7" s="47">
        <f>H6-$E$13</f>
        <v>50.371549776589397</v>
      </c>
      <c r="I7" s="47">
        <f>I6-$E$13</f>
        <v>49.556903821357245</v>
      </c>
      <c r="J7" s="47">
        <f>J6-$E$13</f>
        <v>48.742257866125101</v>
      </c>
      <c r="K7" s="47">
        <f>K6-$E$13</f>
        <v>47.927611910892956</v>
      </c>
      <c r="L7" s="47">
        <f>L6-$E$13</f>
        <v>47.112965955660805</v>
      </c>
      <c r="M7" s="47">
        <f>M6-$E$13</f>
        <v>46.29832000042866</v>
      </c>
      <c r="O7" s="35" t="s">
        <v>19</v>
      </c>
      <c r="P7" s="67">
        <f>H5</f>
        <v>65.349158312946301</v>
      </c>
      <c r="Q7" s="68">
        <f>I5</f>
        <v>64.534512357714149</v>
      </c>
      <c r="R7" s="68">
        <f>J5</f>
        <v>63.719866402482012</v>
      </c>
      <c r="S7" s="68">
        <f>K5</f>
        <v>62.905220447249867</v>
      </c>
      <c r="T7" s="68">
        <f>L5</f>
        <v>62.090574492017716</v>
      </c>
      <c r="U7" s="69">
        <f>M5</f>
        <v>61.275928536785571</v>
      </c>
    </row>
    <row r="8" spans="1:21" ht="15" thickBot="1" x14ac:dyDescent="0.4">
      <c r="A8" s="17"/>
      <c r="B8" s="17"/>
      <c r="C8" s="17"/>
      <c r="D8" s="39" t="s">
        <v>29</v>
      </c>
      <c r="E8" s="129">
        <f>1/3</f>
        <v>0.33333333333333331</v>
      </c>
      <c r="G8" s="44" t="s">
        <v>52</v>
      </c>
      <c r="H8" s="32" t="s">
        <v>2</v>
      </c>
      <c r="I8" s="32" t="s">
        <v>3</v>
      </c>
      <c r="J8" s="32" t="s">
        <v>4</v>
      </c>
      <c r="K8" s="32" t="s">
        <v>5</v>
      </c>
      <c r="L8" s="32" t="s">
        <v>6</v>
      </c>
      <c r="M8" s="32" t="s">
        <v>7</v>
      </c>
      <c r="O8" s="35" t="s">
        <v>1</v>
      </c>
      <c r="P8" s="70">
        <f>H6</f>
        <v>57.860354044767853</v>
      </c>
      <c r="Q8" s="71">
        <f>I6</f>
        <v>57.045708089535701</v>
      </c>
      <c r="R8" s="71">
        <f>J6</f>
        <v>56.231062134303556</v>
      </c>
      <c r="S8" s="71">
        <f>K6</f>
        <v>55.416416179071412</v>
      </c>
      <c r="T8" s="71">
        <f>L6</f>
        <v>54.60177022383926</v>
      </c>
      <c r="U8" s="72">
        <f>M6</f>
        <v>53.787124268607116</v>
      </c>
    </row>
    <row r="9" spans="1:21" ht="15" thickBot="1" x14ac:dyDescent="0.4">
      <c r="A9" s="17"/>
      <c r="B9" s="17"/>
      <c r="C9" s="17"/>
      <c r="D9" s="107" t="s">
        <v>32</v>
      </c>
      <c r="E9" s="126">
        <v>180503640.80879357</v>
      </c>
      <c r="G9" s="36" t="s">
        <v>53</v>
      </c>
      <c r="H9" s="48">
        <f>H10+$E$14</f>
        <v>65.362804268178436</v>
      </c>
      <c r="I9" s="48">
        <f>I10+$E$14</f>
        <v>65.362804268178436</v>
      </c>
      <c r="J9" s="48">
        <f>J10+$E$14</f>
        <v>65.362804268178436</v>
      </c>
      <c r="K9" s="48">
        <f>K10+$E$14</f>
        <v>65.362804268178436</v>
      </c>
      <c r="L9" s="48">
        <f>L10+$E$14</f>
        <v>65.362804268178436</v>
      </c>
      <c r="M9" s="48">
        <f>M10+$E$14</f>
        <v>65.362804268178436</v>
      </c>
      <c r="O9" s="62" t="s">
        <v>21</v>
      </c>
      <c r="P9" s="70">
        <f>H7</f>
        <v>50.371549776589397</v>
      </c>
      <c r="Q9" s="71">
        <f>I7</f>
        <v>49.556903821357245</v>
      </c>
      <c r="R9" s="71">
        <f>J7</f>
        <v>48.742257866125101</v>
      </c>
      <c r="S9" s="71">
        <f>K7</f>
        <v>47.927611910892956</v>
      </c>
      <c r="T9" s="71">
        <f>L7</f>
        <v>47.112965955660805</v>
      </c>
      <c r="U9" s="72">
        <f>M7</f>
        <v>46.29832000042866</v>
      </c>
    </row>
    <row r="10" spans="1:21" ht="15" thickBot="1" x14ac:dyDescent="0.4">
      <c r="A10" s="17"/>
      <c r="B10" s="17"/>
      <c r="C10" s="17"/>
      <c r="D10" s="39" t="s">
        <v>34</v>
      </c>
      <c r="E10" s="123">
        <v>2707554.6121319034</v>
      </c>
      <c r="G10" s="39" t="s">
        <v>54</v>
      </c>
      <c r="H10" s="49">
        <f>$E$23</f>
        <v>57.873999999999988</v>
      </c>
      <c r="I10" s="49">
        <f>$E$24</f>
        <v>57.873999999999988</v>
      </c>
      <c r="J10" s="49">
        <f>$E$25</f>
        <v>57.873999999999988</v>
      </c>
      <c r="K10" s="49">
        <f>$E$26</f>
        <v>57.873999999999988</v>
      </c>
      <c r="L10" s="49">
        <f>$E$27</f>
        <v>57.873999999999988</v>
      </c>
      <c r="M10" s="49">
        <f>$E$28</f>
        <v>57.873999999999988</v>
      </c>
      <c r="O10" s="35" t="s">
        <v>20</v>
      </c>
      <c r="P10" s="73">
        <f>Cover!$C$18</f>
        <v>50</v>
      </c>
      <c r="Q10" s="74">
        <f>Cover!$C$19</f>
        <v>49.5</v>
      </c>
      <c r="R10" s="74">
        <f>Cover!$C$20</f>
        <v>48.5</v>
      </c>
      <c r="S10" s="74">
        <f>Cover!$C$21</f>
        <v>47.5</v>
      </c>
      <c r="T10" s="74">
        <f>Cover!$C$22</f>
        <v>47</v>
      </c>
      <c r="U10" s="75">
        <f>Cover!$C$23</f>
        <v>46</v>
      </c>
    </row>
    <row r="11" spans="1:21" ht="15" thickBot="1" x14ac:dyDescent="0.4">
      <c r="A11" s="17"/>
      <c r="B11" s="17"/>
      <c r="C11" s="17"/>
      <c r="D11" s="39" t="s">
        <v>36</v>
      </c>
      <c r="E11" s="123">
        <v>1805036.4080879355</v>
      </c>
      <c r="G11" s="26" t="s">
        <v>55</v>
      </c>
      <c r="H11" s="50">
        <f>H10-$E$14</f>
        <v>50.385195731821533</v>
      </c>
      <c r="I11" s="50">
        <f>I10-$E$14</f>
        <v>50.385195731821533</v>
      </c>
      <c r="J11" s="50">
        <f>J10-$E$14</f>
        <v>50.385195731821533</v>
      </c>
      <c r="K11" s="50">
        <f>K10-$E$14</f>
        <v>50.385195731821533</v>
      </c>
      <c r="L11" s="50">
        <f>L10-$E$14</f>
        <v>50.385195731821533</v>
      </c>
      <c r="M11" s="50">
        <f>M10-$E$14</f>
        <v>50.385195731821533</v>
      </c>
      <c r="O11" s="43" t="str">
        <f>G14</f>
        <v>Did NIE Network beat their unplanned CML target?</v>
      </c>
      <c r="P11" s="63" t="b">
        <f>H14</f>
        <v>1</v>
      </c>
      <c r="Q11" s="63" t="b">
        <f>I14</f>
        <v>1</v>
      </c>
      <c r="R11" s="63" t="b">
        <f>J14</f>
        <v>1</v>
      </c>
      <c r="S11" s="63" t="b">
        <f>K14</f>
        <v>1</v>
      </c>
      <c r="T11" s="63" t="b">
        <f>L14</f>
        <v>1</v>
      </c>
      <c r="U11" s="63" t="b">
        <f>M14</f>
        <v>1</v>
      </c>
    </row>
    <row r="12" spans="1:21" ht="15" thickBot="1" x14ac:dyDescent="0.4">
      <c r="A12" s="17"/>
      <c r="B12" s="17"/>
      <c r="C12" s="17"/>
      <c r="D12" s="39" t="s">
        <v>38</v>
      </c>
      <c r="E12" s="123">
        <v>902518.20404396777</v>
      </c>
      <c r="G12" s="35" t="s">
        <v>56</v>
      </c>
      <c r="H12" s="32" t="s">
        <v>2</v>
      </c>
      <c r="I12" s="32" t="s">
        <v>3</v>
      </c>
      <c r="J12" s="32" t="s">
        <v>4</v>
      </c>
      <c r="K12" s="32" t="s">
        <v>5</v>
      </c>
      <c r="L12" s="32" t="s">
        <v>6</v>
      </c>
      <c r="M12" s="32" t="s">
        <v>7</v>
      </c>
      <c r="O12" s="26"/>
      <c r="P12" s="37"/>
      <c r="Q12" s="37"/>
      <c r="R12" s="37"/>
      <c r="S12" s="37"/>
      <c r="T12" s="37"/>
      <c r="U12" s="38"/>
    </row>
    <row r="13" spans="1:21" ht="15" thickBot="1" x14ac:dyDescent="0.4">
      <c r="A13" s="17"/>
      <c r="B13" s="17"/>
      <c r="C13" s="17"/>
      <c r="D13" s="39" t="s">
        <v>40</v>
      </c>
      <c r="E13" s="124">
        <v>7.4888042681784546</v>
      </c>
      <c r="G13" s="51" t="s">
        <v>57</v>
      </c>
      <c r="H13" s="52">
        <f>Cover!$C$18</f>
        <v>50</v>
      </c>
      <c r="I13" s="52">
        <f>Cover!$C$19</f>
        <v>49.5</v>
      </c>
      <c r="J13" s="52">
        <f>Cover!$C$20</f>
        <v>48.5</v>
      </c>
      <c r="K13" s="52">
        <f>Cover!$C$21</f>
        <v>47.5</v>
      </c>
      <c r="L13" s="52">
        <f>Cover!$C$22</f>
        <v>47</v>
      </c>
      <c r="M13" s="52">
        <f>Cover!$C$23</f>
        <v>46</v>
      </c>
      <c r="O13" s="40" t="s">
        <v>22</v>
      </c>
      <c r="P13" s="32" t="s">
        <v>2</v>
      </c>
      <c r="Q13" s="32" t="s">
        <v>3</v>
      </c>
      <c r="R13" s="32" t="s">
        <v>4</v>
      </c>
      <c r="S13" s="32" t="s">
        <v>5</v>
      </c>
      <c r="T13" s="32" t="s">
        <v>6</v>
      </c>
      <c r="U13" s="32" t="s">
        <v>7</v>
      </c>
    </row>
    <row r="14" spans="1:21" ht="15" thickBot="1" x14ac:dyDescent="0.4">
      <c r="A14" s="17"/>
      <c r="B14" s="17"/>
      <c r="C14" s="17"/>
      <c r="D14" s="26" t="s">
        <v>42</v>
      </c>
      <c r="E14" s="125">
        <v>7.4888042681784546</v>
      </c>
      <c r="G14" s="53" t="s">
        <v>58</v>
      </c>
      <c r="H14" s="82" t="b">
        <f>IF(H13=0,"N/A",H$13&lt;H$6)</f>
        <v>1</v>
      </c>
      <c r="I14" s="82" t="b">
        <f>IF(I13=0,"N/A",I$13&lt;I$6)</f>
        <v>1</v>
      </c>
      <c r="J14" s="82" t="b">
        <f>IF(J13=0,"N/A",J$13&lt;J$6)</f>
        <v>1</v>
      </c>
      <c r="K14" s="82" t="b">
        <f>IF(K13=0,"N/A",K$13&lt;K$6)</f>
        <v>1</v>
      </c>
      <c r="L14" s="82" t="b">
        <f>IF(L13=0,"N/A",L$13&lt;L$6)</f>
        <v>1</v>
      </c>
      <c r="M14" s="82" t="b">
        <f>IF(M13=0,"N/A",M$13&lt;M$6)</f>
        <v>1</v>
      </c>
      <c r="O14" s="35" t="s">
        <v>23</v>
      </c>
      <c r="P14" s="67">
        <f>H9</f>
        <v>65.362804268178436</v>
      </c>
      <c r="Q14" s="68">
        <f>I9</f>
        <v>65.362804268178436</v>
      </c>
      <c r="R14" s="68">
        <f>J9</f>
        <v>65.362804268178436</v>
      </c>
      <c r="S14" s="68">
        <f>K9</f>
        <v>65.362804268178436</v>
      </c>
      <c r="T14" s="68">
        <f>L9</f>
        <v>65.362804268178436</v>
      </c>
      <c r="U14" s="69">
        <f>M9</f>
        <v>65.362804268178436</v>
      </c>
    </row>
    <row r="15" spans="1:21" ht="15" thickBot="1" x14ac:dyDescent="0.4">
      <c r="A15" s="17"/>
      <c r="B15" s="17"/>
      <c r="C15" s="17"/>
      <c r="D15" s="33" t="s">
        <v>72</v>
      </c>
      <c r="E15" s="34"/>
      <c r="G15" s="53" t="s">
        <v>59</v>
      </c>
      <c r="H15" s="55">
        <f>IF(H13=0,"N/A",H$6-H$13)</f>
        <v>7.8603540447678526</v>
      </c>
      <c r="I15" s="55">
        <f>IF(I13=0,"N/A",I$6-I$13)</f>
        <v>7.5457080895357009</v>
      </c>
      <c r="J15" s="55">
        <f>IF(J13=0,"N/A",J$6-J$13)</f>
        <v>7.7310621343035564</v>
      </c>
      <c r="K15" s="55">
        <f>IF(K13=0,"N/A",K$6-K$13)</f>
        <v>7.9164161790714118</v>
      </c>
      <c r="L15" s="55">
        <f>IF(L13=0,"N/A",L$6-L$13)</f>
        <v>7.6017702238392602</v>
      </c>
      <c r="M15" s="55">
        <f>IF(M13=0,"N/A",M$6-M$13)</f>
        <v>7.7871242686071156</v>
      </c>
      <c r="O15" s="35" t="s">
        <v>0</v>
      </c>
      <c r="P15" s="70">
        <f>H10</f>
        <v>57.873999999999988</v>
      </c>
      <c r="Q15" s="71">
        <f>I10</f>
        <v>57.873999999999988</v>
      </c>
      <c r="R15" s="71">
        <f>J10</f>
        <v>57.873999999999988</v>
      </c>
      <c r="S15" s="71">
        <f>K10</f>
        <v>57.873999999999988</v>
      </c>
      <c r="T15" s="71">
        <f>L10</f>
        <v>57.873999999999988</v>
      </c>
      <c r="U15" s="72">
        <f>M10</f>
        <v>57.873999999999988</v>
      </c>
    </row>
    <row r="16" spans="1:21" ht="15" thickBot="1" x14ac:dyDescent="0.4">
      <c r="A16" s="17"/>
      <c r="B16" s="17"/>
      <c r="C16" s="17"/>
      <c r="D16" s="39" t="s">
        <v>30</v>
      </c>
      <c r="E16" s="87">
        <v>57.860354044767853</v>
      </c>
      <c r="G16" s="53" t="s">
        <v>60</v>
      </c>
      <c r="H16" s="54">
        <f>IF(H13=0,"N/A",H$15*$E$4)</f>
        <v>1894591.5426787252</v>
      </c>
      <c r="I16" s="54">
        <f>IF(I13=0,"N/A",I$15*$E$4)</f>
        <v>1818752.0114914873</v>
      </c>
      <c r="J16" s="54">
        <f>IF(J13=0,"N/A",J$15*$E$4)</f>
        <v>1863428.1423144017</v>
      </c>
      <c r="K16" s="54">
        <f>IF(K13=0,"N/A",K$15*$E$4)</f>
        <v>1908104.2731373159</v>
      </c>
      <c r="L16" s="54">
        <f>IF(L13=0,"N/A",L$15*$E$4)</f>
        <v>1832264.7419500779</v>
      </c>
      <c r="M16" s="54">
        <f>IF(M13=0,"N/A",M$15*$E$4)</f>
        <v>1876940.8727729924</v>
      </c>
      <c r="O16" s="62" t="s">
        <v>25</v>
      </c>
      <c r="P16" s="70">
        <f>H11</f>
        <v>50.385195731821533</v>
      </c>
      <c r="Q16" s="71">
        <f>I11</f>
        <v>50.385195731821533</v>
      </c>
      <c r="R16" s="71">
        <f>J11</f>
        <v>50.385195731821533</v>
      </c>
      <c r="S16" s="71">
        <f>K11</f>
        <v>50.385195731821533</v>
      </c>
      <c r="T16" s="71">
        <f>L11</f>
        <v>50.385195731821533</v>
      </c>
      <c r="U16" s="72">
        <f>M11</f>
        <v>50.385195731821533</v>
      </c>
    </row>
    <row r="17" spans="1:21" ht="15" thickBot="1" x14ac:dyDescent="0.4">
      <c r="A17" s="17"/>
      <c r="B17" s="17"/>
      <c r="C17" s="17"/>
      <c r="D17" s="39" t="s">
        <v>31</v>
      </c>
      <c r="E17" s="88">
        <v>57.045708089535701</v>
      </c>
      <c r="G17" s="53" t="s">
        <v>61</v>
      </c>
      <c r="H17" s="56" t="b">
        <f>IF(H13=0,"N/A",ABS(H$16)&gt;$E$11)</f>
        <v>1</v>
      </c>
      <c r="I17" s="56" t="b">
        <f>IF(I13=0,"N/A",ABS(I$16)&gt;$E$11)</f>
        <v>1</v>
      </c>
      <c r="J17" s="56" t="b">
        <f>IF(J13=0,"N/A",ABS(J$16)&gt;$E$11)</f>
        <v>1</v>
      </c>
      <c r="K17" s="56" t="b">
        <f>IF(K13=0,"N/A",ABS(K$16)&gt;$E$11)</f>
        <v>1</v>
      </c>
      <c r="L17" s="56" t="b">
        <f>IF(L13=0,"N/A",ABS(L$16)&gt;$E$11)</f>
        <v>1</v>
      </c>
      <c r="M17" s="56" t="b">
        <f>IF(M13=0,"N/A",ABS(M$16)&gt;$E$11)</f>
        <v>1</v>
      </c>
      <c r="O17" s="35" t="s">
        <v>24</v>
      </c>
      <c r="P17" s="73">
        <f>Cover!$E$18</f>
        <v>50</v>
      </c>
      <c r="Q17" s="74">
        <f>Cover!$E$19</f>
        <v>50</v>
      </c>
      <c r="R17" s="74">
        <f>Cover!$E$20</f>
        <v>50</v>
      </c>
      <c r="S17" s="74">
        <f>Cover!$E$21</f>
        <v>50</v>
      </c>
      <c r="T17" s="74">
        <f>Cover!$E$22</f>
        <v>50</v>
      </c>
      <c r="U17" s="75">
        <f>Cover!$E$23</f>
        <v>50</v>
      </c>
    </row>
    <row r="18" spans="1:21" ht="15" thickBot="1" x14ac:dyDescent="0.4">
      <c r="A18" s="17"/>
      <c r="B18" s="17"/>
      <c r="C18" s="17"/>
      <c r="D18" s="39" t="s">
        <v>33</v>
      </c>
      <c r="E18" s="88">
        <v>56.231062134303556</v>
      </c>
      <c r="G18" s="53" t="s">
        <v>62</v>
      </c>
      <c r="H18" s="57" t="str">
        <f>IF(H13=0,"N/A",IF(H16&gt;0,"Reward","Penalty"))</f>
        <v>Reward</v>
      </c>
      <c r="I18" s="57" t="str">
        <f t="shared" ref="I18:M18" si="0">IF(I13=0,"N/A",IF(I16&gt;0,"Reward","Penalty"))</f>
        <v>Reward</v>
      </c>
      <c r="J18" s="57" t="str">
        <f t="shared" si="0"/>
        <v>Reward</v>
      </c>
      <c r="K18" s="57" t="str">
        <f t="shared" si="0"/>
        <v>Reward</v>
      </c>
      <c r="L18" s="57" t="str">
        <f t="shared" si="0"/>
        <v>Reward</v>
      </c>
      <c r="M18" s="57" t="str">
        <f t="shared" si="0"/>
        <v>Reward</v>
      </c>
      <c r="O18" s="35" t="str">
        <f>G22</f>
        <v>Did NIE Network beat the target?</v>
      </c>
      <c r="P18" s="64" t="b">
        <f>H22</f>
        <v>1</v>
      </c>
      <c r="Q18" s="64" t="b">
        <f>I22</f>
        <v>1</v>
      </c>
      <c r="R18" s="64" t="b">
        <f>J22</f>
        <v>1</v>
      </c>
      <c r="S18" s="64" t="b">
        <f>K22</f>
        <v>1</v>
      </c>
      <c r="T18" s="64" t="b">
        <f>L22</f>
        <v>1</v>
      </c>
      <c r="U18" s="64" t="b">
        <f>M22</f>
        <v>1</v>
      </c>
    </row>
    <row r="19" spans="1:21" ht="15" thickBot="1" x14ac:dyDescent="0.4">
      <c r="A19" s="17"/>
      <c r="B19" s="17"/>
      <c r="C19" s="17"/>
      <c r="D19" s="39" t="s">
        <v>35</v>
      </c>
      <c r="E19" s="88">
        <v>55.416416179071412</v>
      </c>
      <c r="G19" s="60" t="s">
        <v>63</v>
      </c>
      <c r="H19" s="83">
        <f>IF(H13=0,"N/A",IF(H$17=FALSE,H$16,IF(H$16&gt;0,$E$11,$E$11*(-1))))</f>
        <v>1805036.4080879355</v>
      </c>
      <c r="I19" s="83">
        <f>IF(I13=0,"N/A",IF(I$17=FALSE,I$16,IF(I$16&gt;0,$E$11,$E$11*(-1))))</f>
        <v>1805036.4080879355</v>
      </c>
      <c r="J19" s="83">
        <f>IF(J13=0,"N/A",IF(J$17=FALSE,J$16,IF(J$16&gt;0,$E$11,$E$11*(-1))))</f>
        <v>1805036.4080879355</v>
      </c>
      <c r="K19" s="83">
        <f>IF(K13=0,"N/A",IF(K$17=FALSE,K$16,IF(K$16&gt;0,$E$11,$E$11*(-1))))</f>
        <v>1805036.4080879355</v>
      </c>
      <c r="L19" s="83">
        <f>IF(L13=0,"N/A",IF(L$17=FALSE,L$16,IF(L$16&gt;0,$E$11,$E$11*(-1))))</f>
        <v>1805036.4080879355</v>
      </c>
      <c r="M19" s="83">
        <f>IF(M13=0,"N/A",IF(M$17=FALSE,M$16,IF(M$16&gt;0,$E$11,$E$11*(-1))))</f>
        <v>1805036.4080879355</v>
      </c>
      <c r="O19" s="26"/>
      <c r="U19" s="42"/>
    </row>
    <row r="20" spans="1:21" ht="15" thickBot="1" x14ac:dyDescent="0.4">
      <c r="A20" s="17"/>
      <c r="B20" s="17"/>
      <c r="C20" s="17"/>
      <c r="D20" s="39" t="s">
        <v>37</v>
      </c>
      <c r="E20" s="88">
        <v>54.60177022383926</v>
      </c>
      <c r="G20" s="35" t="s">
        <v>64</v>
      </c>
      <c r="H20" s="32" t="s">
        <v>2</v>
      </c>
      <c r="I20" s="32" t="s">
        <v>3</v>
      </c>
      <c r="J20" s="32" t="s">
        <v>4</v>
      </c>
      <c r="K20" s="32" t="s">
        <v>5</v>
      </c>
      <c r="L20" s="32" t="s">
        <v>6</v>
      </c>
      <c r="M20" s="32" t="s">
        <v>7</v>
      </c>
      <c r="O20" s="26"/>
      <c r="U20" s="42"/>
    </row>
    <row r="21" spans="1:21" ht="15" thickBot="1" x14ac:dyDescent="0.4">
      <c r="A21" s="17"/>
      <c r="B21" s="17"/>
      <c r="C21" s="17"/>
      <c r="D21" s="39" t="s">
        <v>39</v>
      </c>
      <c r="E21" s="89">
        <v>53.787124268607116</v>
      </c>
      <c r="G21" s="51" t="s">
        <v>65</v>
      </c>
      <c r="H21" s="52">
        <f>Cover!$E$18</f>
        <v>50</v>
      </c>
      <c r="I21" s="52">
        <f>Cover!$E$19</f>
        <v>50</v>
      </c>
      <c r="J21" s="52">
        <f>Cover!$E$20</f>
        <v>50</v>
      </c>
      <c r="K21" s="52">
        <f>Cover!$E$21</f>
        <v>50</v>
      </c>
      <c r="L21" s="52">
        <f>Cover!$E$22</f>
        <v>50</v>
      </c>
      <c r="M21" s="52">
        <f>Cover!$E$23</f>
        <v>50</v>
      </c>
      <c r="O21" s="26"/>
      <c r="U21" s="42"/>
    </row>
    <row r="22" spans="1:21" ht="15" thickBot="1" x14ac:dyDescent="0.4">
      <c r="A22" s="17"/>
      <c r="B22" s="17"/>
      <c r="C22" s="17"/>
      <c r="D22" s="33" t="s">
        <v>73</v>
      </c>
      <c r="E22" s="92"/>
      <c r="G22" s="53" t="s">
        <v>66</v>
      </c>
      <c r="H22" s="82" t="b">
        <f>IF(H21=0,"N/A",H$21&lt;H$10)</f>
        <v>1</v>
      </c>
      <c r="I22" s="82" t="b">
        <f>IF(I21=0,"N/A",I$21&lt;I$10)</f>
        <v>1</v>
      </c>
      <c r="J22" s="82" t="b">
        <f>IF(J21=0,"N/A",J$21&lt;J$10)</f>
        <v>1</v>
      </c>
      <c r="K22" s="82" t="b">
        <f>IF(K21=0,"N/A",K$21&lt;K$10)</f>
        <v>1</v>
      </c>
      <c r="L22" s="82" t="b">
        <f>IF(L21=0,"N/A",L$21&lt;L$10)</f>
        <v>1</v>
      </c>
      <c r="M22" s="82" t="b">
        <f>IF(M21=0,"N/A",M$21&lt;M$10)</f>
        <v>1</v>
      </c>
      <c r="O22" s="26"/>
      <c r="U22" s="42"/>
    </row>
    <row r="23" spans="1:21" x14ac:dyDescent="0.35">
      <c r="A23" s="17"/>
      <c r="B23" s="17"/>
      <c r="C23" s="17"/>
      <c r="D23" s="39" t="s">
        <v>41</v>
      </c>
      <c r="E23" s="90">
        <v>57.873999999999988</v>
      </c>
      <c r="G23" s="53" t="s">
        <v>67</v>
      </c>
      <c r="H23" s="55">
        <f>IF(H21=0,"N/A",H$10-H$21)</f>
        <v>7.8739999999999881</v>
      </c>
      <c r="I23" s="55">
        <f>IF(I21=0,"N/A",I$10-I$21)</f>
        <v>7.8739999999999881</v>
      </c>
      <c r="J23" s="55">
        <f>IF(J21=0,"N/A",J$10-J$21)</f>
        <v>7.8739999999999881</v>
      </c>
      <c r="K23" s="55">
        <f>IF(K21=0,"N/A",K$10-K$21)</f>
        <v>7.8739999999999881</v>
      </c>
      <c r="L23" s="55">
        <f>IF(L21=0,"N/A",L$10-L$21)</f>
        <v>7.8739999999999881</v>
      </c>
      <c r="M23" s="55">
        <f>IF(M21=0,"N/A",M$10-M$21)</f>
        <v>7.8739999999999881</v>
      </c>
      <c r="O23" s="26"/>
      <c r="U23" s="42"/>
    </row>
    <row r="24" spans="1:21" x14ac:dyDescent="0.35">
      <c r="A24" s="17"/>
      <c r="B24" s="17"/>
      <c r="C24" s="17"/>
      <c r="D24" s="39" t="s">
        <v>43</v>
      </c>
      <c r="E24" s="90">
        <v>57.873999999999988</v>
      </c>
      <c r="G24" s="53" t="s">
        <v>68</v>
      </c>
      <c r="H24" s="54">
        <f>IF(H21=0,"N/A",H$23*$E$5)</f>
        <v>948940.32266792422</v>
      </c>
      <c r="I24" s="54">
        <f>IF(I21=0,"N/A",I$23*$E$5)</f>
        <v>948940.32266792422</v>
      </c>
      <c r="J24" s="54">
        <f>IF(J21=0,"N/A",J$23*$E$5)</f>
        <v>948940.32266792422</v>
      </c>
      <c r="K24" s="54">
        <f>IF(K21=0,"N/A",K$23*$E$5)</f>
        <v>948940.32266792422</v>
      </c>
      <c r="L24" s="54">
        <f>IF(L21=0,"N/A",L$23*$E$5)</f>
        <v>948940.32266792422</v>
      </c>
      <c r="M24" s="54">
        <f>IF(M21=0,"N/A",M$23*$E$5)</f>
        <v>948940.32266792422</v>
      </c>
      <c r="O24" s="26"/>
      <c r="U24" s="42"/>
    </row>
    <row r="25" spans="1:21" x14ac:dyDescent="0.35">
      <c r="A25" s="17"/>
      <c r="B25" s="17"/>
      <c r="C25" s="17"/>
      <c r="D25" s="39" t="s">
        <v>45</v>
      </c>
      <c r="E25" s="90">
        <v>57.873999999999988</v>
      </c>
      <c r="G25" s="53" t="s">
        <v>61</v>
      </c>
      <c r="H25" s="56" t="b">
        <f>IF(H21=0,"N/A",ABS(H$24)&gt;$E$12)</f>
        <v>1</v>
      </c>
      <c r="I25" s="56" t="b">
        <f>IF(I21=0,"N/A",ABS(I$24)&gt;$E$12)</f>
        <v>1</v>
      </c>
      <c r="J25" s="56" t="b">
        <f>IF(J21=0,"N/A",ABS(J$24)&gt;$E$12)</f>
        <v>1</v>
      </c>
      <c r="K25" s="56" t="b">
        <f>IF(K21=0,"N/A",ABS(K$24)&gt;$E$12)</f>
        <v>1</v>
      </c>
      <c r="L25" s="56" t="b">
        <f>IF(L21=0,"N/A",ABS(L$24)&gt;$E$12)</f>
        <v>1</v>
      </c>
      <c r="M25" s="56" t="b">
        <f>IF(M21=0,"N/A",ABS(M$24)&gt;$E$12)</f>
        <v>1</v>
      </c>
      <c r="O25" s="26"/>
      <c r="U25" s="42"/>
    </row>
    <row r="26" spans="1:21" x14ac:dyDescent="0.35">
      <c r="A26" s="17"/>
      <c r="B26" s="17"/>
      <c r="C26" s="17"/>
      <c r="D26" s="39" t="s">
        <v>47</v>
      </c>
      <c r="E26" s="90">
        <v>57.873999999999988</v>
      </c>
      <c r="G26" s="53" t="s">
        <v>62</v>
      </c>
      <c r="H26" s="57" t="str">
        <f>IF(H21=0,"N/A",IF(H24&gt;0,"Reward","Penalty"))</f>
        <v>Reward</v>
      </c>
      <c r="I26" s="57" t="str">
        <f t="shared" ref="I26:M26" si="1">IF(I21=0,"N/A",IF(I24&gt;0,"Reward","Penalty"))</f>
        <v>Reward</v>
      </c>
      <c r="J26" s="57" t="str">
        <f t="shared" si="1"/>
        <v>Reward</v>
      </c>
      <c r="K26" s="57" t="str">
        <f t="shared" si="1"/>
        <v>Reward</v>
      </c>
      <c r="L26" s="57" t="str">
        <f t="shared" si="1"/>
        <v>Reward</v>
      </c>
      <c r="M26" s="57" t="str">
        <f t="shared" si="1"/>
        <v>Reward</v>
      </c>
      <c r="O26" s="26"/>
      <c r="U26" s="42"/>
    </row>
    <row r="27" spans="1:21" ht="15" thickBot="1" x14ac:dyDescent="0.4">
      <c r="A27" s="17"/>
      <c r="B27" s="17"/>
      <c r="C27" s="17"/>
      <c r="D27" s="39" t="s">
        <v>48</v>
      </c>
      <c r="E27" s="90">
        <v>57.873999999999988</v>
      </c>
      <c r="G27" s="60" t="s">
        <v>69</v>
      </c>
      <c r="H27" s="84">
        <f>IF(H21=0,"N/A",IF(H$25=FALSE,H$24,IF(H$24&gt;0,$E$12,$E$12*(-1))))</f>
        <v>902518.20404396777</v>
      </c>
      <c r="I27" s="84">
        <f>IF(I21=0,"N/A",IF(I$25=FALSE,I$24,IF(I$24&gt;0,$E$12,$E$12*(-1))))</f>
        <v>902518.20404396777</v>
      </c>
      <c r="J27" s="84">
        <f>IF(J21=0,"N/A",IF(J$25=FALSE,J$24,IF(J$24&gt;0,$E$12,$E$12*(-1))))</f>
        <v>902518.20404396777</v>
      </c>
      <c r="K27" s="84">
        <f>IF(K21=0,"N/A",IF(K$25=FALSE,K$24,IF(K$24&gt;0,$E$12,$E$12*(-1))))</f>
        <v>902518.20404396777</v>
      </c>
      <c r="L27" s="84">
        <f>IF(L21=0,"N/A",IF(L$25=FALSE,L$24,IF(L$24&gt;0,$E$12,$E$12*(-1))))</f>
        <v>902518.20404396777</v>
      </c>
      <c r="M27" s="84">
        <f>IF(M21=0,"N/A",IF(M$25=FALSE,M$24,IF(M$24&gt;0,$E$12,$E$12*(-1))))</f>
        <v>902518.20404396777</v>
      </c>
      <c r="O27" s="26"/>
      <c r="U27" s="42"/>
    </row>
    <row r="28" spans="1:21" ht="15" thickBot="1" x14ac:dyDescent="0.4">
      <c r="A28" s="17"/>
      <c r="B28" s="17"/>
      <c r="C28" s="17"/>
      <c r="D28" s="41" t="s">
        <v>50</v>
      </c>
      <c r="E28" s="91">
        <v>57.873999999999988</v>
      </c>
      <c r="G28" s="35" t="s">
        <v>70</v>
      </c>
      <c r="H28" s="32" t="s">
        <v>2</v>
      </c>
      <c r="I28" s="32" t="s">
        <v>3</v>
      </c>
      <c r="J28" s="32" t="s">
        <v>4</v>
      </c>
      <c r="K28" s="32" t="s">
        <v>5</v>
      </c>
      <c r="L28" s="32" t="s">
        <v>6</v>
      </c>
      <c r="M28" s="32" t="s">
        <v>7</v>
      </c>
      <c r="O28" s="26"/>
      <c r="U28" s="42"/>
    </row>
    <row r="29" spans="1:21" x14ac:dyDescent="0.35">
      <c r="A29" s="17"/>
      <c r="B29" s="17"/>
      <c r="C29" s="17"/>
      <c r="G29" s="51" t="str">
        <f>G19</f>
        <v>Unplanned CML penalty/reward calculation (restricted)</v>
      </c>
      <c r="H29" s="85">
        <f>IF(H13=0,"N/A",H19)</f>
        <v>1805036.4080879355</v>
      </c>
      <c r="I29" s="85">
        <f t="shared" ref="I29:M29" si="2">IF(I13=0,"N/A",I19)</f>
        <v>1805036.4080879355</v>
      </c>
      <c r="J29" s="85">
        <f t="shared" si="2"/>
        <v>1805036.4080879355</v>
      </c>
      <c r="K29" s="85">
        <f t="shared" si="2"/>
        <v>1805036.4080879355</v>
      </c>
      <c r="L29" s="85">
        <f t="shared" si="2"/>
        <v>1805036.4080879355</v>
      </c>
      <c r="M29" s="85">
        <f t="shared" si="2"/>
        <v>1805036.4080879355</v>
      </c>
      <c r="O29" s="26"/>
      <c r="U29" s="42"/>
    </row>
    <row r="30" spans="1:21" x14ac:dyDescent="0.35">
      <c r="A30" s="17"/>
      <c r="B30" s="17"/>
      <c r="C30" s="17"/>
      <c r="G30" s="53" t="str">
        <f>G27</f>
        <v>Planned CML penalty/reward calculation (restricted)</v>
      </c>
      <c r="H30" s="86">
        <f>IF(H$21=0,"N/A",H27)</f>
        <v>902518.20404396777</v>
      </c>
      <c r="I30" s="86">
        <f>IF(I$21=0,"N/A",I27)</f>
        <v>902518.20404396777</v>
      </c>
      <c r="J30" s="86">
        <f>IF(J$21=0,"N/A",J27)</f>
        <v>902518.20404396777</v>
      </c>
      <c r="K30" s="86">
        <f>IF(K$21=0,"N/A",K27)</f>
        <v>902518.20404396777</v>
      </c>
      <c r="L30" s="86">
        <f>IF(L$21=0,"N/A",L27)</f>
        <v>902518.20404396777</v>
      </c>
      <c r="M30" s="86">
        <f>IF(M$21=0,"N/A",M27)</f>
        <v>902518.20404396777</v>
      </c>
      <c r="O30" s="26"/>
      <c r="U30" s="42"/>
    </row>
    <row r="31" spans="1:21" ht="15" thickBot="1" x14ac:dyDescent="0.4">
      <c r="A31" s="17"/>
      <c r="B31" s="17"/>
      <c r="C31" s="17"/>
      <c r="G31" s="60" t="s">
        <v>71</v>
      </c>
      <c r="H31" s="83">
        <f>IF(OR(H13=0,H21=0),"N/A",H29+H30)</f>
        <v>2707554.6121319034</v>
      </c>
      <c r="I31" s="83">
        <f t="shared" ref="I31:M31" si="3">IF(OR(I13=0,I21=0),"N/A",I29+I30)</f>
        <v>2707554.6121319034</v>
      </c>
      <c r="J31" s="83">
        <f t="shared" si="3"/>
        <v>2707554.6121319034</v>
      </c>
      <c r="K31" s="83">
        <f t="shared" si="3"/>
        <v>2707554.6121319034</v>
      </c>
      <c r="L31" s="83">
        <f t="shared" si="3"/>
        <v>2707554.6121319034</v>
      </c>
      <c r="M31" s="83">
        <f t="shared" si="3"/>
        <v>2707554.6121319034</v>
      </c>
      <c r="O31" s="26"/>
      <c r="U31" s="42"/>
    </row>
    <row r="32" spans="1:21" x14ac:dyDescent="0.35">
      <c r="A32" s="17"/>
      <c r="B32" s="17"/>
      <c r="C32" s="17"/>
      <c r="O32" s="26"/>
      <c r="U32" s="42"/>
    </row>
    <row r="33" spans="1:21" x14ac:dyDescent="0.35">
      <c r="A33" s="17"/>
      <c r="B33" s="17"/>
      <c r="C33" s="17"/>
      <c r="O33" s="26"/>
      <c r="U33" s="42"/>
    </row>
    <row r="34" spans="1:21" x14ac:dyDescent="0.35">
      <c r="A34" s="17"/>
      <c r="B34" s="17"/>
      <c r="C34" s="17"/>
      <c r="O34" s="26"/>
      <c r="U34" s="42"/>
    </row>
    <row r="35" spans="1:21" x14ac:dyDescent="0.35">
      <c r="A35" s="17"/>
      <c r="B35" s="17"/>
      <c r="C35" s="17"/>
      <c r="O35" s="26"/>
      <c r="U35" s="42"/>
    </row>
    <row r="36" spans="1:21" x14ac:dyDescent="0.35">
      <c r="A36" s="17"/>
      <c r="B36" s="17"/>
      <c r="C36" s="17"/>
      <c r="O36" s="26"/>
      <c r="U36" s="42"/>
    </row>
    <row r="37" spans="1:21" x14ac:dyDescent="0.35">
      <c r="A37" s="17"/>
      <c r="B37" s="17"/>
      <c r="C37" s="17"/>
      <c r="O37" s="26"/>
      <c r="U37" s="42"/>
    </row>
    <row r="38" spans="1:21" x14ac:dyDescent="0.35">
      <c r="A38" s="17"/>
      <c r="B38" s="17"/>
      <c r="C38" s="17"/>
      <c r="O38" s="26"/>
      <c r="U38" s="42"/>
    </row>
    <row r="39" spans="1:21" x14ac:dyDescent="0.35">
      <c r="A39" s="17"/>
      <c r="B39" s="17"/>
      <c r="C39" s="17"/>
      <c r="O39" s="26"/>
      <c r="U39" s="42"/>
    </row>
    <row r="40" spans="1:21" x14ac:dyDescent="0.35">
      <c r="A40" s="17"/>
      <c r="B40" s="17"/>
      <c r="C40" s="17"/>
      <c r="O40" s="26"/>
      <c r="U40" s="42"/>
    </row>
    <row r="41" spans="1:21" x14ac:dyDescent="0.35">
      <c r="A41" s="17"/>
      <c r="B41" s="17"/>
      <c r="C41" s="17"/>
      <c r="O41" s="26"/>
      <c r="U41" s="42"/>
    </row>
    <row r="42" spans="1:21" x14ac:dyDescent="0.35">
      <c r="A42" s="17"/>
      <c r="B42" s="17"/>
      <c r="C42" s="17"/>
      <c r="O42" s="26"/>
      <c r="U42" s="42"/>
    </row>
    <row r="43" spans="1:21" x14ac:dyDescent="0.35">
      <c r="A43" s="17"/>
      <c r="B43" s="17"/>
      <c r="C43" s="17"/>
      <c r="O43" s="26"/>
      <c r="U43" s="42"/>
    </row>
    <row r="44" spans="1:21" x14ac:dyDescent="0.35">
      <c r="A44" s="17"/>
      <c r="B44" s="17"/>
      <c r="C44" s="17"/>
      <c r="O44" s="26"/>
      <c r="U44" s="42"/>
    </row>
    <row r="45" spans="1:21" x14ac:dyDescent="0.35">
      <c r="A45" s="17"/>
      <c r="B45" s="17"/>
      <c r="C45" s="17"/>
      <c r="O45" s="26"/>
      <c r="U45" s="42"/>
    </row>
    <row r="46" spans="1:21" x14ac:dyDescent="0.35">
      <c r="A46" s="17"/>
      <c r="B46" s="17"/>
      <c r="C46" s="17"/>
      <c r="O46" s="26"/>
      <c r="U46" s="42"/>
    </row>
    <row r="47" spans="1:21" x14ac:dyDescent="0.35">
      <c r="A47" s="17"/>
      <c r="B47" s="17"/>
      <c r="C47" s="17"/>
      <c r="O47" s="26"/>
      <c r="U47" s="42"/>
    </row>
    <row r="48" spans="1:21" x14ac:dyDescent="0.35">
      <c r="A48" s="17"/>
      <c r="B48" s="17"/>
      <c r="C48" s="17"/>
      <c r="D48" s="17"/>
      <c r="E48" s="17"/>
      <c r="O48" s="26"/>
      <c r="U48" s="42"/>
    </row>
    <row r="49" spans="1:21" x14ac:dyDescent="0.35">
      <c r="A49" s="17"/>
      <c r="B49" s="17"/>
      <c r="C49" s="17"/>
      <c r="D49" s="17"/>
      <c r="E49" s="17"/>
      <c r="O49" s="26"/>
      <c r="U49" s="42"/>
    </row>
    <row r="50" spans="1:21" x14ac:dyDescent="0.35">
      <c r="A50" s="17"/>
      <c r="B50" s="17"/>
      <c r="C50" s="17"/>
      <c r="D50" s="17"/>
      <c r="E50" s="17"/>
      <c r="O50" s="26"/>
      <c r="U50" s="42"/>
    </row>
    <row r="51" spans="1:21" x14ac:dyDescent="0.35">
      <c r="A51" s="17"/>
      <c r="B51" s="17"/>
      <c r="C51" s="17"/>
      <c r="D51" s="17"/>
      <c r="E51" s="17"/>
      <c r="O51" s="26"/>
      <c r="U51" s="42"/>
    </row>
    <row r="52" spans="1:21" ht="15" thickBot="1" x14ac:dyDescent="0.4">
      <c r="A52" s="17"/>
      <c r="B52" s="17"/>
      <c r="C52" s="17"/>
      <c r="D52" s="17"/>
      <c r="E52" s="17"/>
      <c r="O52" s="41"/>
      <c r="P52" s="58"/>
      <c r="Q52" s="58"/>
      <c r="R52" s="58"/>
      <c r="S52" s="58"/>
      <c r="T52" s="58"/>
      <c r="U52" s="59"/>
    </row>
    <row r="53" spans="1:21" x14ac:dyDescent="0.35">
      <c r="A53" s="17"/>
      <c r="B53" s="17"/>
      <c r="C53" s="17"/>
      <c r="D53" s="17"/>
      <c r="E53" s="17"/>
    </row>
    <row r="54" spans="1:21" x14ac:dyDescent="0.35">
      <c r="A54" s="17"/>
      <c r="B54" s="17"/>
      <c r="C54" s="17"/>
      <c r="D54" s="17"/>
      <c r="E54" s="17"/>
    </row>
    <row r="55" spans="1:21" x14ac:dyDescent="0.35">
      <c r="A55" s="17"/>
      <c r="B55" s="17"/>
      <c r="C55" s="17"/>
      <c r="D55" s="17"/>
      <c r="E55" s="17"/>
    </row>
    <row r="56" spans="1:21" x14ac:dyDescent="0.35">
      <c r="A56" s="17"/>
      <c r="B56" s="17"/>
      <c r="C56" s="17"/>
      <c r="D56" s="17"/>
      <c r="E56" s="17"/>
    </row>
    <row r="57" spans="1:21" x14ac:dyDescent="0.35">
      <c r="A57" s="17"/>
      <c r="B57" s="17"/>
      <c r="C57" s="17"/>
      <c r="D57" s="17"/>
      <c r="E57" s="17"/>
    </row>
    <row r="58" spans="1:21" x14ac:dyDescent="0.35">
      <c r="A58" s="17"/>
      <c r="B58" s="17"/>
      <c r="C58" s="17"/>
      <c r="D58" s="17"/>
      <c r="E58" s="17"/>
    </row>
    <row r="59" spans="1:21" x14ac:dyDescent="0.35">
      <c r="A59" s="17"/>
      <c r="B59" s="17"/>
      <c r="C59" s="17"/>
      <c r="D59" s="17"/>
      <c r="E59" s="17"/>
    </row>
    <row r="60" spans="1:21" x14ac:dyDescent="0.35">
      <c r="A60" s="17"/>
      <c r="B60" s="17"/>
      <c r="C60" s="17"/>
      <c r="D60" s="17"/>
      <c r="E60" s="17"/>
    </row>
    <row r="61" spans="1:21" x14ac:dyDescent="0.35">
      <c r="A61" s="17"/>
      <c r="B61" s="17"/>
      <c r="C61" s="17"/>
      <c r="D61" s="17"/>
      <c r="E61" s="17"/>
    </row>
    <row r="62" spans="1:21" x14ac:dyDescent="0.35">
      <c r="A62" s="17"/>
      <c r="B62" s="17"/>
      <c r="C62" s="17"/>
      <c r="D62" s="17"/>
      <c r="E62" s="17"/>
    </row>
    <row r="63" spans="1:21" x14ac:dyDescent="0.35">
      <c r="A63" s="17"/>
      <c r="B63" s="17"/>
      <c r="C63" s="17"/>
      <c r="D63" s="17"/>
      <c r="E63" s="17"/>
    </row>
    <row r="64" spans="1:21" x14ac:dyDescent="0.35">
      <c r="A64" s="17"/>
      <c r="B64" s="17"/>
      <c r="C64" s="17"/>
      <c r="D64" s="17"/>
      <c r="E64" s="17"/>
    </row>
    <row r="65" spans="1:5" x14ac:dyDescent="0.35">
      <c r="A65" s="17"/>
      <c r="B65" s="17"/>
      <c r="C65" s="17"/>
      <c r="D65" s="17"/>
      <c r="E65" s="17"/>
    </row>
    <row r="66" spans="1:5" x14ac:dyDescent="0.35">
      <c r="A66" s="17"/>
      <c r="B66" s="17"/>
      <c r="C66" s="17"/>
      <c r="D66" s="17"/>
      <c r="E66" s="17"/>
    </row>
    <row r="67" spans="1:5" x14ac:dyDescent="0.35">
      <c r="A67" s="17"/>
      <c r="B67" s="17"/>
      <c r="C67" s="17"/>
      <c r="D67" s="17"/>
      <c r="E67" s="17"/>
    </row>
    <row r="68" spans="1:5" x14ac:dyDescent="0.35">
      <c r="A68" s="17"/>
      <c r="B68" s="17"/>
      <c r="C68" s="17"/>
      <c r="D68" s="17"/>
      <c r="E68" s="17"/>
    </row>
    <row r="69" spans="1:5" x14ac:dyDescent="0.35">
      <c r="A69" s="17"/>
      <c r="B69" s="17"/>
      <c r="C69" s="17"/>
      <c r="D69" s="17"/>
      <c r="E69" s="17"/>
    </row>
    <row r="70" spans="1:5" x14ac:dyDescent="0.35">
      <c r="A70" s="17"/>
      <c r="B70" s="17"/>
      <c r="C70" s="17"/>
      <c r="D70" s="17"/>
      <c r="E70" s="17"/>
    </row>
    <row r="71" spans="1:5" x14ac:dyDescent="0.35">
      <c r="A71" s="17"/>
      <c r="B71" s="17"/>
      <c r="C71" s="17"/>
      <c r="D71" s="17"/>
      <c r="E71" s="17"/>
    </row>
    <row r="72" spans="1:5" x14ac:dyDescent="0.35">
      <c r="A72" s="17"/>
      <c r="B72" s="17"/>
      <c r="C72" s="17"/>
      <c r="D72" s="17"/>
      <c r="E72" s="17"/>
    </row>
    <row r="73" spans="1:5" x14ac:dyDescent="0.35">
      <c r="A73" s="17"/>
      <c r="B73" s="17"/>
      <c r="C73" s="17"/>
      <c r="D73" s="17"/>
      <c r="E73" s="17"/>
    </row>
    <row r="74" spans="1:5" x14ac:dyDescent="0.35">
      <c r="A74" s="17"/>
      <c r="B74" s="17"/>
      <c r="C74" s="17"/>
      <c r="D74" s="17"/>
      <c r="E74" s="17"/>
    </row>
    <row r="75" spans="1:5" x14ac:dyDescent="0.35">
      <c r="A75" s="17"/>
      <c r="B75" s="17"/>
      <c r="C75" s="17"/>
      <c r="D75" s="17"/>
      <c r="E75" s="17"/>
    </row>
    <row r="76" spans="1:5" x14ac:dyDescent="0.35">
      <c r="A76" s="17"/>
      <c r="B76" s="17"/>
      <c r="C76" s="17"/>
      <c r="D76" s="17"/>
      <c r="E76" s="17"/>
    </row>
    <row r="77" spans="1:5" x14ac:dyDescent="0.35">
      <c r="A77" s="17"/>
      <c r="B77" s="17"/>
      <c r="C77" s="17"/>
      <c r="D77" s="17"/>
      <c r="E77" s="17"/>
    </row>
    <row r="78" spans="1:5" x14ac:dyDescent="0.35">
      <c r="A78" s="17"/>
      <c r="B78" s="17"/>
      <c r="C78" s="17"/>
      <c r="D78" s="17"/>
      <c r="E78" s="17"/>
    </row>
    <row r="79" spans="1:5" x14ac:dyDescent="0.35">
      <c r="A79" s="17"/>
      <c r="B79" s="17"/>
      <c r="C79" s="17"/>
      <c r="D79" s="17"/>
      <c r="E79" s="17"/>
    </row>
    <row r="80" spans="1:5" x14ac:dyDescent="0.35">
      <c r="A80" s="17"/>
      <c r="B80" s="17"/>
      <c r="C80" s="17"/>
      <c r="D80" s="17"/>
      <c r="E80" s="17"/>
    </row>
    <row r="81" spans="1:5" x14ac:dyDescent="0.35">
      <c r="A81" s="17"/>
      <c r="B81" s="17"/>
      <c r="C81" s="17"/>
      <c r="D81" s="17"/>
      <c r="E81" s="17"/>
    </row>
    <row r="82" spans="1:5" x14ac:dyDescent="0.35">
      <c r="A82" s="17"/>
      <c r="B82" s="17"/>
      <c r="C82" s="17"/>
      <c r="D82" s="17"/>
      <c r="E82" s="17"/>
    </row>
    <row r="83" spans="1:5" x14ac:dyDescent="0.35">
      <c r="A83" s="17"/>
      <c r="B83" s="17"/>
      <c r="C83" s="17"/>
      <c r="D83" s="17"/>
      <c r="E83" s="17"/>
    </row>
    <row r="84" spans="1:5" x14ac:dyDescent="0.35">
      <c r="A84" s="17"/>
      <c r="B84" s="17"/>
      <c r="C84" s="17"/>
      <c r="D84" s="17"/>
      <c r="E84" s="17"/>
    </row>
    <row r="85" spans="1:5" x14ac:dyDescent="0.35">
      <c r="A85" s="17"/>
      <c r="B85" s="17"/>
      <c r="C85" s="17"/>
      <c r="D85" s="17"/>
      <c r="E85" s="17"/>
    </row>
    <row r="86" spans="1:5" x14ac:dyDescent="0.35">
      <c r="A86" s="17"/>
      <c r="B86" s="17"/>
      <c r="C86" s="17"/>
      <c r="D86" s="17"/>
      <c r="E86" s="17"/>
    </row>
    <row r="87" spans="1:5" x14ac:dyDescent="0.35">
      <c r="A87" s="17"/>
      <c r="B87" s="17"/>
      <c r="C87" s="17"/>
      <c r="D87" s="17"/>
      <c r="E87" s="17"/>
    </row>
    <row r="88" spans="1:5" x14ac:dyDescent="0.35">
      <c r="A88" s="17"/>
      <c r="B88" s="17"/>
      <c r="C88" s="17"/>
      <c r="D88" s="17"/>
      <c r="E88" s="17"/>
    </row>
    <row r="89" spans="1:5" x14ac:dyDescent="0.35">
      <c r="A89" s="17"/>
      <c r="B89" s="17"/>
      <c r="C89" s="17"/>
      <c r="D89" s="17"/>
      <c r="E89" s="17"/>
    </row>
    <row r="90" spans="1:5" x14ac:dyDescent="0.35">
      <c r="A90" s="17"/>
      <c r="B90" s="17"/>
      <c r="C90" s="17"/>
      <c r="D90" s="17"/>
      <c r="E90" s="17"/>
    </row>
    <row r="91" spans="1:5" x14ac:dyDescent="0.35">
      <c r="A91" s="17"/>
      <c r="B91" s="17"/>
      <c r="C91" s="17"/>
      <c r="D91" s="17"/>
      <c r="E91" s="17"/>
    </row>
    <row r="92" spans="1:5" x14ac:dyDescent="0.35">
      <c r="A92" s="17"/>
      <c r="B92" s="17"/>
      <c r="C92" s="17"/>
      <c r="D92" s="17"/>
      <c r="E92" s="17"/>
    </row>
    <row r="93" spans="1:5" x14ac:dyDescent="0.35">
      <c r="A93" s="17"/>
      <c r="B93" s="17"/>
      <c r="C93" s="17"/>
      <c r="D93" s="17"/>
      <c r="E93" s="17"/>
    </row>
    <row r="94" spans="1:5" x14ac:dyDescent="0.35">
      <c r="A94" s="17"/>
      <c r="B94" s="17"/>
      <c r="C94" s="17"/>
      <c r="D94" s="17"/>
      <c r="E94" s="17"/>
    </row>
    <row r="95" spans="1:5" x14ac:dyDescent="0.35">
      <c r="A95" s="17"/>
      <c r="B95" s="17"/>
      <c r="C95" s="17"/>
      <c r="D95" s="17"/>
      <c r="E95" s="17"/>
    </row>
    <row r="96" spans="1:5" x14ac:dyDescent="0.35">
      <c r="A96" s="17"/>
      <c r="B96" s="17"/>
      <c r="C96" s="17"/>
      <c r="D96" s="17"/>
      <c r="E96" s="17"/>
    </row>
    <row r="97" spans="1:5" x14ac:dyDescent="0.35">
      <c r="A97" s="17"/>
      <c r="B97" s="17"/>
      <c r="C97" s="17"/>
      <c r="D97" s="17"/>
      <c r="E97" s="17"/>
    </row>
    <row r="98" spans="1:5" x14ac:dyDescent="0.35">
      <c r="A98" s="17"/>
      <c r="B98" s="17"/>
      <c r="C98" s="17"/>
      <c r="D98" s="17"/>
      <c r="E98" s="17"/>
    </row>
    <row r="99" spans="1:5" x14ac:dyDescent="0.35">
      <c r="A99" s="17"/>
      <c r="B99" s="17"/>
      <c r="C99" s="17"/>
      <c r="D99" s="17"/>
      <c r="E99" s="17"/>
    </row>
    <row r="100" spans="1:5" x14ac:dyDescent="0.35">
      <c r="A100" s="17"/>
      <c r="B100" s="17"/>
      <c r="C100" s="17"/>
      <c r="D100" s="17"/>
      <c r="E100" s="17"/>
    </row>
    <row r="101" spans="1:5" x14ac:dyDescent="0.35">
      <c r="A101" s="17"/>
      <c r="B101" s="17"/>
      <c r="C101" s="17"/>
      <c r="D101" s="17"/>
      <c r="E101" s="17"/>
    </row>
    <row r="102" spans="1:5" x14ac:dyDescent="0.35">
      <c r="A102" s="17"/>
      <c r="B102" s="17"/>
      <c r="C102" s="17"/>
      <c r="D102" s="17"/>
      <c r="E102" s="17"/>
    </row>
    <row r="103" spans="1:5" x14ac:dyDescent="0.35">
      <c r="A103" s="17"/>
      <c r="B103" s="17"/>
      <c r="C103" s="17"/>
      <c r="D103" s="17"/>
      <c r="E103" s="17"/>
    </row>
    <row r="104" spans="1:5" x14ac:dyDescent="0.35">
      <c r="A104" s="17"/>
      <c r="B104" s="17"/>
      <c r="C104" s="17"/>
      <c r="D104" s="17"/>
      <c r="E104" s="17"/>
    </row>
    <row r="105" spans="1:5" x14ac:dyDescent="0.35">
      <c r="A105" s="17"/>
      <c r="B105" s="17"/>
      <c r="C105" s="17"/>
      <c r="D105" s="17"/>
      <c r="E105" s="17"/>
    </row>
    <row r="106" spans="1:5" x14ac:dyDescent="0.35">
      <c r="A106" s="17"/>
      <c r="B106" s="17"/>
      <c r="C106" s="17"/>
      <c r="D106" s="17"/>
      <c r="E106" s="17"/>
    </row>
    <row r="107" spans="1:5" x14ac:dyDescent="0.35">
      <c r="A107" s="17"/>
      <c r="B107" s="17"/>
      <c r="C107" s="17"/>
    </row>
    <row r="108" spans="1:5" x14ac:dyDescent="0.35">
      <c r="A108" s="17"/>
      <c r="B108" s="17"/>
      <c r="C108" s="17"/>
    </row>
    <row r="109" spans="1:5" x14ac:dyDescent="0.35">
      <c r="A109" s="17"/>
      <c r="B109" s="17"/>
      <c r="C109" s="17"/>
    </row>
    <row r="110" spans="1:5" x14ac:dyDescent="0.35">
      <c r="A110" s="17"/>
      <c r="B110" s="17"/>
      <c r="C110" s="17"/>
    </row>
    <row r="111" spans="1:5" x14ac:dyDescent="0.35">
      <c r="A111" s="17"/>
      <c r="B111" s="17"/>
      <c r="C111" s="17"/>
    </row>
    <row r="112" spans="1:5" x14ac:dyDescent="0.35">
      <c r="A112" s="17"/>
      <c r="B112" s="17"/>
      <c r="C112" s="17"/>
    </row>
    <row r="113" spans="1:3" x14ac:dyDescent="0.35">
      <c r="A113" s="17"/>
      <c r="B113" s="17"/>
      <c r="C113" s="17"/>
    </row>
    <row r="114" spans="1:3" x14ac:dyDescent="0.35">
      <c r="C114" s="17"/>
    </row>
  </sheetData>
  <sheetProtection password="C6DF" sheet="1" objects="1" scenarios="1"/>
  <conditionalFormatting sqref="H18:M18">
    <cfRule type="containsText" dxfId="13" priority="13" operator="containsText" text="Penalty">
      <formula>NOT(ISERROR(SEARCH("Penalty",H18)))</formula>
    </cfRule>
    <cfRule type="containsText" dxfId="12" priority="14" operator="containsText" text="Reward">
      <formula>NOT(ISERROR(SEARCH("Reward",H18)))</formula>
    </cfRule>
  </conditionalFormatting>
  <conditionalFormatting sqref="H17:M17">
    <cfRule type="containsText" dxfId="11" priority="11" operator="containsText" text="TRUE">
      <formula>NOT(ISERROR(SEARCH("TRUE",H17)))</formula>
    </cfRule>
    <cfRule type="containsText" dxfId="10" priority="12" operator="containsText" text="FALSE">
      <formula>NOT(ISERROR(SEARCH("FALSE",H17)))</formula>
    </cfRule>
  </conditionalFormatting>
  <conditionalFormatting sqref="H26:M26">
    <cfRule type="containsText" dxfId="9" priority="9" operator="containsText" text="Penalty">
      <formula>NOT(ISERROR(SEARCH("Penalty",H26)))</formula>
    </cfRule>
    <cfRule type="containsText" dxfId="8" priority="10" operator="containsText" text="Reward">
      <formula>NOT(ISERROR(SEARCH("Reward",H26)))</formula>
    </cfRule>
  </conditionalFormatting>
  <conditionalFormatting sqref="H25:M25">
    <cfRule type="containsText" dxfId="7" priority="7" operator="containsText" text="TRUE">
      <formula>NOT(ISERROR(SEARCH("TRUE",H25)))</formula>
    </cfRule>
    <cfRule type="containsText" dxfId="6" priority="8" operator="containsText" text="FALSE">
      <formula>NOT(ISERROR(SEARCH("FALSE",H25)))</formula>
    </cfRule>
  </conditionalFormatting>
  <conditionalFormatting sqref="H22:M22">
    <cfRule type="cellIs" dxfId="5" priority="6" operator="equal">
      <formula>TRUE</formula>
    </cfRule>
  </conditionalFormatting>
  <conditionalFormatting sqref="H14:M14">
    <cfRule type="cellIs" dxfId="4" priority="5" operator="equal">
      <formula>TRUE</formula>
    </cfRule>
  </conditionalFormatting>
  <conditionalFormatting sqref="P11:U11">
    <cfRule type="containsText" dxfId="3" priority="3" operator="containsText" text="FALSE">
      <formula>NOT(ISERROR(SEARCH("FALSE",P11)))</formula>
    </cfRule>
    <cfRule type="containsText" dxfId="2" priority="4" operator="containsText" text="TRUE">
      <formula>NOT(ISERROR(SEARCH("TRUE",P11)))</formula>
    </cfRule>
  </conditionalFormatting>
  <conditionalFormatting sqref="P18:U18">
    <cfRule type="containsText" dxfId="1" priority="1" operator="containsText" text="FALSE">
      <formula>NOT(ISERROR(SEARCH("FALSE",P18)))</formula>
    </cfRule>
    <cfRule type="containsText" dxfId="0" priority="2" operator="containsText" text="TRUE">
      <formula>NOT(ISERROR(SEARCH("TRUE",P18)))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</vt:lpstr>
      <vt:lpstr>Calculations (PROTECTED)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Mitchell</dc:creator>
  <cp:lastModifiedBy>Daniel Mitchell</cp:lastModifiedBy>
  <dcterms:created xsi:type="dcterms:W3CDTF">2017-03-01T19:47:56Z</dcterms:created>
  <dcterms:modified xsi:type="dcterms:W3CDTF">2017-08-02T09:09:52Z</dcterms:modified>
</cp:coreProperties>
</file>