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1445" yWindow="-180" windowWidth="13395" windowHeight="11805" tabRatio="873" activeTab="2"/>
  </bookViews>
  <sheets>
    <sheet name="Inputs" sheetId="3" r:id="rId1"/>
    <sheet name="DAV" sheetId="4" r:id="rId2"/>
    <sheet name="GD17 Pi's Calc - 40 yrs" sheetId="8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b">#REF!</definedName>
    <definedName name="bn">#REF!</definedName>
    <definedName name="caseQ" localSheetId="1">#REF!</definedName>
    <definedName name="caseQ" localSheetId="0">#REF!</definedName>
    <definedName name="caseQ">#REF!</definedName>
    <definedName name="caseR">#REF!</definedName>
    <definedName name="connections_caseA">#REF!</definedName>
    <definedName name="Conv_Factor_Therms_to_kWh">'[1]Universal Data'!$C$49</definedName>
    <definedName name="costs_caseA">#REF!</definedName>
    <definedName name="df">'[2]TRV Bridge'!$N$2</definedName>
    <definedName name="ee">#REF!</definedName>
    <definedName name="er">#REF!</definedName>
    <definedName name="fb">#REF!</definedName>
    <definedName name="Fcol">#REF!</definedName>
    <definedName name="gghjkkj">'[3]Opening Values'!$N$4</definedName>
    <definedName name="moneyoptions">#REF!</definedName>
    <definedName name="moneyoptions1">#REF!</definedName>
    <definedName name="NewPeriodA">#REF!</definedName>
    <definedName name="NewPeriodQ">#REF!</definedName>
    <definedName name="NewPeriodYear">#REF!</definedName>
    <definedName name="NextPeriodYear">#REF!</definedName>
    <definedName name="PeriodEnd">#REF!</definedName>
    <definedName name="_xlnm.Print_Area" localSheetId="1">#REF!</definedName>
    <definedName name="_xlnm.Print_Area" localSheetId="0">Inputs!$A$1:$AG$102</definedName>
    <definedName name="_xlnm.Print_Area">#REF!</definedName>
    <definedName name="_xlnm.Print_Titles" localSheetId="0">Inputs!$A:$C,Inputs!$3:$3</definedName>
    <definedName name="re">#REF!</definedName>
    <definedName name="Reporting_Year">'[4]Universal Data'!$A$8</definedName>
    <definedName name="rp">#REF!</definedName>
    <definedName name="rpi_06">'[5]Opening Values'!$N$1</definedName>
    <definedName name="rpi_10">'[5]Opening Values'!$N$2</definedName>
    <definedName name="RPI_12" localSheetId="1">'[6]Pi''s Calc'!$A$1</definedName>
    <definedName name="RPI_12" localSheetId="0">'[6]Pi''s Calc'!$A$1</definedName>
    <definedName name="RPI_12">'[7]Pi''s Calc'!$A$1</definedName>
    <definedName name="RPI06_" localSheetId="1">#REF!</definedName>
    <definedName name="RPI06_" localSheetId="0">#REF!</definedName>
    <definedName name="RPI06_">#REF!</definedName>
    <definedName name="RPI06est">#REF!</definedName>
    <definedName name="RPI10_">#REF!</definedName>
    <definedName name="RPI11_">#REF!</definedName>
    <definedName name="RPI96_">#REF!</definedName>
    <definedName name="RPIbase">#REF!</definedName>
    <definedName name="rpiQ">#REF!</definedName>
    <definedName name="RPIsept">#REF!</definedName>
    <definedName name="rr">#REF!</definedName>
    <definedName name="s">#REF!</definedName>
    <definedName name="Therm_kWh_Conv">'[8]Universal Data'!$C$54</definedName>
    <definedName name="vb">#REF!</definedName>
    <definedName name="vMax07">#N/A</definedName>
    <definedName name="vMin07">#N/A</definedName>
    <definedName name="ws">#REF!</definedName>
    <definedName name="yearQ">#REF!</definedName>
    <definedName name="yt">#REF!</definedName>
  </definedNames>
  <calcPr calcId="145621"/>
</workbook>
</file>

<file path=xl/calcChain.xml><?xml version="1.0" encoding="utf-8"?>
<calcChain xmlns="http://schemas.openxmlformats.org/spreadsheetml/2006/main">
  <c r="E75" i="3" l="1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R77" i="3"/>
  <c r="AR78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H34" i="3" l="1"/>
  <c r="AI34" i="3" s="1"/>
  <c r="AJ34" i="3" s="1"/>
  <c r="AK34" i="3" s="1"/>
  <c r="AL34" i="3" s="1"/>
  <c r="AM34" i="3" s="1"/>
  <c r="AN34" i="3" s="1"/>
  <c r="AO34" i="3" s="1"/>
  <c r="AP34" i="3" s="1"/>
  <c r="AQ34" i="3" s="1"/>
  <c r="AR34" i="3" s="1"/>
  <c r="AH35" i="3"/>
  <c r="AI35" i="3"/>
  <c r="AJ35" i="3" s="1"/>
  <c r="AK35" i="3" s="1"/>
  <c r="AL35" i="3" s="1"/>
  <c r="AM35" i="3" s="1"/>
  <c r="AN35" i="3" s="1"/>
  <c r="AO35" i="3" s="1"/>
  <c r="AP35" i="3" s="1"/>
  <c r="AQ35" i="3" s="1"/>
  <c r="AR35" i="3" s="1"/>
  <c r="AH36" i="3"/>
  <c r="AI36" i="3" s="1"/>
  <c r="AJ36" i="3" s="1"/>
  <c r="AK36" i="3" s="1"/>
  <c r="AL36" i="3" s="1"/>
  <c r="AM36" i="3" s="1"/>
  <c r="AN36" i="3" s="1"/>
  <c r="AO36" i="3" s="1"/>
  <c r="AP36" i="3" s="1"/>
  <c r="AQ36" i="3" s="1"/>
  <c r="AR36" i="3" s="1"/>
  <c r="AH37" i="3"/>
  <c r="AI37" i="3"/>
  <c r="AJ37" i="3" s="1"/>
  <c r="AK37" i="3" s="1"/>
  <c r="AL37" i="3" s="1"/>
  <c r="AM37" i="3" s="1"/>
  <c r="AN37" i="3" s="1"/>
  <c r="AO37" i="3" s="1"/>
  <c r="AP37" i="3" s="1"/>
  <c r="AQ37" i="3" s="1"/>
  <c r="AR37" i="3" s="1"/>
  <c r="AH38" i="3"/>
  <c r="AI38" i="3" s="1"/>
  <c r="AJ38" i="3" s="1"/>
  <c r="AK38" i="3" s="1"/>
  <c r="AL38" i="3" s="1"/>
  <c r="AM38" i="3" s="1"/>
  <c r="AN38" i="3" s="1"/>
  <c r="AO38" i="3" s="1"/>
  <c r="AP38" i="3" s="1"/>
  <c r="AQ38" i="3" s="1"/>
  <c r="AR38" i="3" s="1"/>
  <c r="AH39" i="3"/>
  <c r="AI39" i="3"/>
  <c r="AJ39" i="3" s="1"/>
  <c r="AK39" i="3" s="1"/>
  <c r="AL39" i="3" s="1"/>
  <c r="AM39" i="3" s="1"/>
  <c r="AN39" i="3" s="1"/>
  <c r="AO39" i="3" s="1"/>
  <c r="AP39" i="3" s="1"/>
  <c r="AQ39" i="3" s="1"/>
  <c r="AR39" i="3" s="1"/>
  <c r="AH40" i="3"/>
  <c r="AI40" i="3" s="1"/>
  <c r="AJ40" i="3" s="1"/>
  <c r="AK40" i="3" s="1"/>
  <c r="AL40" i="3" s="1"/>
  <c r="AM40" i="3" s="1"/>
  <c r="AN40" i="3" s="1"/>
  <c r="AO40" i="3" s="1"/>
  <c r="AP40" i="3" s="1"/>
  <c r="AQ40" i="3" s="1"/>
  <c r="AR40" i="3" s="1"/>
  <c r="AH41" i="3"/>
  <c r="AI41" i="3"/>
  <c r="AJ41" i="3" s="1"/>
  <c r="AK41" i="3" s="1"/>
  <c r="AL41" i="3" s="1"/>
  <c r="AM41" i="3" s="1"/>
  <c r="AN41" i="3" s="1"/>
  <c r="AO41" i="3" s="1"/>
  <c r="AP41" i="3" s="1"/>
  <c r="AQ41" i="3" s="1"/>
  <c r="AR41" i="3" s="1"/>
  <c r="AG35" i="3"/>
  <c r="AG36" i="3"/>
  <c r="AG37" i="3"/>
  <c r="AG38" i="3"/>
  <c r="AG39" i="3"/>
  <c r="AG40" i="3"/>
  <c r="AG41" i="3"/>
  <c r="AG34" i="3"/>
  <c r="E19" i="8" l="1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Z19" i="8"/>
  <c r="AA19" i="8"/>
  <c r="AB19" i="8"/>
  <c r="AC19" i="8"/>
  <c r="AD19" i="8"/>
  <c r="AE19" i="8"/>
  <c r="AF19" i="8"/>
  <c r="AG19" i="8"/>
  <c r="AH19" i="8"/>
  <c r="AI19" i="8"/>
  <c r="AJ19" i="8"/>
  <c r="AK19" i="8"/>
  <c r="AL19" i="8"/>
  <c r="AM19" i="8"/>
  <c r="AN19" i="8"/>
  <c r="AO19" i="8"/>
  <c r="AP19" i="8"/>
  <c r="AQ19" i="8"/>
  <c r="D19" i="8"/>
  <c r="D20" i="8" l="1"/>
  <c r="D23" i="8"/>
  <c r="D97" i="3" s="1"/>
  <c r="D22" i="8"/>
  <c r="D12" i="8" l="1"/>
  <c r="E12" i="8" s="1"/>
  <c r="F12" i="8" s="1"/>
  <c r="G12" i="8" s="1"/>
  <c r="H12" i="8" s="1"/>
  <c r="I12" i="8" s="1"/>
  <c r="J12" i="8" s="1"/>
  <c r="K12" i="8" s="1"/>
  <c r="L12" i="8" s="1"/>
  <c r="M12" i="8" s="1"/>
  <c r="N12" i="8" s="1"/>
  <c r="O12" i="8" s="1"/>
  <c r="P12" i="8" s="1"/>
  <c r="Q12" i="8" s="1"/>
  <c r="R12" i="8" s="1"/>
  <c r="S12" i="8" s="1"/>
  <c r="T12" i="8" s="1"/>
  <c r="U12" i="8" s="1"/>
  <c r="V12" i="8" s="1"/>
  <c r="W12" i="8" s="1"/>
  <c r="X12" i="8" s="1"/>
  <c r="Y12" i="8" s="1"/>
  <c r="Z12" i="8" s="1"/>
  <c r="AA12" i="8" s="1"/>
  <c r="AB12" i="8" s="1"/>
  <c r="AC12" i="8" s="1"/>
  <c r="AD12" i="8" s="1"/>
  <c r="AE12" i="8" s="1"/>
  <c r="AF12" i="8" s="1"/>
  <c r="AG12" i="8" s="1"/>
  <c r="AH12" i="8" s="1"/>
  <c r="AI12" i="8" s="1"/>
  <c r="AJ12" i="8" s="1"/>
  <c r="AK12" i="8" s="1"/>
  <c r="AL12" i="8" s="1"/>
  <c r="AM12" i="8" s="1"/>
  <c r="AN12" i="8" s="1"/>
  <c r="AO12" i="8" s="1"/>
  <c r="AP12" i="8" s="1"/>
  <c r="AQ12" i="8" s="1"/>
  <c r="D6" i="8" l="1"/>
  <c r="E6" i="8" s="1"/>
  <c r="F6" i="8" s="1"/>
  <c r="G6" i="8" s="1"/>
  <c r="H6" i="8" s="1"/>
  <c r="I6" i="8"/>
  <c r="J6" i="8" s="1"/>
  <c r="K6" i="8" s="1"/>
  <c r="L6" i="8" s="1"/>
  <c r="M6" i="8" s="1"/>
  <c r="N6" i="8" s="1"/>
  <c r="O6" i="8" s="1"/>
  <c r="P6" i="8" s="1"/>
  <c r="Q6" i="8" s="1"/>
  <c r="R6" i="8" s="1"/>
  <c r="S6" i="8" s="1"/>
  <c r="T6" i="8" s="1"/>
  <c r="U6" i="8" s="1"/>
  <c r="V6" i="8" s="1"/>
  <c r="W6" i="8" s="1"/>
  <c r="X6" i="8" s="1"/>
  <c r="Y6" i="8" s="1"/>
  <c r="Z6" i="8" s="1"/>
  <c r="AA6" i="8" s="1"/>
  <c r="AB6" i="8" s="1"/>
  <c r="AC6" i="8" s="1"/>
  <c r="AD6" i="8" s="1"/>
  <c r="AE6" i="8" s="1"/>
  <c r="AF6" i="8" s="1"/>
  <c r="AG6" i="8" s="1"/>
  <c r="AH6" i="8" s="1"/>
  <c r="AI6" i="8" s="1"/>
  <c r="AJ6" i="8" s="1"/>
  <c r="AK6" i="8" s="1"/>
  <c r="AL6" i="8" s="1"/>
  <c r="AM6" i="8" s="1"/>
  <c r="AN6" i="8" s="1"/>
  <c r="AO6" i="8" s="1"/>
  <c r="AP6" i="8" s="1"/>
  <c r="AQ6" i="8" s="1"/>
  <c r="D8" i="8" l="1"/>
  <c r="D7" i="8" s="1"/>
  <c r="E23" i="8" l="1"/>
  <c r="F23" i="8" s="1"/>
  <c r="G23" i="8" s="1"/>
  <c r="H23" i="8" s="1"/>
  <c r="I23" i="8" s="1"/>
  <c r="J23" i="8" s="1"/>
  <c r="K23" i="8" s="1"/>
  <c r="L23" i="8" s="1"/>
  <c r="M23" i="8" s="1"/>
  <c r="N23" i="8" s="1"/>
  <c r="O23" i="8" s="1"/>
  <c r="P23" i="8" s="1"/>
  <c r="Q23" i="8" s="1"/>
  <c r="R23" i="8" s="1"/>
  <c r="S23" i="8" s="1"/>
  <c r="T23" i="8" s="1"/>
  <c r="U23" i="8" s="1"/>
  <c r="V23" i="8" s="1"/>
  <c r="W23" i="8" s="1"/>
  <c r="X23" i="8" s="1"/>
  <c r="Y23" i="8" s="1"/>
  <c r="Z23" i="8" s="1"/>
  <c r="AA23" i="8" s="1"/>
  <c r="AB23" i="8" s="1"/>
  <c r="AC23" i="8" s="1"/>
  <c r="AD23" i="8" s="1"/>
  <c r="AE23" i="8" s="1"/>
  <c r="AF23" i="8" s="1"/>
  <c r="AG23" i="8" s="1"/>
  <c r="AH23" i="8" s="1"/>
  <c r="AI23" i="8" s="1"/>
  <c r="AJ23" i="8" s="1"/>
  <c r="AK23" i="8" s="1"/>
  <c r="AL23" i="8" s="1"/>
  <c r="AM23" i="8" s="1"/>
  <c r="AN23" i="8" s="1"/>
  <c r="AO23" i="8" s="1"/>
  <c r="AP23" i="8" s="1"/>
  <c r="AQ23" i="8" s="1"/>
  <c r="D17" i="4"/>
  <c r="C27" i="4"/>
  <c r="C26" i="4"/>
  <c r="C24" i="4"/>
  <c r="C25" i="4"/>
  <c r="C23" i="4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Z17" i="8"/>
  <c r="AA17" i="8"/>
  <c r="AB17" i="8"/>
  <c r="AC17" i="8"/>
  <c r="AD17" i="8"/>
  <c r="AE17" i="8"/>
  <c r="AF17" i="8"/>
  <c r="AG17" i="8"/>
  <c r="AH17" i="8"/>
  <c r="AI17" i="8"/>
  <c r="AJ17" i="8"/>
  <c r="AK17" i="8"/>
  <c r="AL17" i="8"/>
  <c r="AM17" i="8"/>
  <c r="AN17" i="8"/>
  <c r="AO17" i="8"/>
  <c r="AP17" i="8"/>
  <c r="AQ17" i="8"/>
  <c r="AQ63" i="3"/>
  <c r="AQ62" i="3" s="1"/>
  <c r="N62" i="3"/>
  <c r="J11" i="3"/>
  <c r="I58" i="3" l="1"/>
  <c r="AQ18" i="8"/>
  <c r="AO18" i="8"/>
  <c r="AM18" i="8"/>
  <c r="AK18" i="8"/>
  <c r="AI18" i="8"/>
  <c r="AG18" i="8"/>
  <c r="AE18" i="8"/>
  <c r="AC18" i="8"/>
  <c r="AA18" i="8"/>
  <c r="Y18" i="8"/>
  <c r="W18" i="8"/>
  <c r="U18" i="8"/>
  <c r="S18" i="8"/>
  <c r="Q18" i="8"/>
  <c r="O18" i="8"/>
  <c r="M18" i="8"/>
  <c r="K18" i="8"/>
  <c r="I18" i="8"/>
  <c r="G18" i="8"/>
  <c r="E18" i="8"/>
  <c r="D18" i="8"/>
  <c r="AP18" i="8"/>
  <c r="AN18" i="8"/>
  <c r="AL18" i="8"/>
  <c r="AJ18" i="8"/>
  <c r="AH18" i="8"/>
  <c r="AF18" i="8"/>
  <c r="AD18" i="8"/>
  <c r="AB18" i="8"/>
  <c r="Z18" i="8"/>
  <c r="X18" i="8"/>
  <c r="V18" i="8"/>
  <c r="T18" i="8"/>
  <c r="R18" i="8"/>
  <c r="P18" i="8"/>
  <c r="N18" i="8"/>
  <c r="L18" i="8"/>
  <c r="J18" i="8"/>
  <c r="H18" i="8"/>
  <c r="F18" i="8"/>
  <c r="AR28" i="3"/>
  <c r="AQ28" i="3"/>
  <c r="AR26" i="3"/>
  <c r="AQ26" i="3"/>
  <c r="AR24" i="3"/>
  <c r="AQ24" i="3"/>
  <c r="AR22" i="3"/>
  <c r="AQ22" i="3"/>
  <c r="AQ20" i="3"/>
  <c r="AR20" i="3"/>
  <c r="AQ27" i="3"/>
  <c r="AR27" i="3"/>
  <c r="AQ25" i="3"/>
  <c r="AR25" i="3"/>
  <c r="AQ23" i="3"/>
  <c r="AR23" i="3"/>
  <c r="AQ21" i="3"/>
  <c r="AR21" i="3"/>
  <c r="D17" i="8"/>
  <c r="E22" i="8"/>
  <c r="F22" i="8" s="1"/>
  <c r="G22" i="8" s="1"/>
  <c r="H22" i="8" s="1"/>
  <c r="I22" i="8" s="1"/>
  <c r="J22" i="8" s="1"/>
  <c r="K22" i="8" s="1"/>
  <c r="L22" i="8" s="1"/>
  <c r="M22" i="8" s="1"/>
  <c r="N22" i="8" s="1"/>
  <c r="O22" i="8" s="1"/>
  <c r="P22" i="8" s="1"/>
  <c r="Q22" i="8" s="1"/>
  <c r="R22" i="8" s="1"/>
  <c r="S22" i="8" s="1"/>
  <c r="T22" i="8" s="1"/>
  <c r="U22" i="8" s="1"/>
  <c r="V22" i="8" s="1"/>
  <c r="W22" i="8" s="1"/>
  <c r="X22" i="8" s="1"/>
  <c r="Y22" i="8" s="1"/>
  <c r="Z22" i="8" s="1"/>
  <c r="AA22" i="8" s="1"/>
  <c r="AB22" i="8" s="1"/>
  <c r="AC22" i="8" s="1"/>
  <c r="AD22" i="8" s="1"/>
  <c r="AE22" i="8" s="1"/>
  <c r="AF22" i="8" s="1"/>
  <c r="AG22" i="8" s="1"/>
  <c r="AH22" i="8" s="1"/>
  <c r="AI22" i="8" s="1"/>
  <c r="AJ22" i="8" s="1"/>
  <c r="AK22" i="8" s="1"/>
  <c r="AL22" i="8" s="1"/>
  <c r="AM22" i="8" s="1"/>
  <c r="AN22" i="8" s="1"/>
  <c r="AO22" i="8" s="1"/>
  <c r="AP22" i="8" s="1"/>
  <c r="AQ22" i="8" s="1"/>
  <c r="AR63" i="3"/>
  <c r="D16" i="8" l="1"/>
  <c r="D27" i="8"/>
  <c r="F62" i="3" l="1"/>
  <c r="E15" i="8" s="1"/>
  <c r="G62" i="3"/>
  <c r="F15" i="8" s="1"/>
  <c r="H62" i="3"/>
  <c r="G15" i="8" s="1"/>
  <c r="I62" i="3"/>
  <c r="H15" i="8" s="1"/>
  <c r="J62" i="3"/>
  <c r="K62" i="3"/>
  <c r="L62" i="3"/>
  <c r="M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R62" i="3"/>
  <c r="E62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F11" i="3"/>
  <c r="G11" i="3"/>
  <c r="H11" i="3"/>
  <c r="I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F15" i="3"/>
  <c r="F12" i="4" s="1"/>
  <c r="G15" i="3"/>
  <c r="G12" i="4" s="1"/>
  <c r="H15" i="3"/>
  <c r="H12" i="4" s="1"/>
  <c r="I15" i="3"/>
  <c r="I12" i="4" s="1"/>
  <c r="J15" i="3"/>
  <c r="J12" i="4" s="1"/>
  <c r="K15" i="3"/>
  <c r="K12" i="4" s="1"/>
  <c r="L15" i="3"/>
  <c r="L12" i="4" s="1"/>
  <c r="M15" i="3"/>
  <c r="M12" i="4" s="1"/>
  <c r="N15" i="3"/>
  <c r="N12" i="4" s="1"/>
  <c r="O15" i="3"/>
  <c r="O12" i="4" s="1"/>
  <c r="P15" i="3"/>
  <c r="P12" i="4" s="1"/>
  <c r="Q15" i="3"/>
  <c r="Q12" i="4" s="1"/>
  <c r="R15" i="3"/>
  <c r="R12" i="4" s="1"/>
  <c r="S15" i="3"/>
  <c r="S12" i="4" s="1"/>
  <c r="T15" i="3"/>
  <c r="T12" i="4" s="1"/>
  <c r="U15" i="3"/>
  <c r="U12" i="4" s="1"/>
  <c r="V15" i="3"/>
  <c r="V12" i="4" s="1"/>
  <c r="W15" i="3"/>
  <c r="W12" i="4" s="1"/>
  <c r="X15" i="3"/>
  <c r="X12" i="4" s="1"/>
  <c r="Y15" i="3"/>
  <c r="Y12" i="4" s="1"/>
  <c r="Z15" i="3"/>
  <c r="Z12" i="4" s="1"/>
  <c r="AA15" i="3"/>
  <c r="AA12" i="4" s="1"/>
  <c r="AB15" i="3"/>
  <c r="AB12" i="4" s="1"/>
  <c r="AC15" i="3"/>
  <c r="AC12" i="4" s="1"/>
  <c r="AD15" i="3"/>
  <c r="AD12" i="4" s="1"/>
  <c r="AE15" i="3"/>
  <c r="AE12" i="4" s="1"/>
  <c r="AF15" i="3"/>
  <c r="AF12" i="4" s="1"/>
  <c r="AG15" i="3"/>
  <c r="AG12" i="4" s="1"/>
  <c r="AH15" i="3"/>
  <c r="AH12" i="4" s="1"/>
  <c r="AI15" i="3"/>
  <c r="AI12" i="4" s="1"/>
  <c r="AJ15" i="3"/>
  <c r="AJ12" i="4" s="1"/>
  <c r="AK15" i="3"/>
  <c r="AK12" i="4" s="1"/>
  <c r="AL15" i="3"/>
  <c r="AL12" i="4" s="1"/>
  <c r="AM15" i="3"/>
  <c r="AM12" i="4" s="1"/>
  <c r="AN15" i="3"/>
  <c r="AN12" i="4" s="1"/>
  <c r="AO15" i="3"/>
  <c r="AO12" i="4" s="1"/>
  <c r="AP15" i="3"/>
  <c r="AP12" i="4" s="1"/>
  <c r="AQ15" i="3"/>
  <c r="AQ12" i="4" s="1"/>
  <c r="AR15" i="3"/>
  <c r="AR12" i="4" s="1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E9" i="3"/>
  <c r="E10" i="3"/>
  <c r="E11" i="3"/>
  <c r="E12" i="3"/>
  <c r="E13" i="3"/>
  <c r="E14" i="3"/>
  <c r="E15" i="3"/>
  <c r="E12" i="4" s="1"/>
  <c r="E16" i="3"/>
  <c r="E8" i="3"/>
  <c r="E9" i="4" s="1"/>
  <c r="G27" i="4" l="1"/>
  <c r="AK27" i="4"/>
  <c r="AG27" i="4"/>
  <c r="AC27" i="4"/>
  <c r="Y27" i="4"/>
  <c r="U27" i="4"/>
  <c r="Q27" i="4"/>
  <c r="M27" i="4"/>
  <c r="AM27" i="4"/>
  <c r="F27" i="4"/>
  <c r="AJ27" i="4"/>
  <c r="AF27" i="4"/>
  <c r="AB27" i="4"/>
  <c r="X27" i="4"/>
  <c r="T27" i="4"/>
  <c r="P27" i="4"/>
  <c r="L27" i="4"/>
  <c r="E27" i="4"/>
  <c r="I27" i="4"/>
  <c r="AI27" i="4"/>
  <c r="AE27" i="4"/>
  <c r="AA27" i="4"/>
  <c r="W27" i="4"/>
  <c r="S27" i="4"/>
  <c r="O27" i="4"/>
  <c r="K27" i="4"/>
  <c r="H27" i="4"/>
  <c r="AL27" i="4"/>
  <c r="AH27" i="4"/>
  <c r="AD27" i="4"/>
  <c r="Z27" i="4"/>
  <c r="V27" i="4"/>
  <c r="R27" i="4"/>
  <c r="N27" i="4"/>
  <c r="J27" i="4"/>
  <c r="E10" i="4"/>
  <c r="AR27" i="4"/>
  <c r="AP27" i="4"/>
  <c r="AN27" i="4"/>
  <c r="AR10" i="4"/>
  <c r="AP10" i="4"/>
  <c r="AN10" i="4"/>
  <c r="AL10" i="4"/>
  <c r="AJ10" i="4"/>
  <c r="AH10" i="4"/>
  <c r="AF10" i="4"/>
  <c r="AD10" i="4"/>
  <c r="AB10" i="4"/>
  <c r="Z10" i="4"/>
  <c r="X10" i="4"/>
  <c r="V10" i="4"/>
  <c r="T10" i="4"/>
  <c r="R10" i="4"/>
  <c r="P10" i="4"/>
  <c r="N10" i="4"/>
  <c r="L10" i="4"/>
  <c r="J10" i="4"/>
  <c r="H10" i="4"/>
  <c r="F10" i="4"/>
  <c r="AQ11" i="4"/>
  <c r="AO11" i="4"/>
  <c r="AM11" i="4"/>
  <c r="AK11" i="4"/>
  <c r="AI11" i="4"/>
  <c r="AG11" i="4"/>
  <c r="AE11" i="4"/>
  <c r="AC11" i="4"/>
  <c r="AA11" i="4"/>
  <c r="Y11" i="4"/>
  <c r="W11" i="4"/>
  <c r="U11" i="4"/>
  <c r="S11" i="4"/>
  <c r="Q11" i="4"/>
  <c r="O11" i="4"/>
  <c r="M11" i="4"/>
  <c r="K11" i="4"/>
  <c r="I11" i="4"/>
  <c r="G11" i="4"/>
  <c r="AQ9" i="4"/>
  <c r="AO9" i="4"/>
  <c r="AM9" i="4"/>
  <c r="AK9" i="4"/>
  <c r="AI9" i="4"/>
  <c r="AG9" i="4"/>
  <c r="AE9" i="4"/>
  <c r="AC9" i="4"/>
  <c r="AA9" i="4"/>
  <c r="Y9" i="4"/>
  <c r="W9" i="4"/>
  <c r="U9" i="4"/>
  <c r="S9" i="4"/>
  <c r="Q9" i="4"/>
  <c r="O9" i="4"/>
  <c r="M9" i="4"/>
  <c r="K9" i="4"/>
  <c r="I9" i="4"/>
  <c r="G9" i="4"/>
  <c r="E24" i="4"/>
  <c r="E11" i="4"/>
  <c r="AQ27" i="4"/>
  <c r="AO27" i="4"/>
  <c r="AQ10" i="4"/>
  <c r="AO10" i="4"/>
  <c r="AM10" i="4"/>
  <c r="AK10" i="4"/>
  <c r="AI10" i="4"/>
  <c r="AG10" i="4"/>
  <c r="AE10" i="4"/>
  <c r="AC10" i="4"/>
  <c r="AA10" i="4"/>
  <c r="Y10" i="4"/>
  <c r="W10" i="4"/>
  <c r="U10" i="4"/>
  <c r="S10" i="4"/>
  <c r="Q10" i="4"/>
  <c r="O10" i="4"/>
  <c r="M10" i="4"/>
  <c r="K10" i="4"/>
  <c r="I10" i="4"/>
  <c r="G10" i="4"/>
  <c r="AR11" i="4"/>
  <c r="AP11" i="4"/>
  <c r="AN11" i="4"/>
  <c r="AL11" i="4"/>
  <c r="AJ11" i="4"/>
  <c r="AH11" i="4"/>
  <c r="AF11" i="4"/>
  <c r="AD11" i="4"/>
  <c r="AB11" i="4"/>
  <c r="Z11" i="4"/>
  <c r="X11" i="4"/>
  <c r="V11" i="4"/>
  <c r="T11" i="4"/>
  <c r="R11" i="4"/>
  <c r="P11" i="4"/>
  <c r="N11" i="4"/>
  <c r="L11" i="4"/>
  <c r="J11" i="4"/>
  <c r="H11" i="4"/>
  <c r="F11" i="4"/>
  <c r="AR9" i="4"/>
  <c r="AP9" i="4"/>
  <c r="AN9" i="4"/>
  <c r="AL9" i="4"/>
  <c r="AJ9" i="4"/>
  <c r="AH9" i="4"/>
  <c r="AF9" i="4"/>
  <c r="AD9" i="4"/>
  <c r="AB9" i="4"/>
  <c r="Z9" i="4"/>
  <c r="X9" i="4"/>
  <c r="V9" i="4"/>
  <c r="T9" i="4"/>
  <c r="R9" i="4"/>
  <c r="P9" i="4"/>
  <c r="N9" i="4"/>
  <c r="L9" i="4"/>
  <c r="J9" i="4"/>
  <c r="H9" i="4"/>
  <c r="F9" i="4"/>
  <c r="F56" i="3"/>
  <c r="G56" i="3"/>
  <c r="H56" i="3"/>
  <c r="I56" i="3"/>
  <c r="H14" i="8" s="1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F58" i="3"/>
  <c r="G58" i="3"/>
  <c r="H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E59" i="3"/>
  <c r="E58" i="3"/>
  <c r="E57" i="3"/>
  <c r="E56" i="3"/>
  <c r="C59" i="8"/>
  <c r="E3" i="3"/>
  <c r="V13" i="4" l="1"/>
  <c r="V32" i="4" s="1"/>
  <c r="AP13" i="4"/>
  <c r="AP32" i="4" s="1"/>
  <c r="AR13" i="4"/>
  <c r="AR32" i="4" s="1"/>
  <c r="AN13" i="4"/>
  <c r="AN32" i="4" s="1"/>
  <c r="AL13" i="4"/>
  <c r="AL32" i="4" s="1"/>
  <c r="AJ13" i="4"/>
  <c r="AJ32" i="4" s="1"/>
  <c r="AH13" i="4"/>
  <c r="AH32" i="4" s="1"/>
  <c r="AF13" i="4"/>
  <c r="AF32" i="4" s="1"/>
  <c r="AD13" i="4"/>
  <c r="AD32" i="4" s="1"/>
  <c r="AB13" i="4"/>
  <c r="AB32" i="4" s="1"/>
  <c r="Z13" i="4"/>
  <c r="Z32" i="4" s="1"/>
  <c r="X13" i="4"/>
  <c r="X32" i="4" s="1"/>
  <c r="T13" i="4"/>
  <c r="T32" i="4" s="1"/>
  <c r="R13" i="4"/>
  <c r="R32" i="4" s="1"/>
  <c r="P13" i="4"/>
  <c r="P32" i="4" s="1"/>
  <c r="N13" i="4"/>
  <c r="N32" i="4" s="1"/>
  <c r="L13" i="4"/>
  <c r="L32" i="4" s="1"/>
  <c r="AP14" i="8"/>
  <c r="AP28" i="8" s="1"/>
  <c r="AN14" i="8"/>
  <c r="AN28" i="8" s="1"/>
  <c r="AL14" i="8"/>
  <c r="AL28" i="8" s="1"/>
  <c r="AJ14" i="8"/>
  <c r="AJ28" i="8" s="1"/>
  <c r="AH14" i="8"/>
  <c r="AH28" i="8" s="1"/>
  <c r="AF14" i="8"/>
  <c r="AD14" i="8"/>
  <c r="AB14" i="8"/>
  <c r="Z14" i="8"/>
  <c r="X14" i="8"/>
  <c r="V14" i="8"/>
  <c r="T14" i="8"/>
  <c r="R14" i="8"/>
  <c r="P14" i="8"/>
  <c r="N14" i="8"/>
  <c r="L14" i="8"/>
  <c r="J14" i="8"/>
  <c r="F14" i="8"/>
  <c r="AQ14" i="8"/>
  <c r="AQ28" i="8" s="1"/>
  <c r="AO14" i="8"/>
  <c r="AO28" i="8" s="1"/>
  <c r="AM14" i="8"/>
  <c r="AM28" i="8" s="1"/>
  <c r="AK14" i="8"/>
  <c r="AK28" i="8" s="1"/>
  <c r="AI14" i="8"/>
  <c r="AI28" i="8" s="1"/>
  <c r="AG14" i="8"/>
  <c r="AG28" i="8" s="1"/>
  <c r="AE14" i="8"/>
  <c r="AC14" i="8"/>
  <c r="AA14" i="8"/>
  <c r="Y14" i="8"/>
  <c r="W14" i="8"/>
  <c r="U14" i="8"/>
  <c r="S14" i="8"/>
  <c r="Q14" i="8"/>
  <c r="O14" i="8"/>
  <c r="M14" i="8"/>
  <c r="K14" i="8"/>
  <c r="I14" i="8"/>
  <c r="G14" i="8"/>
  <c r="E14" i="8"/>
  <c r="AP26" i="4"/>
  <c r="AQ25" i="4"/>
  <c r="AI24" i="4"/>
  <c r="C43" i="8"/>
  <c r="AN26" i="4"/>
  <c r="AR26" i="4"/>
  <c r="AO25" i="4"/>
  <c r="H24" i="4"/>
  <c r="P24" i="4"/>
  <c r="X24" i="4"/>
  <c r="AF24" i="4"/>
  <c r="AM24" i="4"/>
  <c r="M24" i="4"/>
  <c r="U24" i="4"/>
  <c r="AC24" i="4"/>
  <c r="AK24" i="4"/>
  <c r="F24" i="4"/>
  <c r="N24" i="4"/>
  <c r="V24" i="4"/>
  <c r="AD24" i="4"/>
  <c r="AL24" i="4"/>
  <c r="K24" i="4"/>
  <c r="S24" i="4"/>
  <c r="AA24" i="4"/>
  <c r="G13" i="4"/>
  <c r="AO24" i="4"/>
  <c r="I13" i="4"/>
  <c r="AQ24" i="4"/>
  <c r="K13" i="4"/>
  <c r="M13" i="4"/>
  <c r="O13" i="4"/>
  <c r="Q13" i="4"/>
  <c r="S13" i="4"/>
  <c r="U13" i="4"/>
  <c r="W13" i="4"/>
  <c r="Y13" i="4"/>
  <c r="AA13" i="4"/>
  <c r="AC13" i="4"/>
  <c r="AE13" i="4"/>
  <c r="AG13" i="4"/>
  <c r="AI13" i="4"/>
  <c r="AK13" i="4"/>
  <c r="AM13" i="4"/>
  <c r="AO13" i="4"/>
  <c r="AQ13" i="4"/>
  <c r="AO26" i="4"/>
  <c r="AP25" i="4"/>
  <c r="AI25" i="4"/>
  <c r="AE25" i="4"/>
  <c r="AA25" i="4"/>
  <c r="W25" i="4"/>
  <c r="S25" i="4"/>
  <c r="O25" i="4"/>
  <c r="K25" i="4"/>
  <c r="G25" i="4"/>
  <c r="AJ25" i="4"/>
  <c r="AF25" i="4"/>
  <c r="AB25" i="4"/>
  <c r="X25" i="4"/>
  <c r="T25" i="4"/>
  <c r="P25" i="4"/>
  <c r="L25" i="4"/>
  <c r="H25" i="4"/>
  <c r="E25" i="4"/>
  <c r="AK25" i="4"/>
  <c r="AG25" i="4"/>
  <c r="AC25" i="4"/>
  <c r="Y25" i="4"/>
  <c r="U25" i="4"/>
  <c r="Q25" i="4"/>
  <c r="M25" i="4"/>
  <c r="I25" i="4"/>
  <c r="AM25" i="4"/>
  <c r="AL25" i="4"/>
  <c r="AH25" i="4"/>
  <c r="AD25" i="4"/>
  <c r="Z25" i="4"/>
  <c r="V25" i="4"/>
  <c r="R25" i="4"/>
  <c r="N25" i="4"/>
  <c r="J25" i="4"/>
  <c r="F25" i="4"/>
  <c r="F13" i="4"/>
  <c r="AN24" i="4"/>
  <c r="H13" i="4"/>
  <c r="AP24" i="4"/>
  <c r="J13" i="4"/>
  <c r="AR24" i="4"/>
  <c r="AM26" i="4"/>
  <c r="P26" i="4"/>
  <c r="L26" i="4"/>
  <c r="H26" i="4"/>
  <c r="S26" i="4"/>
  <c r="AJ26" i="4"/>
  <c r="AF26" i="4"/>
  <c r="AB26" i="4"/>
  <c r="X26" i="4"/>
  <c r="T26" i="4"/>
  <c r="Q26" i="4"/>
  <c r="M26" i="4"/>
  <c r="I26" i="4"/>
  <c r="AK26" i="4"/>
  <c r="AG26" i="4"/>
  <c r="AC26" i="4"/>
  <c r="Y26" i="4"/>
  <c r="U26" i="4"/>
  <c r="E26" i="4"/>
  <c r="R26" i="4"/>
  <c r="N26" i="4"/>
  <c r="J26" i="4"/>
  <c r="F26" i="4"/>
  <c r="AL26" i="4"/>
  <c r="AH26" i="4"/>
  <c r="AD26" i="4"/>
  <c r="Z26" i="4"/>
  <c r="V26" i="4"/>
  <c r="O26" i="4"/>
  <c r="K26" i="4"/>
  <c r="G26" i="4"/>
  <c r="AI26" i="4"/>
  <c r="AE26" i="4"/>
  <c r="AA26" i="4"/>
  <c r="W26" i="4"/>
  <c r="L24" i="4"/>
  <c r="T24" i="4"/>
  <c r="AB24" i="4"/>
  <c r="AJ24" i="4"/>
  <c r="I24" i="4"/>
  <c r="Q24" i="4"/>
  <c r="Y24" i="4"/>
  <c r="AG24" i="4"/>
  <c r="E13" i="4"/>
  <c r="E32" i="4" s="1"/>
  <c r="J24" i="4"/>
  <c r="R24" i="4"/>
  <c r="Z24" i="4"/>
  <c r="AH24" i="4"/>
  <c r="G24" i="4"/>
  <c r="O24" i="4"/>
  <c r="W24" i="4"/>
  <c r="AE24" i="4"/>
  <c r="AQ26" i="4"/>
  <c r="AN25" i="4"/>
  <c r="AR25" i="4"/>
  <c r="AG16" i="8" l="1"/>
  <c r="J32" i="4"/>
  <c r="H32" i="4"/>
  <c r="F32" i="4"/>
  <c r="AQ32" i="4"/>
  <c r="AM32" i="4"/>
  <c r="AI32" i="4"/>
  <c r="AE32" i="4"/>
  <c r="AA32" i="4"/>
  <c r="W32" i="4"/>
  <c r="S32" i="4"/>
  <c r="O32" i="4"/>
  <c r="K32" i="4"/>
  <c r="I32" i="4"/>
  <c r="G32" i="4"/>
  <c r="AO32" i="4"/>
  <c r="AK32" i="4"/>
  <c r="AG32" i="4"/>
  <c r="AC32" i="4"/>
  <c r="Y32" i="4"/>
  <c r="U32" i="4"/>
  <c r="Q32" i="4"/>
  <c r="M32" i="4"/>
  <c r="AH16" i="8" l="1"/>
  <c r="L16" i="8"/>
  <c r="AI16" i="8" l="1"/>
  <c r="I15" i="8"/>
  <c r="F6" i="4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S6" i="4" s="1"/>
  <c r="T6" i="4" s="1"/>
  <c r="U6" i="4" s="1"/>
  <c r="V6" i="4" s="1"/>
  <c r="W6" i="4" s="1"/>
  <c r="X6" i="4" s="1"/>
  <c r="Y6" i="4" s="1"/>
  <c r="Z6" i="4" s="1"/>
  <c r="AA6" i="4" s="1"/>
  <c r="AB6" i="4" s="1"/>
  <c r="AC6" i="4" s="1"/>
  <c r="AD6" i="4" s="1"/>
  <c r="AE6" i="4" s="1"/>
  <c r="AF6" i="4" s="1"/>
  <c r="AG6" i="4" s="1"/>
  <c r="AH6" i="4" s="1"/>
  <c r="AI6" i="4" s="1"/>
  <c r="AJ6" i="4" s="1"/>
  <c r="AK6" i="4" s="1"/>
  <c r="AL6" i="4" s="1"/>
  <c r="AM6" i="4" s="1"/>
  <c r="AN6" i="4" s="1"/>
  <c r="AO6" i="4" s="1"/>
  <c r="AP6" i="4" s="1"/>
  <c r="AQ6" i="4" s="1"/>
  <c r="AR6" i="4" s="1"/>
  <c r="AJ16" i="8" l="1"/>
  <c r="J15" i="8"/>
  <c r="E21" i="8"/>
  <c r="A1" i="8"/>
  <c r="AK16" i="8" l="1"/>
  <c r="K15" i="8"/>
  <c r="H59" i="8"/>
  <c r="F21" i="8"/>
  <c r="E27" i="8"/>
  <c r="AF16" i="8"/>
  <c r="AD16" i="8"/>
  <c r="AB16" i="8"/>
  <c r="Z16" i="8"/>
  <c r="X16" i="8"/>
  <c r="AE16" i="8"/>
  <c r="AC16" i="8"/>
  <c r="AA16" i="8"/>
  <c r="Y16" i="8"/>
  <c r="W16" i="8"/>
  <c r="AL16" i="8" l="1"/>
  <c r="L15" i="8"/>
  <c r="G21" i="8"/>
  <c r="F27" i="8"/>
  <c r="W28" i="8"/>
  <c r="Y28" i="8"/>
  <c r="AC28" i="8"/>
  <c r="Z28" i="8"/>
  <c r="AD28" i="8"/>
  <c r="AA28" i="8"/>
  <c r="AE28" i="8"/>
  <c r="X28" i="8"/>
  <c r="AB28" i="8"/>
  <c r="AF28" i="8"/>
  <c r="E8" i="8"/>
  <c r="F8" i="8" s="1"/>
  <c r="G8" i="8" s="1"/>
  <c r="H8" i="8" s="1"/>
  <c r="I8" i="8" s="1"/>
  <c r="J8" i="8" s="1"/>
  <c r="K8" i="8" s="1"/>
  <c r="AM16" i="8" l="1"/>
  <c r="M15" i="8"/>
  <c r="L8" i="8"/>
  <c r="M8" i="8" s="1"/>
  <c r="N8" i="8" s="1"/>
  <c r="O8" i="8" s="1"/>
  <c r="P8" i="8" s="1"/>
  <c r="Q8" i="8" s="1"/>
  <c r="R8" i="8" s="1"/>
  <c r="S8" i="8" s="1"/>
  <c r="T8" i="8" s="1"/>
  <c r="U8" i="8" s="1"/>
  <c r="V8" i="8" s="1"/>
  <c r="K7" i="8"/>
  <c r="H21" i="8"/>
  <c r="G27" i="8"/>
  <c r="L29" i="8"/>
  <c r="D15" i="8"/>
  <c r="H29" i="8"/>
  <c r="F29" i="8"/>
  <c r="E7" i="8"/>
  <c r="AN16" i="8" l="1"/>
  <c r="N15" i="8"/>
  <c r="N29" i="8" s="1"/>
  <c r="O7" i="8"/>
  <c r="I21" i="8"/>
  <c r="H27" i="8"/>
  <c r="G29" i="8"/>
  <c r="E29" i="8"/>
  <c r="W8" i="8"/>
  <c r="V7" i="8"/>
  <c r="D29" i="8"/>
  <c r="H16" i="8"/>
  <c r="P16" i="8"/>
  <c r="I16" i="8"/>
  <c r="M16" i="8"/>
  <c r="Q16" i="8"/>
  <c r="U16" i="8"/>
  <c r="I29" i="8"/>
  <c r="J16" i="8"/>
  <c r="N16" i="8"/>
  <c r="R16" i="8"/>
  <c r="G16" i="8"/>
  <c r="K16" i="8"/>
  <c r="O16" i="8"/>
  <c r="J29" i="8"/>
  <c r="M29" i="8"/>
  <c r="K29" i="8"/>
  <c r="T16" i="8"/>
  <c r="V16" i="8"/>
  <c r="S16" i="8"/>
  <c r="E16" i="8"/>
  <c r="F16" i="8"/>
  <c r="F7" i="8"/>
  <c r="D18" i="4"/>
  <c r="AO16" i="8" l="1"/>
  <c r="AR23" i="4"/>
  <c r="AR28" i="4" s="1"/>
  <c r="AN23" i="4"/>
  <c r="AN28" i="4" s="1"/>
  <c r="AO23" i="4"/>
  <c r="AO28" i="4" s="1"/>
  <c r="AP23" i="4"/>
  <c r="AP28" i="4" s="1"/>
  <c r="AQ23" i="4"/>
  <c r="AQ28" i="4" s="1"/>
  <c r="O15" i="8"/>
  <c r="O29" i="8" s="1"/>
  <c r="J21" i="8"/>
  <c r="I27" i="8"/>
  <c r="D34" i="4"/>
  <c r="E31" i="4" s="1"/>
  <c r="G23" i="4"/>
  <c r="G28" i="4" s="1"/>
  <c r="E23" i="4"/>
  <c r="E28" i="4" s="1"/>
  <c r="E33" i="4" s="1"/>
  <c r="E34" i="4" s="1"/>
  <c r="AJ23" i="4"/>
  <c r="AJ28" i="4" s="1"/>
  <c r="AF23" i="4"/>
  <c r="AF28" i="4" s="1"/>
  <c r="AB23" i="4"/>
  <c r="AB28" i="4" s="1"/>
  <c r="X23" i="4"/>
  <c r="X28" i="4" s="1"/>
  <c r="T23" i="4"/>
  <c r="T28" i="4" s="1"/>
  <c r="P23" i="4"/>
  <c r="P28" i="4" s="1"/>
  <c r="L23" i="4"/>
  <c r="L28" i="4" s="1"/>
  <c r="H23" i="4"/>
  <c r="H28" i="4" s="1"/>
  <c r="AM23" i="4"/>
  <c r="AM28" i="4" s="1"/>
  <c r="AI23" i="4"/>
  <c r="AI28" i="4" s="1"/>
  <c r="AE23" i="4"/>
  <c r="AE28" i="4" s="1"/>
  <c r="AA23" i="4"/>
  <c r="AA28" i="4" s="1"/>
  <c r="W23" i="4"/>
  <c r="W28" i="4" s="1"/>
  <c r="S23" i="4"/>
  <c r="S28" i="4" s="1"/>
  <c r="O23" i="4"/>
  <c r="O28" i="4" s="1"/>
  <c r="K23" i="4"/>
  <c r="K28" i="4" s="1"/>
  <c r="AL23" i="4"/>
  <c r="AL28" i="4" s="1"/>
  <c r="AH23" i="4"/>
  <c r="AH28" i="4" s="1"/>
  <c r="AD23" i="4"/>
  <c r="AD28" i="4" s="1"/>
  <c r="Z23" i="4"/>
  <c r="Z28" i="4" s="1"/>
  <c r="V23" i="4"/>
  <c r="V28" i="4" s="1"/>
  <c r="R23" i="4"/>
  <c r="R28" i="4" s="1"/>
  <c r="N23" i="4"/>
  <c r="N28" i="4" s="1"/>
  <c r="J23" i="4"/>
  <c r="J28" i="4" s="1"/>
  <c r="F23" i="4"/>
  <c r="F28" i="4" s="1"/>
  <c r="AK23" i="4"/>
  <c r="AK28" i="4" s="1"/>
  <c r="AG23" i="4"/>
  <c r="AG28" i="4" s="1"/>
  <c r="AC23" i="4"/>
  <c r="AC28" i="4" s="1"/>
  <c r="Y23" i="4"/>
  <c r="Y28" i="4" s="1"/>
  <c r="U23" i="4"/>
  <c r="U28" i="4" s="1"/>
  <c r="Q23" i="4"/>
  <c r="Q28" i="4" s="1"/>
  <c r="M23" i="4"/>
  <c r="M28" i="4" s="1"/>
  <c r="I23" i="4"/>
  <c r="I28" i="4" s="1"/>
  <c r="X8" i="8"/>
  <c r="W7" i="8"/>
  <c r="G7" i="8"/>
  <c r="AP16" i="8" l="1"/>
  <c r="P15" i="8"/>
  <c r="P29" i="8" s="1"/>
  <c r="K21" i="8"/>
  <c r="J27" i="8"/>
  <c r="Y8" i="8"/>
  <c r="X7" i="8"/>
  <c r="H7" i="8"/>
  <c r="AQ16" i="8" l="1"/>
  <c r="Q15" i="8"/>
  <c r="Q29" i="8" s="1"/>
  <c r="L21" i="8"/>
  <c r="K27" i="8"/>
  <c r="Z8" i="8"/>
  <c r="Y7" i="8"/>
  <c r="I7" i="8"/>
  <c r="R15" i="8" l="1"/>
  <c r="R29" i="8" s="1"/>
  <c r="M21" i="8"/>
  <c r="L27" i="8"/>
  <c r="AA8" i="8"/>
  <c r="Z7" i="8"/>
  <c r="J7" i="8"/>
  <c r="S15" i="8" l="1"/>
  <c r="S29" i="8" s="1"/>
  <c r="N21" i="8"/>
  <c r="M27" i="8"/>
  <c r="AB8" i="8"/>
  <c r="AA7" i="8"/>
  <c r="T15" i="8" l="1"/>
  <c r="T29" i="8" s="1"/>
  <c r="O21" i="8"/>
  <c r="N27" i="8"/>
  <c r="AC8" i="8"/>
  <c r="AB7" i="8"/>
  <c r="L7" i="8"/>
  <c r="U15" i="8" l="1"/>
  <c r="U29" i="8" s="1"/>
  <c r="P21" i="8"/>
  <c r="O27" i="8"/>
  <c r="AD8" i="8"/>
  <c r="AC7" i="8"/>
  <c r="M7" i="8"/>
  <c r="V15" i="8" l="1"/>
  <c r="V29" i="8" s="1"/>
  <c r="Q21" i="8"/>
  <c r="P27" i="8"/>
  <c r="AE8" i="8"/>
  <c r="AD7" i="8"/>
  <c r="N7" i="8"/>
  <c r="W15" i="8" l="1"/>
  <c r="W29" i="8" s="1"/>
  <c r="R21" i="8"/>
  <c r="Q27" i="8"/>
  <c r="AF8" i="8"/>
  <c r="AE7" i="8"/>
  <c r="X15" i="8" l="1"/>
  <c r="X29" i="8" s="1"/>
  <c r="S21" i="8"/>
  <c r="R27" i="8"/>
  <c r="AF7" i="8"/>
  <c r="AG8" i="8"/>
  <c r="P7" i="8"/>
  <c r="Y15" i="8" l="1"/>
  <c r="Y29" i="8" s="1"/>
  <c r="T21" i="8"/>
  <c r="S27" i="8"/>
  <c r="AG7" i="8"/>
  <c r="AH8" i="8"/>
  <c r="Q7" i="8"/>
  <c r="Z15" i="8" l="1"/>
  <c r="Z29" i="8" s="1"/>
  <c r="U21" i="8"/>
  <c r="T27" i="8"/>
  <c r="AH7" i="8"/>
  <c r="AI8" i="8"/>
  <c r="R7" i="8"/>
  <c r="AA15" i="8" l="1"/>
  <c r="AA29" i="8" s="1"/>
  <c r="V21" i="8"/>
  <c r="U27" i="8"/>
  <c r="AI7" i="8"/>
  <c r="AJ8" i="8"/>
  <c r="S7" i="8"/>
  <c r="AB15" i="8" l="1"/>
  <c r="AB29" i="8" s="1"/>
  <c r="W21" i="8"/>
  <c r="V27" i="8"/>
  <c r="AJ7" i="8"/>
  <c r="AK8" i="8"/>
  <c r="T7" i="8"/>
  <c r="AC15" i="8" l="1"/>
  <c r="AC29" i="8" s="1"/>
  <c r="X21" i="8"/>
  <c r="W27" i="8"/>
  <c r="W31" i="8" s="1"/>
  <c r="W57" i="8" s="1"/>
  <c r="AK7" i="8"/>
  <c r="AL8" i="8"/>
  <c r="U7" i="8"/>
  <c r="AD15" i="8" l="1"/>
  <c r="AD29" i="8" s="1"/>
  <c r="Y21" i="8"/>
  <c r="X27" i="8"/>
  <c r="X31" i="8" s="1"/>
  <c r="X57" i="8" s="1"/>
  <c r="AL7" i="8"/>
  <c r="AM8" i="8"/>
  <c r="W35" i="8"/>
  <c r="AE15" i="8" l="1"/>
  <c r="AE29" i="8" s="1"/>
  <c r="Z21" i="8"/>
  <c r="Z27" i="8" s="1"/>
  <c r="Y27" i="8"/>
  <c r="Y31" i="8" s="1"/>
  <c r="Y57" i="8" s="1"/>
  <c r="AM7" i="8"/>
  <c r="AN8" i="8"/>
  <c r="AO8" i="8" s="1"/>
  <c r="AO7" i="8" s="1"/>
  <c r="X35" i="8"/>
  <c r="AF15" i="8" l="1"/>
  <c r="AF29" i="8" s="1"/>
  <c r="AA21" i="8"/>
  <c r="Z31" i="8"/>
  <c r="Z57" i="8" s="1"/>
  <c r="AN7" i="8"/>
  <c r="Y35" i="8"/>
  <c r="AG15" i="8" l="1"/>
  <c r="AG29" i="8" s="1"/>
  <c r="AB21" i="8"/>
  <c r="AA27" i="8"/>
  <c r="AA31" i="8" s="1"/>
  <c r="AA57" i="8" s="1"/>
  <c r="AP8" i="8"/>
  <c r="AQ8" i="8" s="1"/>
  <c r="Z35" i="8"/>
  <c r="AH15" i="8" l="1"/>
  <c r="AH29" i="8" s="1"/>
  <c r="AC21" i="8"/>
  <c r="AB27" i="8"/>
  <c r="AB31" i="8" s="1"/>
  <c r="AB57" i="8" s="1"/>
  <c r="AP7" i="8"/>
  <c r="AQ7" i="8"/>
  <c r="AA35" i="8"/>
  <c r="AI15" i="8" l="1"/>
  <c r="AI29" i="8" s="1"/>
  <c r="AD21" i="8"/>
  <c r="AC27" i="8"/>
  <c r="AC31" i="8" s="1"/>
  <c r="AC57" i="8" s="1"/>
  <c r="AB35" i="8"/>
  <c r="AJ15" i="8" l="1"/>
  <c r="AJ29" i="8" s="1"/>
  <c r="AE21" i="8"/>
  <c r="AD27" i="8"/>
  <c r="AD31" i="8" s="1"/>
  <c r="AD57" i="8" s="1"/>
  <c r="AC35" i="8"/>
  <c r="AK15" i="8" l="1"/>
  <c r="AK29" i="8" s="1"/>
  <c r="AF21" i="8"/>
  <c r="AE27" i="8"/>
  <c r="AE31" i="8" s="1"/>
  <c r="AE57" i="8" s="1"/>
  <c r="AH33" i="4"/>
  <c r="AJ33" i="4"/>
  <c r="AL33" i="4"/>
  <c r="AN33" i="4"/>
  <c r="AP33" i="4"/>
  <c r="AR33" i="4"/>
  <c r="AG33" i="4"/>
  <c r="AI33" i="4"/>
  <c r="AK33" i="4"/>
  <c r="AM33" i="4"/>
  <c r="AO33" i="4"/>
  <c r="AQ33" i="4"/>
  <c r="D14" i="8"/>
  <c r="D28" i="8" s="1"/>
  <c r="D31" i="8" s="1"/>
  <c r="D57" i="8" s="1"/>
  <c r="E28" i="8"/>
  <c r="E31" i="8" s="1"/>
  <c r="E57" i="8" s="1"/>
  <c r="M28" i="8"/>
  <c r="U28" i="8"/>
  <c r="U31" i="8" s="1"/>
  <c r="U57" i="8" s="1"/>
  <c r="G28" i="8"/>
  <c r="K28" i="8"/>
  <c r="O28" i="8"/>
  <c r="O31" i="8" s="1"/>
  <c r="O57" i="8" s="1"/>
  <c r="S28" i="8"/>
  <c r="S31" i="8" s="1"/>
  <c r="S57" i="8" s="1"/>
  <c r="F28" i="8"/>
  <c r="J28" i="8"/>
  <c r="J31" i="8" s="1"/>
  <c r="J57" i="8" s="1"/>
  <c r="N28" i="8"/>
  <c r="N31" i="8" s="1"/>
  <c r="N57" i="8" s="1"/>
  <c r="R28" i="8"/>
  <c r="R31" i="8" s="1"/>
  <c r="R57" i="8" s="1"/>
  <c r="V28" i="8"/>
  <c r="V31" i="8" s="1"/>
  <c r="V57" i="8" s="1"/>
  <c r="I28" i="8"/>
  <c r="Q28" i="8"/>
  <c r="H28" i="8"/>
  <c r="L28" i="8"/>
  <c r="P28" i="8"/>
  <c r="T28" i="8"/>
  <c r="T31" i="8" s="1"/>
  <c r="T57" i="8" s="1"/>
  <c r="AD35" i="8"/>
  <c r="F3" i="3"/>
  <c r="G3" i="3" s="1"/>
  <c r="H3" i="3" s="1"/>
  <c r="I3" i="3" s="1"/>
  <c r="J3" i="3" s="1"/>
  <c r="K3" i="3" s="1"/>
  <c r="L3" i="3" s="1"/>
  <c r="M3" i="3" s="1"/>
  <c r="N3" i="3" s="1"/>
  <c r="O3" i="3" s="1"/>
  <c r="P3" i="3" s="1"/>
  <c r="Q3" i="3" s="1"/>
  <c r="R3" i="3" s="1"/>
  <c r="S3" i="3" s="1"/>
  <c r="T3" i="3" s="1"/>
  <c r="U3" i="3" s="1"/>
  <c r="V3" i="3" s="1"/>
  <c r="W3" i="3" s="1"/>
  <c r="X3" i="3" s="1"/>
  <c r="Y3" i="3" s="1"/>
  <c r="Z3" i="3" s="1"/>
  <c r="AA3" i="3" s="1"/>
  <c r="AB3" i="3" s="1"/>
  <c r="AC3" i="3" s="1"/>
  <c r="AD3" i="3" s="1"/>
  <c r="AE3" i="3" s="1"/>
  <c r="AF3" i="3" s="1"/>
  <c r="AG3" i="3" s="1"/>
  <c r="AH3" i="3" s="1"/>
  <c r="AI3" i="3" s="1"/>
  <c r="AJ3" i="3" s="1"/>
  <c r="AK3" i="3" s="1"/>
  <c r="AL3" i="3" s="1"/>
  <c r="AM3" i="3" s="1"/>
  <c r="AN3" i="3" s="1"/>
  <c r="AO3" i="3" s="1"/>
  <c r="AP3" i="3" s="1"/>
  <c r="AQ3" i="3" s="1"/>
  <c r="AR3" i="3" s="1"/>
  <c r="AL15" i="8" l="1"/>
  <c r="AL29" i="8" s="1"/>
  <c r="L31" i="8"/>
  <c r="L57" i="8" s="1"/>
  <c r="Q31" i="8"/>
  <c r="Q57" i="8" s="1"/>
  <c r="F31" i="8"/>
  <c r="G31" i="8"/>
  <c r="G57" i="8" s="1"/>
  <c r="M31" i="8"/>
  <c r="M57" i="8" s="1"/>
  <c r="D35" i="8"/>
  <c r="P31" i="8"/>
  <c r="H31" i="8"/>
  <c r="H57" i="8" s="1"/>
  <c r="I31" i="8"/>
  <c r="I57" i="8" s="1"/>
  <c r="K31" i="8"/>
  <c r="K57" i="8" s="1"/>
  <c r="E35" i="8"/>
  <c r="AG21" i="8"/>
  <c r="AF27" i="8"/>
  <c r="AF31" i="8" s="1"/>
  <c r="AF57" i="8" s="1"/>
  <c r="J35" i="8"/>
  <c r="S35" i="8"/>
  <c r="U35" i="8"/>
  <c r="T35" i="8"/>
  <c r="R35" i="8"/>
  <c r="V35" i="8"/>
  <c r="N35" i="8"/>
  <c r="O35" i="8"/>
  <c r="AE35" i="8"/>
  <c r="K35" i="8" l="1"/>
  <c r="Q35" i="8"/>
  <c r="AM15" i="8"/>
  <c r="AM29" i="8" s="1"/>
  <c r="G35" i="8"/>
  <c r="H35" i="8"/>
  <c r="L35" i="8"/>
  <c r="M35" i="8"/>
  <c r="I35" i="8"/>
  <c r="P35" i="8"/>
  <c r="P57" i="8"/>
  <c r="F35" i="8"/>
  <c r="F57" i="8"/>
  <c r="AH21" i="8"/>
  <c r="AG27" i="8"/>
  <c r="AG31" i="8" s="1"/>
  <c r="AG57" i="8" s="1"/>
  <c r="AF35" i="8"/>
  <c r="AN15" i="8" l="1"/>
  <c r="AN29" i="8" s="1"/>
  <c r="AI21" i="8"/>
  <c r="AH27" i="8"/>
  <c r="AH31" i="8" s="1"/>
  <c r="AH57" i="8" s="1"/>
  <c r="AG35" i="8"/>
  <c r="AD33" i="4"/>
  <c r="AA33" i="4"/>
  <c r="O33" i="4"/>
  <c r="D39" i="8"/>
  <c r="P33" i="4"/>
  <c r="S33" i="4"/>
  <c r="Y33" i="4"/>
  <c r="Z33" i="4"/>
  <c r="K33" i="4"/>
  <c r="W33" i="4"/>
  <c r="AF33" i="4"/>
  <c r="AC33" i="4"/>
  <c r="J33" i="4"/>
  <c r="AB33" i="4"/>
  <c r="V33" i="4"/>
  <c r="M33" i="4"/>
  <c r="Q33" i="4"/>
  <c r="AE33" i="4"/>
  <c r="G33" i="4"/>
  <c r="I33" i="4"/>
  <c r="T33" i="4"/>
  <c r="R33" i="4"/>
  <c r="U33" i="4"/>
  <c r="X33" i="4"/>
  <c r="H33" i="4"/>
  <c r="F33" i="4"/>
  <c r="L33" i="4"/>
  <c r="N33" i="4"/>
  <c r="AO15" i="8" l="1"/>
  <c r="AO29" i="8" s="1"/>
  <c r="AJ21" i="8"/>
  <c r="AI27" i="8"/>
  <c r="AI31" i="8" s="1"/>
  <c r="AI57" i="8" s="1"/>
  <c r="AH35" i="8"/>
  <c r="AQ15" i="8" l="1"/>
  <c r="AQ29" i="8" s="1"/>
  <c r="AP15" i="8"/>
  <c r="AP29" i="8" s="1"/>
  <c r="AK21" i="8"/>
  <c r="AJ27" i="8"/>
  <c r="AJ31" i="8" s="1"/>
  <c r="AJ57" i="8" s="1"/>
  <c r="AI35" i="8"/>
  <c r="AJ35" i="8" l="1"/>
  <c r="AL21" i="8"/>
  <c r="AK27" i="8"/>
  <c r="AK31" i="8" s="1"/>
  <c r="AK57" i="8" s="1"/>
  <c r="F31" i="4"/>
  <c r="F34" i="4" s="1"/>
  <c r="AM21" i="8" l="1"/>
  <c r="AL27" i="8"/>
  <c r="AL31" i="8" s="1"/>
  <c r="AL57" i="8" s="1"/>
  <c r="AK35" i="8"/>
  <c r="E39" i="8"/>
  <c r="AN21" i="8" l="1"/>
  <c r="AM27" i="8"/>
  <c r="AM31" i="8" s="1"/>
  <c r="AM57" i="8" s="1"/>
  <c r="AL35" i="8"/>
  <c r="G31" i="4"/>
  <c r="G34" i="4" l="1"/>
  <c r="F39" i="8" s="1"/>
  <c r="AO21" i="8"/>
  <c r="AN27" i="8"/>
  <c r="AN31" i="8" s="1"/>
  <c r="AN57" i="8" s="1"/>
  <c r="AM35" i="8"/>
  <c r="H31" i="4" l="1"/>
  <c r="H34" i="4" s="1"/>
  <c r="AP21" i="8"/>
  <c r="AO27" i="8"/>
  <c r="AO31" i="8" s="1"/>
  <c r="AO57" i="8" s="1"/>
  <c r="AN35" i="8"/>
  <c r="G39" i="8" l="1"/>
  <c r="I31" i="4"/>
  <c r="I34" i="4" s="1"/>
  <c r="H39" i="8" s="1"/>
  <c r="H61" i="8" s="1"/>
  <c r="AQ21" i="8"/>
  <c r="AQ27" i="8" s="1"/>
  <c r="AP27" i="8"/>
  <c r="AP31" i="8" s="1"/>
  <c r="AP57" i="8" s="1"/>
  <c r="AO35" i="8"/>
  <c r="AQ31" i="8" l="1"/>
  <c r="AQ57" i="8" s="1"/>
  <c r="J31" i="4"/>
  <c r="J34" i="4" s="1"/>
  <c r="I39" i="8" s="1"/>
  <c r="H63" i="8"/>
  <c r="H64" i="8" s="1"/>
  <c r="AP35" i="8"/>
  <c r="AQ35" i="8" l="1"/>
  <c r="K31" i="4"/>
  <c r="C35" i="8"/>
  <c r="K34" i="4"/>
  <c r="J39" i="8" s="1"/>
  <c r="H51" i="8"/>
  <c r="M59" i="8" s="1"/>
  <c r="L31" i="4" l="1"/>
  <c r="L34" i="4" s="1"/>
  <c r="K39" i="8" s="1"/>
  <c r="M31" i="4" l="1"/>
  <c r="M34" i="4" s="1"/>
  <c r="L39" i="8" s="1"/>
  <c r="N31" i="4" l="1"/>
  <c r="N34" i="4" s="1"/>
  <c r="M39" i="8" l="1"/>
  <c r="M61" i="8" s="1"/>
  <c r="M63" i="8" s="1"/>
  <c r="M64" i="8" s="1"/>
  <c r="O31" i="4" l="1"/>
  <c r="O34" i="4" s="1"/>
  <c r="N39" i="8" l="1"/>
  <c r="M51" i="8" s="1"/>
  <c r="R59" i="8" s="1"/>
  <c r="P31" i="4" l="1"/>
  <c r="P34" i="4" s="1"/>
  <c r="O39" i="8" l="1"/>
  <c r="Q31" i="4" l="1"/>
  <c r="Q34" i="4" s="1"/>
  <c r="P39" i="8" l="1"/>
  <c r="R31" i="4" l="1"/>
  <c r="R34" i="4" s="1"/>
  <c r="Q39" i="8" l="1"/>
  <c r="S31" i="4" l="1"/>
  <c r="S34" i="4" s="1"/>
  <c r="R39" i="8" l="1"/>
  <c r="R61" i="8" s="1"/>
  <c r="R63" i="8" l="1"/>
  <c r="R51" i="8" s="1"/>
  <c r="W59" i="8" s="1"/>
  <c r="T31" i="4"/>
  <c r="T34" i="4" s="1"/>
  <c r="R64" i="8" l="1"/>
  <c r="S39" i="8"/>
  <c r="U31" i="4" l="1"/>
  <c r="U34" i="4" s="1"/>
  <c r="T39" i="8" l="1"/>
  <c r="V31" i="4" l="1"/>
  <c r="V34" i="4" s="1"/>
  <c r="U39" i="8" l="1"/>
  <c r="W31" i="4" l="1"/>
  <c r="W34" i="4" s="1"/>
  <c r="V39" i="8" l="1"/>
  <c r="X31" i="4" l="1"/>
  <c r="X34" i="4" l="1"/>
  <c r="W39" i="8" s="1"/>
  <c r="W61" i="8" s="1"/>
  <c r="W63" i="8" s="1"/>
  <c r="W51" i="8" s="1"/>
  <c r="AB59" i="8" s="1"/>
  <c r="Y31" i="4" l="1"/>
  <c r="Y34" i="4" s="1"/>
  <c r="W64" i="8"/>
  <c r="X39" i="8" l="1"/>
  <c r="Z31" i="4"/>
  <c r="Z34" i="4" s="1"/>
  <c r="Y39" i="8" s="1"/>
  <c r="AA31" i="4" l="1"/>
  <c r="AA34" i="4" s="1"/>
  <c r="Z39" i="8" s="1"/>
  <c r="AB31" i="4" l="1"/>
  <c r="AB34" i="4" s="1"/>
  <c r="AA39" i="8" l="1"/>
  <c r="AC31" i="4"/>
  <c r="AC34" i="4" s="1"/>
  <c r="AB39" i="8" s="1"/>
  <c r="AB61" i="8" s="1"/>
  <c r="AD31" i="4" l="1"/>
  <c r="AB63" i="8"/>
  <c r="AB51" i="8" s="1"/>
  <c r="AG59" i="8" s="1"/>
  <c r="AD34" i="4"/>
  <c r="AC39" i="8" s="1"/>
  <c r="AE31" i="4" l="1"/>
  <c r="AE34" i="4" s="1"/>
  <c r="AD39" i="8" s="1"/>
  <c r="AB64" i="8"/>
  <c r="AF31" i="4" l="1"/>
  <c r="AF34" i="4" s="1"/>
  <c r="AE39" i="8" l="1"/>
  <c r="AG31" i="4" l="1"/>
  <c r="AG34" i="4" s="1"/>
  <c r="AF39" i="8" l="1"/>
  <c r="AH31" i="4" l="1"/>
  <c r="AH34" i="4" l="1"/>
  <c r="AG39" i="8" s="1"/>
  <c r="AG61" i="8" s="1"/>
  <c r="AG63" i="8" s="1"/>
  <c r="AG64" i="8" s="1"/>
  <c r="AI31" i="4" l="1"/>
  <c r="AI34" i="4" s="1"/>
  <c r="AH39" i="8" s="1"/>
  <c r="AG51" i="8" s="1"/>
  <c r="AL59" i="8" s="1"/>
  <c r="AJ31" i="4" l="1"/>
  <c r="AJ34" i="4" s="1"/>
  <c r="AI39" i="8" s="1"/>
  <c r="AK31" i="4" l="1"/>
  <c r="AK34" i="4" s="1"/>
  <c r="AJ39" i="8" s="1"/>
  <c r="AL31" i="4" l="1"/>
  <c r="AL34" i="4" s="1"/>
  <c r="AK39" i="8" s="1"/>
  <c r="AM31" i="4" l="1"/>
  <c r="AM34" i="4" s="1"/>
  <c r="AL39" i="8" s="1"/>
  <c r="AL61" i="8" s="1"/>
  <c r="AL63" i="8" s="1"/>
  <c r="AL64" i="8" s="1"/>
  <c r="AN31" i="4" l="1"/>
  <c r="AN34" i="4" l="1"/>
  <c r="AO31" i="4" s="1"/>
  <c r="AO34" i="4" s="1"/>
  <c r="AN39" i="8" s="1"/>
  <c r="AP31" i="4" l="1"/>
  <c r="AM39" i="8"/>
  <c r="AP34" i="4"/>
  <c r="AO39" i="8" s="1"/>
  <c r="AL51" i="8"/>
  <c r="AQ59" i="8" s="1"/>
  <c r="AQ31" i="4" l="1"/>
  <c r="AQ34" i="4" s="1"/>
  <c r="AP39" i="8" s="1"/>
  <c r="AR31" i="4" l="1"/>
  <c r="AR34" i="4" s="1"/>
  <c r="AQ39" i="8" s="1"/>
  <c r="AQ61" i="8" l="1"/>
  <c r="AQ63" i="8" s="1"/>
  <c r="AQ64" i="8" s="1"/>
  <c r="C44" i="8"/>
  <c r="C45" i="8" s="1"/>
  <c r="AQ51" i="8" l="1"/>
</calcChain>
</file>

<file path=xl/comments1.xml><?xml version="1.0" encoding="utf-8"?>
<comments xmlns="http://schemas.openxmlformats.org/spreadsheetml/2006/main">
  <authors>
    <author>Linda Beirne</author>
  </authors>
  <commentList>
    <comment ref="E77" authorId="0">
      <text>
        <r>
          <rPr>
            <b/>
            <sz val="9"/>
            <color indexed="81"/>
            <rFont val="Tahoma"/>
            <family val="2"/>
          </rPr>
          <t>Linda Beirne:</t>
        </r>
        <r>
          <rPr>
            <sz val="9"/>
            <color indexed="81"/>
            <rFont val="Tahoma"/>
            <family val="2"/>
          </rPr>
          <t xml:space="preserve">
See Tab Summary Volumes.  Submission numbers have been used for Tariff.  Domestic and Contract are based on the FMA profiling and design information from November 2014 </t>
        </r>
      </text>
    </comment>
  </commentList>
</comments>
</file>

<file path=xl/sharedStrings.xml><?xml version="1.0" encoding="utf-8"?>
<sst xmlns="http://schemas.openxmlformats.org/spreadsheetml/2006/main" count="253" uniqueCount="110">
  <si>
    <t>Opex</t>
  </si>
  <si>
    <t>Domestic</t>
  </si>
  <si>
    <t>Other</t>
  </si>
  <si>
    <t>P1</t>
  </si>
  <si>
    <t>P5</t>
  </si>
  <si>
    <t>Inputs</t>
  </si>
  <si>
    <t>Source</t>
  </si>
  <si>
    <t>Services</t>
  </si>
  <si>
    <t>Capex</t>
  </si>
  <si>
    <t>Volumes (Therms)</t>
  </si>
  <si>
    <t>P6</t>
  </si>
  <si>
    <t>P4</t>
  </si>
  <si>
    <t>P3</t>
  </si>
  <si>
    <t>P2</t>
  </si>
  <si>
    <t>PI's model V7</t>
  </si>
  <si>
    <t>Mains</t>
  </si>
  <si>
    <t>Other Capex</t>
  </si>
  <si>
    <t>Total OAV</t>
  </si>
  <si>
    <t>Condition 2.3.17 Calculation of DAV</t>
  </si>
  <si>
    <t xml:space="preserve">Annual Capex </t>
  </si>
  <si>
    <t>Total capex</t>
  </si>
  <si>
    <t>Check</t>
  </si>
  <si>
    <t>Opening DAV (Capex Only)</t>
  </si>
  <si>
    <t>Depreciation</t>
  </si>
  <si>
    <t>Useful Life</t>
  </si>
  <si>
    <t>Opening DAV</t>
  </si>
  <si>
    <t>Meters, PRS, Telemetry</t>
  </si>
  <si>
    <t>Total depreciation</t>
  </si>
  <si>
    <t>DAV</t>
  </si>
  <si>
    <t>Opening balance</t>
  </si>
  <si>
    <t>Closing balance</t>
  </si>
  <si>
    <t>Return</t>
  </si>
  <si>
    <t>£'000</t>
  </si>
  <si>
    <t>Real Return pa</t>
  </si>
  <si>
    <t>Discount Factor (Mid Yr)</t>
  </si>
  <si>
    <t>Discount Factor (Yr End)</t>
  </si>
  <si>
    <t>Volumes (therms '000)</t>
  </si>
  <si>
    <t>£/therm</t>
  </si>
  <si>
    <t>Conditions 4.6 and 4.6.6 Establishing Best Available Revenue Per Unit and Calculating Cashflow</t>
  </si>
  <si>
    <t>Allowed Revenue</t>
  </si>
  <si>
    <t>Cashflows</t>
  </si>
  <si>
    <t>Discounted Cashflow</t>
  </si>
  <si>
    <t>Closing DAV</t>
  </si>
  <si>
    <t>TRV</t>
  </si>
  <si>
    <r>
      <t xml:space="preserve">Backsolve to 0 by running Macro </t>
    </r>
    <r>
      <rPr>
        <b/>
        <sz val="10"/>
        <color rgb="FFFF0000"/>
        <rFont val="Calibri"/>
        <family val="2"/>
        <scheme val="minor"/>
      </rPr>
      <t>Ctrl + q</t>
    </r>
  </si>
  <si>
    <t>Condition 4.6.8 Calculating TRV</t>
  </si>
  <si>
    <t>Total Regulatory Value (TRV)</t>
  </si>
  <si>
    <t>Condition 4.6.9 Calculating Profile Adjustment</t>
  </si>
  <si>
    <t>Adjusted Cashflows</t>
  </si>
  <si>
    <t>Closing TRV (Incl Return)</t>
  </si>
  <si>
    <t>Calculated PA</t>
  </si>
  <si>
    <t>GD17</t>
  </si>
  <si>
    <t>Post GD17</t>
  </si>
  <si>
    <t>£2014</t>
  </si>
  <si>
    <t>Opening Asset Value (£2014)</t>
  </si>
  <si>
    <t>Total Capex - DEC £2014</t>
  </si>
  <si>
    <t>Total Opex - DEC £2014</t>
  </si>
  <si>
    <t>Discounted DAV2045</t>
  </si>
  <si>
    <t>Submission</t>
  </si>
  <si>
    <r>
      <t xml:space="preserve">Capex - </t>
    </r>
    <r>
      <rPr>
        <b/>
        <sz val="10"/>
        <color rgb="FFFF0000"/>
        <rFont val="Calibri"/>
        <family val="2"/>
      </rPr>
      <t>Subtotals in £2014 Av - GD17 Submission</t>
    </r>
  </si>
  <si>
    <t>FE GD17 Submission</t>
  </si>
  <si>
    <t>INPUTS BASIS</t>
  </si>
  <si>
    <t>UR Draft Det</t>
  </si>
  <si>
    <t>UR Final Det</t>
  </si>
  <si>
    <t>Total Volume (Therms) - UR Draft Det</t>
  </si>
  <si>
    <t>Total Capex - Av £2014 - UR Draft Det</t>
  </si>
  <si>
    <t>Total Capex - Av £2014 - UR Final Det</t>
  </si>
  <si>
    <t>Total Opex - Av £2014 - UR Final Det</t>
  </si>
  <si>
    <t>GD17 onward</t>
  </si>
  <si>
    <t>SELECT BASIS OF MODELLING INPUTS</t>
  </si>
  <si>
    <r>
      <t xml:space="preserve">Capex - </t>
    </r>
    <r>
      <rPr>
        <b/>
        <sz val="10"/>
        <color rgb="FFFF0000"/>
        <rFont val="Calibri"/>
        <family val="2"/>
      </rPr>
      <t>Subtotals in Av £2014 - UR Draft Det</t>
    </r>
  </si>
  <si>
    <r>
      <t xml:space="preserve">Capex - </t>
    </r>
    <r>
      <rPr>
        <b/>
        <sz val="10"/>
        <color rgb="FFFF0000"/>
        <rFont val="Calibri"/>
        <family val="2"/>
      </rPr>
      <t>Subtotals in Av £2014 - UR Final Det</t>
    </r>
  </si>
  <si>
    <r>
      <t xml:space="preserve">Capex - </t>
    </r>
    <r>
      <rPr>
        <b/>
        <sz val="10"/>
        <color rgb="FFFF0000"/>
        <rFont val="Calibri"/>
        <family val="2"/>
      </rPr>
      <t>Subtotals in DEC £2014  - GD17 Submission</t>
    </r>
  </si>
  <si>
    <t>Total Volume (Therms) - UR Final Det</t>
  </si>
  <si>
    <t>GD17 FD</t>
  </si>
  <si>
    <t>7 Bar Mains</t>
  </si>
  <si>
    <t>LP, 2Bar or 4Bar Mains</t>
  </si>
  <si>
    <t>Pressure Reduction</t>
  </si>
  <si>
    <t>Domestic Services</t>
  </si>
  <si>
    <t>Domestic Meters</t>
  </si>
  <si>
    <t>I&amp;C Services</t>
  </si>
  <si>
    <t>I&amp;C Meters</t>
  </si>
  <si>
    <t>TMA</t>
  </si>
  <si>
    <t>RPI Dec</t>
  </si>
  <si>
    <t>RPI Av 2014</t>
  </si>
  <si>
    <t>include</t>
  </si>
  <si>
    <t>exclude</t>
  </si>
  <si>
    <t>Meters/PRS/Tele</t>
  </si>
  <si>
    <t>Categories for modelling purposes</t>
  </si>
  <si>
    <t>Basis of Depreciation</t>
  </si>
  <si>
    <t>FE</t>
  </si>
  <si>
    <t>Small I&amp;C (Tarriff)</t>
  </si>
  <si>
    <t>Medium I&amp;C (Tarriff)</t>
  </si>
  <si>
    <t>Large I&amp;C (Tarriff)</t>
  </si>
  <si>
    <t>Contract I&amp;C (Contract)</t>
  </si>
  <si>
    <t>Super Contract I&amp;C (Contract)</t>
  </si>
  <si>
    <t>GD17 DD - using Bid Volumes</t>
  </si>
  <si>
    <t>V Domestic (P1)</t>
  </si>
  <si>
    <t>P Domestic (P1)</t>
  </si>
  <si>
    <t>P Contract (P5 + P6)</t>
  </si>
  <si>
    <t>V Tarriff (P2 + P3 + P4)</t>
  </si>
  <si>
    <t>V Contract (P5 + P6)</t>
  </si>
  <si>
    <t>P Tariff (P2 + P3 + P4)</t>
  </si>
  <si>
    <t>Av £2014</t>
  </si>
  <si>
    <t>Total Capex - Av £2014 - SGN GD17 Submission</t>
  </si>
  <si>
    <t>Total Opex - Av £2014 - SGN GD17 Submission</t>
  </si>
  <si>
    <t>Total Volume (Therms) - SGN GD17 Submission</t>
  </si>
  <si>
    <r>
      <t xml:space="preserve">Total Opex - Av £2014 - UR Draft Det - </t>
    </r>
    <r>
      <rPr>
        <b/>
        <sz val="10"/>
        <color rgb="FFFF0000"/>
        <rFont val="Calibri"/>
        <family val="2"/>
      </rPr>
      <t>Using Bid Opex to 2026 and continue trend from 2027 onwards</t>
    </r>
  </si>
  <si>
    <t>Revenue</t>
  </si>
  <si>
    <t>SGN P Tariff Model - Calculation of Pi tariffs, Allowed Revenues, PA and TRV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</si>
</sst>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1">
    <numFmt numFmtId="6" formatCode="&quot;£&quot;#,##0;[Red]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0.000"/>
    <numFmt numFmtId="166" formatCode="_(* #,##0.00_);_(* \(#,##0.00\);_(* &quot;-&quot;??_);_(@_)"/>
    <numFmt numFmtId="167" formatCode="_(* #,##0_);_(* \(#,##0\);_(* &quot;-&quot;??_);_(@_)"/>
    <numFmt numFmtId="168" formatCode="#,##0;\(#,##0\)"/>
    <numFmt numFmtId="169" formatCode="_(&quot;£&quot;* #,##0.00_);_(&quot;£&quot;* \(#,##0.00\);_(&quot;£&quot;* &quot;-&quot;??_);_(@_)"/>
    <numFmt numFmtId="170" formatCode="_-[$€-2]* #,##0.00_-;\-[$€-2]* #,##0.00_-;_-[$€-2]* &quot;-&quot;??_-"/>
    <numFmt numFmtId="171" formatCode="0.0000"/>
    <numFmt numFmtId="172" formatCode="#,##0.0"/>
    <numFmt numFmtId="173" formatCode="[$$-409]#,##0.00"/>
    <numFmt numFmtId="174" formatCode="#,##0.0\ ;\(#,##0.0\)"/>
    <numFmt numFmtId="175" formatCode="&quot;$&quot;#,##0.00_);[Red]\(&quot;$&quot;#,##0.00\)"/>
    <numFmt numFmtId="176" formatCode="#,##0_);[Red]\(#,##0\);&quot;-&quot;"/>
    <numFmt numFmtId="177" formatCode="mmmm\ d\,\ yyyy"/>
    <numFmt numFmtId="178" formatCode="_(&quot;$&quot;#,##0_)&quot;millions&quot;;\(&quot;$&quot;#,##0\)&quot; millions&quot;"/>
    <numFmt numFmtId="179" formatCode="&quot;$&quot;#,##0.00_)\ \ \ ;\(&quot;$&quot;#,##0.00\)\ \ \ "/>
    <numFmt numFmtId="180" formatCode="&quot;$&quot;#,##0.00&quot;*&quot;\ \ ;\(&quot;$&quot;#,##0.00\)&quot;*&quot;\ \ "/>
    <numFmt numFmtId="181" formatCode="&quot;$&quot;#,##0.00\A_)\ ;\(&quot;$&quot;#,##0.00\A\)\ \ "/>
    <numFmt numFmtId="182" formatCode="&quot;$&quot;@\ "/>
    <numFmt numFmtId="183" formatCode="[$-809]d\ mmmm\ yyyy;@"/>
    <numFmt numFmtId="184" formatCode="000\-00\-0000\ "/>
    <numFmt numFmtId="185" formatCode="0.0%"/>
    <numFmt numFmtId="186" formatCode="_(* #,##0_);_(* \(#,##0\);_(* &quot;-&quot;_);_(@_)"/>
    <numFmt numFmtId="187" formatCode="_(* #,##0_);_(* \(#,##0\);_(* &quot;0&quot;_);_(@_)"/>
    <numFmt numFmtId="188" formatCode="#,##0.0_);\(#,##0.0\)"/>
    <numFmt numFmtId="189" formatCode="&quot;$&quot;_(#,##0.00_);&quot;$&quot;\(#,##0.00\)"/>
    <numFmt numFmtId="190" formatCode="_-&quot;$&quot;* #,##0.0_-;\-&quot;$&quot;* #,##0.0_-;_-&quot;$&quot;* &quot;-&quot;??_-;_-@_-"/>
    <numFmt numFmtId="191" formatCode="#,##0_);\(#,##0\);&quot;-  &quot;;&quot; &quot;@&quot; &quot;"/>
    <numFmt numFmtId="192" formatCode="#,##0.0_)\x;\(#,##0.0\)\x"/>
    <numFmt numFmtId="193" formatCode="&quot;$&quot;#,##0"/>
    <numFmt numFmtId="194" formatCode="#,##0.0_)_x;\(#,##0.0\)_x"/>
    <numFmt numFmtId="195" formatCode="_(&quot;$&quot;* #,##0_);_(&quot;$&quot;* \(#,##0\);_(&quot;$&quot;* &quot;-&quot;??_);_(@_)"/>
    <numFmt numFmtId="196" formatCode="0.0_)\%;\(0.0\)\%"/>
    <numFmt numFmtId="197" formatCode="_-* #,##0.000_-;\-* #,##0.000_-;_-* &quot;-&quot;??_-;_-@_-"/>
    <numFmt numFmtId="198" formatCode="#,##0.0_)_%;\(#,##0.0\)_%"/>
    <numFmt numFmtId="199" formatCode="_(&quot;$&quot;* #,##0.0_);_(&quot;$&quot;* \(#,##0.0\);_(&quot;$&quot;* &quot;-&quot;?_);_(@_)"/>
    <numFmt numFmtId="200" formatCode="#,##0.0_);[Red]\(#,##0.0\)"/>
    <numFmt numFmtId="201" formatCode="_-&quot;£&quot;* #,##0.0_-;_-&quot;£&quot;* \(#,##0.0\)"/>
    <numFmt numFmtId="202" formatCode="\£\ #,##0_);[Red]\(\£\ #,##0\)"/>
    <numFmt numFmtId="203" formatCode="#,##0.00;[Red]\(#,##0.00\);\-"/>
    <numFmt numFmtId="204" formatCode="\¥\ #,##0_);[Red]\(\¥\ #,##0\)"/>
    <numFmt numFmtId="205" formatCode="_-\€* #,##0.0_-;_-\€* \(#,##0.0\)"/>
    <numFmt numFmtId="206" formatCode="0;[Red]\(0\);\-"/>
    <numFmt numFmtId="207" formatCode="#,##0;[Red]\(#,##0\);\-"/>
    <numFmt numFmtId="208" formatCode="#,##0,_);[Red]\(#,##0,\)"/>
    <numFmt numFmtId="209" formatCode="0.0;\(0.0\);\-"/>
    <numFmt numFmtId="210" formatCode="0.00;\(0.00\);\-"/>
    <numFmt numFmtId="211" formatCode="0.00;[Red]\(0.00\);\-"/>
    <numFmt numFmtId="212" formatCode="0.000;\(0.000\);\-"/>
    <numFmt numFmtId="213" formatCode="_-&quot;£&quot;* #,##0.000_-;\-&quot;£&quot;* #,##0.000_-;_-&quot;£&quot;* &quot;-&quot;??_-;_-@_-"/>
    <numFmt numFmtId="214" formatCode="0\A"/>
    <numFmt numFmtId="215" formatCode="m\-d\-yy"/>
    <numFmt numFmtId="216" formatCode="0.0_)"/>
    <numFmt numFmtId="217" formatCode="#,##0;[Red]\-#,##0;\-"/>
    <numFmt numFmtId="218" formatCode="_ &quot;R&quot;\ * #,##0_ ;_ &quot;R&quot;\ * \-#,##0_ ;_ &quot;R&quot;\ * &quot;-&quot;_ ;_ @_ "/>
    <numFmt numFmtId="219" formatCode="0.00\ "/>
    <numFmt numFmtId="220" formatCode="#,##0.0,,,&quot;bn&quot;"/>
    <numFmt numFmtId="221" formatCode="0.0%_);[Red]\(0.0%\)"/>
    <numFmt numFmtId="222" formatCode="0.0%;\(0.0\)%"/>
    <numFmt numFmtId="223" formatCode="0&quot; bp&quot;"/>
    <numFmt numFmtId="224" formatCode="#,##0;&quot;(&quot;#,##0&quot;)&quot;;&quot;-&quot;"/>
    <numFmt numFmtId="225" formatCode="_(* #,##0.0_);_(* \(#,##0.0\);_(* &quot;-&quot;?_);@_)"/>
    <numFmt numFmtId="226" formatCode="\•\ \ @"/>
    <numFmt numFmtId="227" formatCode="#,##0_);[Red]\(#,##0\);&quot;-&quot;_);[Blue]&quot;Error-&quot;@"/>
    <numFmt numFmtId="228" formatCode="#,##0.0_);[Red]\(#,##0.0\);&quot;-&quot;_);[Blue]&quot;Error-&quot;@"/>
    <numFmt numFmtId="229" formatCode="#,##0.00_);[Red]\(#,##0.00\);&quot;-&quot;_);[Blue]&quot;Error-&quot;@"/>
    <numFmt numFmtId="230" formatCode="&quot;£&quot;* #,##0_);[Red]&quot;£&quot;* \(#,##0\);&quot;£&quot;* &quot;-&quot;_);[Blue]&quot;Error-&quot;@"/>
    <numFmt numFmtId="231" formatCode="&quot;£&quot;* #,##0.0_);[Red]&quot;£&quot;* \(#,##0.0\);&quot;£&quot;* &quot;-&quot;_);[Blue]&quot;Error-&quot;@"/>
    <numFmt numFmtId="232" formatCode="&quot;£&quot;* #,##0.00_);[Red]&quot;£&quot;* \(#,##0.00\);&quot;£&quot;* &quot;-&quot;_);[Blue]&quot;Error-&quot;@"/>
    <numFmt numFmtId="233" formatCode="dd\ mmm\ yyyy_)"/>
    <numFmt numFmtId="234" formatCode="dd/mm/yy_)"/>
    <numFmt numFmtId="235" formatCode="0%_);[Red]\-0%_);0%_);[Blue]&quot;Error-&quot;@"/>
    <numFmt numFmtId="236" formatCode="0.0%_);[Red]\-0.0%_);0.0%_);[Blue]&quot;Error-&quot;@"/>
    <numFmt numFmtId="237" formatCode="0.00%_);[Red]\-0.00%_);0.00%_);[Blue]&quot;Error-&quot;@"/>
    <numFmt numFmtId="238" formatCode="_-* #,##0_-;* \(#,##0\)_-;_-@_-"/>
    <numFmt numFmtId="239" formatCode="dd\-mmm\-yyyy"/>
    <numFmt numFmtId="240" formatCode="&quot;£&quot;#,###_);[Red]\(&quot;£&quot;#,###\);&quot;£&quot;0"/>
    <numFmt numFmtId="241" formatCode="&quot;£&quot;#,###_);[Red]\(&quot;£&quot;#,###\);"/>
    <numFmt numFmtId="242" formatCode="&quot;£&quot;#,##0.00_);[Red]\(&quot;£&quot;#,##0.00\);&quot;£&quot;0.00"/>
    <numFmt numFmtId="243" formatCode="&quot;£&quot;#,##0.00_);[Red]\(&quot;£&quot;#,##0.00\);"/>
    <numFmt numFmtId="244" formatCode="0.000_)"/>
    <numFmt numFmtId="245" formatCode="#,###_);[Red]\(#,###\);0"/>
    <numFmt numFmtId="246" formatCode="#,###_);[Red]\(#,###\);"/>
    <numFmt numFmtId="247" formatCode="##,##0.00_);[Red]\(##,##0.00\);0.00"/>
    <numFmt numFmtId="248" formatCode="#,##0.00_);[Red]\(#,##0.00\);&quot;- &quot;"/>
    <numFmt numFmtId="249" formatCode="#,##0.00_);[Red]\(#,##0.00\);&quot;Nil &quot;"/>
    <numFmt numFmtId="250" formatCode="#,##0.00_);[Red]\(#,##0.00\);"/>
    <numFmt numFmtId="251" formatCode="#,##0_);[Red]\(#,##0\);"/>
    <numFmt numFmtId="252" formatCode="#,##0.000;[Red]\(#,##0.000\);\-"/>
    <numFmt numFmtId="253" formatCode="#,##0_%_);\(#,##0\)_%;**;@_%_)"/>
    <numFmt numFmtId="254" formatCode="#,##0.000_ ;\-#,##0.000\ "/>
    <numFmt numFmtId="255" formatCode="\$#,##0.0,,,&quot;bn&quot;"/>
    <numFmt numFmtId="256" formatCode="_-* #,##0.0000_-;\-* #,##0.0000_-;_-* &quot;-&quot;??_-;_-@_-"/>
    <numFmt numFmtId="257" formatCode="0.0_x_)_);&quot;NM&quot;_x_)_);0.0_x_)_);@_%_)"/>
    <numFmt numFmtId="258" formatCode="0.0\ \x;\(0.0\ \x\)"/>
    <numFmt numFmtId="259" formatCode="#,##0_);[Red]\(#,##0\);&quot;- &quot;"/>
    <numFmt numFmtId="260" formatCode="#,##0_);[Red]\(#,##0\);&quot;Nil &quot;"/>
    <numFmt numFmtId="261" formatCode="0.0_ ;\(0.0\)_ \ "/>
    <numFmt numFmtId="262" formatCode="#,##0.0_);\(#,##0.0\);&quot;--&quot;_)"/>
    <numFmt numFmtId="263" formatCode="#,##0.00_);\(#,##0.00\);&quot;--&quot;_)"/>
    <numFmt numFmtId="264" formatCode="General_)"/>
    <numFmt numFmtId="265" formatCode="0.000;[Red]\-0.000;\-"/>
    <numFmt numFmtId="266" formatCode="#&quot; mins&quot;"/>
    <numFmt numFmtId="267" formatCode="&quot;$&quot;#,##0_);[Red]\(&quot;$&quot;#,##0\)"/>
    <numFmt numFmtId="268" formatCode="&quot;£&quot;#,##0.00_);[Red]\(&quot;£&quot;#,##0.00\);&quot;£&quot;0.00_)"/>
    <numFmt numFmtId="269" formatCode="&quot;£&quot;#,##0.00_);[Red]\(&quot;£&quot;#,##0.00\);&quot;- &quot;"/>
    <numFmt numFmtId="270" formatCode="&quot;£&quot;#,##0.00_);[Red]\(&quot;£&quot;#,##0.00\);&quot;Nil &quot;"/>
    <numFmt numFmtId="271" formatCode="&quot;£&quot;#,##0_);[Red]\(&quot;£&quot;#,##0\);"/>
    <numFmt numFmtId="272" formatCode="_(&quot;$&quot;* #,##0_);_(&quot;$&quot;* \(#,##0\);_(&quot;$&quot;* &quot;-&quot;_);_(@_)"/>
    <numFmt numFmtId="273" formatCode="&quot;£&quot;#,##0.00;\(&quot;£&quot;#,##0.00\)"/>
    <numFmt numFmtId="274" formatCode="m/d"/>
    <numFmt numFmtId="275" formatCode="&quot;£&quot;#,##0_);[Red]\(&quot;£&quot;#,##0\);&quot;- &quot;"/>
    <numFmt numFmtId="276" formatCode="&quot;£&quot;#,##0_);[Red]\(&quot;£&quot;#,##0\);&quot;Nil &quot;"/>
    <numFmt numFmtId="277" formatCode="0.0\ \ \x\ ;\(0.0\)\ \ \x\ "/>
    <numFmt numFmtId="278" formatCode="@\ \ \ \ \ "/>
    <numFmt numFmtId="279" formatCode="\ \ _•\–\ \ \ \ @"/>
    <numFmt numFmtId="280" formatCode="0.00_ ;[Red]\-0.00\ "/>
    <numFmt numFmtId="281" formatCode="000"/>
    <numFmt numFmtId="282" formatCode="#,##0.0;[Red]\(#,##0.0\);\-"/>
    <numFmt numFmtId="283" formatCode="d\-mmm\-yyyy"/>
    <numFmt numFmtId="284" formatCode="&quot;$&quot;#,##0.0;[Red]&quot;$&quot;#,##0.0"/>
    <numFmt numFmtId="285" formatCode="dd/mm/yyyy;;&quot;-&quot;"/>
    <numFmt numFmtId="286" formatCode="dd/mmm/yyyy_);;&quot;-  &quot;;&quot; &quot;@"/>
    <numFmt numFmtId="287" formatCode="dd/mmm/yy_);;&quot;-  &quot;;&quot; &quot;@"/>
    <numFmt numFmtId="288" formatCode="0.00,,;[Red]\(0.00,,\);\-"/>
    <numFmt numFmtId="289" formatCode="_-* #,##0\ _D_M_-;\-* #,##0\ _D_M_-;_-* &quot;-&quot;\ _D_M_-;_-@_-"/>
    <numFmt numFmtId="290" formatCode="_-* #,##0.00\ _D_M_-;\-* #,##0.00\ _D_M_-;_-* &quot;-&quot;??\ _D_M_-;_-@_-"/>
    <numFmt numFmtId="291" formatCode="#,##0.00_)\ \ \ \ \ ;\(#,##0.00\)\ \ \ \ \ "/>
    <numFmt numFmtId="292" formatCode="&quot;$&quot;#,##0.00_)\ \ \ \ \ ;\(&quot;$&quot;#,##0.00\)\ \ \ \ \ "/>
    <numFmt numFmtId="293" formatCode="&quot;$&quot;#,##0.00\A\ \ \ \ ;\(&quot;$&quot;#,##0.00\A\)\ \ \ \ "/>
    <numFmt numFmtId="294" formatCode="&quot;$&quot;#,##0.00&quot;E&quot;\ \ \ \ ;\(&quot;$&quot;#,##0.00&quot;E&quot;\)\ \ \ \ "/>
    <numFmt numFmtId="295" formatCode="#,##0.00\A\ \ \ \ ;\(#,##0.00\A\)\ \ \ \ "/>
    <numFmt numFmtId="296" formatCode="#,##0.00&quot;E&quot;\ \ \ \ ;\(#,##0.00&quot;E&quot;\)\ \ \ \ "/>
    <numFmt numFmtId="297" formatCode="\€#,##0.0,,,&quot;bn&quot;"/>
    <numFmt numFmtId="298" formatCode="\€#,##0.0,,&quot;m&quot;"/>
    <numFmt numFmtId="299" formatCode="\€#,##0.0,&quot;k&quot;"/>
    <numFmt numFmtId="300" formatCode="[Magenta]&quot;Err&quot;;[Magenta]&quot;Err&quot;;[Blue]&quot;OK&quot;"/>
    <numFmt numFmtId="301" formatCode="#,##0.0000_);\(#,##0.0000\);&quot;-  &quot;;&quot; &quot;@"/>
    <numFmt numFmtId="302" formatCode="0;0;&quot;&quot;"/>
    <numFmt numFmtId="303" formatCode="\ ;\ ;"/>
    <numFmt numFmtId="304" formatCode="_-#,##0&quot; hours&quot;"/>
    <numFmt numFmtId="305" formatCode="#,##0_);[Red]\(#,##0\);\-_)"/>
    <numFmt numFmtId="306" formatCode="0,&quot; K&quot;_);[Red]\(0,&quot; K&quot;\)"/>
    <numFmt numFmtId="307" formatCode="0.00,&quot; K&quot;_);[Red]\(0.00,&quot; K&quot;\)"/>
    <numFmt numFmtId="308" formatCode="0,,&quot; M&quot;_);[Red]\(0,,&quot; M&quot;\)"/>
    <numFmt numFmtId="309" formatCode="0.00,,&quot; M&quot;_);[Red]\(0.00,,&quot; M&quot;\)"/>
    <numFmt numFmtId="310" formatCode="_-#,##0.0&quot; max&quot;"/>
    <numFmt numFmtId="311" formatCode="_ * #,##0_ ;_ * \-#,##0_ ;_ * &quot;-&quot;_ ;_ @_ "/>
    <numFmt numFmtId="312" formatCode="_ * #,##0.00_ ;_ * \-#,##0.00_ ;_ * &quot;-&quot;??_ ;_ @_ "/>
    <numFmt numFmtId="313" formatCode="&quot;£&quot;#,##0,,&quot;M&quot;_);[Red]\(&quot;£&quot;#,##0,,&quot;M&quot;\);&quot;£&quot;0,,&quot;M&quot;_)"/>
    <numFmt numFmtId="314" formatCode="&quot;£&quot;#,##0.00,,&quot;M&quot;_);[Red]\(&quot;£&quot;#,##0.00,,&quot;M&quot;\);&quot;£&quot;0.00,,&quot;M&quot;_)"/>
    <numFmt numFmtId="315" formatCode="_ &quot;R&quot;\ * #,##0.00_ ;_ &quot;R&quot;\ * \-#,##0.00_ ;_ &quot;R&quot;\ * &quot;-&quot;??_ ;_ @_ "/>
    <numFmt numFmtId="316" formatCode="_-#,##0&quot; months&quot;"/>
    <numFmt numFmtId="317" formatCode="_-#,##0&quot;MW&quot;"/>
    <numFmt numFmtId="318" formatCode="_-#,##0&quot;MWth&quot;"/>
    <numFmt numFmtId="319" formatCode="0.00_)"/>
    <numFmt numFmtId="320" formatCode="##_);[Red]\(##\);0"/>
    <numFmt numFmtId="321" formatCode="##_);[Red]\(##\);"/>
    <numFmt numFmtId="322" formatCode="##0.00_);[Red]\(##0.00\);0.00"/>
    <numFmt numFmtId="323" formatCode="###0.00_);[Red]\(###0.00\);"/>
    <numFmt numFmtId="324" formatCode="_-* #,##0\ ;* \(#,##0\);_-* &quot;-&quot;_-;_-@_-"/>
    <numFmt numFmtId="325" formatCode="_-* #,##0_-;\-* #,##0_-;_-* &quot;-&quot;??_-;_-@_-"/>
    <numFmt numFmtId="326" formatCode="#,##0_);[Red]\(#,##0\);\-_0_)"/>
    <numFmt numFmtId="327" formatCode="d\ mmm\ yy"/>
    <numFmt numFmtId="328" formatCode="#,##0.0,,_);[Red]\(#,##0.0,,\);\-_0_)"/>
    <numFmt numFmtId="329" formatCode="&quot;£&quot;#,##0.0,,_)&quot;m&quot;;[Red]\(&quot;£&quot;#,##0.0,,_)&quot;m&quot;\);&quot;£&quot;\-_0_)\ &quot;m&quot;"/>
    <numFmt numFmtId="330" formatCode="#,##0.000,,_);[Red]\(#,##0.000,,\);\-_0_)"/>
    <numFmt numFmtId="331" formatCode="#,##0.0,_);[Red]\(#,##0.0,\);\-_0_)"/>
    <numFmt numFmtId="332" formatCode="dd\ mmm\ yy"/>
    <numFmt numFmtId="333" formatCode="mmm\ yy"/>
    <numFmt numFmtId="334" formatCode="#,##0.0,;\(#,##0.0,\);\-_)_0"/>
    <numFmt numFmtId="335" formatCode="0.00%;\(0.00%\)"/>
    <numFmt numFmtId="336" formatCode="0%;\-0%;&quot;-&quot;"/>
    <numFmt numFmtId="337" formatCode="#,##0.00\x_);\(#,##0.00\x\);&quot;-  &quot;;&quot;  &quot;@"/>
    <numFmt numFmtId="338" formatCode="0.0000%"/>
    <numFmt numFmtId="339" formatCode="m/d/yy\ h:mm:ss"/>
    <numFmt numFmtId="340" formatCode="_(* #,##0.00%_);_(* \(#,##0.00%\);_(* #,##0.00%_);_(@_)"/>
    <numFmt numFmtId="341" formatCode="_-#,##0&quot; t&quot;"/>
    <numFmt numFmtId="342" formatCode="&quot;£&quot;#,##0,&quot;K&quot;_);[Red]\(&quot;£&quot;#,##0,&quot;K&quot;\);&quot;£&quot;0,&quot;K&quot;_)"/>
    <numFmt numFmtId="343" formatCode="&quot;£&quot;#,##0.00,&quot;K&quot;_);[Red]\(&quot;£&quot;#,##0.00,&quot;K&quot;\);&quot;£&quot;0.00,&quot;K&quot;_)"/>
    <numFmt numFmtId="344" formatCode="_-* #,##0\ &quot;TL&quot;_-;\-* #,##0\ &quot;TL&quot;_-;_-* &quot;-&quot;\ &quot;TL&quot;_-;_-@_-"/>
    <numFmt numFmtId="345" formatCode="_-* #,##0.00\ &quot;TL&quot;_-;\-* #,##0.00\ &quot;TL&quot;_-;_-* &quot;-&quot;??\ &quot;TL&quot;_-;_-@_-"/>
    <numFmt numFmtId="346" formatCode="0.00%;[Red]\-0.00%;0.00%"/>
    <numFmt numFmtId="347" formatCode="yyyy"/>
    <numFmt numFmtId="348" formatCode="_-#,##0&quot; years&quot;"/>
    <numFmt numFmtId="349" formatCode="&quot;yes&quot;;&quot;ERROR&quot;;&quot;no&quot;"/>
    <numFmt numFmtId="350" formatCode="#,##0.0000"/>
    <numFmt numFmtId="351" formatCode="#,##0.00000;\(#,##0.00000\)"/>
  </numFmts>
  <fonts count="19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Arial"/>
      <family val="2"/>
    </font>
    <font>
      <sz val="10"/>
      <color rgb="FF00B05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sz val="11"/>
      <color indexed="8"/>
      <name val="Calibri"/>
      <family val="2"/>
    </font>
    <font>
      <sz val="10"/>
      <color rgb="FF000000"/>
      <name val="Verdana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Tms Rmn"/>
    </font>
    <font>
      <sz val="10"/>
      <name val="GillSans"/>
      <family val="2"/>
    </font>
    <font>
      <sz val="10"/>
      <name val="Times New Roman"/>
      <family val="1"/>
    </font>
    <font>
      <sz val="11"/>
      <name val="CG Omega"/>
      <family val="2"/>
    </font>
    <font>
      <sz val="10"/>
      <color indexed="8"/>
      <name val="MS Sans Serif"/>
      <family val="2"/>
    </font>
    <font>
      <sz val="12"/>
      <name val="Times New Roman"/>
      <family val="1"/>
    </font>
    <font>
      <b/>
      <sz val="10"/>
      <name val="Garamond"/>
      <family val="1"/>
    </font>
    <font>
      <sz val="9"/>
      <name val="Times"/>
      <family val="1"/>
    </font>
    <font>
      <sz val="10"/>
      <name val="Helv"/>
      <charset val="204"/>
    </font>
    <font>
      <sz val="10"/>
      <name val="MS Sans Serif"/>
      <family val="2"/>
    </font>
    <font>
      <sz val="10"/>
      <name val="Geneva"/>
      <family val="2"/>
    </font>
    <font>
      <sz val="11"/>
      <name val="Arial"/>
      <family val="2"/>
    </font>
    <font>
      <sz val="10"/>
      <name val="Helv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Trebuchet MS"/>
      <family val="2"/>
    </font>
    <font>
      <sz val="10"/>
      <color indexed="12"/>
      <name val="Tms Rmn"/>
    </font>
    <font>
      <b/>
      <sz val="10"/>
      <color indexed="12"/>
      <name val="Tms Rmn"/>
    </font>
    <font>
      <b/>
      <sz val="12"/>
      <name val="Arial"/>
      <family val="2"/>
    </font>
    <font>
      <b/>
      <sz val="14"/>
      <name val="Arial"/>
      <family val="2"/>
    </font>
    <font>
      <sz val="10"/>
      <name val="Tms Rmn"/>
    </font>
    <font>
      <sz val="10"/>
      <name val="Times"/>
      <family val="1"/>
    </font>
    <font>
      <sz val="10"/>
      <color indexed="8"/>
      <name val="Arial"/>
      <family val="2"/>
    </font>
    <font>
      <sz val="10"/>
      <color indexed="8"/>
      <name val="Trebuchet MS"/>
      <family val="2"/>
    </font>
    <font>
      <sz val="10"/>
      <color indexed="12"/>
      <name val="Times"/>
      <family val="1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9"/>
      <name val="Trebuchet MS"/>
      <family val="2"/>
    </font>
    <font>
      <b/>
      <sz val="8"/>
      <name val="Tms Rmn"/>
    </font>
    <font>
      <b/>
      <sz val="10"/>
      <name val="Arial"/>
      <family val="2"/>
    </font>
    <font>
      <sz val="8"/>
      <name val="Trebuchet MS"/>
      <family val="2"/>
    </font>
    <font>
      <sz val="10"/>
      <name val="Courier New"/>
      <family val="3"/>
    </font>
    <font>
      <b/>
      <sz val="9"/>
      <name val="Helv"/>
    </font>
    <font>
      <sz val="11"/>
      <name val="Times New Roman"/>
      <family val="1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rgb="FF9C0006"/>
      <name val="Verdana"/>
      <family val="2"/>
    </font>
    <font>
      <sz val="10"/>
      <color indexed="20"/>
      <name val="Verdana"/>
      <family val="2"/>
    </font>
    <font>
      <sz val="10"/>
      <color indexed="20"/>
      <name val="Trebuchet MS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9"/>
      <name val="Arial"/>
      <family val="2"/>
    </font>
    <font>
      <sz val="8"/>
      <color indexed="12"/>
      <name val="Trebuchet MS"/>
      <family val="2"/>
    </font>
    <font>
      <b/>
      <sz val="9"/>
      <color indexed="12"/>
      <name val="Arial"/>
      <family val="2"/>
    </font>
    <font>
      <sz val="12"/>
      <name val="Tms Rmn"/>
    </font>
    <font>
      <b/>
      <sz val="12"/>
      <name val="Times New Roman"/>
      <family val="1"/>
    </font>
    <font>
      <i/>
      <sz val="8"/>
      <color indexed="12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8"/>
      <name val="Times New Roman"/>
      <family val="1"/>
    </font>
    <font>
      <sz val="12"/>
      <name val="±¼¸²Ã¼"/>
      <charset val="129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sz val="6"/>
      <color indexed="10"/>
      <name val="Trebuchet MS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sz val="8"/>
      <name val="Palatino"/>
      <family val="1"/>
    </font>
    <font>
      <sz val="10"/>
      <color indexed="8"/>
      <name val="Verdana"/>
      <family val="2"/>
    </font>
    <font>
      <sz val="10"/>
      <color theme="1"/>
      <name val="Verdana"/>
      <family val="2"/>
    </font>
    <font>
      <sz val="1"/>
      <color indexed="8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b/>
      <sz val="14"/>
      <color indexed="8"/>
      <name val="Arial"/>
      <family val="2"/>
    </font>
    <font>
      <sz val="10"/>
      <color indexed="10"/>
      <name val="Arial"/>
      <family val="2"/>
    </font>
    <font>
      <sz val="10"/>
      <color indexed="62"/>
      <name val="Arial"/>
      <family val="2"/>
    </font>
    <font>
      <sz val="10"/>
      <color indexed="62"/>
      <name val="Book Antiqua"/>
      <family val="1"/>
    </font>
    <font>
      <sz val="10"/>
      <color indexed="18"/>
      <name val="Arial"/>
      <family val="2"/>
    </font>
    <font>
      <b/>
      <sz val="12"/>
      <color indexed="18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sz val="10"/>
      <name val="Palatino"/>
      <family val="1"/>
    </font>
    <font>
      <sz val="10"/>
      <name val="Times New Roman CE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sz val="10"/>
      <color indexed="43"/>
      <name val="Times New Roman"/>
      <family val="1"/>
    </font>
    <font>
      <sz val="10"/>
      <color indexed="62"/>
      <name val="Times New Roman"/>
      <family val="1"/>
    </font>
    <font>
      <sz val="10"/>
      <color indexed="12"/>
      <name val="Times New Roman"/>
      <family val="1"/>
    </font>
    <font>
      <b/>
      <sz val="12"/>
      <color indexed="9"/>
      <name val="Trebuchet MS"/>
      <family val="2"/>
    </font>
    <font>
      <b/>
      <sz val="10"/>
      <color indexed="9"/>
      <name val="Arial"/>
      <family val="2"/>
    </font>
    <font>
      <b/>
      <sz val="14"/>
      <name val="Times New Roman"/>
      <family val="1"/>
    </font>
    <font>
      <b/>
      <sz val="10"/>
      <color indexed="9"/>
      <name val="Times New Roman"/>
      <family val="1"/>
    </font>
    <font>
      <b/>
      <sz val="11"/>
      <color indexed="9"/>
      <name val="Arial"/>
      <family val="2"/>
    </font>
    <font>
      <sz val="10"/>
      <color indexed="20"/>
      <name val="Times New Roman"/>
      <family val="1"/>
    </font>
    <font>
      <sz val="10"/>
      <name val="Stone Sans"/>
      <family val="2"/>
    </font>
    <font>
      <sz val="10"/>
      <name val="Optima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62"/>
      <name val="Arial"/>
      <family val="2"/>
    </font>
    <font>
      <sz val="8"/>
      <color indexed="20"/>
      <name val="Arial"/>
      <family val="2"/>
    </font>
    <font>
      <sz val="8"/>
      <color indexed="56"/>
      <name val="Arial"/>
      <family val="2"/>
    </font>
    <font>
      <b/>
      <sz val="8"/>
      <name val="Times New Roman"/>
      <family val="1"/>
    </font>
    <font>
      <b/>
      <sz val="18"/>
      <color indexed="18"/>
      <name val="Arial"/>
      <family val="2"/>
    </font>
    <font>
      <sz val="12"/>
      <name val="Optima"/>
      <family val="2"/>
    </font>
    <font>
      <b/>
      <i/>
      <sz val="16"/>
      <name val="Helv"/>
    </font>
    <font>
      <sz val="10"/>
      <color indexed="14"/>
      <name val="Arial"/>
      <family val="2"/>
    </font>
    <font>
      <b/>
      <sz val="12"/>
      <name val="Stone Sans"/>
      <family val="2"/>
    </font>
    <font>
      <b/>
      <sz val="18"/>
      <name val="Arial"/>
      <family val="2"/>
    </font>
    <font>
      <b/>
      <sz val="14"/>
      <name val="Stone Sans"/>
      <family val="2"/>
    </font>
    <font>
      <sz val="10"/>
      <name val="Stone Sans"/>
    </font>
    <font>
      <b/>
      <sz val="10"/>
      <name val="Antique Olive"/>
      <family val="2"/>
    </font>
    <font>
      <sz val="10"/>
      <name val="Antique Olive"/>
      <family val="2"/>
    </font>
    <font>
      <b/>
      <sz val="14"/>
      <name val="Antique Olive"/>
      <family val="2"/>
    </font>
    <font>
      <i/>
      <sz val="10"/>
      <name val="Antique Olive"/>
      <family val="2"/>
    </font>
    <font>
      <b/>
      <sz val="18"/>
      <name val="Antique Olive"/>
      <family val="2"/>
    </font>
    <font>
      <sz val="10"/>
      <color indexed="12"/>
      <name val="Arial"/>
      <family val="2"/>
    </font>
    <font>
      <b/>
      <sz val="10"/>
      <color indexed="32"/>
      <name val="Palatino"/>
      <family val="1"/>
    </font>
    <font>
      <i/>
      <sz val="8"/>
      <color indexed="60"/>
      <name val="Times New Roman"/>
      <family val="1"/>
    </font>
    <font>
      <sz val="12"/>
      <color indexed="8"/>
      <name val="Times New Roman"/>
      <family val="1"/>
    </font>
    <font>
      <sz val="14"/>
      <name val="Arial"/>
      <family val="2"/>
    </font>
    <font>
      <sz val="18"/>
      <name val="Arial"/>
      <family val="2"/>
    </font>
    <font>
      <b/>
      <sz val="14"/>
      <color indexed="9"/>
      <name val="Book Antiqua"/>
      <family val="1"/>
    </font>
    <font>
      <b/>
      <sz val="18"/>
      <color indexed="62"/>
      <name val="Cambria"/>
      <family val="2"/>
    </font>
    <font>
      <b/>
      <sz val="20"/>
      <color indexed="10"/>
      <name val="Arial"/>
      <family val="2"/>
    </font>
    <font>
      <sz val="12"/>
      <color indexed="10"/>
      <name val="Times New Roman"/>
      <family val="1"/>
    </font>
    <font>
      <b/>
      <sz val="10"/>
      <color indexed="62"/>
      <name val="Arial"/>
      <family val="2"/>
    </font>
    <font>
      <b/>
      <sz val="12"/>
      <color indexed="12"/>
      <name val="Arial"/>
      <family val="2"/>
    </font>
    <font>
      <sz val="11"/>
      <color indexed="17"/>
      <name val="Arial"/>
      <family val="2"/>
    </font>
    <font>
      <b/>
      <sz val="10"/>
      <color indexed="9"/>
      <name val="Book Antiqua"/>
      <family val="1"/>
    </font>
    <font>
      <b/>
      <i/>
      <sz val="10"/>
      <name val="Arial"/>
      <family val="2"/>
    </font>
    <font>
      <i/>
      <sz val="10"/>
      <color indexed="62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  <font>
      <u/>
      <sz val="10"/>
      <name val="Arial"/>
      <family val="2"/>
    </font>
    <font>
      <sz val="7"/>
      <name val="Arial"/>
      <family val="2"/>
    </font>
    <font>
      <b/>
      <sz val="16"/>
      <color indexed="9"/>
      <name val="Arial"/>
      <family val="2"/>
    </font>
    <font>
      <b/>
      <sz val="14"/>
      <color indexed="32"/>
      <name val="Arial"/>
      <family val="2"/>
    </font>
    <font>
      <b/>
      <sz val="10"/>
      <name val="Helv"/>
    </font>
    <font>
      <b/>
      <sz val="10"/>
      <color indexed="41"/>
      <name val="Arial"/>
      <family val="2"/>
    </font>
    <font>
      <sz val="10"/>
      <name val="Arial"/>
      <family val="2"/>
    </font>
    <font>
      <sz val="11"/>
      <color rgb="FF3F3F76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5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0"/>
      <color rgb="FFFF0000"/>
      <name val="Calibri"/>
      <family val="2"/>
    </font>
    <font>
      <i/>
      <sz val="10"/>
      <color rgb="FF3F3F76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rgb="FF0505FF"/>
      <name val="Calibri"/>
      <family val="2"/>
      <scheme val="minor"/>
    </font>
    <font>
      <b/>
      <sz val="10"/>
      <color rgb="FF0505FF"/>
      <name val="Calibri"/>
      <family val="2"/>
      <scheme val="minor"/>
    </font>
    <font>
      <i/>
      <sz val="10"/>
      <color rgb="FF3366FF"/>
      <name val="Calibri"/>
      <family val="2"/>
      <scheme val="minor"/>
    </font>
    <font>
      <sz val="10"/>
      <color rgb="FFFF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9"/>
      <color theme="0"/>
      <name val="Calibri"/>
      <family val="2"/>
      <scheme val="minor"/>
    </font>
    <font>
      <b/>
      <sz val="10"/>
      <color rgb="FF00B050"/>
      <name val="Calibri"/>
      <family val="2"/>
    </font>
    <font>
      <sz val="10"/>
      <color rgb="FF00B050"/>
      <name val="Calibri"/>
      <family val="2"/>
    </font>
    <font>
      <b/>
      <u/>
      <sz val="10"/>
      <color rgb="FF00B05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u/>
      <sz val="15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theme="1"/>
      <name val="Calibri"/>
      <family val="2"/>
    </font>
    <font>
      <b/>
      <sz val="10"/>
      <color theme="0" tint="-0.249977111117893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sz val="8"/>
      <color theme="0" tint="-0.249977111117893"/>
      <name val="Calibri"/>
      <family val="2"/>
      <scheme val="minor"/>
    </font>
  </fonts>
  <fills count="8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21"/>
      </patternFill>
    </fill>
    <fill>
      <patternFill patternType="solid">
        <fgColor indexed="22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61"/>
        <bgColor indexed="61"/>
      </patternFill>
    </fill>
    <fill>
      <patternFill patternType="solid">
        <fgColor indexed="31"/>
        <bgColor indexed="3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4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23"/>
        <bgColor indexed="23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5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1"/>
        <bgColor indexed="8"/>
      </patternFill>
    </fill>
    <fill>
      <patternFill patternType="solid">
        <fgColor rgb="FFFF0000"/>
        <bgColor indexed="64"/>
      </patternFill>
    </fill>
    <fill>
      <patternFill patternType="solid">
        <fgColor rgb="FFFFCC9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</fills>
  <borders count="8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rgb="FFA6A6A6"/>
      </bottom>
      <diagonal/>
    </border>
    <border>
      <left style="medium">
        <color theme="0" tint="-0.34998626667073579"/>
      </left>
      <right style="medium">
        <color rgb="FFA6A6A6"/>
      </right>
      <top/>
      <bottom style="medium">
        <color rgb="FFA6A6A6"/>
      </bottom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rgb="FFA6A6A6"/>
      </right>
      <top/>
      <bottom/>
      <diagonal/>
    </border>
    <border>
      <left/>
      <right style="medium">
        <color rgb="FFA6A6A6"/>
      </right>
      <top/>
      <bottom style="medium">
        <color rgb="FFA6A6A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24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22"/>
      </bottom>
      <diagonal/>
    </border>
    <border>
      <left style="double">
        <color indexed="57"/>
      </left>
      <right style="double">
        <color indexed="57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3"/>
      </top>
      <bottom/>
      <diagonal/>
    </border>
    <border>
      <left/>
      <right/>
      <top style="medium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 style="medium">
        <color rgb="FFA6A6A6"/>
      </left>
      <right/>
      <top style="medium">
        <color rgb="FFA6A6A6"/>
      </top>
      <bottom style="medium">
        <color rgb="FFA6A6A6"/>
      </bottom>
      <diagonal/>
    </border>
    <border>
      <left/>
      <right/>
      <top style="medium">
        <color rgb="FFA6A6A6"/>
      </top>
      <bottom style="medium">
        <color rgb="FFA6A6A6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64"/>
      </top>
      <bottom/>
      <diagonal/>
    </border>
    <border>
      <left style="medium">
        <color theme="0" tint="-0.34998626667073579"/>
      </left>
      <right style="medium">
        <color rgb="FFA6A6A6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rgb="FFA6A6A6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rgb="FFA6A6A6"/>
      </bottom>
      <diagonal/>
    </border>
    <border>
      <left/>
      <right/>
      <top style="medium">
        <color theme="0" tint="-0.34998626667073579"/>
      </top>
      <bottom style="medium">
        <color rgb="FFA6A6A6"/>
      </bottom>
      <diagonal/>
    </border>
    <border>
      <left/>
      <right style="medium">
        <color rgb="FFA6A6A6"/>
      </right>
      <top style="medium">
        <color theme="0" tint="-0.34998626667073579"/>
      </top>
      <bottom style="medium">
        <color rgb="FFA6A6A6"/>
      </bottom>
      <diagonal/>
    </border>
    <border>
      <left style="medium">
        <color rgb="FFA6A6A6"/>
      </left>
      <right/>
      <top style="medium">
        <color theme="0" tint="-0.34998626667073579"/>
      </top>
      <bottom style="medium">
        <color rgb="FFA6A6A6"/>
      </bottom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 style="medium">
        <color indexed="64"/>
      </left>
      <right style="medium">
        <color rgb="FFA6A6A6"/>
      </right>
      <top/>
      <bottom style="medium">
        <color rgb="FFA6A6A6"/>
      </bottom>
      <diagonal/>
    </border>
    <border>
      <left style="medium">
        <color theme="0" tint="-0.34998626667073579"/>
      </left>
      <right/>
      <top style="medium">
        <color rgb="FFA6A6A6"/>
      </top>
      <bottom/>
      <diagonal/>
    </border>
    <border>
      <left/>
      <right/>
      <top style="medium">
        <color rgb="FFA6A6A6"/>
      </top>
      <bottom/>
      <diagonal/>
    </border>
    <border>
      <left style="medium">
        <color rgb="FFA6A6A6"/>
      </left>
      <right style="medium">
        <color rgb="FFA6A6A6"/>
      </right>
      <top/>
      <bottom style="medium">
        <color rgb="FFA6A6A6"/>
      </bottom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/>
      <diagonal/>
    </border>
    <border>
      <left style="medium">
        <color rgb="FFA6A6A6"/>
      </left>
      <right style="medium">
        <color rgb="FFA6A6A6"/>
      </right>
      <top/>
      <bottom/>
      <diagonal/>
    </border>
  </borders>
  <cellStyleXfs count="4430">
    <xf numFmtId="0" fontId="0" fillId="0" borderId="0"/>
    <xf numFmtId="9" fontId="12" fillId="0" borderId="0" applyFont="0" applyFill="0" applyBorder="0" applyAlignment="0" applyProtection="0"/>
    <xf numFmtId="0" fontId="6" fillId="3" borderId="0" applyNumberFormat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" fillId="0" borderId="0"/>
    <xf numFmtId="0" fontId="24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>
      <alignment vertical="top"/>
    </xf>
    <xf numFmtId="173" fontId="12" fillId="0" borderId="0">
      <alignment vertical="top"/>
    </xf>
    <xf numFmtId="174" fontId="25" fillId="0" borderId="0"/>
    <xf numFmtId="175" fontId="32" fillId="9" borderId="10">
      <alignment horizontal="center"/>
      <protection locked="0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3" fontId="33" fillId="0" borderId="0"/>
    <xf numFmtId="174" fontId="25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7" fontId="34" fillId="0" borderId="0" applyFont="0" applyFill="0" applyBorder="0" applyAlignment="0" applyProtection="0">
      <protection locked="0"/>
    </xf>
    <xf numFmtId="178" fontId="33" fillId="0" borderId="0">
      <alignment horizontal="right"/>
    </xf>
    <xf numFmtId="179" fontId="33" fillId="10" borderId="0"/>
    <xf numFmtId="180" fontId="33" fillId="10" borderId="0"/>
    <xf numFmtId="181" fontId="33" fillId="10" borderId="0"/>
    <xf numFmtId="182" fontId="33" fillId="10" borderId="0">
      <alignment horizontal="right"/>
    </xf>
    <xf numFmtId="0" fontId="12" fillId="0" borderId="0"/>
    <xf numFmtId="0" fontId="35" fillId="0" borderId="0"/>
    <xf numFmtId="183" fontId="35" fillId="0" borderId="0"/>
    <xf numFmtId="183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2" fillId="0" borderId="0"/>
    <xf numFmtId="170" fontId="12" fillId="0" borderId="0"/>
    <xf numFmtId="170" fontId="12" fillId="0" borderId="0"/>
    <xf numFmtId="0" fontId="12" fillId="0" borderId="0"/>
    <xf numFmtId="174" fontId="12" fillId="0" borderId="0"/>
    <xf numFmtId="18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173" fontId="12" fillId="0" borderId="0"/>
    <xf numFmtId="0" fontId="12" fillId="0" borderId="0"/>
    <xf numFmtId="173" fontId="35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28" fillId="7" borderId="0" applyBorder="0">
      <alignment vertical="center"/>
    </xf>
    <xf numFmtId="0" fontId="12" fillId="0" borderId="0"/>
    <xf numFmtId="0" fontId="12" fillId="0" borderId="0"/>
    <xf numFmtId="173" fontId="35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173" fontId="35" fillId="0" borderId="0"/>
    <xf numFmtId="0" fontId="12" fillId="0" borderId="0"/>
    <xf numFmtId="0" fontId="12" fillId="0" borderId="0"/>
    <xf numFmtId="0" fontId="12" fillId="0" borderId="0"/>
    <xf numFmtId="184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173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3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173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173" fontId="12" fillId="0" borderId="0" applyBorder="0"/>
    <xf numFmtId="185" fontId="28" fillId="7" borderId="0" applyBorder="0">
      <alignment vertical="center"/>
    </xf>
    <xf numFmtId="173" fontId="36" fillId="0" borderId="0" applyNumberFormat="0" applyFont="0" applyFill="0" applyBorder="0" applyAlignment="0" applyProtection="0"/>
    <xf numFmtId="9" fontId="12" fillId="0" borderId="0">
      <alignment horizontal="center"/>
    </xf>
    <xf numFmtId="186" fontId="12" fillId="0" borderId="0" applyFont="0" applyFill="0" applyBorder="0" applyAlignment="0" applyProtection="0"/>
    <xf numFmtId="173" fontId="37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87" fontId="39" fillId="0" borderId="0">
      <alignment horizontal="right"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38" fillId="0" borderId="0" applyNumberFormat="0" applyFill="0" applyBorder="0" applyAlignment="0" applyProtection="0"/>
    <xf numFmtId="173" fontId="40" fillId="0" borderId="0"/>
    <xf numFmtId="38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/>
    <xf numFmtId="38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173" fontId="40" fillId="0" borderId="0"/>
    <xf numFmtId="173" fontId="12" fillId="0" borderId="0" applyFont="0" applyFill="0" applyBorder="0" applyAlignment="0" applyProtection="0"/>
    <xf numFmtId="173" fontId="40" fillId="0" borderId="0"/>
    <xf numFmtId="173" fontId="40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 applyFont="0" applyFill="0" applyBorder="0" applyAlignment="0" applyProtection="0"/>
    <xf numFmtId="0" fontId="40" fillId="0" borderId="0"/>
    <xf numFmtId="173" fontId="12" fillId="0" borderId="0"/>
    <xf numFmtId="173" fontId="12" fillId="0" borderId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38" fontId="41" fillId="0" borderId="0" applyFont="0" applyFill="0" applyBorder="0" applyAlignment="0" applyProtection="0"/>
    <xf numFmtId="188" fontId="12" fillId="0" borderId="0" applyFont="0" applyFill="0" applyBorder="0" applyAlignment="0" applyProtection="0"/>
    <xf numFmtId="173" fontId="25" fillId="0" borderId="0" applyFont="0" applyFill="0" applyBorder="0" applyAlignment="0" applyProtection="0"/>
    <xf numFmtId="188" fontId="12" fillId="0" borderId="0" applyFont="0" applyFill="0" applyBorder="0" applyAlignment="0" applyProtection="0"/>
    <xf numFmtId="173" fontId="12" fillId="0" borderId="0"/>
    <xf numFmtId="173" fontId="12" fillId="0" borderId="0"/>
    <xf numFmtId="0" fontId="12" fillId="0" borderId="0"/>
    <xf numFmtId="173" fontId="40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8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0" fontId="42" fillId="0" borderId="0"/>
    <xf numFmtId="0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73" fontId="25" fillId="0" borderId="0" applyFont="0" applyFill="0" applyBorder="0" applyAlignment="0" applyProtection="0"/>
    <xf numFmtId="190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173" fontId="25" fillId="0" borderId="0" applyFont="0" applyFill="0" applyBorder="0" applyAlignment="0" applyProtection="0"/>
    <xf numFmtId="39" fontId="12" fillId="0" borderId="0" applyFont="0" applyFill="0" applyBorder="0" applyAlignment="0" applyProtection="0"/>
    <xf numFmtId="173" fontId="12" fillId="0" borderId="0"/>
    <xf numFmtId="0" fontId="12" fillId="0" borderId="0" applyFont="0" applyFill="0" applyBorder="0" applyAlignment="0" applyProtection="0"/>
    <xf numFmtId="38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0" fillId="0" borderId="0"/>
    <xf numFmtId="173" fontId="40" fillId="0" borderId="0"/>
    <xf numFmtId="173" fontId="37" fillId="0" borderId="0"/>
    <xf numFmtId="173" fontId="37" fillId="0" borderId="0"/>
    <xf numFmtId="38" fontId="41" fillId="0" borderId="0" applyAlignment="0" applyProtection="0"/>
    <xf numFmtId="38" fontId="41" fillId="0" borderId="0" applyFont="0" applyBorder="0" applyAlignment="0" applyProtection="0"/>
    <xf numFmtId="191" fontId="12" fillId="0" borderId="0" applyFont="0" applyFill="0" applyBorder="0" applyProtection="0">
      <alignment vertical="top"/>
    </xf>
    <xf numFmtId="38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40" fillId="0" borderId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0" fillId="0" borderId="0"/>
    <xf numFmtId="38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8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173" fontId="40" fillId="0" borderId="0"/>
    <xf numFmtId="38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0" fontId="12" fillId="0" borderId="0"/>
    <xf numFmtId="38" fontId="43" fillId="0" borderId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Protection="0">
      <alignment vertical="top"/>
    </xf>
    <xf numFmtId="38" fontId="43" fillId="0" borderId="0" applyAlignment="0" applyProtection="0"/>
    <xf numFmtId="38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0" fontId="12" fillId="0" borderId="0"/>
    <xf numFmtId="173" fontId="40" fillId="0" borderId="0"/>
    <xf numFmtId="192" fontId="12" fillId="0" borderId="0" applyFont="0" applyFill="0" applyBorder="0" applyAlignment="0" applyProtection="0"/>
    <xf numFmtId="173" fontId="25" fillId="0" borderId="0" applyFont="0" applyFill="0" applyBorder="0" applyAlignment="0" applyProtection="0"/>
    <xf numFmtId="193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173" fontId="25" fillId="0" borderId="0" applyFont="0" applyFill="0" applyBorder="0" applyAlignment="0" applyProtection="0"/>
    <xf numFmtId="195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40" fillId="0" borderId="0"/>
    <xf numFmtId="173" fontId="40" fillId="0" borderId="0"/>
    <xf numFmtId="173" fontId="12" fillId="0" borderId="0"/>
    <xf numFmtId="0" fontId="12" fillId="0" borderId="0" applyFont="0" applyFill="0" applyBorder="0" applyAlignment="0" applyProtection="0"/>
    <xf numFmtId="173" fontId="40" fillId="0" borderId="0"/>
    <xf numFmtId="38" fontId="43" fillId="0" borderId="0" applyAlignment="0" applyProtection="0"/>
    <xf numFmtId="0" fontId="42" fillId="0" borderId="0"/>
    <xf numFmtId="0" fontId="42" fillId="0" borderId="0"/>
    <xf numFmtId="173" fontId="12" fillId="0" borderId="0"/>
    <xf numFmtId="173" fontId="12" fillId="0" borderId="0"/>
    <xf numFmtId="38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96" fontId="12" fillId="0" borderId="0" applyFont="0" applyFill="0" applyBorder="0" applyAlignment="0" applyProtection="0"/>
    <xf numFmtId="173" fontId="25" fillId="0" borderId="0" applyFont="0" applyFill="0" applyBorder="0" applyAlignment="0" applyProtection="0"/>
    <xf numFmtId="197" fontId="12" fillId="0" borderId="0" applyFont="0" applyFill="0" applyBorder="0" applyAlignment="0" applyProtection="0"/>
    <xf numFmtId="196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173" fontId="25" fillId="0" borderId="0" applyFont="0" applyFill="0" applyBorder="0" applyAlignment="0" applyProtection="0"/>
    <xf numFmtId="199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173" fontId="44" fillId="0" borderId="0"/>
    <xf numFmtId="173" fontId="44" fillId="0" borderId="0"/>
    <xf numFmtId="173" fontId="44" fillId="0" borderId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38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0" fontId="12" fillId="0" borderId="0" applyFont="0" applyFill="0" applyBorder="0" applyAlignment="0" applyProtection="0"/>
    <xf numFmtId="38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/>
    <xf numFmtId="0" fontId="12" fillId="0" borderId="0" applyFont="0" applyFill="0" applyBorder="0" applyAlignment="0" applyProtection="0"/>
    <xf numFmtId="38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0" fontId="12" fillId="0" borderId="0"/>
    <xf numFmtId="0" fontId="42" fillId="0" borderId="0"/>
    <xf numFmtId="0" fontId="42" fillId="0" borderId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8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8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45" fillId="0" borderId="0" applyNumberFormat="0" applyFill="0" applyBorder="0" applyProtection="0">
      <alignment horizontal="left"/>
    </xf>
    <xf numFmtId="173" fontId="46" fillId="0" borderId="0" applyNumberFormat="0" applyFill="0" applyBorder="0" applyProtection="0">
      <alignment horizontal="centerContinuous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44" fillId="0" borderId="0"/>
    <xf numFmtId="173" fontId="44" fillId="0" borderId="0"/>
    <xf numFmtId="200" fontId="29" fillId="0" borderId="0"/>
    <xf numFmtId="173" fontId="37" fillId="0" borderId="0"/>
    <xf numFmtId="173" fontId="37" fillId="0" borderId="0"/>
    <xf numFmtId="173" fontId="44" fillId="0" borderId="0"/>
    <xf numFmtId="173" fontId="44" fillId="0" borderId="0"/>
    <xf numFmtId="173" fontId="44" fillId="0" borderId="0"/>
    <xf numFmtId="0" fontId="12" fillId="0" borderId="0" applyFont="0" applyFill="0" applyBorder="0" applyAlignment="0" applyProtection="0"/>
    <xf numFmtId="173" fontId="12" fillId="0" borderId="0"/>
    <xf numFmtId="173" fontId="40" fillId="0" borderId="0"/>
    <xf numFmtId="200" fontId="29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201" fontId="47" fillId="0" borderId="0" applyFont="0" applyFill="0" applyBorder="0" applyAlignment="0" applyProtection="0"/>
    <xf numFmtId="202" fontId="37" fillId="0" borderId="0" applyFont="0" applyFill="0" applyBorder="0" applyAlignment="0" applyProtection="0"/>
    <xf numFmtId="203" fontId="48" fillId="0" borderId="0"/>
    <xf numFmtId="204" fontId="37" fillId="0" borderId="0" applyFont="0" applyFill="0" applyBorder="0" applyAlignment="0" applyProtection="0"/>
    <xf numFmtId="205" fontId="47" fillId="0" borderId="0" applyFont="0" applyFill="0" applyBorder="0" applyAlignment="0" applyProtection="0"/>
    <xf numFmtId="0" fontId="35" fillId="0" borderId="0"/>
    <xf numFmtId="0" fontId="12" fillId="0" borderId="0"/>
    <xf numFmtId="0" fontId="12" fillId="0" borderId="0"/>
    <xf numFmtId="0" fontId="12" fillId="0" borderId="0"/>
    <xf numFmtId="17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12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173" fontId="12" fillId="0" borderId="0"/>
    <xf numFmtId="168" fontId="12" fillId="0" borderId="0" applyBorder="0"/>
    <xf numFmtId="0" fontId="12" fillId="0" borderId="0"/>
    <xf numFmtId="0" fontId="12" fillId="0" borderId="0"/>
    <xf numFmtId="173" fontId="12" fillId="0" borderId="0" applyBorder="0"/>
    <xf numFmtId="168" fontId="12" fillId="0" borderId="0" applyBorder="0"/>
    <xf numFmtId="200" fontId="29" fillId="0" borderId="0"/>
    <xf numFmtId="206" fontId="48" fillId="0" borderId="0"/>
    <xf numFmtId="206" fontId="49" fillId="0" borderId="0"/>
    <xf numFmtId="207" fontId="48" fillId="0" borderId="0"/>
    <xf numFmtId="208" fontId="34" fillId="0" borderId="0" applyFont="0" applyFill="0" applyBorder="0" applyAlignment="0" applyProtection="0">
      <protection locked="0"/>
    </xf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209" fontId="52" fillId="0" borderId="0"/>
    <xf numFmtId="173" fontId="49" fillId="0" borderId="0"/>
    <xf numFmtId="209" fontId="53" fillId="0" borderId="0"/>
    <xf numFmtId="0" fontId="54" fillId="11" borderId="0" applyNumberFormat="0" applyBorder="0" applyAlignment="0" applyProtection="0"/>
    <xf numFmtId="0" fontId="23" fillId="12" borderId="0" applyNumberFormat="0" applyBorder="0" applyAlignment="0" applyProtection="0"/>
    <xf numFmtId="0" fontId="54" fillId="11" borderId="0" applyNumberFormat="0" applyBorder="0" applyAlignment="0" applyProtection="0"/>
    <xf numFmtId="0" fontId="23" fillId="12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23" fillId="12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23" fillId="12" borderId="0" applyNumberFormat="0" applyBorder="0" applyAlignment="0" applyProtection="0"/>
    <xf numFmtId="0" fontId="54" fillId="11" borderId="0" applyNumberFormat="0" applyBorder="0" applyAlignment="0" applyProtection="0"/>
    <xf numFmtId="0" fontId="23" fillId="12" borderId="0" applyNumberFormat="0" applyBorder="0" applyAlignment="0" applyProtection="0"/>
    <xf numFmtId="0" fontId="54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54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54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170" fontId="55" fillId="12" borderId="0" applyNumberFormat="0" applyBorder="0" applyAlignment="0" applyProtection="0"/>
    <xf numFmtId="0" fontId="54" fillId="13" borderId="0" applyNumberFormat="0" applyBorder="0" applyAlignment="0" applyProtection="0"/>
    <xf numFmtId="0" fontId="23" fillId="14" borderId="0" applyNumberFormat="0" applyBorder="0" applyAlignment="0" applyProtection="0"/>
    <xf numFmtId="0" fontId="54" fillId="13" borderId="0" applyNumberFormat="0" applyBorder="0" applyAlignment="0" applyProtection="0"/>
    <xf numFmtId="0" fontId="23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3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3" fillId="14" borderId="0" applyNumberFormat="0" applyBorder="0" applyAlignment="0" applyProtection="0"/>
    <xf numFmtId="0" fontId="54" fillId="13" borderId="0" applyNumberFormat="0" applyBorder="0" applyAlignment="0" applyProtection="0"/>
    <xf numFmtId="0" fontId="23" fillId="14" borderId="0" applyNumberFormat="0" applyBorder="0" applyAlignment="0" applyProtection="0"/>
    <xf numFmtId="0" fontId="54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54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54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170" fontId="55" fillId="14" borderId="0" applyNumberFormat="0" applyBorder="0" applyAlignment="0" applyProtection="0"/>
    <xf numFmtId="0" fontId="54" fillId="15" borderId="0" applyNumberFormat="0" applyBorder="0" applyAlignment="0" applyProtection="0"/>
    <xf numFmtId="0" fontId="23" fillId="16" borderId="0" applyNumberFormat="0" applyBorder="0" applyAlignment="0" applyProtection="0"/>
    <xf numFmtId="0" fontId="54" fillId="15" borderId="0" applyNumberFormat="0" applyBorder="0" applyAlignment="0" applyProtection="0"/>
    <xf numFmtId="0" fontId="23" fillId="16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23" fillId="16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23" fillId="16" borderId="0" applyNumberFormat="0" applyBorder="0" applyAlignment="0" applyProtection="0"/>
    <xf numFmtId="0" fontId="54" fillId="15" borderId="0" applyNumberFormat="0" applyBorder="0" applyAlignment="0" applyProtection="0"/>
    <xf numFmtId="0" fontId="23" fillId="16" borderId="0" applyNumberFormat="0" applyBorder="0" applyAlignment="0" applyProtection="0"/>
    <xf numFmtId="0" fontId="54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54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54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170" fontId="55" fillId="16" borderId="0" applyNumberFormat="0" applyBorder="0" applyAlignment="0" applyProtection="0"/>
    <xf numFmtId="0" fontId="54" fillId="17" borderId="0" applyNumberFormat="0" applyBorder="0" applyAlignment="0" applyProtection="0"/>
    <xf numFmtId="0" fontId="23" fillId="18" borderId="0" applyNumberFormat="0" applyBorder="0" applyAlignment="0" applyProtection="0"/>
    <xf numFmtId="0" fontId="54" fillId="17" borderId="0" applyNumberFormat="0" applyBorder="0" applyAlignment="0" applyProtection="0"/>
    <xf numFmtId="0" fontId="23" fillId="18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23" fillId="18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23" fillId="18" borderId="0" applyNumberFormat="0" applyBorder="0" applyAlignment="0" applyProtection="0"/>
    <xf numFmtId="0" fontId="54" fillId="17" borderId="0" applyNumberFormat="0" applyBorder="0" applyAlignment="0" applyProtection="0"/>
    <xf numFmtId="0" fontId="23" fillId="18" borderId="0" applyNumberFormat="0" applyBorder="0" applyAlignment="0" applyProtection="0"/>
    <xf numFmtId="0" fontId="54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54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54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170" fontId="55" fillId="18" borderId="0" applyNumberFormat="0" applyBorder="0" applyAlignment="0" applyProtection="0"/>
    <xf numFmtId="0" fontId="54" fillId="19" borderId="0" applyNumberFormat="0" applyBorder="0" applyAlignment="0" applyProtection="0"/>
    <xf numFmtId="0" fontId="23" fillId="20" borderId="0" applyNumberFormat="0" applyBorder="0" applyAlignment="0" applyProtection="0"/>
    <xf numFmtId="0" fontId="54" fillId="19" borderId="0" applyNumberFormat="0" applyBorder="0" applyAlignment="0" applyProtection="0"/>
    <xf numFmtId="0" fontId="23" fillId="20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23" fillId="20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23" fillId="20" borderId="0" applyNumberFormat="0" applyBorder="0" applyAlignment="0" applyProtection="0"/>
    <xf numFmtId="0" fontId="54" fillId="19" borderId="0" applyNumberFormat="0" applyBorder="0" applyAlignment="0" applyProtection="0"/>
    <xf numFmtId="0" fontId="23" fillId="20" borderId="0" applyNumberFormat="0" applyBorder="0" applyAlignment="0" applyProtection="0"/>
    <xf numFmtId="0" fontId="54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54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54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170" fontId="55" fillId="20" borderId="0" applyNumberFormat="0" applyBorder="0" applyAlignment="0" applyProtection="0"/>
    <xf numFmtId="0" fontId="54" fillId="14" borderId="0" applyNumberFormat="0" applyBorder="0" applyAlignment="0" applyProtection="0"/>
    <xf numFmtId="0" fontId="23" fillId="21" borderId="0" applyNumberFormat="0" applyBorder="0" applyAlignment="0" applyProtection="0"/>
    <xf numFmtId="0" fontId="54" fillId="14" borderId="0" applyNumberFormat="0" applyBorder="0" applyAlignment="0" applyProtection="0"/>
    <xf numFmtId="0" fontId="23" fillId="21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23" fillId="21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23" fillId="21" borderId="0" applyNumberFormat="0" applyBorder="0" applyAlignment="0" applyProtection="0"/>
    <xf numFmtId="0" fontId="54" fillId="14" borderId="0" applyNumberFormat="0" applyBorder="0" applyAlignment="0" applyProtection="0"/>
    <xf numFmtId="0" fontId="23" fillId="21" borderId="0" applyNumberFormat="0" applyBorder="0" applyAlignment="0" applyProtection="0"/>
    <xf numFmtId="0" fontId="54" fillId="14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54" fillId="14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54" fillId="14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170" fontId="55" fillId="21" borderId="0" applyNumberFormat="0" applyBorder="0" applyAlignment="0" applyProtection="0"/>
    <xf numFmtId="210" fontId="48" fillId="0" borderId="0"/>
    <xf numFmtId="211" fontId="49" fillId="0" borderId="0"/>
    <xf numFmtId="210" fontId="56" fillId="0" borderId="0"/>
    <xf numFmtId="0" fontId="12" fillId="0" borderId="0"/>
    <xf numFmtId="0" fontId="12" fillId="0" borderId="0"/>
    <xf numFmtId="212" fontId="48" fillId="0" borderId="0"/>
    <xf numFmtId="0" fontId="54" fillId="22" borderId="0" applyNumberFormat="0" applyBorder="0" applyAlignment="0" applyProtection="0"/>
    <xf numFmtId="0" fontId="23" fillId="19" borderId="0" applyNumberFormat="0" applyBorder="0" applyAlignment="0" applyProtection="0"/>
    <xf numFmtId="0" fontId="54" fillId="22" borderId="0" applyNumberFormat="0" applyBorder="0" applyAlignment="0" applyProtection="0"/>
    <xf numFmtId="0" fontId="23" fillId="19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3" fillId="19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3" fillId="19" borderId="0" applyNumberFormat="0" applyBorder="0" applyAlignment="0" applyProtection="0"/>
    <xf numFmtId="0" fontId="54" fillId="22" borderId="0" applyNumberFormat="0" applyBorder="0" applyAlignment="0" applyProtection="0"/>
    <xf numFmtId="0" fontId="23" fillId="19" borderId="0" applyNumberFormat="0" applyBorder="0" applyAlignment="0" applyProtection="0"/>
    <xf numFmtId="0" fontId="54" fillId="22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54" fillId="22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54" fillId="22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170" fontId="55" fillId="19" borderId="0" applyNumberFormat="0" applyBorder="0" applyAlignment="0" applyProtection="0"/>
    <xf numFmtId="0" fontId="54" fillId="13" borderId="0" applyNumberFormat="0" applyBorder="0" applyAlignment="0" applyProtection="0"/>
    <xf numFmtId="0" fontId="23" fillId="13" borderId="0" applyNumberFormat="0" applyBorder="0" applyAlignment="0" applyProtection="0"/>
    <xf numFmtId="0" fontId="54" fillId="13" borderId="0" applyNumberFormat="0" applyBorder="0" applyAlignment="0" applyProtection="0"/>
    <xf numFmtId="0" fontId="23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3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3" fillId="13" borderId="0" applyNumberFormat="0" applyBorder="0" applyAlignment="0" applyProtection="0"/>
    <xf numFmtId="0" fontId="54" fillId="13" borderId="0" applyNumberFormat="0" applyBorder="0" applyAlignment="0" applyProtection="0"/>
    <xf numFmtId="0" fontId="23" fillId="13" borderId="0" applyNumberFormat="0" applyBorder="0" applyAlignment="0" applyProtection="0"/>
    <xf numFmtId="0" fontId="54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54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54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170" fontId="55" fillId="13" borderId="0" applyNumberFormat="0" applyBorder="0" applyAlignment="0" applyProtection="0"/>
    <xf numFmtId="0" fontId="54" fillId="23" borderId="0" applyNumberFormat="0" applyBorder="0" applyAlignment="0" applyProtection="0"/>
    <xf numFmtId="0" fontId="23" fillId="24" borderId="0" applyNumberFormat="0" applyBorder="0" applyAlignment="0" applyProtection="0"/>
    <xf numFmtId="0" fontId="54" fillId="23" borderId="0" applyNumberFormat="0" applyBorder="0" applyAlignment="0" applyProtection="0"/>
    <xf numFmtId="0" fontId="23" fillId="24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23" fillId="24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23" fillId="24" borderId="0" applyNumberFormat="0" applyBorder="0" applyAlignment="0" applyProtection="0"/>
    <xf numFmtId="0" fontId="54" fillId="23" borderId="0" applyNumberFormat="0" applyBorder="0" applyAlignment="0" applyProtection="0"/>
    <xf numFmtId="0" fontId="23" fillId="24" borderId="0" applyNumberFormat="0" applyBorder="0" applyAlignment="0" applyProtection="0"/>
    <xf numFmtId="0" fontId="54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54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54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170" fontId="55" fillId="24" borderId="0" applyNumberFormat="0" applyBorder="0" applyAlignment="0" applyProtection="0"/>
    <xf numFmtId="0" fontId="54" fillId="25" borderId="0" applyNumberFormat="0" applyBorder="0" applyAlignment="0" applyProtection="0"/>
    <xf numFmtId="0" fontId="23" fillId="18" borderId="0" applyNumberFormat="0" applyBorder="0" applyAlignment="0" applyProtection="0"/>
    <xf numFmtId="0" fontId="54" fillId="25" borderId="0" applyNumberFormat="0" applyBorder="0" applyAlignment="0" applyProtection="0"/>
    <xf numFmtId="0" fontId="23" fillId="18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23" fillId="18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23" fillId="18" borderId="0" applyNumberFormat="0" applyBorder="0" applyAlignment="0" applyProtection="0"/>
    <xf numFmtId="0" fontId="54" fillId="25" borderId="0" applyNumberFormat="0" applyBorder="0" applyAlignment="0" applyProtection="0"/>
    <xf numFmtId="0" fontId="23" fillId="18" borderId="0" applyNumberFormat="0" applyBorder="0" applyAlignment="0" applyProtection="0"/>
    <xf numFmtId="0" fontId="54" fillId="2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54" fillId="2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54" fillId="2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170" fontId="55" fillId="18" borderId="0" applyNumberFormat="0" applyBorder="0" applyAlignment="0" applyProtection="0"/>
    <xf numFmtId="0" fontId="54" fillId="22" borderId="0" applyNumberFormat="0" applyBorder="0" applyAlignment="0" applyProtection="0"/>
    <xf numFmtId="0" fontId="23" fillId="19" borderId="0" applyNumberFormat="0" applyBorder="0" applyAlignment="0" applyProtection="0"/>
    <xf numFmtId="0" fontId="54" fillId="22" borderId="0" applyNumberFormat="0" applyBorder="0" applyAlignment="0" applyProtection="0"/>
    <xf numFmtId="0" fontId="23" fillId="19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3" fillId="19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3" fillId="19" borderId="0" applyNumberFormat="0" applyBorder="0" applyAlignment="0" applyProtection="0"/>
    <xf numFmtId="0" fontId="54" fillId="22" borderId="0" applyNumberFormat="0" applyBorder="0" applyAlignment="0" applyProtection="0"/>
    <xf numFmtId="0" fontId="23" fillId="19" borderId="0" applyNumberFormat="0" applyBorder="0" applyAlignment="0" applyProtection="0"/>
    <xf numFmtId="0" fontId="54" fillId="22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54" fillId="22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54" fillId="22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170" fontId="55" fillId="19" borderId="0" applyNumberFormat="0" applyBorder="0" applyAlignment="0" applyProtection="0"/>
    <xf numFmtId="0" fontId="54" fillId="21" borderId="0" applyNumberFormat="0" applyBorder="0" applyAlignment="0" applyProtection="0"/>
    <xf numFmtId="0" fontId="23" fillId="26" borderId="0" applyNumberFormat="0" applyBorder="0" applyAlignment="0" applyProtection="0"/>
    <xf numFmtId="0" fontId="54" fillId="21" borderId="0" applyNumberFormat="0" applyBorder="0" applyAlignment="0" applyProtection="0"/>
    <xf numFmtId="0" fontId="23" fillId="26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23" fillId="26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23" fillId="26" borderId="0" applyNumberFormat="0" applyBorder="0" applyAlignment="0" applyProtection="0"/>
    <xf numFmtId="0" fontId="54" fillId="21" borderId="0" applyNumberFormat="0" applyBorder="0" applyAlignment="0" applyProtection="0"/>
    <xf numFmtId="0" fontId="23" fillId="26" borderId="0" applyNumberFormat="0" applyBorder="0" applyAlignment="0" applyProtection="0"/>
    <xf numFmtId="0" fontId="54" fillId="2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54" fillId="2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54" fillId="2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170" fontId="55" fillId="26" borderId="0" applyNumberFormat="0" applyBorder="0" applyAlignment="0" applyProtection="0"/>
    <xf numFmtId="0" fontId="57" fillId="22" borderId="0" applyNumberFormat="0" applyBorder="0" applyAlignment="0" applyProtection="0"/>
    <xf numFmtId="0" fontId="58" fillId="27" borderId="0" applyNumberFormat="0" applyBorder="0" applyAlignment="0" applyProtection="0"/>
    <xf numFmtId="0" fontId="57" fillId="22" borderId="0" applyNumberFormat="0" applyBorder="0" applyAlignment="0" applyProtection="0"/>
    <xf numFmtId="0" fontId="58" fillId="27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8" fillId="27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8" fillId="27" borderId="0" applyNumberFormat="0" applyBorder="0" applyAlignment="0" applyProtection="0"/>
    <xf numFmtId="0" fontId="57" fillId="22" borderId="0" applyNumberFormat="0" applyBorder="0" applyAlignment="0" applyProtection="0"/>
    <xf numFmtId="0" fontId="58" fillId="27" borderId="0" applyNumberFormat="0" applyBorder="0" applyAlignment="0" applyProtection="0"/>
    <xf numFmtId="0" fontId="57" fillId="22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7" fillId="22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7" fillId="22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170" fontId="59" fillId="27" borderId="0" applyNumberFormat="0" applyBorder="0" applyAlignment="0" applyProtection="0"/>
    <xf numFmtId="0" fontId="57" fillId="13" borderId="0" applyNumberFormat="0" applyBorder="0" applyAlignment="0" applyProtection="0"/>
    <xf numFmtId="0" fontId="58" fillId="13" borderId="0" applyNumberFormat="0" applyBorder="0" applyAlignment="0" applyProtection="0"/>
    <xf numFmtId="0" fontId="57" fillId="13" borderId="0" applyNumberFormat="0" applyBorder="0" applyAlignment="0" applyProtection="0"/>
    <xf numFmtId="0" fontId="58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8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8" fillId="13" borderId="0" applyNumberFormat="0" applyBorder="0" applyAlignment="0" applyProtection="0"/>
    <xf numFmtId="0" fontId="57" fillId="13" borderId="0" applyNumberFormat="0" applyBorder="0" applyAlignment="0" applyProtection="0"/>
    <xf numFmtId="0" fontId="58" fillId="13" borderId="0" applyNumberFormat="0" applyBorder="0" applyAlignment="0" applyProtection="0"/>
    <xf numFmtId="0" fontId="57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7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7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170" fontId="59" fillId="13" borderId="0" applyNumberFormat="0" applyBorder="0" applyAlignment="0" applyProtection="0"/>
    <xf numFmtId="0" fontId="57" fillId="23" borderId="0" applyNumberFormat="0" applyBorder="0" applyAlignment="0" applyProtection="0"/>
    <xf numFmtId="0" fontId="58" fillId="24" borderId="0" applyNumberFormat="0" applyBorder="0" applyAlignment="0" applyProtection="0"/>
    <xf numFmtId="0" fontId="57" fillId="23" borderId="0" applyNumberFormat="0" applyBorder="0" applyAlignment="0" applyProtection="0"/>
    <xf numFmtId="0" fontId="58" fillId="24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8" fillId="24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8" fillId="24" borderId="0" applyNumberFormat="0" applyBorder="0" applyAlignment="0" applyProtection="0"/>
    <xf numFmtId="0" fontId="57" fillId="23" borderId="0" applyNumberFormat="0" applyBorder="0" applyAlignment="0" applyProtection="0"/>
    <xf numFmtId="0" fontId="58" fillId="24" borderId="0" applyNumberFormat="0" applyBorder="0" applyAlignment="0" applyProtection="0"/>
    <xf numFmtId="0" fontId="57" fillId="23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7" fillId="23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7" fillId="23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170" fontId="59" fillId="24" borderId="0" applyNumberFormat="0" applyBorder="0" applyAlignment="0" applyProtection="0"/>
    <xf numFmtId="0" fontId="57" fillId="25" borderId="0" applyNumberFormat="0" applyBorder="0" applyAlignment="0" applyProtection="0"/>
    <xf numFmtId="0" fontId="58" fillId="28" borderId="0" applyNumberFormat="0" applyBorder="0" applyAlignment="0" applyProtection="0"/>
    <xf numFmtId="0" fontId="57" fillId="25" borderId="0" applyNumberFormat="0" applyBorder="0" applyAlignment="0" applyProtection="0"/>
    <xf numFmtId="0" fontId="58" fillId="28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8" fillId="28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8" fillId="28" borderId="0" applyNumberFormat="0" applyBorder="0" applyAlignment="0" applyProtection="0"/>
    <xf numFmtId="0" fontId="57" fillId="25" borderId="0" applyNumberFormat="0" applyBorder="0" applyAlignment="0" applyProtection="0"/>
    <xf numFmtId="0" fontId="58" fillId="28" borderId="0" applyNumberFormat="0" applyBorder="0" applyAlignment="0" applyProtection="0"/>
    <xf numFmtId="0" fontId="57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7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7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170" fontId="59" fillId="28" borderId="0" applyNumberFormat="0" applyBorder="0" applyAlignment="0" applyProtection="0"/>
    <xf numFmtId="0" fontId="57" fillId="22" borderId="0" applyNumberFormat="0" applyBorder="0" applyAlignment="0" applyProtection="0"/>
    <xf numFmtId="0" fontId="58" fillId="29" borderId="0" applyNumberFormat="0" applyBorder="0" applyAlignment="0" applyProtection="0"/>
    <xf numFmtId="0" fontId="57" fillId="22" borderId="0" applyNumberFormat="0" applyBorder="0" applyAlignment="0" applyProtection="0"/>
    <xf numFmtId="0" fontId="58" fillId="29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8" fillId="29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8" fillId="29" borderId="0" applyNumberFormat="0" applyBorder="0" applyAlignment="0" applyProtection="0"/>
    <xf numFmtId="0" fontId="57" fillId="22" borderId="0" applyNumberFormat="0" applyBorder="0" applyAlignment="0" applyProtection="0"/>
    <xf numFmtId="0" fontId="58" fillId="29" borderId="0" applyNumberFormat="0" applyBorder="0" applyAlignment="0" applyProtection="0"/>
    <xf numFmtId="0" fontId="57" fillId="22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7" fillId="22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7" fillId="22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170" fontId="59" fillId="29" borderId="0" applyNumberFormat="0" applyBorder="0" applyAlignment="0" applyProtection="0"/>
    <xf numFmtId="0" fontId="57" fillId="21" borderId="0" applyNumberFormat="0" applyBorder="0" applyAlignment="0" applyProtection="0"/>
    <xf numFmtId="0" fontId="58" fillId="30" borderId="0" applyNumberFormat="0" applyBorder="0" applyAlignment="0" applyProtection="0"/>
    <xf numFmtId="0" fontId="57" fillId="21" borderId="0" applyNumberFormat="0" applyBorder="0" applyAlignment="0" applyProtection="0"/>
    <xf numFmtId="0" fontId="58" fillId="30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8" fillId="30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8" fillId="30" borderId="0" applyNumberFormat="0" applyBorder="0" applyAlignment="0" applyProtection="0"/>
    <xf numFmtId="0" fontId="57" fillId="21" borderId="0" applyNumberFormat="0" applyBorder="0" applyAlignment="0" applyProtection="0"/>
    <xf numFmtId="0" fontId="58" fillId="30" borderId="0" applyNumberFormat="0" applyBorder="0" applyAlignment="0" applyProtection="0"/>
    <xf numFmtId="0" fontId="57" fillId="21" borderId="0" applyNumberFormat="0" applyBorder="0" applyAlignment="0" applyProtection="0"/>
    <xf numFmtId="0" fontId="58" fillId="30" borderId="0" applyNumberFormat="0" applyBorder="0" applyAlignment="0" applyProtection="0"/>
    <xf numFmtId="0" fontId="58" fillId="30" borderId="0" applyNumberFormat="0" applyBorder="0" applyAlignment="0" applyProtection="0"/>
    <xf numFmtId="0" fontId="57" fillId="21" borderId="0" applyNumberFormat="0" applyBorder="0" applyAlignment="0" applyProtection="0"/>
    <xf numFmtId="0" fontId="58" fillId="30" borderId="0" applyNumberFormat="0" applyBorder="0" applyAlignment="0" applyProtection="0"/>
    <xf numFmtId="0" fontId="58" fillId="30" borderId="0" applyNumberFormat="0" applyBorder="0" applyAlignment="0" applyProtection="0"/>
    <xf numFmtId="0" fontId="57" fillId="21" borderId="0" applyNumberFormat="0" applyBorder="0" applyAlignment="0" applyProtection="0"/>
    <xf numFmtId="0" fontId="58" fillId="30" borderId="0" applyNumberFormat="0" applyBorder="0" applyAlignment="0" applyProtection="0"/>
    <xf numFmtId="0" fontId="58" fillId="30" borderId="0" applyNumberFormat="0" applyBorder="0" applyAlignment="0" applyProtection="0"/>
    <xf numFmtId="0" fontId="58" fillId="30" borderId="0" applyNumberFormat="0" applyBorder="0" applyAlignment="0" applyProtection="0"/>
    <xf numFmtId="0" fontId="58" fillId="30" borderId="0" applyNumberFormat="0" applyBorder="0" applyAlignment="0" applyProtection="0"/>
    <xf numFmtId="0" fontId="58" fillId="30" borderId="0" applyNumberFormat="0" applyBorder="0" applyAlignment="0" applyProtection="0"/>
    <xf numFmtId="0" fontId="58" fillId="30" borderId="0" applyNumberFormat="0" applyBorder="0" applyAlignment="0" applyProtection="0"/>
    <xf numFmtId="170" fontId="59" fillId="30" borderId="0" applyNumberFormat="0" applyBorder="0" applyAlignment="0" applyProtection="0"/>
    <xf numFmtId="0" fontId="25" fillId="0" borderId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170" fontId="59" fillId="37" borderId="0" applyNumberFormat="0" applyBorder="0" applyAlignment="0" applyProtection="0"/>
    <xf numFmtId="0" fontId="23" fillId="31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170" fontId="59" fillId="41" borderId="0" applyNumberFormat="0" applyBorder="0" applyAlignment="0" applyProtection="0"/>
    <xf numFmtId="0" fontId="23" fillId="31" borderId="0" applyNumberFormat="0" applyBorder="0" applyAlignment="0" applyProtection="0"/>
    <xf numFmtId="0" fontId="23" fillId="42" borderId="0" applyNumberFormat="0" applyBorder="0" applyAlignment="0" applyProtection="0"/>
    <xf numFmtId="0" fontId="23" fillId="31" borderId="0" applyNumberFormat="0" applyBorder="0" applyAlignment="0" applyProtection="0"/>
    <xf numFmtId="0" fontId="23" fillId="43" borderId="0" applyNumberFormat="0" applyBorder="0" applyAlignment="0" applyProtection="0"/>
    <xf numFmtId="0" fontId="58" fillId="34" borderId="0" applyNumberFormat="0" applyBorder="0" applyAlignment="0" applyProtection="0"/>
    <xf numFmtId="0" fontId="58" fillId="39" borderId="0" applyNumberFormat="0" applyBorder="0" applyAlignment="0" applyProtection="0"/>
    <xf numFmtId="0" fontId="58" fillId="23" borderId="0" applyNumberFormat="0" applyBorder="0" applyAlignment="0" applyProtection="0"/>
    <xf numFmtId="0" fontId="58" fillId="39" borderId="0" applyNumberFormat="0" applyBorder="0" applyAlignment="0" applyProtection="0"/>
    <xf numFmtId="0" fontId="58" fillId="23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23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23" borderId="0" applyNumberFormat="0" applyBorder="0" applyAlignment="0" applyProtection="0"/>
    <xf numFmtId="0" fontId="58" fillId="39" borderId="0" applyNumberFormat="0" applyBorder="0" applyAlignment="0" applyProtection="0"/>
    <xf numFmtId="0" fontId="58" fillId="23" borderId="0" applyNumberFormat="0" applyBorder="0" applyAlignment="0" applyProtection="0"/>
    <xf numFmtId="0" fontId="58" fillId="39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39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39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170" fontId="59" fillId="23" borderId="0" applyNumberFormat="0" applyBorder="0" applyAlignment="0" applyProtection="0"/>
    <xf numFmtId="0" fontId="23" fillId="31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9" borderId="0" applyNumberFormat="0" applyBorder="0" applyAlignment="0" applyProtection="0"/>
    <xf numFmtId="0" fontId="58" fillId="34" borderId="0" applyNumberFormat="0" applyBorder="0" applyAlignment="0" applyProtection="0"/>
    <xf numFmtId="0" fontId="58" fillId="44" borderId="0" applyNumberFormat="0" applyBorder="0" applyAlignment="0" applyProtection="0"/>
    <xf numFmtId="0" fontId="58" fillId="28" borderId="0" applyNumberFormat="0" applyBorder="0" applyAlignment="0" applyProtection="0"/>
    <xf numFmtId="0" fontId="58" fillId="44" borderId="0" applyNumberFormat="0" applyBorder="0" applyAlignment="0" applyProtection="0"/>
    <xf numFmtId="0" fontId="58" fillId="28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28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28" borderId="0" applyNumberFormat="0" applyBorder="0" applyAlignment="0" applyProtection="0"/>
    <xf numFmtId="0" fontId="58" fillId="44" borderId="0" applyNumberFormat="0" applyBorder="0" applyAlignment="0" applyProtection="0"/>
    <xf numFmtId="0" fontId="58" fillId="28" borderId="0" applyNumberFormat="0" applyBorder="0" applyAlignment="0" applyProtection="0"/>
    <xf numFmtId="0" fontId="58" fillId="44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44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44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170" fontId="59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45" borderId="0" applyNumberFormat="0" applyBorder="0" applyAlignment="0" applyProtection="0"/>
    <xf numFmtId="0" fontId="23" fillId="31" borderId="0" applyNumberFormat="0" applyBorder="0" applyAlignment="0" applyProtection="0"/>
    <xf numFmtId="0" fontId="23" fillId="46" borderId="0" applyNumberFormat="0" applyBorder="0" applyAlignment="0" applyProtection="0"/>
    <xf numFmtId="0" fontId="58" fillId="35" borderId="0" applyNumberFormat="0" applyBorder="0" applyAlignment="0" applyProtection="0"/>
    <xf numFmtId="0" fontId="58" fillId="47" borderId="0" applyNumberFormat="0" applyBorder="0" applyAlignment="0" applyProtection="0"/>
    <xf numFmtId="0" fontId="58" fillId="29" borderId="0" applyNumberFormat="0" applyBorder="0" applyAlignment="0" applyProtection="0"/>
    <xf numFmtId="0" fontId="58" fillId="47" borderId="0" applyNumberFormat="0" applyBorder="0" applyAlignment="0" applyProtection="0"/>
    <xf numFmtId="0" fontId="58" fillId="29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29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29" borderId="0" applyNumberFormat="0" applyBorder="0" applyAlignment="0" applyProtection="0"/>
    <xf numFmtId="0" fontId="58" fillId="47" borderId="0" applyNumberFormat="0" applyBorder="0" applyAlignment="0" applyProtection="0"/>
    <xf numFmtId="0" fontId="58" fillId="29" borderId="0" applyNumberFormat="0" applyBorder="0" applyAlignment="0" applyProtection="0"/>
    <xf numFmtId="0" fontId="58" fillId="47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47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47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170" fontId="59" fillId="29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31" borderId="0" applyNumberFormat="0" applyBorder="0" applyAlignment="0" applyProtection="0"/>
    <xf numFmtId="0" fontId="58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51" borderId="0" applyNumberFormat="0" applyBorder="0" applyAlignment="0" applyProtection="0"/>
    <xf numFmtId="0" fontId="58" fillId="50" borderId="0" applyNumberFormat="0" applyBorder="0" applyAlignment="0" applyProtection="0"/>
    <xf numFmtId="0" fontId="58" fillId="51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1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1" borderId="0" applyNumberFormat="0" applyBorder="0" applyAlignment="0" applyProtection="0"/>
    <xf numFmtId="0" fontId="58" fillId="50" borderId="0" applyNumberFormat="0" applyBorder="0" applyAlignment="0" applyProtection="0"/>
    <xf numFmtId="0" fontId="58" fillId="51" borderId="0" applyNumberFormat="0" applyBorder="0" applyAlignment="0" applyProtection="0"/>
    <xf numFmtId="0" fontId="58" fillId="50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0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0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170" fontId="59" fillId="51" borderId="0" applyNumberFormat="0" applyBorder="0" applyAlignment="0" applyProtection="0"/>
    <xf numFmtId="213" fontId="12" fillId="52" borderId="12" applyFont="0" applyFill="0" applyBorder="0" applyAlignment="0" applyProtection="0"/>
    <xf numFmtId="214" fontId="60" fillId="0" borderId="13">
      <alignment horizontal="centerContinuous"/>
    </xf>
    <xf numFmtId="215" fontId="61" fillId="53" borderId="14">
      <alignment horizontal="center" vertical="center"/>
    </xf>
    <xf numFmtId="168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0" fontId="42" fillId="0" borderId="0"/>
    <xf numFmtId="200" fontId="62" fillId="0" borderId="0" applyNumberFormat="0" applyFont="0" applyFill="0" applyBorder="0" applyProtection="0">
      <alignment horizontal="center"/>
    </xf>
    <xf numFmtId="216" fontId="63" fillId="0" borderId="0">
      <alignment horizontal="left"/>
    </xf>
    <xf numFmtId="0" fontId="52" fillId="0" borderId="0"/>
    <xf numFmtId="0" fontId="64" fillId="0" borderId="15">
      <alignment horizontal="center" vertical="center"/>
    </xf>
    <xf numFmtId="217" fontId="34" fillId="54" borderId="2" applyNumberFormat="0" applyFont="0" applyAlignment="0" applyProtection="0">
      <alignment vertical="center"/>
    </xf>
    <xf numFmtId="218" fontId="65" fillId="0" borderId="0" applyFont="0" applyFill="0" applyBorder="0" applyAlignment="0" applyProtection="0"/>
    <xf numFmtId="173" fontId="34" fillId="0" borderId="0" applyFont="0" applyFill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7" fillId="14" borderId="0" applyNumberFormat="0" applyBorder="0" applyAlignment="0" applyProtection="0"/>
    <xf numFmtId="0" fontId="66" fillId="55" borderId="0" applyNumberFormat="0" applyBorder="0" applyAlignment="0" applyProtection="0"/>
    <xf numFmtId="0" fontId="67" fillId="14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7" fillId="14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7" fillId="14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7" fillId="14" borderId="0" applyNumberFormat="0" applyBorder="0" applyAlignment="0" applyProtection="0"/>
    <xf numFmtId="0" fontId="66" fillId="55" borderId="0" applyNumberFormat="0" applyBorder="0" applyAlignment="0" applyProtection="0"/>
    <xf numFmtId="0" fontId="67" fillId="14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7" fillId="14" borderId="0" applyNumberFormat="0" applyBorder="0" applyAlignment="0" applyProtection="0"/>
    <xf numFmtId="0" fontId="66" fillId="55" borderId="0" applyNumberFormat="0" applyBorder="0" applyAlignment="0" applyProtection="0"/>
    <xf numFmtId="0" fontId="67" fillId="14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7" fillId="14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8" fillId="2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170" fontId="68" fillId="2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170" fontId="70" fillId="14" borderId="0" applyNumberFormat="0" applyBorder="0" applyAlignment="0" applyProtection="0"/>
    <xf numFmtId="219" fontId="71" fillId="56" borderId="11" applyNumberFormat="0" applyBorder="0" applyAlignment="0">
      <alignment horizontal="centerContinuous" vertical="center"/>
      <protection hidden="1"/>
    </xf>
    <xf numFmtId="1" fontId="72" fillId="57" borderId="12" applyNumberFormat="0" applyBorder="0" applyAlignment="0">
      <alignment horizontal="center" vertical="top" wrapText="1"/>
      <protection hidden="1"/>
    </xf>
    <xf numFmtId="220" fontId="12" fillId="0" borderId="0" applyFont="0" applyFill="0" applyBorder="0" applyAlignment="0" applyProtection="0"/>
    <xf numFmtId="188" fontId="12" fillId="0" borderId="0" applyNumberFormat="0" applyFont="0" applyAlignment="0" applyProtection="0"/>
    <xf numFmtId="217" fontId="34" fillId="58" borderId="16" applyNumberFormat="0" applyFont="0" applyAlignment="0" applyProtection="0">
      <alignment vertical="center"/>
    </xf>
    <xf numFmtId="173" fontId="73" fillId="59" borderId="0">
      <alignment horizontal="left"/>
    </xf>
    <xf numFmtId="221" fontId="74" fillId="0" borderId="0" applyFill="0" applyBorder="0" applyAlignment="0" applyProtection="0"/>
    <xf numFmtId="2" fontId="75" fillId="60" borderId="17" applyProtection="0">
      <alignment horizontal="left"/>
      <protection locked="0"/>
    </xf>
    <xf numFmtId="173" fontId="61" fillId="53" borderId="0" applyNumberFormat="0" applyFont="0" applyAlignment="0">
      <alignment horizontal="center"/>
    </xf>
    <xf numFmtId="222" fontId="50" fillId="53" borderId="0" applyFont="0" applyFill="0" applyBorder="0" applyAlignment="0" applyProtection="0"/>
    <xf numFmtId="173" fontId="76" fillId="0" borderId="0" applyNumberFormat="0" applyFill="0" applyBorder="0" applyAlignment="0" applyProtection="0"/>
    <xf numFmtId="173" fontId="77" fillId="0" borderId="13" applyNumberFormat="0" applyFill="0" applyAlignment="0" applyProtection="0"/>
    <xf numFmtId="173" fontId="48" fillId="0" borderId="0"/>
    <xf numFmtId="223" fontId="78" fillId="7" borderId="0" applyFont="0" applyFill="0" applyBorder="0" applyAlignment="0" applyProtection="0"/>
    <xf numFmtId="224" fontId="12" fillId="0" borderId="0" applyFont="0" applyFill="0" applyBorder="0" applyAlignment="0" applyProtection="0"/>
    <xf numFmtId="225" fontId="25" fillId="0" borderId="0" applyAlignment="0" applyProtection="0"/>
    <xf numFmtId="49" fontId="29" fillId="0" borderId="0" applyNumberFormat="0" applyAlignment="0" applyProtection="0">
      <alignment horizontal="left"/>
    </xf>
    <xf numFmtId="49" fontId="79" fillId="0" borderId="18" applyNumberFormat="0" applyAlignment="0" applyProtection="0">
      <alignment horizontal="left" wrapText="1"/>
    </xf>
    <xf numFmtId="49" fontId="80" fillId="0" borderId="0" applyAlignment="0" applyProtection="0">
      <alignment horizontal="left"/>
    </xf>
    <xf numFmtId="226" fontId="37" fillId="0" borderId="0" applyFont="0" applyFill="0" applyBorder="0" applyAlignment="0" applyProtection="0"/>
    <xf numFmtId="173" fontId="81" fillId="0" borderId="0"/>
    <xf numFmtId="173" fontId="81" fillId="0" borderId="0"/>
    <xf numFmtId="173" fontId="81" fillId="0" borderId="0"/>
    <xf numFmtId="173" fontId="81" fillId="0" borderId="0"/>
    <xf numFmtId="173" fontId="81" fillId="0" borderId="0"/>
    <xf numFmtId="173" fontId="81" fillId="0" borderId="0"/>
    <xf numFmtId="173" fontId="81" fillId="0" borderId="0"/>
    <xf numFmtId="173" fontId="81" fillId="0" borderId="0"/>
    <xf numFmtId="173" fontId="81" fillId="0" borderId="0"/>
    <xf numFmtId="173" fontId="81" fillId="0" borderId="0"/>
    <xf numFmtId="173" fontId="81" fillId="0" borderId="0"/>
    <xf numFmtId="173" fontId="81" fillId="0" borderId="0"/>
    <xf numFmtId="173" fontId="81" fillId="0" borderId="0"/>
    <xf numFmtId="173" fontId="81" fillId="0" borderId="0"/>
    <xf numFmtId="173" fontId="81" fillId="0" borderId="0"/>
    <xf numFmtId="173" fontId="82" fillId="0" borderId="0"/>
    <xf numFmtId="227" fontId="25" fillId="0" borderId="0"/>
    <xf numFmtId="228" fontId="25" fillId="0" borderId="0"/>
    <xf numFmtId="229" fontId="25" fillId="0" borderId="0"/>
    <xf numFmtId="227" fontId="25" fillId="0" borderId="19"/>
    <xf numFmtId="228" fontId="25" fillId="0" borderId="19"/>
    <xf numFmtId="228" fontId="25" fillId="0" borderId="19"/>
    <xf numFmtId="229" fontId="25" fillId="0" borderId="19"/>
    <xf numFmtId="229" fontId="25" fillId="0" borderId="19"/>
    <xf numFmtId="227" fontId="25" fillId="0" borderId="19"/>
    <xf numFmtId="230" fontId="25" fillId="0" borderId="0"/>
    <xf numFmtId="173" fontId="34" fillId="0" borderId="0" applyFill="0" applyBorder="0" applyAlignment="0"/>
    <xf numFmtId="231" fontId="25" fillId="0" borderId="0"/>
    <xf numFmtId="232" fontId="25" fillId="0" borderId="0"/>
    <xf numFmtId="230" fontId="25" fillId="0" borderId="19"/>
    <xf numFmtId="231" fontId="25" fillId="0" borderId="19"/>
    <xf numFmtId="231" fontId="25" fillId="0" borderId="19"/>
    <xf numFmtId="232" fontId="25" fillId="0" borderId="19"/>
    <xf numFmtId="232" fontId="25" fillId="0" borderId="19"/>
    <xf numFmtId="230" fontId="25" fillId="0" borderId="19"/>
    <xf numFmtId="233" fontId="25" fillId="0" borderId="0">
      <alignment horizontal="right"/>
      <protection locked="0"/>
    </xf>
    <xf numFmtId="234" fontId="25" fillId="0" borderId="0">
      <alignment horizontal="right"/>
      <protection locked="0"/>
    </xf>
    <xf numFmtId="235" fontId="25" fillId="0" borderId="0"/>
    <xf numFmtId="236" fontId="25" fillId="0" borderId="0"/>
    <xf numFmtId="237" fontId="25" fillId="0" borderId="0"/>
    <xf numFmtId="235" fontId="25" fillId="0" borderId="19"/>
    <xf numFmtId="236" fontId="25" fillId="0" borderId="19"/>
    <xf numFmtId="236" fontId="25" fillId="0" borderId="19"/>
    <xf numFmtId="237" fontId="25" fillId="0" borderId="19"/>
    <xf numFmtId="237" fontId="25" fillId="0" borderId="19"/>
    <xf numFmtId="235" fontId="25" fillId="0" borderId="19"/>
    <xf numFmtId="0" fontId="12" fillId="0" borderId="0"/>
    <xf numFmtId="0" fontId="12" fillId="0" borderId="0" applyBorder="0"/>
    <xf numFmtId="2" fontId="12" fillId="0" borderId="0"/>
    <xf numFmtId="171" fontId="12" fillId="0" borderId="0"/>
    <xf numFmtId="238" fontId="12" fillId="10" borderId="0"/>
    <xf numFmtId="173" fontId="12" fillId="0" borderId="0">
      <alignment vertical="center"/>
    </xf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3" fillId="61" borderId="20" applyNumberFormat="0" applyAlignment="0" applyProtection="0"/>
    <xf numFmtId="0" fontId="84" fillId="25" borderId="20" applyNumberFormat="0" applyAlignment="0" applyProtection="0"/>
    <xf numFmtId="239" fontId="34" fillId="0" borderId="16" applyAlignment="0">
      <alignment vertical="center"/>
    </xf>
    <xf numFmtId="240" fontId="12" fillId="0" borderId="21" applyFont="0" applyFill="0" applyBorder="0" applyAlignment="0" applyProtection="0"/>
    <xf numFmtId="241" fontId="12" fillId="0" borderId="21" applyFont="0" applyFill="0" applyBorder="0" applyAlignment="0" applyProtection="0"/>
    <xf numFmtId="242" fontId="12" fillId="0" borderId="22" applyFont="0" applyFill="0" applyBorder="0" applyAlignment="0" applyProtection="0"/>
    <xf numFmtId="243" fontId="12" fillId="0" borderId="21" applyFont="0" applyFill="0" applyBorder="0" applyAlignment="0" applyProtection="0"/>
    <xf numFmtId="38" fontId="85" fillId="0" borderId="0" applyNumberFormat="0" applyFill="0" applyBorder="0" applyAlignment="0" applyProtection="0"/>
    <xf numFmtId="0" fontId="86" fillId="39" borderId="23" applyNumberFormat="0" applyAlignment="0" applyProtection="0"/>
    <xf numFmtId="0" fontId="86" fillId="62" borderId="23" applyNumberFormat="0" applyAlignment="0" applyProtection="0"/>
    <xf numFmtId="38" fontId="12" fillId="0" borderId="0" applyNumberFormat="0" applyFill="0" applyBorder="0" applyAlignment="0" applyProtection="0">
      <protection locked="0"/>
    </xf>
    <xf numFmtId="38" fontId="12" fillId="0" borderId="0" applyNumberFormat="0" applyFill="0" applyBorder="0" applyAlignment="0" applyProtection="0">
      <protection locked="0"/>
    </xf>
    <xf numFmtId="38" fontId="12" fillId="0" borderId="0" applyNumberFormat="0" applyFill="0" applyBorder="0" applyAlignment="0" applyProtection="0">
      <protection locked="0"/>
    </xf>
    <xf numFmtId="37" fontId="61" fillId="0" borderId="13">
      <alignment horizontal="center"/>
    </xf>
    <xf numFmtId="37" fontId="61" fillId="0" borderId="0">
      <alignment horizontal="center" vertical="center" wrapText="1"/>
    </xf>
    <xf numFmtId="1" fontId="87" fillId="0" borderId="24">
      <alignment vertical="top"/>
    </xf>
    <xf numFmtId="164" fontId="88" fillId="0" borderId="0" applyBorder="0">
      <alignment horizontal="right"/>
    </xf>
    <xf numFmtId="164" fontId="88" fillId="0" borderId="25" applyAlignment="0">
      <alignment horizontal="right"/>
    </xf>
    <xf numFmtId="244" fontId="37" fillId="0" borderId="0"/>
    <xf numFmtId="244" fontId="37" fillId="0" borderId="0"/>
    <xf numFmtId="244" fontId="37" fillId="0" borderId="0"/>
    <xf numFmtId="244" fontId="37" fillId="0" borderId="0"/>
    <xf numFmtId="244" fontId="37" fillId="0" borderId="0"/>
    <xf numFmtId="244" fontId="37" fillId="0" borderId="0"/>
    <xf numFmtId="244" fontId="37" fillId="0" borderId="0"/>
    <xf numFmtId="244" fontId="37" fillId="0" borderId="0"/>
    <xf numFmtId="38" fontId="12" fillId="0" borderId="0" applyFont="0" applyFill="0" applyBorder="0" applyAlignment="0" applyProtection="0"/>
    <xf numFmtId="245" fontId="12" fillId="0" borderId="21" applyFont="0" applyFill="0" applyBorder="0" applyAlignment="0" applyProtection="0"/>
    <xf numFmtId="246" fontId="12" fillId="0" borderId="21" applyFont="0" applyFill="0" applyBorder="0" applyAlignment="0" applyProtection="0"/>
    <xf numFmtId="200" fontId="34" fillId="0" borderId="0" applyFont="0" applyFill="0" applyBorder="0" applyAlignment="0" applyProtection="0">
      <protection locked="0"/>
    </xf>
    <xf numFmtId="40" fontId="34" fillId="0" borderId="0" applyFont="0" applyFill="0" applyBorder="0" applyAlignment="0" applyProtection="0">
      <protection locked="0"/>
    </xf>
    <xf numFmtId="247" fontId="12" fillId="0" borderId="21" applyFont="0" applyFill="0" applyBorder="0" applyAlignment="0" applyProtection="0"/>
    <xf numFmtId="248" fontId="34" fillId="0" borderId="0" applyFont="0" applyFill="0" applyBorder="0" applyAlignment="0" applyProtection="0"/>
    <xf numFmtId="249" fontId="34" fillId="0" borderId="0" applyFont="0" applyFill="0" applyBorder="0" applyAlignment="0" applyProtection="0"/>
    <xf numFmtId="247" fontId="12" fillId="0" borderId="21" applyFont="0" applyFill="0" applyBorder="0" applyAlignment="0" applyProtection="0"/>
    <xf numFmtId="250" fontId="12" fillId="0" borderId="21" applyFont="0" applyFill="0" applyBorder="0" applyAlignment="0" applyProtection="0"/>
    <xf numFmtId="251" fontId="34" fillId="0" borderId="0" applyFont="0" applyFill="0" applyBorder="0" applyAlignment="0" applyProtection="0"/>
    <xf numFmtId="0" fontId="12" fillId="0" borderId="0" applyNumberFormat="0" applyFont="0" applyBorder="0" applyAlignment="0"/>
    <xf numFmtId="203" fontId="48" fillId="0" borderId="0"/>
    <xf numFmtId="252" fontId="52" fillId="0" borderId="0"/>
    <xf numFmtId="173" fontId="89" fillId="0" borderId="0" applyFont="0" applyFill="0" applyBorder="0" applyAlignment="0" applyProtection="0">
      <alignment horizontal="right"/>
    </xf>
    <xf numFmtId="253" fontId="89" fillId="0" borderId="0" applyFont="0" applyFill="0" applyBorder="0" applyAlignment="0" applyProtection="0"/>
    <xf numFmtId="173" fontId="89" fillId="0" borderId="0" applyFont="0" applyFill="0" applyBorder="0" applyAlignment="0" applyProtection="0">
      <alignment horizontal="right"/>
    </xf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5" fillId="0" borderId="0" applyFont="0" applyFill="0" applyBorder="0" applyAlignment="0" applyProtection="0"/>
    <xf numFmtId="252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254" fontId="35" fillId="0" borderId="0" applyFont="0" applyFill="0" applyBorder="0" applyAlignment="0" applyProtection="0"/>
    <xf numFmtId="255" fontId="35" fillId="0" borderId="0" applyFont="0" applyFill="0" applyBorder="0" applyAlignment="0" applyProtection="0"/>
    <xf numFmtId="255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2" fontId="35" fillId="0" borderId="0" applyFont="0" applyFill="0" applyBorder="0" applyAlignment="0" applyProtection="0"/>
    <xf numFmtId="256" fontId="35" fillId="0" borderId="0" applyFont="0" applyFill="0" applyBorder="0" applyAlignment="0" applyProtection="0"/>
    <xf numFmtId="256" fontId="35" fillId="0" borderId="0" applyFont="0" applyFill="0" applyBorder="0" applyAlignment="0" applyProtection="0"/>
    <xf numFmtId="256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85" fontId="35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85" fontId="35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85" fontId="35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85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90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66" fontId="90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257" fontId="12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91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258" fontId="12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259" fontId="34" fillId="0" borderId="0" applyFont="0" applyFill="0" applyBorder="0" applyAlignment="0" applyProtection="0"/>
    <xf numFmtId="260" fontId="34" fillId="0" borderId="0" applyFont="0" applyFill="0" applyBorder="0" applyAlignment="0" applyProtection="0"/>
    <xf numFmtId="261" fontId="12" fillId="0" borderId="0" applyFont="0" applyFill="0" applyBorder="0" applyAlignment="0" applyProtection="0"/>
    <xf numFmtId="38" fontId="37" fillId="0" borderId="0" applyFill="0" applyBorder="0" applyProtection="0">
      <alignment horizontal="center"/>
    </xf>
    <xf numFmtId="173" fontId="92" fillId="0" borderId="0">
      <protection locked="0"/>
    </xf>
    <xf numFmtId="262" fontId="12" fillId="0" borderId="0" applyBorder="0"/>
    <xf numFmtId="263" fontId="29" fillId="0" borderId="0" applyBorder="0"/>
    <xf numFmtId="173" fontId="93" fillId="0" borderId="0"/>
    <xf numFmtId="264" fontId="12" fillId="0" borderId="0" applyFill="0" applyBorder="0">
      <alignment horizontal="left"/>
    </xf>
    <xf numFmtId="173" fontId="94" fillId="0" borderId="0" applyNumberFormat="0" applyAlignment="0">
      <alignment horizontal="left"/>
    </xf>
    <xf numFmtId="37" fontId="12" fillId="63" borderId="0" applyFont="0" applyBorder="0" applyAlignment="0" applyProtection="0"/>
    <xf numFmtId="188" fontId="44" fillId="63" borderId="0" applyFont="0" applyBorder="0" applyAlignment="0" applyProtection="0"/>
    <xf numFmtId="39" fontId="44" fillId="63" borderId="0" applyFont="0" applyBorder="0" applyAlignment="0" applyProtection="0"/>
    <xf numFmtId="172" fontId="95" fillId="0" borderId="0"/>
    <xf numFmtId="265" fontId="34" fillId="0" borderId="0" applyFont="0" applyFill="0" applyBorder="0" applyProtection="0">
      <alignment horizontal="right" vertical="center"/>
    </xf>
    <xf numFmtId="266" fontId="12" fillId="0" borderId="0" applyFont="0" applyFill="0" applyBorder="0" applyAlignment="0" applyProtection="0"/>
    <xf numFmtId="267" fontId="34" fillId="0" borderId="0" applyFont="0" applyFill="0" applyBorder="0" applyAlignment="0" applyProtection="0">
      <protection locked="0"/>
    </xf>
    <xf numFmtId="175" fontId="34" fillId="0" borderId="0" applyFont="0" applyFill="0" applyBorder="0" applyAlignment="0" applyProtection="0">
      <protection locked="0"/>
    </xf>
    <xf numFmtId="268" fontId="34" fillId="0" borderId="0" applyFont="0" applyFill="0" applyBorder="0" applyAlignment="0" applyProtection="0"/>
    <xf numFmtId="269" fontId="34" fillId="0" borderId="0" applyFont="0" applyFill="0" applyBorder="0" applyAlignment="0" applyProtection="0"/>
    <xf numFmtId="270" fontId="34" fillId="0" borderId="0" applyFont="0" applyFill="0" applyBorder="0" applyAlignment="0" applyProtection="0"/>
    <xf numFmtId="243" fontId="34" fillId="0" borderId="0" applyFont="0" applyFill="0" applyBorder="0" applyAlignment="0" applyProtection="0"/>
    <xf numFmtId="271" fontId="34" fillId="0" borderId="0" applyFont="0" applyFill="0" applyBorder="0" applyAlignment="0" applyProtection="0"/>
    <xf numFmtId="272" fontId="12" fillId="0" borderId="0">
      <alignment horizontal="right"/>
    </xf>
    <xf numFmtId="168" fontId="96" fillId="0" borderId="0" applyFill="0" applyBorder="0">
      <protection locked="0"/>
    </xf>
    <xf numFmtId="273" fontId="12" fillId="0" borderId="0" applyFill="0" applyBorder="0"/>
    <xf numFmtId="273" fontId="96" fillId="0" borderId="0" applyFill="0" applyBorder="0">
      <protection locked="0"/>
    </xf>
    <xf numFmtId="173" fontId="89" fillId="0" borderId="0" applyFont="0" applyFill="0" applyBorder="0" applyAlignment="0" applyProtection="0">
      <alignment horizontal="right"/>
    </xf>
    <xf numFmtId="173" fontId="89" fillId="0" borderId="0" applyFont="0" applyFill="0" applyBorder="0" applyAlignment="0" applyProtection="0">
      <alignment horizontal="right"/>
    </xf>
    <xf numFmtId="274" fontId="12" fillId="0" borderId="0" applyFont="0" applyFill="0" applyBorder="0" applyAlignment="0" applyProtection="0"/>
    <xf numFmtId="173" fontId="89" fillId="0" borderId="0" applyFont="0" applyFill="0" applyBorder="0" applyAlignment="0" applyProtection="0">
      <alignment horizontal="right"/>
    </xf>
    <xf numFmtId="169" fontId="6" fillId="0" borderId="0" applyFont="0" applyFill="0" applyBorder="0" applyAlignment="0" applyProtection="0"/>
    <xf numFmtId="264" fontId="12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275" fontId="34" fillId="0" borderId="0" applyFont="0" applyFill="0" applyBorder="0" applyAlignment="0" applyProtection="0"/>
    <xf numFmtId="276" fontId="34" fillId="0" borderId="0" applyFont="0" applyFill="0" applyBorder="0" applyAlignment="0" applyProtection="0"/>
    <xf numFmtId="277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278" fontId="33" fillId="10" borderId="17">
      <alignment horizontal="right"/>
    </xf>
    <xf numFmtId="279" fontId="37" fillId="0" borderId="0" applyFont="0" applyFill="0" applyBorder="0" applyAlignment="0" applyProtection="0"/>
    <xf numFmtId="227" fontId="25" fillId="7" borderId="15">
      <protection locked="0"/>
    </xf>
    <xf numFmtId="228" fontId="25" fillId="7" borderId="15">
      <protection locked="0"/>
    </xf>
    <xf numFmtId="229" fontId="25" fillId="7" borderId="15">
      <protection locked="0"/>
    </xf>
    <xf numFmtId="230" fontId="25" fillId="7" borderId="15">
      <protection locked="0"/>
    </xf>
    <xf numFmtId="231" fontId="25" fillId="7" borderId="15">
      <protection locked="0"/>
    </xf>
    <xf numFmtId="232" fontId="25" fillId="7" borderId="15">
      <protection locked="0"/>
    </xf>
    <xf numFmtId="233" fontId="25" fillId="64" borderId="15">
      <alignment horizontal="right"/>
      <protection locked="0"/>
    </xf>
    <xf numFmtId="234" fontId="25" fillId="64" borderId="15">
      <alignment horizontal="right"/>
      <protection locked="0"/>
    </xf>
    <xf numFmtId="0" fontId="97" fillId="7" borderId="2">
      <alignment horizontal="right"/>
    </xf>
    <xf numFmtId="280" fontId="25" fillId="65" borderId="15">
      <alignment horizontal="left"/>
      <protection locked="0"/>
    </xf>
    <xf numFmtId="49" fontId="25" fillId="66" borderId="15">
      <alignment horizontal="left" vertical="top" wrapText="1"/>
      <protection locked="0"/>
    </xf>
    <xf numFmtId="235" fontId="25" fillId="7" borderId="15">
      <protection locked="0"/>
    </xf>
    <xf numFmtId="236" fontId="25" fillId="7" borderId="15">
      <protection locked="0"/>
    </xf>
    <xf numFmtId="237" fontId="25" fillId="7" borderId="15">
      <protection locked="0"/>
    </xf>
    <xf numFmtId="0" fontId="50" fillId="0" borderId="0"/>
    <xf numFmtId="49" fontId="25" fillId="66" borderId="15">
      <alignment horizontal="left"/>
      <protection locked="0"/>
    </xf>
    <xf numFmtId="281" fontId="25" fillId="7" borderId="15">
      <alignment horizontal="left" indent="1"/>
      <protection locked="0"/>
    </xf>
    <xf numFmtId="282" fontId="98" fillId="7" borderId="2">
      <protection locked="0"/>
    </xf>
    <xf numFmtId="283" fontId="12" fillId="0" borderId="0" applyFill="0" applyBorder="0"/>
    <xf numFmtId="283" fontId="12" fillId="0" borderId="0" applyFill="0" applyBorder="0"/>
    <xf numFmtId="173" fontId="89" fillId="0" borderId="0" applyFont="0" applyFill="0" applyBorder="0" applyAlignment="0" applyProtection="0"/>
    <xf numFmtId="284" fontId="12" fillId="0" borderId="0" applyFont="0" applyFill="0" applyBorder="0" applyAlignment="0" applyProtection="0"/>
    <xf numFmtId="173" fontId="89" fillId="0" borderId="0" applyFont="0" applyFill="0" applyBorder="0" applyAlignment="0" applyProtection="0"/>
    <xf numFmtId="15" fontId="99" fillId="67" borderId="2">
      <alignment horizontal="center" vertical="center"/>
    </xf>
    <xf numFmtId="173" fontId="88" fillId="60" borderId="0">
      <alignment horizontal="left"/>
    </xf>
    <xf numFmtId="15" fontId="96" fillId="0" borderId="0" applyFill="0" applyBorder="0">
      <protection locked="0"/>
    </xf>
    <xf numFmtId="283" fontId="12" fillId="0" borderId="0" applyFill="0" applyBorder="0"/>
    <xf numFmtId="285" fontId="12" fillId="0" borderId="0" applyFont="0" applyFill="0" applyBorder="0" applyAlignment="0" applyProtection="0"/>
    <xf numFmtId="15" fontId="100" fillId="0" borderId="0"/>
    <xf numFmtId="286" fontId="12" fillId="0" borderId="0" applyFont="0" applyFill="0" applyBorder="0" applyAlignment="0" applyProtection="0"/>
    <xf numFmtId="287" fontId="12" fillId="0" borderId="0" applyFont="0" applyFill="0" applyBorder="0" applyAlignment="0" applyProtection="0"/>
    <xf numFmtId="207" fontId="52" fillId="0" borderId="0">
      <alignment horizontal="right"/>
    </xf>
    <xf numFmtId="203" fontId="52" fillId="0" borderId="0">
      <alignment horizontal="right"/>
      <protection locked="0"/>
    </xf>
    <xf numFmtId="203" fontId="52" fillId="0" borderId="0"/>
    <xf numFmtId="288" fontId="52" fillId="0" borderId="0">
      <alignment horizontal="right"/>
      <protection locked="0"/>
    </xf>
    <xf numFmtId="203" fontId="53" fillId="0" borderId="0"/>
    <xf numFmtId="1" fontId="12" fillId="0" borderId="0" applyFill="0" applyBorder="0">
      <alignment horizontal="right"/>
    </xf>
    <xf numFmtId="2" fontId="12" fillId="0" borderId="0" applyFill="0" applyBorder="0">
      <alignment horizontal="right"/>
    </xf>
    <xf numFmtId="2" fontId="96" fillId="0" borderId="0" applyFill="0" applyBorder="0">
      <protection locked="0"/>
    </xf>
    <xf numFmtId="171" fontId="12" fillId="0" borderId="0" applyFill="0" applyBorder="0">
      <alignment horizontal="right"/>
    </xf>
    <xf numFmtId="171" fontId="96" fillId="0" borderId="0" applyFill="0" applyBorder="0">
      <protection locked="0"/>
    </xf>
    <xf numFmtId="289" fontId="12" fillId="0" borderId="0" applyFont="0" applyFill="0" applyBorder="0" applyAlignment="0" applyProtection="0"/>
    <xf numFmtId="290" fontId="12" fillId="0" borderId="0" applyFont="0" applyFill="0" applyBorder="0" applyAlignment="0" applyProtection="0"/>
    <xf numFmtId="200" fontId="62" fillId="10" borderId="0" applyNumberFormat="0" applyFont="0" applyBorder="0" applyAlignment="0" applyProtection="0"/>
    <xf numFmtId="175" fontId="37" fillId="0" borderId="0" applyFill="0" applyBorder="0" applyProtection="0">
      <alignment horizontal="center"/>
    </xf>
    <xf numFmtId="267" fontId="37" fillId="0" borderId="0">
      <alignment horizontal="center"/>
    </xf>
    <xf numFmtId="175" fontId="37" fillId="0" borderId="0" applyFill="0" applyBorder="0" applyProtection="0">
      <alignment horizontal="center"/>
    </xf>
    <xf numFmtId="264" fontId="101" fillId="0" borderId="0">
      <alignment horizontal="center"/>
    </xf>
    <xf numFmtId="173" fontId="89" fillId="0" borderId="26" applyNumberFormat="0" applyFont="0" applyFill="0" applyAlignment="0" applyProtection="0"/>
    <xf numFmtId="168" fontId="102" fillId="0" borderId="19"/>
    <xf numFmtId="206" fontId="52" fillId="0" borderId="0"/>
    <xf numFmtId="9" fontId="103" fillId="7" borderId="22">
      <alignment horizontal="center"/>
    </xf>
    <xf numFmtId="9" fontId="103" fillId="7" borderId="27">
      <alignment horizontal="center"/>
    </xf>
    <xf numFmtId="38" fontId="41" fillId="0" borderId="0" applyFont="0" applyFill="0" applyBorder="0" applyAlignment="0" applyProtection="0"/>
    <xf numFmtId="173" fontId="104" fillId="0" borderId="0" applyFont="0" applyFill="0" applyBorder="0" applyAlignment="0" applyProtection="0"/>
    <xf numFmtId="0" fontId="105" fillId="68" borderId="0" applyNumberFormat="0" applyBorder="0" applyAlignment="0" applyProtection="0"/>
    <xf numFmtId="0" fontId="105" fillId="69" borderId="0" applyNumberFormat="0" applyBorder="0" applyAlignment="0" applyProtection="0"/>
    <xf numFmtId="0" fontId="105" fillId="70" borderId="0" applyNumberFormat="0" applyBorder="0" applyAlignment="0" applyProtection="0"/>
    <xf numFmtId="173" fontId="106" fillId="0" borderId="0" applyNumberFormat="0" applyAlignment="0">
      <alignment horizontal="left"/>
    </xf>
    <xf numFmtId="291" fontId="33" fillId="0" borderId="0"/>
    <xf numFmtId="292" fontId="33" fillId="0" borderId="0"/>
    <xf numFmtId="293" fontId="33" fillId="0" borderId="0"/>
    <xf numFmtId="294" fontId="33" fillId="0" borderId="0"/>
    <xf numFmtId="295" fontId="33" fillId="0" borderId="0"/>
    <xf numFmtId="296" fontId="33" fillId="0" borderId="0"/>
    <xf numFmtId="170" fontId="34" fillId="0" borderId="0" applyFont="0" applyFill="0" applyBorder="0" applyAlignment="0" applyProtection="0"/>
    <xf numFmtId="297" fontId="12" fillId="0" borderId="0" applyFont="0" applyFill="0" applyBorder="0" applyAlignment="0" applyProtection="0"/>
    <xf numFmtId="298" fontId="12" fillId="0" borderId="0" applyFont="0" applyFill="0" applyBorder="0" applyAlignment="0" applyProtection="0"/>
    <xf numFmtId="299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3" fontId="37" fillId="62" borderId="0" applyNumberFormat="0" applyFont="0" applyBorder="0" applyAlignment="0" applyProtection="0"/>
    <xf numFmtId="173" fontId="109" fillId="0" borderId="0" applyNumberFormat="0" applyFill="0" applyBorder="0" applyAlignment="0" applyProtection="0"/>
    <xf numFmtId="300" fontId="110" fillId="0" borderId="0" applyFill="0" applyBorder="0"/>
    <xf numFmtId="15" fontId="54" fillId="0" borderId="0" applyFill="0" applyBorder="0" applyProtection="0">
      <alignment horizontal="center"/>
    </xf>
    <xf numFmtId="173" fontId="37" fillId="14" borderId="0" applyNumberFormat="0" applyFont="0" applyBorder="0" applyAlignment="0" applyProtection="0"/>
    <xf numFmtId="301" fontId="12" fillId="0" borderId="0" applyFont="0" applyFill="0" applyBorder="0" applyAlignment="0" applyProtection="0"/>
    <xf numFmtId="302" fontId="111" fillId="71" borderId="0" applyBorder="0" applyAlignment="0">
      <alignment vertical="center"/>
    </xf>
    <xf numFmtId="3" fontId="112" fillId="64" borderId="2" applyNumberFormat="0" applyFont="0" applyAlignment="0" applyProtection="0">
      <alignment vertical="center"/>
    </xf>
    <xf numFmtId="239" fontId="113" fillId="16" borderId="16" applyAlignment="0">
      <alignment vertical="center"/>
    </xf>
    <xf numFmtId="0" fontId="41" fillId="0" borderId="0" applyFont="0" applyFill="0" applyBorder="0" applyAlignment="0" applyProtection="0"/>
    <xf numFmtId="0" fontId="27" fillId="52" borderId="0"/>
    <xf numFmtId="1" fontId="114" fillId="72" borderId="28" applyNumberFormat="0"/>
    <xf numFmtId="0" fontId="115" fillId="73" borderId="0" applyNumberFormat="0" applyBorder="0" applyAlignment="0">
      <alignment vertical="top"/>
    </xf>
    <xf numFmtId="0" fontId="77" fillId="0" borderId="0" applyNumberFormat="0" applyFill="0" applyBorder="0" applyProtection="0">
      <alignment vertical="center"/>
    </xf>
    <xf numFmtId="0" fontId="116" fillId="0" borderId="0" applyNumberFormat="0" applyFill="0" applyBorder="0" applyProtection="0">
      <alignment vertical="center"/>
    </xf>
    <xf numFmtId="3" fontId="27" fillId="72" borderId="0" applyNumberFormat="0" applyAlignment="0">
      <alignment vertical="center"/>
    </xf>
    <xf numFmtId="3" fontId="61" fillId="53" borderId="0" applyNumberFormat="0" applyBorder="0" applyAlignment="0" applyProtection="0">
      <alignment vertical="center"/>
    </xf>
    <xf numFmtId="0" fontId="117" fillId="73" borderId="0"/>
    <xf numFmtId="4" fontId="115" fillId="74" borderId="0" applyNumberFormat="0" applyAlignment="0">
      <alignment horizontal="left" vertical="center"/>
    </xf>
    <xf numFmtId="303" fontId="57" fillId="0" borderId="0" applyAlignment="0">
      <alignment horizontal="right"/>
      <protection hidden="1"/>
    </xf>
    <xf numFmtId="0" fontId="44" fillId="0" borderId="0" applyFont="0" applyFill="0" applyBorder="0" applyAlignment="0" applyProtection="0">
      <alignment horizontal="left"/>
    </xf>
    <xf numFmtId="304" fontId="29" fillId="0" borderId="0" applyFill="0" applyBorder="0"/>
    <xf numFmtId="10" fontId="12" fillId="75" borderId="0" applyBorder="0" applyProtection="0"/>
    <xf numFmtId="10" fontId="12" fillId="0" borderId="0" applyBorder="0"/>
    <xf numFmtId="165" fontId="12" fillId="0" borderId="0"/>
    <xf numFmtId="0" fontId="118" fillId="41" borderId="0"/>
    <xf numFmtId="3" fontId="12" fillId="0" borderId="29" applyFill="0" applyBorder="0"/>
    <xf numFmtId="10" fontId="12" fillId="0" borderId="29" applyFont="0" applyFill="0" applyBorder="0"/>
    <xf numFmtId="15" fontId="12" fillId="0" borderId="0">
      <alignment horizontal="center"/>
    </xf>
    <xf numFmtId="217" fontId="34" fillId="25" borderId="16" applyAlignment="0">
      <alignment vertical="center"/>
    </xf>
    <xf numFmtId="217" fontId="119" fillId="76" borderId="16" applyNumberFormat="0" applyAlignment="0">
      <alignment vertical="center"/>
    </xf>
    <xf numFmtId="0" fontId="120" fillId="0" borderId="0" applyFont="0" applyFill="0" applyBorder="0" applyAlignment="0" applyProtection="0"/>
    <xf numFmtId="0" fontId="121" fillId="0" borderId="0"/>
    <xf numFmtId="217" fontId="113" fillId="75" borderId="16" applyAlignment="0">
      <alignment vertical="center"/>
      <protection locked="0"/>
    </xf>
    <xf numFmtId="10" fontId="113" fillId="7" borderId="2">
      <alignment vertical="center"/>
      <protection locked="0"/>
    </xf>
    <xf numFmtId="305" fontId="97" fillId="77" borderId="2" applyNumberFormat="0" applyAlignment="0">
      <alignment vertical="top"/>
    </xf>
    <xf numFmtId="217" fontId="113" fillId="7" borderId="16" applyAlignment="0">
      <alignment vertical="center"/>
      <protection locked="0"/>
    </xf>
    <xf numFmtId="1" fontId="121" fillId="0" borderId="0"/>
    <xf numFmtId="0" fontId="121" fillId="0" borderId="0" applyFont="0" applyFill="0" applyBorder="0" applyAlignment="0" applyProtection="0"/>
    <xf numFmtId="306" fontId="34" fillId="0" borderId="0" applyFont="0" applyFill="0" applyBorder="0" applyAlignment="0" applyProtection="0"/>
    <xf numFmtId="307" fontId="34" fillId="0" borderId="0" applyFont="0" applyFill="0" applyBorder="0" applyAlignment="0" applyProtection="0"/>
    <xf numFmtId="38" fontId="122" fillId="0" borderId="0"/>
    <xf numFmtId="38" fontId="123" fillId="0" borderId="0"/>
    <xf numFmtId="38" fontId="124" fillId="0" borderId="0"/>
    <xf numFmtId="38" fontId="125" fillId="0" borderId="0"/>
    <xf numFmtId="0" fontId="65" fillId="0" borderId="0"/>
    <xf numFmtId="0" fontId="65" fillId="0" borderId="0"/>
    <xf numFmtId="0" fontId="28" fillId="60" borderId="0" applyFill="0" applyBorder="0">
      <alignment wrapText="1"/>
    </xf>
    <xf numFmtId="0" fontId="25" fillId="0" borderId="0"/>
    <xf numFmtId="0" fontId="126" fillId="0" borderId="0"/>
    <xf numFmtId="0" fontId="127" fillId="0" borderId="0">
      <alignment horizontal="center"/>
    </xf>
    <xf numFmtId="0" fontId="128" fillId="0" borderId="0"/>
    <xf numFmtId="168" fontId="129" fillId="0" borderId="10" applyNumberFormat="0" applyFont="0" applyFill="0" applyAlignment="0">
      <alignment horizontal="left" vertical="center"/>
    </xf>
    <xf numFmtId="2" fontId="101" fillId="0" borderId="2"/>
    <xf numFmtId="3" fontId="112" fillId="78" borderId="0" applyNumberFormat="0" applyFont="0" applyBorder="0" applyAlignment="0" applyProtection="0">
      <alignment vertical="center"/>
    </xf>
    <xf numFmtId="308" fontId="34" fillId="0" borderId="0" applyFont="0" applyFill="0" applyBorder="0" applyAlignment="0" applyProtection="0"/>
    <xf numFmtId="309" fontId="34" fillId="0" borderId="0" applyFont="0" applyFill="0" applyBorder="0" applyAlignment="0" applyProtection="0"/>
    <xf numFmtId="217" fontId="34" fillId="79" borderId="2" applyNumberFormat="0" applyAlignment="0">
      <alignment vertical="center"/>
      <protection locked="0"/>
    </xf>
    <xf numFmtId="0" fontId="130" fillId="0" borderId="0" applyNumberFormat="0" applyBorder="0" applyProtection="0">
      <alignment vertical="top"/>
    </xf>
    <xf numFmtId="310" fontId="29" fillId="0" borderId="0" applyFill="0" applyBorder="0" applyProtection="0"/>
    <xf numFmtId="311" fontId="12" fillId="0" borderId="0" applyFont="0" applyFill="0" applyBorder="0" applyAlignment="0" applyProtection="0"/>
    <xf numFmtId="312" fontId="12" fillId="0" borderId="0" applyFont="0" applyFill="0" applyBorder="0" applyAlignment="0" applyProtection="0"/>
    <xf numFmtId="313" fontId="34" fillId="0" borderId="0" applyFont="0" applyFill="0" applyBorder="0" applyAlignment="0" applyProtection="0"/>
    <xf numFmtId="314" fontId="34" fillId="0" borderId="0" applyFont="0" applyFill="0" applyBorder="0" applyAlignment="0" applyProtection="0"/>
    <xf numFmtId="0" fontId="29" fillId="0" borderId="0"/>
    <xf numFmtId="218" fontId="12" fillId="0" borderId="0" applyFont="0" applyFill="0" applyBorder="0" applyAlignment="0" applyProtection="0"/>
    <xf numFmtId="315" fontId="12" fillId="0" borderId="0" applyFont="0" applyFill="0" applyBorder="0" applyAlignment="0" applyProtection="0"/>
    <xf numFmtId="0" fontId="131" fillId="0" borderId="0" applyFont="0" applyFill="0" applyBorder="0" applyAlignment="0" applyProtection="0"/>
    <xf numFmtId="17" fontId="61" fillId="0" borderId="0">
      <alignment horizontal="center"/>
    </xf>
    <xf numFmtId="316" fontId="29" fillId="0" borderId="0" applyFill="0" applyBorder="0"/>
    <xf numFmtId="317" fontId="29" fillId="0" borderId="0"/>
    <xf numFmtId="318" fontId="29" fillId="0" borderId="0" applyFill="0" applyAlignment="0"/>
    <xf numFmtId="319" fontId="132" fillId="0" borderId="0"/>
    <xf numFmtId="0" fontId="12" fillId="0" borderId="0"/>
    <xf numFmtId="320" fontId="12" fillId="0" borderId="21" applyFont="0" applyFill="0" applyBorder="0" applyAlignment="0" applyProtection="0"/>
    <xf numFmtId="321" fontId="12" fillId="0" borderId="21" applyFont="0" applyFill="0" applyBorder="0" applyAlignment="0" applyProtection="0"/>
    <xf numFmtId="322" fontId="12" fillId="0" borderId="21" applyFont="0" applyFill="0" applyBorder="0" applyAlignment="0" applyProtection="0"/>
    <xf numFmtId="323" fontId="12" fillId="0" borderId="21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91" fillId="0" borderId="0"/>
    <xf numFmtId="0" fontId="12" fillId="0" borderId="0" applyFont="0" applyFill="0" applyBorder="0" applyAlignment="0" applyProtection="0"/>
    <xf numFmtId="0" fontId="12" fillId="0" borderId="0"/>
    <xf numFmtId="0" fontId="91" fillId="0" borderId="0"/>
    <xf numFmtId="0" fontId="35" fillId="0" borderId="0"/>
    <xf numFmtId="0" fontId="35" fillId="0" borderId="0"/>
    <xf numFmtId="0" fontId="12" fillId="0" borderId="0"/>
    <xf numFmtId="0" fontId="6" fillId="0" borderId="0"/>
    <xf numFmtId="0" fontId="35" fillId="0" borderId="0">
      <alignment vertical="top"/>
    </xf>
    <xf numFmtId="0" fontId="35" fillId="0" borderId="0">
      <alignment vertical="top"/>
    </xf>
    <xf numFmtId="0" fontId="96" fillId="0" borderId="0" applyFill="0" applyBorder="0">
      <protection locked="0"/>
    </xf>
    <xf numFmtId="0" fontId="12" fillId="0" borderId="0"/>
    <xf numFmtId="0" fontId="28" fillId="7" borderId="27" applyBorder="0">
      <alignment horizontal="right" vertical="center"/>
    </xf>
    <xf numFmtId="0" fontId="28" fillId="7" borderId="0">
      <alignment vertical="center"/>
    </xf>
    <xf numFmtId="165" fontId="28" fillId="7" borderId="0"/>
    <xf numFmtId="324" fontId="34" fillId="0" borderId="0">
      <alignment horizontal="right"/>
    </xf>
    <xf numFmtId="325" fontId="12" fillId="7" borderId="2"/>
    <xf numFmtId="0" fontId="133" fillId="0" borderId="0">
      <alignment horizontal="left"/>
    </xf>
    <xf numFmtId="326" fontId="12" fillId="0" borderId="0" applyFill="0" applyBorder="0" applyAlignment="0" applyProtection="0"/>
    <xf numFmtId="327" fontId="12" fillId="0" borderId="0" applyAlignment="0" applyProtection="0"/>
    <xf numFmtId="0" fontId="51" fillId="0" borderId="13" applyNumberFormat="0" applyFill="0" applyBorder="0" applyAlignment="0" applyProtection="0"/>
    <xf numFmtId="0" fontId="51" fillId="0" borderId="13" applyNumberFormat="0" applyFill="0" applyBorder="0" applyAlignment="0" applyProtection="0"/>
    <xf numFmtId="0" fontId="134" fillId="0" borderId="0" applyFill="0" applyBorder="0" applyAlignment="0">
      <alignment horizontal="left"/>
    </xf>
    <xf numFmtId="0" fontId="50" fillId="0" borderId="0" applyNumberFormat="0" applyFill="0" applyBorder="0" applyAlignment="0"/>
    <xf numFmtId="0" fontId="135" fillId="0" borderId="0">
      <alignment horizontal="left"/>
    </xf>
    <xf numFmtId="0" fontId="136" fillId="0" borderId="0" applyFill="0" applyBorder="0" applyProtection="0">
      <alignment horizontal="center"/>
    </xf>
    <xf numFmtId="328" fontId="12" fillId="0" borderId="0" applyFill="0" applyBorder="0" applyAlignment="0" applyProtection="0"/>
    <xf numFmtId="329" fontId="137" fillId="0" borderId="0" applyFill="0" applyBorder="0" applyAlignment="0" applyProtection="0"/>
    <xf numFmtId="330" fontId="25" fillId="0" borderId="0">
      <alignment horizontal="center" vertical="top" wrapText="1"/>
    </xf>
    <xf numFmtId="331" fontId="12" fillId="0" borderId="0" applyAlignment="0" applyProtection="0"/>
    <xf numFmtId="0" fontId="101" fillId="0" borderId="0"/>
    <xf numFmtId="331" fontId="12" fillId="0" borderId="0" applyFont="0" applyFill="0" applyBorder="0" applyAlignment="0" applyProtection="0"/>
    <xf numFmtId="10" fontId="12" fillId="0" borderId="17"/>
    <xf numFmtId="3" fontId="12" fillId="17" borderId="2" applyFill="0" applyBorder="0"/>
    <xf numFmtId="0" fontId="65" fillId="60" borderId="27" applyBorder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332" fontId="12" fillId="0" borderId="0" applyFont="0" applyFill="0" applyBorder="0" applyAlignment="0" applyProtection="0"/>
    <xf numFmtId="333" fontId="12" fillId="0" borderId="0" applyFont="0" applyFill="0" applyBorder="0" applyAlignment="0" applyProtection="0"/>
    <xf numFmtId="0" fontId="140" fillId="0" borderId="0" applyNumberFormat="0" applyFill="0" applyBorder="0" applyAlignment="0" applyProtection="0"/>
    <xf numFmtId="334" fontId="12" fillId="0" borderId="0" applyFon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2" fillId="0" borderId="0" applyNumberFormat="0" applyFont="0" applyFill="0" applyAlignment="0" applyProtection="0"/>
    <xf numFmtId="10" fontId="12" fillId="0" borderId="0" applyFont="0" applyFill="0" applyBorder="0" applyAlignment="0" applyProtection="0"/>
    <xf numFmtId="165" fontId="120" fillId="0" borderId="0" applyFont="0" applyFill="0" applyBorder="0" applyAlignment="0" applyProtection="0"/>
    <xf numFmtId="185" fontId="28" fillId="60" borderId="0"/>
    <xf numFmtId="0" fontId="28" fillId="0" borderId="0" applyFill="0" applyBorder="0">
      <alignment vertical="center"/>
    </xf>
    <xf numFmtId="0" fontId="28" fillId="60" borderId="0"/>
    <xf numFmtId="2" fontId="28" fillId="60" borderId="0" applyBorder="0"/>
    <xf numFmtId="217" fontId="34" fillId="0" borderId="0" applyFont="0" applyFill="0" applyBorder="0" applyAlignment="0" applyProtection="0">
      <alignment vertical="center"/>
    </xf>
    <xf numFmtId="217" fontId="34" fillId="0" borderId="0" applyAlignment="0">
      <alignment vertical="center"/>
    </xf>
    <xf numFmtId="0" fontId="28" fillId="0" borderId="0" applyNumberFormat="0" applyFont="0" applyAlignment="0" applyProtection="0"/>
    <xf numFmtId="10" fontId="12" fillId="0" borderId="0" applyFont="0" applyFill="0" applyBorder="0" applyAlignment="0" applyProtection="0"/>
    <xf numFmtId="9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335" fontId="12" fillId="0" borderId="0" applyFill="0" applyBorder="0"/>
    <xf numFmtId="335" fontId="96" fillId="0" borderId="0" applyFill="0" applyBorder="0">
      <protection locked="0"/>
    </xf>
    <xf numFmtId="9" fontId="34" fillId="0" borderId="0" applyFont="0" applyFill="0" applyBorder="0" applyAlignment="0" applyProtection="0"/>
    <xf numFmtId="9" fontId="12" fillId="0" borderId="0" applyFont="0" applyFill="0" applyBorder="0" applyAlignment="0" applyProtection="0"/>
    <xf numFmtId="10" fontId="12" fillId="0" borderId="0"/>
    <xf numFmtId="336" fontId="12" fillId="0" borderId="0"/>
    <xf numFmtId="168" fontId="143" fillId="7" borderId="0">
      <alignment horizontal="right"/>
    </xf>
    <xf numFmtId="0" fontId="29" fillId="0" borderId="0">
      <alignment horizontal="center"/>
    </xf>
    <xf numFmtId="3" fontId="12" fillId="0" borderId="0"/>
    <xf numFmtId="1" fontId="144" fillId="0" borderId="0" applyNumberFormat="0" applyFont="0" applyFill="0">
      <alignment horizontal="center"/>
    </xf>
    <xf numFmtId="3" fontId="145" fillId="0" borderId="0" applyNumberFormat="0" applyAlignment="0">
      <alignment vertical="center"/>
    </xf>
    <xf numFmtId="337" fontId="12" fillId="0" borderId="0">
      <alignment vertical="top"/>
    </xf>
    <xf numFmtId="338" fontId="37" fillId="0" borderId="0" applyFont="0" applyFill="0" applyBorder="0" applyAlignment="0" applyProtection="0"/>
    <xf numFmtId="0" fontId="37" fillId="0" borderId="30" applyNumberFormat="0" applyFont="0" applyFill="0" applyAlignment="0" applyProtection="0"/>
    <xf numFmtId="0" fontId="37" fillId="0" borderId="31" applyNumberFormat="0" applyFont="0" applyFill="0" applyAlignment="0" applyProtection="0"/>
    <xf numFmtId="0" fontId="37" fillId="0" borderId="32" applyNumberFormat="0" applyFont="0" applyFill="0" applyAlignment="0" applyProtection="0"/>
    <xf numFmtId="0" fontId="37" fillId="0" borderId="33" applyNumberFormat="0" applyFont="0" applyFill="0" applyAlignment="0" applyProtection="0"/>
    <xf numFmtId="0" fontId="37" fillId="0" borderId="34" applyNumberFormat="0" applyFont="0" applyFill="0" applyAlignment="0" applyProtection="0"/>
    <xf numFmtId="0" fontId="37" fillId="17" borderId="0" applyNumberFormat="0" applyFont="0" applyBorder="0" applyAlignment="0" applyProtection="0"/>
    <xf numFmtId="0" fontId="37" fillId="0" borderId="35" applyNumberFormat="0" applyFont="0" applyFill="0" applyAlignment="0" applyProtection="0"/>
    <xf numFmtId="0" fontId="37" fillId="0" borderId="36" applyNumberFormat="0" applyFont="0" applyFill="0" applyAlignment="0" applyProtection="0"/>
    <xf numFmtId="46" fontId="37" fillId="0" borderId="0" applyFont="0" applyFill="0" applyBorder="0" applyAlignment="0" applyProtection="0"/>
    <xf numFmtId="0" fontId="146" fillId="0" borderId="0" applyNumberFormat="0" applyFill="0" applyBorder="0" applyAlignment="0" applyProtection="0"/>
    <xf numFmtId="0" fontId="37" fillId="0" borderId="37" applyNumberFormat="0" applyFont="0" applyFill="0" applyAlignment="0" applyProtection="0"/>
    <xf numFmtId="0" fontId="37" fillId="0" borderId="38" applyNumberFormat="0" applyFont="0" applyFill="0" applyAlignment="0" applyProtection="0"/>
    <xf numFmtId="0" fontId="37" fillId="0" borderId="16" applyNumberFormat="0" applyFont="0" applyFill="0" applyAlignment="0" applyProtection="0"/>
    <xf numFmtId="0" fontId="37" fillId="0" borderId="39" applyNumberFormat="0" applyFont="0" applyFill="0" applyAlignment="0" applyProtection="0"/>
    <xf numFmtId="0" fontId="37" fillId="0" borderId="16" applyNumberFormat="0" applyFont="0" applyFill="0" applyAlignment="0" applyProtection="0"/>
    <xf numFmtId="0" fontId="37" fillId="0" borderId="0" applyNumberFormat="0" applyFont="0" applyFill="0" applyBorder="0" applyProtection="0">
      <alignment horizontal="center"/>
    </xf>
    <xf numFmtId="0" fontId="147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6" fillId="0" borderId="0" applyNumberFormat="0" applyFill="0" applyBorder="0" applyProtection="0">
      <alignment horizontal="left"/>
    </xf>
    <xf numFmtId="0" fontId="37" fillId="17" borderId="0" applyNumberFormat="0" applyFont="0" applyBorder="0" applyAlignment="0" applyProtection="0"/>
    <xf numFmtId="0" fontId="148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7" fillId="0" borderId="40" applyNumberFormat="0" applyFont="0" applyFill="0" applyAlignment="0" applyProtection="0"/>
    <xf numFmtId="0" fontId="37" fillId="0" borderId="41" applyNumberFormat="0" applyFont="0" applyFill="0" applyAlignment="0" applyProtection="0"/>
    <xf numFmtId="339" fontId="37" fillId="0" borderId="0" applyFont="0" applyFill="0" applyBorder="0" applyAlignment="0" applyProtection="0"/>
    <xf numFmtId="0" fontId="37" fillId="0" borderId="42" applyNumberFormat="0" applyFont="0" applyFill="0" applyAlignment="0" applyProtection="0"/>
    <xf numFmtId="0" fontId="37" fillId="0" borderId="43" applyNumberFormat="0" applyFont="0" applyFill="0" applyAlignment="0" applyProtection="0"/>
    <xf numFmtId="0" fontId="37" fillId="0" borderId="44" applyNumberFormat="0" applyFont="0" applyFill="0" applyAlignment="0" applyProtection="0"/>
    <xf numFmtId="0" fontId="37" fillId="0" borderId="45" applyNumberFormat="0" applyFont="0" applyFill="0" applyAlignment="0" applyProtection="0"/>
    <xf numFmtId="0" fontId="37" fillId="0" borderId="46" applyNumberFormat="0" applyFont="0" applyFill="0" applyAlignment="0" applyProtection="0"/>
    <xf numFmtId="0" fontId="51" fillId="0" borderId="0"/>
    <xf numFmtId="0" fontId="50" fillId="0" borderId="0"/>
    <xf numFmtId="0" fontId="149" fillId="72" borderId="0"/>
    <xf numFmtId="0" fontId="149" fillId="72" borderId="0">
      <alignment wrapText="1"/>
    </xf>
    <xf numFmtId="0" fontId="12" fillId="0" borderId="0"/>
    <xf numFmtId="0" fontId="150" fillId="0" borderId="0" applyNumberFormat="0" applyFill="0" applyBorder="0" applyAlignment="0" applyProtection="0"/>
    <xf numFmtId="0" fontId="151" fillId="0" borderId="0"/>
    <xf numFmtId="2" fontId="61" fillId="0" borderId="10"/>
    <xf numFmtId="0" fontId="12" fillId="0" borderId="0"/>
    <xf numFmtId="340" fontId="54" fillId="0" borderId="0" applyFill="0" applyBorder="0" applyAlignment="0"/>
    <xf numFmtId="0" fontId="12" fillId="66" borderId="2"/>
    <xf numFmtId="0" fontId="152" fillId="0" borderId="0" applyNumberFormat="0" applyFill="0" applyBorder="0" applyAlignment="0" applyProtection="0"/>
    <xf numFmtId="0" fontId="42" fillId="0" borderId="0"/>
    <xf numFmtId="0" fontId="57" fillId="74" borderId="0"/>
    <xf numFmtId="0" fontId="57" fillId="80" borderId="0"/>
    <xf numFmtId="0" fontId="12" fillId="53" borderId="0"/>
    <xf numFmtId="0" fontId="101" fillId="0" borderId="47" applyBorder="0"/>
    <xf numFmtId="0" fontId="153" fillId="0" borderId="0" applyNumberFormat="0" applyBorder="0" applyAlignment="0">
      <alignment vertical="top"/>
    </xf>
    <xf numFmtId="0" fontId="154" fillId="0" borderId="0" applyNumberFormat="0" applyBorder="0" applyProtection="0">
      <alignment vertical="top"/>
    </xf>
    <xf numFmtId="0" fontId="155" fillId="0" borderId="0">
      <alignment vertical="top"/>
    </xf>
    <xf numFmtId="0" fontId="156" fillId="81" borderId="0"/>
    <xf numFmtId="0" fontId="157" fillId="0" borderId="0"/>
    <xf numFmtId="0" fontId="158" fillId="10" borderId="12"/>
    <xf numFmtId="325" fontId="12" fillId="0" borderId="48"/>
    <xf numFmtId="168" fontId="159" fillId="0" borderId="49">
      <alignment vertical="center"/>
    </xf>
    <xf numFmtId="325" fontId="12" fillId="0" borderId="3"/>
    <xf numFmtId="10" fontId="61" fillId="82" borderId="0" applyNumberFormat="0" applyBorder="0" applyAlignment="0"/>
    <xf numFmtId="0" fontId="160" fillId="10" borderId="2">
      <protection locked="0"/>
    </xf>
    <xf numFmtId="341" fontId="29" fillId="0" borderId="0" applyFill="0" applyBorder="0" applyProtection="0"/>
    <xf numFmtId="0" fontId="161" fillId="0" borderId="0" applyFill="0" applyBorder="0" applyAlignment="0"/>
    <xf numFmtId="0" fontId="61" fillId="7" borderId="17">
      <alignment horizontal="left" vertical="center"/>
    </xf>
    <xf numFmtId="342" fontId="34" fillId="0" borderId="0" applyFont="0" applyFill="0" applyBorder="0" applyAlignment="0" applyProtection="0"/>
    <xf numFmtId="343" fontId="34" fillId="0" borderId="0" applyFont="0" applyFill="0" applyBorder="0" applyAlignment="0" applyProtection="0"/>
    <xf numFmtId="0" fontId="162" fillId="0" borderId="0">
      <alignment horizontal="center"/>
    </xf>
    <xf numFmtId="15" fontId="162" fillId="0" borderId="0">
      <alignment horizontal="center"/>
    </xf>
    <xf numFmtId="325" fontId="12" fillId="0" borderId="0"/>
    <xf numFmtId="168" fontId="163" fillId="57" borderId="0" applyNumberFormat="0">
      <alignment vertical="center"/>
    </xf>
    <xf numFmtId="168" fontId="164" fillId="65" borderId="0" applyNumberFormat="0">
      <alignment vertical="center"/>
    </xf>
    <xf numFmtId="168" fontId="51" fillId="0" borderId="0" applyNumberFormat="0">
      <alignment vertical="center"/>
    </xf>
    <xf numFmtId="168" fontId="159" fillId="0" borderId="0" applyNumberFormat="0">
      <alignment vertical="center"/>
    </xf>
    <xf numFmtId="0" fontId="12" fillId="10" borderId="0" applyNumberFormat="0" applyFont="0" applyBorder="0" applyAlignment="0"/>
    <xf numFmtId="0" fontId="165" fillId="0" borderId="0">
      <alignment vertical="center"/>
    </xf>
    <xf numFmtId="3" fontId="112" fillId="8" borderId="2" applyNumberFormat="0" applyFont="0" applyAlignment="0" applyProtection="0">
      <alignment vertical="center"/>
    </xf>
    <xf numFmtId="168" fontId="159" fillId="0" borderId="50">
      <alignment vertical="center"/>
    </xf>
    <xf numFmtId="168" fontId="159" fillId="0" borderId="49">
      <alignment vertical="center"/>
    </xf>
    <xf numFmtId="168" fontId="61" fillId="0" borderId="3" applyFill="0"/>
    <xf numFmtId="168" fontId="61" fillId="0" borderId="3" applyFill="0"/>
    <xf numFmtId="168" fontId="61" fillId="0" borderId="51" applyFill="0"/>
    <xf numFmtId="168" fontId="61" fillId="0" borderId="51" applyFill="0"/>
    <xf numFmtId="168" fontId="12" fillId="0" borderId="3" applyFill="0"/>
    <xf numFmtId="168" fontId="12" fillId="0" borderId="3" applyFill="0"/>
    <xf numFmtId="168" fontId="12" fillId="0" borderId="51" applyFill="0"/>
    <xf numFmtId="168" fontId="12" fillId="0" borderId="51" applyFill="0"/>
    <xf numFmtId="0" fontId="61" fillId="0" borderId="0"/>
    <xf numFmtId="325" fontId="12" fillId="0" borderId="4"/>
    <xf numFmtId="0" fontId="166" fillId="80" borderId="2"/>
    <xf numFmtId="0" fontId="28" fillId="0" borderId="17" applyFill="0" applyBorder="0">
      <alignment horizontal="center" vertical="center"/>
    </xf>
    <xf numFmtId="344" fontId="12" fillId="0" borderId="0" applyFont="0" applyFill="0" applyBorder="0" applyAlignment="0" applyProtection="0"/>
    <xf numFmtId="345" fontId="12" fillId="0" borderId="0" applyFont="0" applyFill="0" applyBorder="0" applyAlignment="0" applyProtection="0"/>
    <xf numFmtId="0" fontId="96" fillId="0" borderId="0" applyNumberFormat="0" applyFill="0" applyBorder="0"/>
    <xf numFmtId="217" fontId="34" fillId="21" borderId="16" applyAlignment="0">
      <alignment vertical="center"/>
    </xf>
    <xf numFmtId="217" fontId="34" fillId="21" borderId="16" applyAlignment="0">
      <alignment vertical="center"/>
    </xf>
    <xf numFmtId="346" fontId="34" fillId="21" borderId="16" applyAlignment="0">
      <alignment vertical="center"/>
    </xf>
    <xf numFmtId="49" fontId="34" fillId="21" borderId="16" applyAlignment="0">
      <alignment vertical="center"/>
    </xf>
    <xf numFmtId="0" fontId="61" fillId="0" borderId="0">
      <alignment horizontal="center"/>
    </xf>
    <xf numFmtId="347" fontId="61" fillId="0" borderId="0"/>
    <xf numFmtId="348" fontId="29" fillId="0" borderId="0" applyFill="0" applyProtection="0"/>
    <xf numFmtId="34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167" fillId="0" borderId="0" applyFont="0" applyFill="0" applyBorder="0" applyAlignment="0" applyProtection="0"/>
    <xf numFmtId="0" fontId="168" fillId="84" borderId="1" applyNumberFormat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12" fillId="0" borderId="0"/>
    <xf numFmtId="166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6" fontId="12" fillId="0" borderId="0" applyFont="0" applyFill="0" applyBorder="0" applyAlignment="0" applyProtection="0"/>
    <xf numFmtId="0" fontId="12" fillId="0" borderId="0"/>
    <xf numFmtId="0" fontId="5" fillId="0" borderId="0"/>
    <xf numFmtId="168" fontId="12" fillId="0" borderId="67" applyFill="0"/>
    <xf numFmtId="168" fontId="12" fillId="0" borderId="67" applyFill="0"/>
    <xf numFmtId="168" fontId="61" fillId="0" borderId="67" applyFill="0"/>
    <xf numFmtId="168" fontId="61" fillId="0" borderId="67" applyFill="0"/>
    <xf numFmtId="168" fontId="159" fillId="0" borderId="66">
      <alignment vertical="center"/>
    </xf>
    <xf numFmtId="168" fontId="159" fillId="0" borderId="66">
      <alignment vertical="center"/>
    </xf>
    <xf numFmtId="325" fontId="12" fillId="0" borderId="65"/>
    <xf numFmtId="0" fontId="37" fillId="0" borderId="64" applyNumberFormat="0" applyFont="0" applyFill="0" applyAlignment="0" applyProtection="0"/>
    <xf numFmtId="0" fontId="37" fillId="0" borderId="63" applyNumberFormat="0" applyFont="0" applyFill="0" applyAlignment="0" applyProtection="0"/>
    <xf numFmtId="0" fontId="37" fillId="0" borderId="62" applyNumberFormat="0" applyFont="0" applyFill="0" applyAlignment="0" applyProtection="0"/>
    <xf numFmtId="0" fontId="37" fillId="0" borderId="61" applyNumberFormat="0" applyFont="0" applyFill="0" applyAlignment="0" applyProtection="0"/>
    <xf numFmtId="0" fontId="37" fillId="0" borderId="60" applyNumberFormat="0" applyFont="0" applyFill="0" applyAlignment="0" applyProtection="0"/>
    <xf numFmtId="0" fontId="37" fillId="0" borderId="59" applyNumberFormat="0" applyFont="0" applyFill="0" applyAlignment="0" applyProtection="0"/>
    <xf numFmtId="0" fontId="37" fillId="0" borderId="58" applyNumberFormat="0" applyFont="0" applyFill="0" applyAlignment="0" applyProtection="0"/>
    <xf numFmtId="0" fontId="37" fillId="0" borderId="57" applyNumberFormat="0" applyFont="0" applyFill="0" applyAlignment="0" applyProtection="0"/>
    <xf numFmtId="0" fontId="65" fillId="60" borderId="56" applyBorder="0"/>
    <xf numFmtId="9" fontId="103" fillId="7" borderId="56">
      <alignment horizontal="center"/>
    </xf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9" fontId="12" fillId="0" borderId="0" applyFont="0" applyFill="0" applyBorder="0" applyAlignment="0" applyProtection="0"/>
    <xf numFmtId="0" fontId="5" fillId="3" borderId="0" applyNumberFormat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325" fontId="12" fillId="0" borderId="48"/>
    <xf numFmtId="168" fontId="61" fillId="0" borderId="48" applyFill="0"/>
    <xf numFmtId="168" fontId="61" fillId="0" borderId="48" applyFill="0"/>
    <xf numFmtId="168" fontId="12" fillId="0" borderId="48" applyFill="0"/>
    <xf numFmtId="168" fontId="12" fillId="0" borderId="48" applyFill="0"/>
    <xf numFmtId="0" fontId="12" fillId="0" borderId="0"/>
    <xf numFmtId="0" fontId="12" fillId="0" borderId="0"/>
    <xf numFmtId="0" fontId="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2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3" borderId="0" applyNumberFormat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5" fillId="0" borderId="0"/>
    <xf numFmtId="0" fontId="3" fillId="0" borderId="0"/>
    <xf numFmtId="0" fontId="3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18" fillId="5" borderId="6" xfId="3" applyFont="1" applyFill="1" applyBorder="1" applyAlignment="1">
      <alignment horizontal="center" vertical="center" wrapText="1"/>
    </xf>
    <xf numFmtId="3" fontId="17" fillId="4" borderId="5" xfId="3" applyNumberFormat="1" applyFont="1" applyFill="1" applyBorder="1" applyAlignment="1">
      <alignment horizontal="center" vertical="top" wrapText="1"/>
    </xf>
    <xf numFmtId="3" fontId="17" fillId="4" borderId="0" xfId="3" applyNumberFormat="1" applyFont="1" applyFill="1" applyBorder="1" applyAlignment="1">
      <alignment horizontal="center" vertical="top" wrapText="1"/>
    </xf>
    <xf numFmtId="0" fontId="18" fillId="4" borderId="8" xfId="3" applyFont="1" applyFill="1" applyBorder="1" applyAlignment="1">
      <alignment horizontal="center" vertical="center" wrapText="1"/>
    </xf>
    <xf numFmtId="0" fontId="18" fillId="5" borderId="6" xfId="3" applyFont="1" applyFill="1" applyBorder="1" applyAlignment="1">
      <alignment horizontal="left" vertical="center" wrapText="1"/>
    </xf>
    <xf numFmtId="0" fontId="19" fillId="6" borderId="6" xfId="3" applyFont="1" applyFill="1" applyBorder="1" applyAlignment="1">
      <alignment vertical="top" wrapText="1"/>
    </xf>
    <xf numFmtId="168" fontId="20" fillId="0" borderId="9" xfId="3" applyNumberFormat="1" applyFont="1" applyBorder="1" applyAlignment="1">
      <alignment horizontal="center" vertical="center" wrapText="1"/>
    </xf>
    <xf numFmtId="0" fontId="21" fillId="6" borderId="6" xfId="3" applyFont="1" applyFill="1" applyBorder="1" applyAlignment="1">
      <alignment vertical="top" wrapText="1"/>
    </xf>
    <xf numFmtId="168" fontId="22" fillId="0" borderId="9" xfId="3" applyNumberFormat="1" applyFont="1" applyBorder="1" applyAlignment="1">
      <alignment horizontal="center" vertical="center" wrapText="1"/>
    </xf>
    <xf numFmtId="3" fontId="10" fillId="4" borderId="5" xfId="3" applyNumberFormat="1" applyFont="1" applyFill="1" applyBorder="1" applyAlignment="1">
      <alignment horizontal="center" vertical="top" wrapText="1"/>
    </xf>
    <xf numFmtId="3" fontId="170" fillId="4" borderId="5" xfId="3" applyNumberFormat="1" applyFont="1" applyFill="1" applyBorder="1" applyAlignment="1">
      <alignment horizontal="center" vertical="top" wrapText="1"/>
    </xf>
    <xf numFmtId="168" fontId="180" fillId="0" borderId="9" xfId="3" applyNumberFormat="1" applyFont="1" applyBorder="1" applyAlignment="1">
      <alignment horizontal="center" vertical="center" wrapText="1"/>
    </xf>
    <xf numFmtId="0" fontId="18" fillId="4" borderId="0" xfId="3" applyFont="1" applyFill="1" applyBorder="1" applyAlignment="1">
      <alignment horizontal="center" vertical="center" wrapText="1"/>
    </xf>
    <xf numFmtId="43" fontId="9" fillId="4" borderId="0" xfId="4252" applyNumberFormat="1" applyFont="1" applyFill="1" applyAlignment="1">
      <alignment horizontal="center"/>
    </xf>
    <xf numFmtId="0" fontId="179" fillId="85" borderId="0" xfId="4045" applyFont="1" applyFill="1"/>
    <xf numFmtId="0" fontId="179" fillId="4" borderId="78" xfId="4045" applyFont="1" applyFill="1" applyBorder="1"/>
    <xf numFmtId="0" fontId="179" fillId="4" borderId="77" xfId="4045" applyFont="1" applyFill="1" applyBorder="1"/>
    <xf numFmtId="0" fontId="178" fillId="4" borderId="0" xfId="4045" applyFont="1" applyFill="1" applyBorder="1"/>
    <xf numFmtId="37" fontId="10" fillId="4" borderId="0" xfId="4045" applyNumberFormat="1" applyFont="1" applyFill="1" applyBorder="1"/>
    <xf numFmtId="0" fontId="14" fillId="4" borderId="0" xfId="4045" applyFont="1" applyFill="1" applyBorder="1"/>
    <xf numFmtId="0" fontId="10" fillId="85" borderId="0" xfId="4045" applyFont="1" applyFill="1"/>
    <xf numFmtId="3" fontId="18" fillId="5" borderId="6" xfId="3" applyNumberFormat="1" applyFont="1" applyFill="1" applyBorder="1" applyAlignment="1">
      <alignment horizontal="center" vertical="center" wrapText="1"/>
    </xf>
    <xf numFmtId="37" fontId="10" fillId="4" borderId="0" xfId="4045" applyNumberFormat="1" applyFont="1" applyFill="1"/>
    <xf numFmtId="168" fontId="18" fillId="5" borderId="6" xfId="3" applyNumberFormat="1" applyFont="1" applyFill="1" applyBorder="1" applyAlignment="1">
      <alignment horizontal="center" vertical="center" wrapText="1"/>
    </xf>
    <xf numFmtId="167" fontId="10" fillId="4" borderId="0" xfId="4" applyNumberFormat="1" applyFont="1" applyFill="1" applyBorder="1" applyAlignment="1">
      <alignment horizontal="left" vertical="center"/>
    </xf>
    <xf numFmtId="0" fontId="172" fillId="5" borderId="6" xfId="3" applyFont="1" applyFill="1" applyBorder="1" applyAlignment="1">
      <alignment horizontal="left" vertical="center" wrapText="1"/>
    </xf>
    <xf numFmtId="37" fontId="174" fillId="4" borderId="1" xfId="4253" applyNumberFormat="1" applyFont="1" applyFill="1" applyAlignment="1">
      <alignment horizontal="left"/>
    </xf>
    <xf numFmtId="37" fontId="9" fillId="4" borderId="0" xfId="4045" applyNumberFormat="1" applyFont="1" applyFill="1" applyAlignment="1">
      <alignment horizontal="center"/>
    </xf>
    <xf numFmtId="168" fontId="20" fillId="0" borderId="9" xfId="3" applyNumberFormat="1" applyFont="1" applyBorder="1" applyAlignment="1">
      <alignment horizontal="left" vertical="center" wrapText="1"/>
    </xf>
    <xf numFmtId="0" fontId="16" fillId="4" borderId="0" xfId="4045" applyFont="1" applyFill="1"/>
    <xf numFmtId="0" fontId="10" fillId="4" borderId="0" xfId="4045" applyFont="1" applyFill="1"/>
    <xf numFmtId="0" fontId="11" fillId="4" borderId="0" xfId="4045" applyFont="1" applyFill="1" applyAlignment="1">
      <alignment horizontal="center"/>
    </xf>
    <xf numFmtId="0" fontId="11" fillId="4" borderId="0" xfId="4045" applyFont="1" applyFill="1"/>
    <xf numFmtId="0" fontId="9" fillId="4" borderId="0" xfId="4045" applyFont="1" applyFill="1" applyAlignment="1">
      <alignment horizontal="center"/>
    </xf>
    <xf numFmtId="0" fontId="9" fillId="4" borderId="0" xfId="4045" applyFont="1" applyFill="1"/>
    <xf numFmtId="0" fontId="177" fillId="4" borderId="0" xfId="4045" applyFont="1" applyFill="1" applyBorder="1"/>
    <xf numFmtId="0" fontId="16" fillId="4" borderId="78" xfId="4045" applyFont="1" applyFill="1" applyBorder="1"/>
    <xf numFmtId="168" fontId="16" fillId="4" borderId="78" xfId="4045" applyNumberFormat="1" applyFont="1" applyFill="1" applyBorder="1"/>
    <xf numFmtId="0" fontId="10" fillId="4" borderId="8" xfId="3" applyFont="1" applyFill="1" applyBorder="1" applyAlignment="1">
      <alignment horizontal="center" vertical="center" wrapText="1"/>
    </xf>
    <xf numFmtId="0" fontId="10" fillId="4" borderId="0" xfId="3" applyFont="1" applyFill="1" applyBorder="1" applyAlignment="1">
      <alignment horizontal="center" vertical="center" wrapText="1"/>
    </xf>
    <xf numFmtId="6" fontId="18" fillId="5" borderId="9" xfId="3" quotePrefix="1" applyNumberFormat="1" applyFont="1" applyFill="1" applyBorder="1" applyAlignment="1">
      <alignment horizontal="center" vertical="center" wrapText="1"/>
    </xf>
    <xf numFmtId="0" fontId="0" fillId="4" borderId="0" xfId="0" applyFill="1"/>
    <xf numFmtId="0" fontId="176" fillId="4" borderId="0" xfId="4045" applyFont="1" applyFill="1" applyBorder="1"/>
    <xf numFmtId="0" fontId="10" fillId="4" borderId="0" xfId="4045" applyFont="1" applyFill="1" applyBorder="1"/>
    <xf numFmtId="0" fontId="14" fillId="4" borderId="0" xfId="4045" applyFont="1" applyFill="1"/>
    <xf numFmtId="0" fontId="12" fillId="4" borderId="75" xfId="4045" applyFill="1" applyBorder="1"/>
    <xf numFmtId="0" fontId="9" fillId="4" borderId="69" xfId="4045" applyFont="1" applyFill="1" applyBorder="1"/>
    <xf numFmtId="0" fontId="9" fillId="4" borderId="7" xfId="4045" applyFont="1" applyFill="1" applyBorder="1"/>
    <xf numFmtId="3" fontId="17" fillId="4" borderId="70" xfId="3" applyNumberFormat="1" applyFont="1" applyFill="1" applyBorder="1" applyAlignment="1">
      <alignment horizontal="center" vertical="top" wrapText="1"/>
    </xf>
    <xf numFmtId="0" fontId="10" fillId="4" borderId="0" xfId="4045" applyFont="1" applyFill="1" applyAlignment="1">
      <alignment horizontal="center"/>
    </xf>
    <xf numFmtId="0" fontId="9" fillId="4" borderId="0" xfId="4045" applyFont="1" applyFill="1" applyBorder="1"/>
    <xf numFmtId="3" fontId="22" fillId="0" borderId="9" xfId="3" applyNumberFormat="1" applyFont="1" applyBorder="1" applyAlignment="1">
      <alignment horizontal="center" vertical="center" wrapText="1"/>
    </xf>
    <xf numFmtId="37" fontId="9" fillId="4" borderId="0" xfId="4045" applyNumberFormat="1" applyFont="1" applyFill="1"/>
    <xf numFmtId="0" fontId="19" fillId="6" borderId="6" xfId="3" applyFont="1" applyFill="1" applyBorder="1" applyAlignment="1">
      <alignment horizontal="center" vertical="top" wrapText="1"/>
    </xf>
    <xf numFmtId="0" fontId="9" fillId="86" borderId="0" xfId="4045" applyFont="1" applyFill="1" applyBorder="1"/>
    <xf numFmtId="0" fontId="9" fillId="86" borderId="69" xfId="4045" applyFont="1" applyFill="1" applyBorder="1"/>
    <xf numFmtId="171" fontId="9" fillId="4" borderId="0" xfId="4045" applyNumberFormat="1" applyFont="1" applyFill="1" applyBorder="1"/>
    <xf numFmtId="0" fontId="12" fillId="4" borderId="76" xfId="4045" applyFill="1" applyBorder="1"/>
    <xf numFmtId="0" fontId="9" fillId="85" borderId="0" xfId="4045" applyFont="1" applyFill="1"/>
    <xf numFmtId="0" fontId="9" fillId="4" borderId="55" xfId="4045" applyFont="1" applyFill="1" applyBorder="1"/>
    <xf numFmtId="0" fontId="8" fillId="4" borderId="54" xfId="4045" applyFont="1" applyFill="1" applyBorder="1" applyAlignment="1">
      <alignment horizontal="center"/>
    </xf>
    <xf numFmtId="171" fontId="9" fillId="86" borderId="0" xfId="4045" applyNumberFormat="1" applyFont="1" applyFill="1" applyBorder="1"/>
    <xf numFmtId="168" fontId="10" fillId="4" borderId="0" xfId="4045" applyNumberFormat="1" applyFont="1" applyFill="1" applyBorder="1"/>
    <xf numFmtId="0" fontId="177" fillId="85" borderId="0" xfId="4045" applyFont="1" applyFill="1"/>
    <xf numFmtId="168" fontId="182" fillId="0" borderId="9" xfId="3" applyNumberFormat="1" applyFont="1" applyBorder="1" applyAlignment="1">
      <alignment horizontal="center" vertical="center" wrapText="1"/>
    </xf>
    <xf numFmtId="6" fontId="169" fillId="5" borderId="9" xfId="3" quotePrefix="1" applyNumberFormat="1" applyFont="1" applyFill="1" applyBorder="1" applyAlignment="1">
      <alignment horizontal="center" vertical="center" wrapText="1"/>
    </xf>
    <xf numFmtId="6" fontId="183" fillId="5" borderId="9" xfId="3" quotePrefix="1" applyNumberFormat="1" applyFont="1" applyFill="1" applyBorder="1" applyAlignment="1">
      <alignment horizontal="center" vertical="center" wrapText="1"/>
    </xf>
    <xf numFmtId="325" fontId="9" fillId="4" borderId="0" xfId="4252" applyNumberFormat="1" applyFont="1" applyFill="1" applyAlignment="1">
      <alignment horizontal="center"/>
    </xf>
    <xf numFmtId="0" fontId="18" fillId="5" borderId="9" xfId="3" applyFont="1" applyFill="1" applyBorder="1" applyAlignment="1">
      <alignment horizontal="left" vertical="center" wrapText="1"/>
    </xf>
    <xf numFmtId="3" fontId="17" fillId="4" borderId="5" xfId="3" applyNumberFormat="1" applyFont="1" applyFill="1" applyBorder="1" applyAlignment="1">
      <alignment horizontal="center" vertical="top" wrapText="1"/>
    </xf>
    <xf numFmtId="0" fontId="18" fillId="5" borderId="9" xfId="3" applyFont="1" applyFill="1" applyBorder="1" applyAlignment="1">
      <alignment horizontal="center" vertical="center" wrapText="1"/>
    </xf>
    <xf numFmtId="3" fontId="22" fillId="0" borderId="9" xfId="3" applyNumberFormat="1" applyFont="1" applyBorder="1" applyAlignment="1">
      <alignment horizontal="center" vertical="center" wrapText="1"/>
    </xf>
    <xf numFmtId="3" fontId="20" fillId="0" borderId="9" xfId="3" applyNumberFormat="1" applyFont="1" applyBorder="1" applyAlignment="1">
      <alignment horizontal="center" vertical="center" wrapText="1"/>
    </xf>
    <xf numFmtId="350" fontId="22" fillId="0" borderId="9" xfId="3" applyNumberFormat="1" applyFont="1" applyBorder="1" applyAlignment="1">
      <alignment horizontal="right" vertical="center" wrapText="1"/>
    </xf>
    <xf numFmtId="10" fontId="22" fillId="0" borderId="9" xfId="1" applyNumberFormat="1" applyFont="1" applyBorder="1" applyAlignment="1">
      <alignment horizontal="center" vertical="center" wrapText="1"/>
    </xf>
    <xf numFmtId="350" fontId="22" fillId="0" borderId="9" xfId="3" applyNumberFormat="1" applyFont="1" applyBorder="1" applyAlignment="1">
      <alignment horizontal="center" vertical="center" wrapText="1"/>
    </xf>
    <xf numFmtId="37" fontId="18" fillId="5" borderId="9" xfId="3" applyNumberFormat="1" applyFont="1" applyFill="1" applyBorder="1" applyAlignment="1">
      <alignment horizontal="center" vertical="center" wrapText="1"/>
    </xf>
    <xf numFmtId="3" fontId="17" fillId="4" borderId="70" xfId="3" applyNumberFormat="1" applyFont="1" applyFill="1" applyBorder="1" applyAlignment="1">
      <alignment horizontal="center" vertical="top" wrapText="1"/>
    </xf>
    <xf numFmtId="0" fontId="18" fillId="4" borderId="68" xfId="3" applyFont="1" applyFill="1" applyBorder="1" applyAlignment="1">
      <alignment horizontal="center" vertical="center" wrapText="1"/>
    </xf>
    <xf numFmtId="37" fontId="18" fillId="5" borderId="9" xfId="3" applyNumberFormat="1" applyFont="1" applyFill="1" applyBorder="1" applyAlignment="1" applyProtection="1">
      <alignment horizontal="center" vertical="center" wrapText="1"/>
      <protection locked="0"/>
    </xf>
    <xf numFmtId="171" fontId="18" fillId="5" borderId="9" xfId="3" applyNumberFormat="1" applyFont="1" applyFill="1" applyBorder="1" applyAlignment="1" applyProtection="1">
      <alignment horizontal="right" vertical="center" wrapText="1"/>
      <protection locked="0"/>
    </xf>
    <xf numFmtId="0" fontId="13" fillId="4" borderId="0" xfId="4045" applyFont="1" applyFill="1"/>
    <xf numFmtId="0" fontId="13" fillId="4" borderId="0" xfId="4045" applyFont="1" applyFill="1" applyAlignment="1">
      <alignment horizontal="center"/>
    </xf>
    <xf numFmtId="37" fontId="186" fillId="4" borderId="0" xfId="4045" applyNumberFormat="1" applyFont="1" applyFill="1" applyAlignment="1">
      <alignment horizontal="center"/>
    </xf>
    <xf numFmtId="168" fontId="185" fillId="0" borderId="9" xfId="3" applyNumberFormat="1" applyFont="1" applyBorder="1" applyAlignment="1">
      <alignment horizontal="center" vertical="center" wrapText="1"/>
    </xf>
    <xf numFmtId="168" fontId="184" fillId="0" borderId="9" xfId="3" applyNumberFormat="1" applyFont="1" applyBorder="1" applyAlignment="1">
      <alignment horizontal="center" vertical="center" wrapText="1"/>
    </xf>
    <xf numFmtId="0" fontId="19" fillId="6" borderId="6" xfId="3" applyFont="1" applyFill="1" applyBorder="1" applyAlignment="1">
      <alignment vertical="top" wrapText="1"/>
    </xf>
    <xf numFmtId="0" fontId="18" fillId="5" borderId="6" xfId="3" applyFont="1" applyFill="1" applyBorder="1" applyAlignment="1">
      <alignment horizontal="left" vertical="center" wrapText="1"/>
    </xf>
    <xf numFmtId="0" fontId="18" fillId="4" borderId="8" xfId="3" applyFont="1" applyFill="1" applyBorder="1" applyAlignment="1">
      <alignment horizontal="center" vertical="center" wrapText="1"/>
    </xf>
    <xf numFmtId="0" fontId="19" fillId="6" borderId="6" xfId="3" applyFont="1" applyFill="1" applyBorder="1" applyAlignment="1">
      <alignment horizontal="center" vertical="top" wrapText="1"/>
    </xf>
    <xf numFmtId="168" fontId="22" fillId="0" borderId="9" xfId="3" applyNumberFormat="1" applyFont="1" applyBorder="1" applyAlignment="1">
      <alignment horizontal="center" vertical="center" wrapText="1"/>
    </xf>
    <xf numFmtId="0" fontId="19" fillId="6" borderId="79" xfId="0" applyFont="1" applyFill="1" applyBorder="1" applyAlignment="1">
      <alignment vertical="top" wrapText="1"/>
    </xf>
    <xf numFmtId="0" fontId="7" fillId="4" borderId="8" xfId="3" applyFont="1" applyFill="1" applyBorder="1" applyAlignment="1">
      <alignment horizontal="center" vertical="center" wrapText="1"/>
    </xf>
    <xf numFmtId="0" fontId="187" fillId="4" borderId="0" xfId="4045" applyFont="1" applyFill="1" applyBorder="1"/>
    <xf numFmtId="350" fontId="17" fillId="4" borderId="5" xfId="3" applyNumberFormat="1" applyFont="1" applyFill="1" applyBorder="1" applyAlignment="1">
      <alignment horizontal="right" vertical="top" wrapText="1"/>
    </xf>
    <xf numFmtId="168" fontId="185" fillId="86" borderId="9" xfId="3" applyNumberFormat="1" applyFont="1" applyFill="1" applyBorder="1" applyAlignment="1">
      <alignment horizontal="center" vertical="center" wrapText="1"/>
    </xf>
    <xf numFmtId="168" fontId="173" fillId="0" borderId="9" xfId="3" applyNumberFormat="1" applyFont="1" applyBorder="1" applyAlignment="1">
      <alignment horizontal="center" vertical="center" wrapText="1"/>
    </xf>
    <xf numFmtId="3" fontId="15" fillId="4" borderId="5" xfId="3" applyNumberFormat="1" applyFont="1" applyFill="1" applyBorder="1" applyAlignment="1">
      <alignment horizontal="center" vertical="center" wrapText="1"/>
    </xf>
    <xf numFmtId="0" fontId="188" fillId="4" borderId="0" xfId="4045" applyFont="1" applyFill="1" applyAlignment="1">
      <alignment horizontal="center" vertical="center"/>
    </xf>
    <xf numFmtId="0" fontId="170" fillId="4" borderId="8" xfId="3" applyFont="1" applyFill="1" applyBorder="1" applyAlignment="1">
      <alignment horizontal="center" vertical="center" wrapText="1"/>
    </xf>
    <xf numFmtId="168" fontId="20" fillId="0" borderId="9" xfId="3" applyNumberFormat="1" applyFont="1" applyBorder="1" applyAlignment="1">
      <alignment horizontal="center" vertical="center" wrapText="1"/>
    </xf>
    <xf numFmtId="3" fontId="21" fillId="6" borderId="6" xfId="3" applyNumberFormat="1" applyFont="1" applyFill="1" applyBorder="1" applyAlignment="1">
      <alignment horizontal="center" vertical="center" wrapText="1"/>
    </xf>
    <xf numFmtId="168" fontId="22" fillId="4" borderId="9" xfId="3" applyNumberFormat="1" applyFont="1" applyFill="1" applyBorder="1" applyAlignment="1">
      <alignment horizontal="left" vertical="center" wrapText="1"/>
    </xf>
    <xf numFmtId="168" fontId="20" fillId="4" borderId="9" xfId="3" applyNumberFormat="1" applyFont="1" applyFill="1" applyBorder="1" applyAlignment="1">
      <alignment horizontal="left" vertical="center" wrapText="1"/>
    </xf>
    <xf numFmtId="168" fontId="185" fillId="4" borderId="9" xfId="3" applyNumberFormat="1" applyFont="1" applyFill="1" applyBorder="1" applyAlignment="1">
      <alignment horizontal="center" vertical="center" wrapText="1"/>
    </xf>
    <xf numFmtId="168" fontId="20" fillId="4" borderId="5" xfId="3" applyNumberFormat="1" applyFont="1" applyFill="1" applyBorder="1" applyAlignment="1">
      <alignment horizontal="left" vertical="center" wrapText="1"/>
    </xf>
    <xf numFmtId="168" fontId="20" fillId="4" borderId="0" xfId="3" applyNumberFormat="1" applyFont="1" applyFill="1" applyBorder="1" applyAlignment="1">
      <alignment horizontal="center" vertical="center" wrapText="1"/>
    </xf>
    <xf numFmtId="168" fontId="180" fillId="4" borderId="0" xfId="3" applyNumberFormat="1" applyFont="1" applyFill="1" applyBorder="1" applyAlignment="1">
      <alignment horizontal="center" vertical="center" wrapText="1"/>
    </xf>
    <xf numFmtId="168" fontId="185" fillId="4" borderId="0" xfId="3" applyNumberFormat="1" applyFont="1" applyFill="1" applyBorder="1" applyAlignment="1">
      <alignment horizontal="center" vertical="center" wrapText="1"/>
    </xf>
    <xf numFmtId="0" fontId="171" fillId="4" borderId="0" xfId="4045" applyFont="1" applyFill="1" applyAlignment="1">
      <alignment horizontal="center" vertical="center"/>
    </xf>
    <xf numFmtId="0" fontId="171" fillId="87" borderId="10" xfId="4045" applyFont="1" applyFill="1" applyBorder="1" applyAlignment="1">
      <alignment horizontal="center" vertical="center"/>
    </xf>
    <xf numFmtId="168" fontId="184" fillId="83" borderId="9" xfId="3" applyNumberFormat="1" applyFont="1" applyFill="1" applyBorder="1" applyAlignment="1">
      <alignment horizontal="center" vertical="center" wrapText="1"/>
    </xf>
    <xf numFmtId="3" fontId="170" fillId="4" borderId="5" xfId="3" applyNumberFormat="1" applyFont="1" applyFill="1" applyBorder="1" applyAlignment="1">
      <alignment horizontal="left" vertical="top"/>
    </xf>
    <xf numFmtId="168" fontId="181" fillId="83" borderId="9" xfId="3" applyNumberFormat="1" applyFont="1" applyFill="1" applyBorder="1" applyAlignment="1">
      <alignment horizontal="center" vertical="center" wrapText="1"/>
    </xf>
    <xf numFmtId="168" fontId="180" fillId="0" borderId="9" xfId="3" applyNumberFormat="1" applyFont="1" applyFill="1" applyBorder="1" applyAlignment="1">
      <alignment horizontal="center" vertical="center" wrapText="1"/>
    </xf>
    <xf numFmtId="10" fontId="175" fillId="0" borderId="9" xfId="1" applyNumberFormat="1" applyFont="1" applyBorder="1" applyAlignment="1">
      <alignment horizontal="center" vertical="center" wrapText="1"/>
    </xf>
    <xf numFmtId="168" fontId="20" fillId="0" borderId="9" xfId="3" applyNumberFormat="1" applyFont="1" applyBorder="1" applyAlignment="1">
      <alignment horizontal="center" vertical="center" wrapText="1"/>
    </xf>
    <xf numFmtId="168" fontId="173" fillId="0" borderId="9" xfId="3" applyNumberFormat="1" applyFont="1" applyBorder="1" applyAlignment="1">
      <alignment horizontal="left" vertical="center" wrapText="1"/>
    </xf>
    <xf numFmtId="172" fontId="17" fillId="4" borderId="0" xfId="3" applyNumberFormat="1" applyFont="1" applyFill="1" applyBorder="1" applyAlignment="1">
      <alignment horizontal="center" vertical="top" wrapText="1"/>
    </xf>
    <xf numFmtId="164" fontId="17" fillId="4" borderId="5" xfId="3" applyNumberFormat="1" applyFont="1" applyFill="1" applyBorder="1" applyAlignment="1">
      <alignment horizontal="center" vertical="top" wrapText="1"/>
    </xf>
    <xf numFmtId="164" fontId="10" fillId="4" borderId="0" xfId="4045" applyNumberFormat="1" applyFont="1" applyFill="1" applyAlignment="1">
      <alignment horizontal="center"/>
    </xf>
    <xf numFmtId="168" fontId="20" fillId="87" borderId="9" xfId="3" applyNumberFormat="1" applyFont="1" applyFill="1" applyBorder="1" applyAlignment="1">
      <alignment horizontal="center" vertical="center" wrapText="1"/>
    </xf>
    <xf numFmtId="9" fontId="20" fillId="87" borderId="9" xfId="1" applyFont="1" applyFill="1" applyBorder="1" applyAlignment="1">
      <alignment horizontal="center" vertical="center" wrapText="1"/>
    </xf>
    <xf numFmtId="168" fontId="180" fillId="4" borderId="9" xfId="3" applyNumberFormat="1" applyFont="1" applyFill="1" applyBorder="1" applyAlignment="1">
      <alignment horizontal="center" vertical="center" wrapText="1"/>
    </xf>
    <xf numFmtId="0" fontId="14" fillId="4" borderId="0" xfId="4045" applyFont="1" applyFill="1" applyAlignment="1">
      <alignment horizontal="left"/>
    </xf>
    <xf numFmtId="3" fontId="170" fillId="4" borderId="5" xfId="3" applyNumberFormat="1" applyFont="1" applyFill="1" applyBorder="1" applyAlignment="1">
      <alignment vertical="top"/>
    </xf>
    <xf numFmtId="0" fontId="14" fillId="4" borderId="0" xfId="4045" applyFont="1" applyFill="1" applyAlignment="1">
      <alignment horizontal="center" vertical="center"/>
    </xf>
    <xf numFmtId="168" fontId="185" fillId="83" borderId="9" xfId="3" applyNumberFormat="1" applyFont="1" applyFill="1" applyBorder="1" applyAlignment="1">
      <alignment horizontal="center" vertical="center" wrapText="1"/>
    </xf>
    <xf numFmtId="0" fontId="189" fillId="5" borderId="6" xfId="3" applyFont="1" applyFill="1" applyBorder="1" applyAlignment="1">
      <alignment horizontal="left" vertical="center" wrapText="1"/>
    </xf>
    <xf numFmtId="0" fontId="190" fillId="87" borderId="6" xfId="3" applyFont="1" applyFill="1" applyBorder="1" applyAlignment="1">
      <alignment horizontal="center" vertical="top" wrapText="1"/>
    </xf>
    <xf numFmtId="3" fontId="7" fillId="4" borderId="5" xfId="3" applyNumberFormat="1" applyFont="1" applyFill="1" applyBorder="1" applyAlignment="1">
      <alignment horizontal="center" vertical="top" wrapText="1"/>
    </xf>
    <xf numFmtId="0" fontId="191" fillId="4" borderId="0" xfId="3" applyFont="1" applyFill="1" applyBorder="1" applyAlignment="1">
      <alignment horizontal="center" vertical="center" wrapText="1"/>
    </xf>
    <xf numFmtId="0" fontId="192" fillId="4" borderId="0" xfId="4045" applyFont="1" applyFill="1" applyAlignment="1">
      <alignment horizontal="center" vertical="center"/>
    </xf>
    <xf numFmtId="0" fontId="193" fillId="4" borderId="0" xfId="4045" applyFont="1" applyFill="1" applyBorder="1"/>
    <xf numFmtId="0" fontId="193" fillId="4" borderId="0" xfId="4045" applyFont="1" applyFill="1"/>
    <xf numFmtId="0" fontId="18" fillId="5" borderId="80" xfId="3" applyFont="1" applyFill="1" applyBorder="1" applyAlignment="1">
      <alignment vertical="center" wrapText="1"/>
    </xf>
    <xf numFmtId="0" fontId="18" fillId="5" borderId="81" xfId="3" applyFont="1" applyFill="1" applyBorder="1" applyAlignment="1">
      <alignment vertical="center" wrapText="1"/>
    </xf>
    <xf numFmtId="37" fontId="9" fillId="85" borderId="0" xfId="4045" applyNumberFormat="1" applyFont="1" applyFill="1"/>
    <xf numFmtId="43" fontId="9" fillId="4" borderId="0" xfId="4252" applyFont="1" applyFill="1"/>
    <xf numFmtId="43" fontId="0" fillId="4" borderId="0" xfId="4252" applyFont="1" applyFill="1"/>
    <xf numFmtId="3" fontId="22" fillId="0" borderId="9" xfId="3" applyNumberFormat="1" applyFont="1" applyBorder="1" applyAlignment="1">
      <alignment horizontal="center" vertical="center" wrapText="1"/>
    </xf>
    <xf numFmtId="350" fontId="17" fillId="4" borderId="5" xfId="3" applyNumberFormat="1" applyFont="1" applyFill="1" applyBorder="1" applyAlignment="1">
      <alignment horizontal="center" vertical="top" wrapText="1"/>
    </xf>
    <xf numFmtId="0" fontId="191" fillId="4" borderId="8" xfId="3" applyFont="1" applyFill="1" applyBorder="1" applyAlignment="1">
      <alignment horizontal="center" vertical="center" wrapText="1"/>
    </xf>
    <xf numFmtId="0" fontId="18" fillId="5" borderId="9" xfId="3" applyFont="1" applyFill="1" applyBorder="1" applyAlignment="1">
      <alignment horizontal="center" vertical="center" wrapText="1"/>
    </xf>
    <xf numFmtId="0" fontId="19" fillId="6" borderId="79" xfId="0" applyFont="1" applyFill="1" applyBorder="1" applyAlignment="1">
      <alignment vertical="top" wrapText="1"/>
    </xf>
    <xf numFmtId="351" fontId="178" fillId="0" borderId="0" xfId="0" applyNumberFormat="1" applyFont="1" applyFill="1" applyBorder="1"/>
    <xf numFmtId="9" fontId="14" fillId="4" borderId="5" xfId="1" applyFont="1" applyFill="1" applyBorder="1" applyAlignment="1">
      <alignment horizontal="center" vertical="top" wrapText="1"/>
    </xf>
    <xf numFmtId="3" fontId="17" fillId="4" borderId="5" xfId="3" applyNumberFormat="1" applyFont="1" applyFill="1" applyBorder="1" applyAlignment="1">
      <alignment horizontal="center" vertical="top" wrapText="1"/>
    </xf>
    <xf numFmtId="0" fontId="192" fillId="4" borderId="0" xfId="4045" applyFont="1" applyFill="1"/>
    <xf numFmtId="168" fontId="185" fillId="0" borderId="82" xfId="3" applyNumberFormat="1" applyFont="1" applyBorder="1" applyAlignment="1">
      <alignment vertical="center" wrapText="1"/>
    </xf>
    <xf numFmtId="0" fontId="172" fillId="5" borderId="68" xfId="3" applyFont="1" applyFill="1" applyBorder="1" applyAlignment="1">
      <alignment horizontal="center" vertical="center" wrapText="1"/>
    </xf>
    <xf numFmtId="0" fontId="172" fillId="5" borderId="6" xfId="3" applyFont="1" applyFill="1" applyBorder="1" applyAlignment="1">
      <alignment horizontal="center" vertical="center" wrapText="1"/>
    </xf>
    <xf numFmtId="168" fontId="185" fillId="0" borderId="83" xfId="3" applyNumberFormat="1" applyFont="1" applyBorder="1" applyAlignment="1">
      <alignment horizontal="center" vertical="center" wrapText="1"/>
    </xf>
    <xf numFmtId="168" fontId="185" fillId="0" borderId="82" xfId="3" applyNumberFormat="1" applyFont="1" applyBorder="1" applyAlignment="1">
      <alignment horizontal="center" vertical="center" wrapText="1"/>
    </xf>
    <xf numFmtId="3" fontId="170" fillId="4" borderId="5" xfId="3" applyNumberFormat="1" applyFont="1" applyFill="1" applyBorder="1" applyAlignment="1">
      <alignment horizontal="center" vertical="top"/>
    </xf>
    <xf numFmtId="3" fontId="170" fillId="4" borderId="5" xfId="3" applyNumberFormat="1" applyFont="1" applyFill="1" applyBorder="1" applyAlignment="1">
      <alignment horizontal="center" wrapText="1"/>
    </xf>
    <xf numFmtId="168" fontId="20" fillId="0" borderId="52" xfId="3" applyNumberFormat="1" applyFont="1" applyBorder="1" applyAlignment="1">
      <alignment horizontal="center" vertical="center" wrapText="1"/>
    </xf>
    <xf numFmtId="168" fontId="20" fillId="0" borderId="53" xfId="3" applyNumberFormat="1" applyFont="1" applyBorder="1" applyAlignment="1">
      <alignment horizontal="center" vertical="center" wrapText="1"/>
    </xf>
    <xf numFmtId="168" fontId="185" fillId="0" borderId="84" xfId="3" applyNumberFormat="1" applyFont="1" applyBorder="1" applyAlignment="1">
      <alignment horizontal="center" vertical="center" wrapText="1"/>
    </xf>
    <xf numFmtId="168" fontId="185" fillId="83" borderId="83" xfId="3" applyNumberFormat="1" applyFont="1" applyFill="1" applyBorder="1" applyAlignment="1">
      <alignment horizontal="center" vertical="center" wrapText="1"/>
    </xf>
    <xf numFmtId="168" fontId="185" fillId="83" borderId="84" xfId="3" applyNumberFormat="1" applyFont="1" applyFill="1" applyBorder="1" applyAlignment="1">
      <alignment horizontal="center" vertical="center" wrapText="1"/>
    </xf>
    <xf numFmtId="168" fontId="185" fillId="83" borderId="82" xfId="3" applyNumberFormat="1" applyFont="1" applyFill="1" applyBorder="1" applyAlignment="1">
      <alignment horizontal="center" vertical="center" wrapText="1"/>
    </xf>
    <xf numFmtId="0" fontId="172" fillId="5" borderId="69" xfId="3" applyFont="1" applyFill="1" applyBorder="1" applyAlignment="1">
      <alignment horizontal="center" vertical="center" wrapText="1"/>
    </xf>
    <xf numFmtId="0" fontId="172" fillId="5" borderId="8" xfId="3" applyFont="1" applyFill="1" applyBorder="1" applyAlignment="1">
      <alignment horizontal="center" vertical="center" wrapText="1"/>
    </xf>
    <xf numFmtId="0" fontId="172" fillId="5" borderId="70" xfId="3" applyFont="1" applyFill="1" applyBorder="1" applyAlignment="1">
      <alignment horizontal="center" vertical="center" wrapText="1"/>
    </xf>
    <xf numFmtId="0" fontId="172" fillId="5" borderId="9" xfId="3" applyFont="1" applyFill="1" applyBorder="1" applyAlignment="1">
      <alignment horizontal="center" vertical="center" wrapText="1"/>
    </xf>
    <xf numFmtId="0" fontId="18" fillId="86" borderId="69" xfId="3" applyFont="1" applyFill="1" applyBorder="1" applyAlignment="1">
      <alignment horizontal="center" vertical="center" wrapText="1"/>
    </xf>
    <xf numFmtId="0" fontId="18" fillId="86" borderId="0" xfId="3" applyFont="1" applyFill="1" applyBorder="1" applyAlignment="1">
      <alignment horizontal="center" vertical="center" wrapText="1"/>
    </xf>
    <xf numFmtId="0" fontId="18" fillId="5" borderId="80" xfId="3" applyFont="1" applyFill="1" applyBorder="1" applyAlignment="1">
      <alignment horizontal="left" vertical="center" wrapText="1"/>
    </xf>
    <xf numFmtId="0" fontId="18" fillId="5" borderId="81" xfId="3" applyFont="1" applyFill="1" applyBorder="1" applyAlignment="1">
      <alignment horizontal="left" vertical="center" wrapText="1"/>
    </xf>
    <xf numFmtId="0" fontId="18" fillId="5" borderId="71" xfId="3" applyFont="1" applyFill="1" applyBorder="1" applyAlignment="1">
      <alignment horizontal="center" vertical="center" wrapText="1"/>
    </xf>
    <xf numFmtId="0" fontId="18" fillId="5" borderId="72" xfId="3" applyFont="1" applyFill="1" applyBorder="1" applyAlignment="1">
      <alignment horizontal="center" vertical="center" wrapText="1"/>
    </xf>
    <xf numFmtId="0" fontId="18" fillId="5" borderId="73" xfId="3" applyFont="1" applyFill="1" applyBorder="1" applyAlignment="1">
      <alignment horizontal="center" vertical="center" wrapText="1"/>
    </xf>
    <xf numFmtId="0" fontId="18" fillId="5" borderId="74" xfId="3" applyFont="1" applyFill="1" applyBorder="1" applyAlignment="1">
      <alignment horizontal="center" vertical="center" wrapText="1"/>
    </xf>
    <xf numFmtId="0" fontId="18" fillId="86" borderId="80" xfId="3" applyFont="1" applyFill="1" applyBorder="1" applyAlignment="1">
      <alignment horizontal="center" vertical="center" wrapText="1"/>
    </xf>
    <xf numFmtId="0" fontId="18" fillId="86" borderId="81" xfId="3" applyFont="1" applyFill="1" applyBorder="1" applyAlignment="1">
      <alignment horizontal="center" vertical="center" wrapText="1"/>
    </xf>
  </cellXfs>
  <cellStyles count="4430">
    <cellStyle name=" 1" xfId="32"/>
    <cellStyle name=" 1 10" xfId="33"/>
    <cellStyle name=" 1 10 2" xfId="34"/>
    <cellStyle name=" 1 10 3" xfId="35"/>
    <cellStyle name=" 1 10 4" xfId="36"/>
    <cellStyle name=" 1 10 5" xfId="37"/>
    <cellStyle name=" 1 10 6" xfId="38"/>
    <cellStyle name=" 1 10 7" xfId="39"/>
    <cellStyle name=" 1 10 8" xfId="40"/>
    <cellStyle name=" 1 11" xfId="41"/>
    <cellStyle name=" 1 11 2" xfId="42"/>
    <cellStyle name=" 1 11 3" xfId="43"/>
    <cellStyle name=" 1 11 4" xfId="44"/>
    <cellStyle name=" 1 11 5" xfId="45"/>
    <cellStyle name=" 1 11 6" xfId="46"/>
    <cellStyle name=" 1 11 7" xfId="47"/>
    <cellStyle name=" 1 11 8" xfId="48"/>
    <cellStyle name=" 1 12" xfId="49"/>
    <cellStyle name=" 1 12 2" xfId="50"/>
    <cellStyle name=" 1 12 3" xfId="51"/>
    <cellStyle name=" 1 12 4" xfId="52"/>
    <cellStyle name=" 1 12 5" xfId="53"/>
    <cellStyle name=" 1 12 6" xfId="54"/>
    <cellStyle name=" 1 12 7" xfId="55"/>
    <cellStyle name=" 1 12 8" xfId="56"/>
    <cellStyle name=" 1 13" xfId="57"/>
    <cellStyle name=" 1 13 2" xfId="58"/>
    <cellStyle name=" 1 13 3" xfId="59"/>
    <cellStyle name=" 1 13 4" xfId="60"/>
    <cellStyle name=" 1 13 5" xfId="61"/>
    <cellStyle name=" 1 13 6" xfId="62"/>
    <cellStyle name=" 1 13 7" xfId="63"/>
    <cellStyle name=" 1 13 8" xfId="64"/>
    <cellStyle name=" 1 14" xfId="65"/>
    <cellStyle name=" 1 14 2" xfId="66"/>
    <cellStyle name=" 1 14 3" xfId="67"/>
    <cellStyle name=" 1 14 4" xfId="68"/>
    <cellStyle name=" 1 14 5" xfId="69"/>
    <cellStyle name=" 1 14 6" xfId="70"/>
    <cellStyle name=" 1 14 7" xfId="71"/>
    <cellStyle name=" 1 14 8" xfId="72"/>
    <cellStyle name=" 1 15" xfId="73"/>
    <cellStyle name=" 1 15 2" xfId="74"/>
    <cellStyle name=" 1 15 3" xfId="75"/>
    <cellStyle name=" 1 15 4" xfId="76"/>
    <cellStyle name=" 1 15 5" xfId="77"/>
    <cellStyle name=" 1 15 6" xfId="78"/>
    <cellStyle name=" 1 15 7" xfId="79"/>
    <cellStyle name=" 1 15 8" xfId="80"/>
    <cellStyle name=" 1 16" xfId="81"/>
    <cellStyle name=" 1 16 2" xfId="82"/>
    <cellStyle name=" 1 16 3" xfId="83"/>
    <cellStyle name=" 1 16 4" xfId="84"/>
    <cellStyle name=" 1 16 5" xfId="85"/>
    <cellStyle name=" 1 16 6" xfId="86"/>
    <cellStyle name=" 1 16 7" xfId="87"/>
    <cellStyle name=" 1 16 8" xfId="88"/>
    <cellStyle name=" 1 17" xfId="89"/>
    <cellStyle name=" 1 17 2" xfId="90"/>
    <cellStyle name=" 1 17 3" xfId="91"/>
    <cellStyle name=" 1 17 4" xfId="92"/>
    <cellStyle name=" 1 17 5" xfId="93"/>
    <cellStyle name=" 1 17 6" xfId="94"/>
    <cellStyle name=" 1 17 7" xfId="95"/>
    <cellStyle name=" 1 17 8" xfId="96"/>
    <cellStyle name=" 1 18" xfId="97"/>
    <cellStyle name=" 1 18 2" xfId="98"/>
    <cellStyle name=" 1 18 3" xfId="99"/>
    <cellStyle name=" 1 18 4" xfId="100"/>
    <cellStyle name=" 1 18 5" xfId="101"/>
    <cellStyle name=" 1 18 6" xfId="102"/>
    <cellStyle name=" 1 18 7" xfId="103"/>
    <cellStyle name=" 1 18 8" xfId="104"/>
    <cellStyle name=" 1 19" xfId="105"/>
    <cellStyle name=" 1 19 2" xfId="106"/>
    <cellStyle name=" 1 19 3" xfId="107"/>
    <cellStyle name=" 1 19 4" xfId="108"/>
    <cellStyle name=" 1 19 5" xfId="109"/>
    <cellStyle name=" 1 19 6" xfId="110"/>
    <cellStyle name=" 1 19 7" xfId="111"/>
    <cellStyle name=" 1 19 8" xfId="112"/>
    <cellStyle name=" 1 2" xfId="113"/>
    <cellStyle name=" 1 2 10" xfId="114"/>
    <cellStyle name=" 1 2 11" xfId="115"/>
    <cellStyle name=" 1 2 12" xfId="116"/>
    <cellStyle name=" 1 2 2" xfId="117"/>
    <cellStyle name=" 1 2 2 2" xfId="118"/>
    <cellStyle name=" 1 2 2 3" xfId="119"/>
    <cellStyle name=" 1 2 2 4" xfId="120"/>
    <cellStyle name=" 1 2 2 5" xfId="121"/>
    <cellStyle name=" 1 2 2 6" xfId="122"/>
    <cellStyle name=" 1 2 3" xfId="123"/>
    <cellStyle name=" 1 2 3 2" xfId="124"/>
    <cellStyle name=" 1 2 3 3" xfId="125"/>
    <cellStyle name=" 1 2 3 4" xfId="126"/>
    <cellStyle name=" 1 2 3 5" xfId="127"/>
    <cellStyle name=" 1 2 3 6" xfId="128"/>
    <cellStyle name=" 1 2 4" xfId="129"/>
    <cellStyle name=" 1 2 4 2" xfId="130"/>
    <cellStyle name=" 1 2 4 3" xfId="131"/>
    <cellStyle name=" 1 2 4 4" xfId="132"/>
    <cellStyle name=" 1 2 4 5" xfId="133"/>
    <cellStyle name=" 1 2 4 6" xfId="134"/>
    <cellStyle name=" 1 2 5" xfId="135"/>
    <cellStyle name=" 1 2 5 2" xfId="136"/>
    <cellStyle name=" 1 2 5 3" xfId="137"/>
    <cellStyle name=" 1 2 5 4" xfId="138"/>
    <cellStyle name=" 1 2 5 5" xfId="139"/>
    <cellStyle name=" 1 2 5 6" xfId="140"/>
    <cellStyle name=" 1 2 6" xfId="141"/>
    <cellStyle name=" 1 2 6 2" xfId="142"/>
    <cellStyle name=" 1 2 6 3" xfId="143"/>
    <cellStyle name=" 1 2 6 4" xfId="144"/>
    <cellStyle name=" 1 2 6 5" xfId="145"/>
    <cellStyle name=" 1 2 7" xfId="146"/>
    <cellStyle name=" 1 2 8" xfId="147"/>
    <cellStyle name=" 1 2 9" xfId="148"/>
    <cellStyle name=" 1 20" xfId="149"/>
    <cellStyle name=" 1 20 2" xfId="150"/>
    <cellStyle name=" 1 20 3" xfId="151"/>
    <cellStyle name=" 1 20 4" xfId="152"/>
    <cellStyle name=" 1 20 5" xfId="153"/>
    <cellStyle name=" 1 20 6" xfId="154"/>
    <cellStyle name=" 1 20 7" xfId="155"/>
    <cellStyle name=" 1 20 8" xfId="156"/>
    <cellStyle name=" 1 21" xfId="157"/>
    <cellStyle name=" 1 21 2" xfId="158"/>
    <cellStyle name=" 1 21 3" xfId="159"/>
    <cellStyle name=" 1 21 4" xfId="160"/>
    <cellStyle name=" 1 21 5" xfId="161"/>
    <cellStyle name=" 1 21 6" xfId="162"/>
    <cellStyle name=" 1 21 7" xfId="163"/>
    <cellStyle name=" 1 21 8" xfId="164"/>
    <cellStyle name=" 1 22" xfId="165"/>
    <cellStyle name=" 1 22 2" xfId="166"/>
    <cellStyle name=" 1 22 3" xfId="167"/>
    <cellStyle name=" 1 22 4" xfId="168"/>
    <cellStyle name=" 1 22 5" xfId="169"/>
    <cellStyle name=" 1 22 6" xfId="170"/>
    <cellStyle name=" 1 22 7" xfId="171"/>
    <cellStyle name=" 1 22 8" xfId="172"/>
    <cellStyle name=" 1 23" xfId="173"/>
    <cellStyle name=" 1 23 2" xfId="174"/>
    <cellStyle name=" 1 23 3" xfId="175"/>
    <cellStyle name=" 1 23 4" xfId="176"/>
    <cellStyle name=" 1 23 5" xfId="177"/>
    <cellStyle name=" 1 23 6" xfId="178"/>
    <cellStyle name=" 1 23 7" xfId="179"/>
    <cellStyle name=" 1 23 8" xfId="180"/>
    <cellStyle name=" 1 24" xfId="181"/>
    <cellStyle name=" 1 24 2" xfId="182"/>
    <cellStyle name=" 1 24 3" xfId="183"/>
    <cellStyle name=" 1 24 4" xfId="184"/>
    <cellStyle name=" 1 24 5" xfId="185"/>
    <cellStyle name=" 1 25" xfId="186"/>
    <cellStyle name=" 1 25 2" xfId="187"/>
    <cellStyle name=" 1 25 3" xfId="188"/>
    <cellStyle name=" 1 25 4" xfId="189"/>
    <cellStyle name=" 1 25 5" xfId="190"/>
    <cellStyle name=" 1 3" xfId="191"/>
    <cellStyle name=" 1 3 10" xfId="192"/>
    <cellStyle name=" 1 3 11" xfId="193"/>
    <cellStyle name=" 1 3 2" xfId="194"/>
    <cellStyle name=" 1 3 2 2" xfId="195"/>
    <cellStyle name=" 1 3 2 3" xfId="196"/>
    <cellStyle name=" 1 3 2 4" xfId="197"/>
    <cellStyle name=" 1 3 2 5" xfId="198"/>
    <cellStyle name=" 1 3 2 6" xfId="199"/>
    <cellStyle name=" 1 3 3" xfId="200"/>
    <cellStyle name=" 1 3 3 2" xfId="201"/>
    <cellStyle name=" 1 3 3 3" xfId="202"/>
    <cellStyle name=" 1 3 3 4" xfId="203"/>
    <cellStyle name=" 1 3 3 5" xfId="204"/>
    <cellStyle name=" 1 3 3 6" xfId="205"/>
    <cellStyle name=" 1 3 4" xfId="206"/>
    <cellStyle name=" 1 3 4 2" xfId="207"/>
    <cellStyle name=" 1 3 4 3" xfId="208"/>
    <cellStyle name=" 1 3 4 4" xfId="209"/>
    <cellStyle name=" 1 3 4 5" xfId="210"/>
    <cellStyle name=" 1 3 4 6" xfId="211"/>
    <cellStyle name=" 1 3 5" xfId="212"/>
    <cellStyle name=" 1 3 5 2" xfId="213"/>
    <cellStyle name=" 1 3 5 3" xfId="214"/>
    <cellStyle name=" 1 3 5 4" xfId="215"/>
    <cellStyle name=" 1 3 5 5" xfId="216"/>
    <cellStyle name=" 1 3 5 6" xfId="217"/>
    <cellStyle name=" 1 3 6" xfId="218"/>
    <cellStyle name=" 1 3 7" xfId="219"/>
    <cellStyle name=" 1 3 8" xfId="220"/>
    <cellStyle name=" 1 3 9" xfId="221"/>
    <cellStyle name=" 1 4" xfId="222"/>
    <cellStyle name=" 1 4 2" xfId="223"/>
    <cellStyle name=" 1 4 3" xfId="224"/>
    <cellStyle name=" 1 4 4" xfId="225"/>
    <cellStyle name=" 1 4 5" xfId="226"/>
    <cellStyle name=" 1 4 6" xfId="227"/>
    <cellStyle name=" 1 4 7" xfId="228"/>
    <cellStyle name=" 1 4 8" xfId="229"/>
    <cellStyle name=" 1 5" xfId="230"/>
    <cellStyle name=" 1 5 2" xfId="231"/>
    <cellStyle name=" 1 5 3" xfId="232"/>
    <cellStyle name=" 1 5 4" xfId="233"/>
    <cellStyle name=" 1 5 5" xfId="234"/>
    <cellStyle name=" 1 5 6" xfId="235"/>
    <cellStyle name=" 1 5 7" xfId="236"/>
    <cellStyle name=" 1 5 8" xfId="237"/>
    <cellStyle name=" 1 6" xfId="238"/>
    <cellStyle name=" 1 6 2" xfId="239"/>
    <cellStyle name=" 1 6 3" xfId="240"/>
    <cellStyle name=" 1 6 4" xfId="241"/>
    <cellStyle name=" 1 6 5" xfId="242"/>
    <cellStyle name=" 1 6 6" xfId="243"/>
    <cellStyle name=" 1 6 7" xfId="244"/>
    <cellStyle name=" 1 6 8" xfId="245"/>
    <cellStyle name=" 1 7" xfId="246"/>
    <cellStyle name=" 1 7 2" xfId="247"/>
    <cellStyle name=" 1 7 3" xfId="248"/>
    <cellStyle name=" 1 7 4" xfId="249"/>
    <cellStyle name=" 1 7 5" xfId="250"/>
    <cellStyle name=" 1 7 6" xfId="251"/>
    <cellStyle name=" 1 7 7" xfId="252"/>
    <cellStyle name=" 1 7 8" xfId="253"/>
    <cellStyle name=" 1 8" xfId="254"/>
    <cellStyle name=" 1 8 2" xfId="255"/>
    <cellStyle name=" 1 8 3" xfId="256"/>
    <cellStyle name=" 1 8 4" xfId="257"/>
    <cellStyle name=" 1 8 5" xfId="258"/>
    <cellStyle name=" 1 8 6" xfId="259"/>
    <cellStyle name=" 1 8 7" xfId="260"/>
    <cellStyle name=" 1 8 8" xfId="261"/>
    <cellStyle name=" 1 9" xfId="262"/>
    <cellStyle name=" 1 9 2" xfId="263"/>
    <cellStyle name=" 1 9 3" xfId="264"/>
    <cellStyle name=" 1 9 4" xfId="265"/>
    <cellStyle name=" 1 9 5" xfId="266"/>
    <cellStyle name=" 1 9 6" xfId="267"/>
    <cellStyle name=" 1 9 7" xfId="268"/>
    <cellStyle name=" 1 9 8" xfId="269"/>
    <cellStyle name=" 2" xfId="270"/>
    <cellStyle name=" 3" xfId="271"/>
    <cellStyle name="$" xfId="272"/>
    <cellStyle name="$ BOX" xfId="273"/>
    <cellStyle name="$_DCF Shell 2" xfId="274"/>
    <cellStyle name="$_DCF Shell 2_Draft RIIO plan presentation template - Customer Opsx Centre V7" xfId="275"/>
    <cellStyle name="$_DCF Shell 2_Spreadsheet to populate plan slides 120810" xfId="276"/>
    <cellStyle name="$_DCF Shell 2_SS templates" xfId="277"/>
    <cellStyle name="$_DCF Shell 2_Total summary" xfId="278"/>
    <cellStyle name="$_Marathon SOP Backup_v10" xfId="279"/>
    <cellStyle name="$_Model_Sep_2_02" xfId="280"/>
    <cellStyle name="$_Pipeline Model v1 (09_09_02) v3" xfId="281"/>
    <cellStyle name="$_Pipeline Model v1 (09_09_02) v3_Draft RIIO plan presentation template - Customer Opsx Centre V7" xfId="282"/>
    <cellStyle name="$_Pipeline Model v1 (09_09_02) v3_Spreadsheet to populate plan slides 120810" xfId="283"/>
    <cellStyle name="$_Pipeline Model v1 (09_09_02) v3_SS templates" xfId="284"/>
    <cellStyle name="$_Pipeline Model v1 (09_09_02) v3_Total summary" xfId="285"/>
    <cellStyle name="$1000s (0)" xfId="286"/>
    <cellStyle name="$m" xfId="287"/>
    <cellStyle name="$q" xfId="288"/>
    <cellStyle name="$q*" xfId="289"/>
    <cellStyle name="$qA" xfId="290"/>
    <cellStyle name="$qRange" xfId="291"/>
    <cellStyle name="%" xfId="292"/>
    <cellStyle name="% 10" xfId="293"/>
    <cellStyle name="% 10 2" xfId="294"/>
    <cellStyle name="% 10 2 2" xfId="295"/>
    <cellStyle name="% 100" xfId="296"/>
    <cellStyle name="% 101" xfId="297"/>
    <cellStyle name="% 102" xfId="298"/>
    <cellStyle name="% 103" xfId="299"/>
    <cellStyle name="% 104" xfId="300"/>
    <cellStyle name="% 105" xfId="301"/>
    <cellStyle name="% 106" xfId="302"/>
    <cellStyle name="% 107" xfId="303"/>
    <cellStyle name="% 108" xfId="304"/>
    <cellStyle name="% 109" xfId="305"/>
    <cellStyle name="% 11" xfId="306"/>
    <cellStyle name="% 110" xfId="307"/>
    <cellStyle name="% 111" xfId="308"/>
    <cellStyle name="% 112" xfId="309"/>
    <cellStyle name="% 113" xfId="310"/>
    <cellStyle name="% 12" xfId="311"/>
    <cellStyle name="% 13" xfId="312"/>
    <cellStyle name="% 14" xfId="313"/>
    <cellStyle name="% 15" xfId="314"/>
    <cellStyle name="% 16" xfId="315"/>
    <cellStyle name="% 17" xfId="316"/>
    <cellStyle name="% 18" xfId="317"/>
    <cellStyle name="% 19" xfId="318"/>
    <cellStyle name="% 2" xfId="319"/>
    <cellStyle name="% 2 10" xfId="320"/>
    <cellStyle name="% 2 11" xfId="321"/>
    <cellStyle name="% 2 12" xfId="322"/>
    <cellStyle name="% 2 13" xfId="323"/>
    <cellStyle name="% 2 14" xfId="324"/>
    <cellStyle name="% 2 15" xfId="325"/>
    <cellStyle name="% 2 16" xfId="326"/>
    <cellStyle name="% 2 17" xfId="327"/>
    <cellStyle name="% 2 18" xfId="328"/>
    <cellStyle name="% 2 19" xfId="329"/>
    <cellStyle name="% 2 2" xfId="330"/>
    <cellStyle name="% 2 2 2" xfId="331"/>
    <cellStyle name="% 2 2 2 2" xfId="332"/>
    <cellStyle name="% 2 2 2 3" xfId="333"/>
    <cellStyle name="% 2 2 2 4" xfId="334"/>
    <cellStyle name="% 2 2 2 5" xfId="335"/>
    <cellStyle name="% 2 2 2 6" xfId="336"/>
    <cellStyle name="% 2 2 2 7" xfId="337"/>
    <cellStyle name="% 2 2 2 8" xfId="338"/>
    <cellStyle name="% 2 2 3" xfId="339"/>
    <cellStyle name="% 2 2 3 2" xfId="340"/>
    <cellStyle name="% 2 2 3 3" xfId="341"/>
    <cellStyle name="% 2 2 4" xfId="342"/>
    <cellStyle name="% 2 2 4 2" xfId="343"/>
    <cellStyle name="% 2 2 4 3" xfId="344"/>
    <cellStyle name="% 2 2 4 4" xfId="345"/>
    <cellStyle name="% 2 2_3.1.2 DB Pension Detail" xfId="346"/>
    <cellStyle name="% 2 20" xfId="347"/>
    <cellStyle name="% 2 21" xfId="348"/>
    <cellStyle name="% 2 22" xfId="349"/>
    <cellStyle name="% 2 23" xfId="350"/>
    <cellStyle name="% 2 24" xfId="351"/>
    <cellStyle name="% 2 25" xfId="352"/>
    <cellStyle name="% 2 26" xfId="353"/>
    <cellStyle name="% 2 27" xfId="354"/>
    <cellStyle name="% 2 28" xfId="355"/>
    <cellStyle name="% 2 29" xfId="356"/>
    <cellStyle name="% 2 3" xfId="357"/>
    <cellStyle name="% 2 30" xfId="358"/>
    <cellStyle name="% 2 31" xfId="359"/>
    <cellStyle name="% 2 32" xfId="360"/>
    <cellStyle name="% 2 33" xfId="361"/>
    <cellStyle name="% 2 34" xfId="362"/>
    <cellStyle name="% 2 35" xfId="363"/>
    <cellStyle name="% 2 36" xfId="364"/>
    <cellStyle name="% 2 37" xfId="365"/>
    <cellStyle name="% 2 38" xfId="366"/>
    <cellStyle name="% 2 39" xfId="367"/>
    <cellStyle name="% 2 4" xfId="368"/>
    <cellStyle name="% 2 40" xfId="369"/>
    <cellStyle name="% 2 41" xfId="370"/>
    <cellStyle name="% 2 42" xfId="371"/>
    <cellStyle name="% 2 43" xfId="372"/>
    <cellStyle name="% 2 44" xfId="373"/>
    <cellStyle name="% 2 45" xfId="374"/>
    <cellStyle name="% 2 46" xfId="375"/>
    <cellStyle name="% 2 47" xfId="376"/>
    <cellStyle name="% 2 5" xfId="377"/>
    <cellStyle name="% 2 6" xfId="378"/>
    <cellStyle name="% 2 7" xfId="379"/>
    <cellStyle name="% 2 8" xfId="380"/>
    <cellStyle name="% 2 9" xfId="381"/>
    <cellStyle name="% 2_1.3s Accounting C Costs Scots" xfId="382"/>
    <cellStyle name="% 20" xfId="383"/>
    <cellStyle name="% 21" xfId="384"/>
    <cellStyle name="% 22" xfId="385"/>
    <cellStyle name="% 23" xfId="386"/>
    <cellStyle name="% 24" xfId="387"/>
    <cellStyle name="% 25" xfId="388"/>
    <cellStyle name="% 26" xfId="389"/>
    <cellStyle name="% 27" xfId="390"/>
    <cellStyle name="% 28" xfId="391"/>
    <cellStyle name="% 29" xfId="392"/>
    <cellStyle name="% 3" xfId="393"/>
    <cellStyle name="% 3 10" xfId="394"/>
    <cellStyle name="% 3 11" xfId="395"/>
    <cellStyle name="% 3 12" xfId="396"/>
    <cellStyle name="% 3 13" xfId="397"/>
    <cellStyle name="% 3 14" xfId="398"/>
    <cellStyle name="% 3 15" xfId="399"/>
    <cellStyle name="% 3 16" xfId="400"/>
    <cellStyle name="% 3 17" xfId="401"/>
    <cellStyle name="% 3 18" xfId="402"/>
    <cellStyle name="% 3 19" xfId="403"/>
    <cellStyle name="% 3 2" xfId="404"/>
    <cellStyle name="% 3 2 10" xfId="405"/>
    <cellStyle name="% 3 2 11" xfId="406"/>
    <cellStyle name="% 3 2 12" xfId="407"/>
    <cellStyle name="% 3 2 13" xfId="408"/>
    <cellStyle name="% 3 2 14" xfId="409"/>
    <cellStyle name="% 3 2 15" xfId="410"/>
    <cellStyle name="% 3 2 16" xfId="411"/>
    <cellStyle name="% 3 2 17" xfId="412"/>
    <cellStyle name="% 3 2 18" xfId="413"/>
    <cellStyle name="% 3 2 19" xfId="414"/>
    <cellStyle name="% 3 2 2" xfId="415"/>
    <cellStyle name="% 3 2 2 10" xfId="416"/>
    <cellStyle name="% 3 2 2 11" xfId="417"/>
    <cellStyle name="% 3 2 2 12" xfId="418"/>
    <cellStyle name="% 3 2 2 13" xfId="419"/>
    <cellStyle name="% 3 2 2 14" xfId="420"/>
    <cellStyle name="% 3 2 2 15" xfId="421"/>
    <cellStyle name="% 3 2 2 16" xfId="422"/>
    <cellStyle name="% 3 2 2 17" xfId="423"/>
    <cellStyle name="% 3 2 2 2" xfId="424"/>
    <cellStyle name="% 3 2 2 3" xfId="425"/>
    <cellStyle name="% 3 2 2 4" xfId="426"/>
    <cellStyle name="% 3 2 2 5" xfId="427"/>
    <cellStyle name="% 3 2 2 6" xfId="428"/>
    <cellStyle name="% 3 2 2 7" xfId="429"/>
    <cellStyle name="% 3 2 2 8" xfId="430"/>
    <cellStyle name="% 3 2 2 9" xfId="431"/>
    <cellStyle name="% 3 2 20" xfId="432"/>
    <cellStyle name="% 3 2 21" xfId="433"/>
    <cellStyle name="% 3 2 22" xfId="434"/>
    <cellStyle name="% 3 2 23" xfId="435"/>
    <cellStyle name="% 3 2 24" xfId="436"/>
    <cellStyle name="% 3 2 25" xfId="437"/>
    <cellStyle name="% 3 2 26" xfId="438"/>
    <cellStyle name="% 3 2 27" xfId="439"/>
    <cellStyle name="% 3 2 28" xfId="440"/>
    <cellStyle name="% 3 2 29" xfId="441"/>
    <cellStyle name="% 3 2 3" xfId="442"/>
    <cellStyle name="% 3 2 30" xfId="443"/>
    <cellStyle name="% 3 2 31" xfId="444"/>
    <cellStyle name="% 3 2 32" xfId="445"/>
    <cellStyle name="% 3 2 33" xfId="446"/>
    <cellStyle name="% 3 2 34" xfId="447"/>
    <cellStyle name="% 3 2 35" xfId="448"/>
    <cellStyle name="% 3 2 36" xfId="449"/>
    <cellStyle name="% 3 2 37" xfId="450"/>
    <cellStyle name="% 3 2 38" xfId="451"/>
    <cellStyle name="% 3 2 39" xfId="452"/>
    <cellStyle name="% 3 2 4" xfId="453"/>
    <cellStyle name="% 3 2 40" xfId="454"/>
    <cellStyle name="% 3 2 41" xfId="455"/>
    <cellStyle name="% 3 2 42" xfId="456"/>
    <cellStyle name="% 3 2 43" xfId="457"/>
    <cellStyle name="% 3 2 44" xfId="458"/>
    <cellStyle name="% 3 2 45" xfId="459"/>
    <cellStyle name="% 3 2 46" xfId="460"/>
    <cellStyle name="% 3 2 47" xfId="461"/>
    <cellStyle name="% 3 2 48" xfId="462"/>
    <cellStyle name="% 3 2 49" xfId="463"/>
    <cellStyle name="% 3 2 5" xfId="464"/>
    <cellStyle name="% 3 2 50" xfId="465"/>
    <cellStyle name="% 3 2 51" xfId="466"/>
    <cellStyle name="% 3 2 52" xfId="467"/>
    <cellStyle name="% 3 2 53" xfId="468"/>
    <cellStyle name="% 3 2 54" xfId="469"/>
    <cellStyle name="% 3 2 55" xfId="470"/>
    <cellStyle name="% 3 2 56" xfId="471"/>
    <cellStyle name="% 3 2 57" xfId="472"/>
    <cellStyle name="% 3 2 58" xfId="473"/>
    <cellStyle name="% 3 2 59" xfId="474"/>
    <cellStyle name="% 3 2 6" xfId="475"/>
    <cellStyle name="% 3 2 60" xfId="476"/>
    <cellStyle name="% 3 2 61" xfId="477"/>
    <cellStyle name="% 3 2 62" xfId="478"/>
    <cellStyle name="% 3 2 63" xfId="479"/>
    <cellStyle name="% 3 2 64" xfId="480"/>
    <cellStyle name="% 3 2 65" xfId="481"/>
    <cellStyle name="% 3 2 66" xfId="482"/>
    <cellStyle name="% 3 2 67" xfId="483"/>
    <cellStyle name="% 3 2 68" xfId="484"/>
    <cellStyle name="% 3 2 69" xfId="485"/>
    <cellStyle name="% 3 2 7" xfId="486"/>
    <cellStyle name="% 3 2 70" xfId="487"/>
    <cellStyle name="% 3 2 71" xfId="488"/>
    <cellStyle name="% 3 2 72" xfId="489"/>
    <cellStyle name="% 3 2 73" xfId="490"/>
    <cellStyle name="% 3 2 74" xfId="491"/>
    <cellStyle name="% 3 2 75" xfId="492"/>
    <cellStyle name="% 3 2 76" xfId="493"/>
    <cellStyle name="% 3 2 77" xfId="494"/>
    <cellStyle name="% 3 2 78" xfId="495"/>
    <cellStyle name="% 3 2 8" xfId="496"/>
    <cellStyle name="% 3 2 9" xfId="497"/>
    <cellStyle name="% 3 20" xfId="498"/>
    <cellStyle name="% 3 21" xfId="499"/>
    <cellStyle name="% 3 22" xfId="500"/>
    <cellStyle name="% 3 23" xfId="501"/>
    <cellStyle name="% 3 24" xfId="502"/>
    <cellStyle name="% 3 25" xfId="503"/>
    <cellStyle name="% 3 26" xfId="504"/>
    <cellStyle name="% 3 27" xfId="505"/>
    <cellStyle name="% 3 28" xfId="506"/>
    <cellStyle name="% 3 29" xfId="507"/>
    <cellStyle name="% 3 3" xfId="508"/>
    <cellStyle name="% 3 3 10" xfId="509"/>
    <cellStyle name="% 3 3 11" xfId="510"/>
    <cellStyle name="% 3 3 12" xfId="511"/>
    <cellStyle name="% 3 3 13" xfId="512"/>
    <cellStyle name="% 3 3 14" xfId="513"/>
    <cellStyle name="% 3 3 15" xfId="514"/>
    <cellStyle name="% 3 3 16" xfId="515"/>
    <cellStyle name="% 3 3 17" xfId="516"/>
    <cellStyle name="% 3 3 2" xfId="517"/>
    <cellStyle name="% 3 3 3" xfId="518"/>
    <cellStyle name="% 3 3 4" xfId="519"/>
    <cellStyle name="% 3 3 5" xfId="520"/>
    <cellStyle name="% 3 3 6" xfId="521"/>
    <cellStyle name="% 3 3 7" xfId="522"/>
    <cellStyle name="% 3 3 8" xfId="523"/>
    <cellStyle name="% 3 3 9" xfId="524"/>
    <cellStyle name="% 3 30" xfId="525"/>
    <cellStyle name="% 3 31" xfId="526"/>
    <cellStyle name="% 3 32" xfId="527"/>
    <cellStyle name="% 3 33" xfId="528"/>
    <cellStyle name="% 3 34" xfId="529"/>
    <cellStyle name="% 3 35" xfId="530"/>
    <cellStyle name="% 3 36" xfId="531"/>
    <cellStyle name="% 3 37" xfId="532"/>
    <cellStyle name="% 3 38" xfId="533"/>
    <cellStyle name="% 3 39" xfId="534"/>
    <cellStyle name="% 3 4" xfId="535"/>
    <cellStyle name="% 3 4 10" xfId="536"/>
    <cellStyle name="% 3 4 11" xfId="537"/>
    <cellStyle name="% 3 4 12" xfId="538"/>
    <cellStyle name="% 3 4 13" xfId="539"/>
    <cellStyle name="% 3 4 14" xfId="540"/>
    <cellStyle name="% 3 4 15" xfId="541"/>
    <cellStyle name="% 3 4 16" xfId="542"/>
    <cellStyle name="% 3 4 17" xfId="543"/>
    <cellStyle name="% 3 4 2" xfId="544"/>
    <cellStyle name="% 3 4 3" xfId="545"/>
    <cellStyle name="% 3 4 4" xfId="546"/>
    <cellStyle name="% 3 4 5" xfId="547"/>
    <cellStyle name="% 3 4 6" xfId="548"/>
    <cellStyle name="% 3 4 7" xfId="549"/>
    <cellStyle name="% 3 4 8" xfId="550"/>
    <cellStyle name="% 3 4 9" xfId="551"/>
    <cellStyle name="% 3 40" xfId="552"/>
    <cellStyle name="% 3 41" xfId="553"/>
    <cellStyle name="% 3 42" xfId="554"/>
    <cellStyle name="% 3 43" xfId="555"/>
    <cellStyle name="% 3 44" xfId="556"/>
    <cellStyle name="% 3 45" xfId="557"/>
    <cellStyle name="% 3 46" xfId="558"/>
    <cellStyle name="% 3 47" xfId="559"/>
    <cellStyle name="% 3 48" xfId="560"/>
    <cellStyle name="% 3 49" xfId="561"/>
    <cellStyle name="% 3 5" xfId="562"/>
    <cellStyle name="% 3 50" xfId="563"/>
    <cellStyle name="% 3 51" xfId="564"/>
    <cellStyle name="% 3 52" xfId="565"/>
    <cellStyle name="% 3 53" xfId="566"/>
    <cellStyle name="% 3 54" xfId="567"/>
    <cellStyle name="% 3 55" xfId="568"/>
    <cellStyle name="% 3 56" xfId="569"/>
    <cellStyle name="% 3 57" xfId="570"/>
    <cellStyle name="% 3 58" xfId="571"/>
    <cellStyle name="% 3 59" xfId="572"/>
    <cellStyle name="% 3 6" xfId="573"/>
    <cellStyle name="% 3 60" xfId="574"/>
    <cellStyle name="% 3 61" xfId="575"/>
    <cellStyle name="% 3 62" xfId="576"/>
    <cellStyle name="% 3 63" xfId="577"/>
    <cellStyle name="% 3 64" xfId="578"/>
    <cellStyle name="% 3 65" xfId="579"/>
    <cellStyle name="% 3 66" xfId="580"/>
    <cellStyle name="% 3 67" xfId="581"/>
    <cellStyle name="% 3 68" xfId="582"/>
    <cellStyle name="% 3 69" xfId="583"/>
    <cellStyle name="% 3 7" xfId="584"/>
    <cellStyle name="% 3 70" xfId="585"/>
    <cellStyle name="% 3 71" xfId="586"/>
    <cellStyle name="% 3 72" xfId="587"/>
    <cellStyle name="% 3 73" xfId="588"/>
    <cellStyle name="% 3 74" xfId="589"/>
    <cellStyle name="% 3 75" xfId="590"/>
    <cellStyle name="% 3 76" xfId="591"/>
    <cellStyle name="% 3 77" xfId="592"/>
    <cellStyle name="% 3 78" xfId="593"/>
    <cellStyle name="% 3 8" xfId="594"/>
    <cellStyle name="% 3 9" xfId="595"/>
    <cellStyle name="% 30" xfId="596"/>
    <cellStyle name="% 31" xfId="597"/>
    <cellStyle name="% 32" xfId="598"/>
    <cellStyle name="% 33" xfId="599"/>
    <cellStyle name="% 34" xfId="600"/>
    <cellStyle name="% 35" xfId="601"/>
    <cellStyle name="% 36" xfId="602"/>
    <cellStyle name="% 37" xfId="603"/>
    <cellStyle name="% 38" xfId="604"/>
    <cellStyle name="% 39" xfId="605"/>
    <cellStyle name="% 4" xfId="606"/>
    <cellStyle name="% 4 2" xfId="607"/>
    <cellStyle name="% 4 3" xfId="608"/>
    <cellStyle name="% 4 4" xfId="609"/>
    <cellStyle name="% 4 5" xfId="610"/>
    <cellStyle name="% 4 6" xfId="611"/>
    <cellStyle name="% 4 7" xfId="612"/>
    <cellStyle name="% 4 8" xfId="613"/>
    <cellStyle name="% 40" xfId="614"/>
    <cellStyle name="% 41" xfId="615"/>
    <cellStyle name="% 42" xfId="616"/>
    <cellStyle name="% 43" xfId="617"/>
    <cellStyle name="% 44" xfId="618"/>
    <cellStyle name="% 45" xfId="619"/>
    <cellStyle name="% 46" xfId="620"/>
    <cellStyle name="% 47" xfId="621"/>
    <cellStyle name="% 48" xfId="622"/>
    <cellStyle name="% 49" xfId="623"/>
    <cellStyle name="% 5" xfId="624"/>
    <cellStyle name="% 50" xfId="625"/>
    <cellStyle name="% 51" xfId="626"/>
    <cellStyle name="% 52" xfId="627"/>
    <cellStyle name="% 53" xfId="628"/>
    <cellStyle name="% 54" xfId="629"/>
    <cellStyle name="% 55" xfId="630"/>
    <cellStyle name="% 56" xfId="631"/>
    <cellStyle name="% 57" xfId="632"/>
    <cellStyle name="% 58" xfId="633"/>
    <cellStyle name="% 59" xfId="634"/>
    <cellStyle name="% 6" xfId="635"/>
    <cellStyle name="% 60" xfId="636"/>
    <cellStyle name="% 61" xfId="637"/>
    <cellStyle name="% 62" xfId="638"/>
    <cellStyle name="% 63" xfId="639"/>
    <cellStyle name="% 64" xfId="640"/>
    <cellStyle name="% 65" xfId="641"/>
    <cellStyle name="% 66" xfId="642"/>
    <cellStyle name="% 67" xfId="643"/>
    <cellStyle name="% 68" xfId="644"/>
    <cellStyle name="% 69" xfId="645"/>
    <cellStyle name="% 7" xfId="646"/>
    <cellStyle name="% 70" xfId="647"/>
    <cellStyle name="% 71" xfId="648"/>
    <cellStyle name="% 72" xfId="649"/>
    <cellStyle name="% 73" xfId="650"/>
    <cellStyle name="% 74" xfId="651"/>
    <cellStyle name="% 75" xfId="652"/>
    <cellStyle name="% 76" xfId="653"/>
    <cellStyle name="% 77" xfId="654"/>
    <cellStyle name="% 78" xfId="655"/>
    <cellStyle name="% 79" xfId="656"/>
    <cellStyle name="% 8" xfId="657"/>
    <cellStyle name="% 80" xfId="658"/>
    <cellStyle name="% 81" xfId="659"/>
    <cellStyle name="% 82" xfId="660"/>
    <cellStyle name="% 83" xfId="661"/>
    <cellStyle name="% 84" xfId="662"/>
    <cellStyle name="% 85" xfId="663"/>
    <cellStyle name="% 86" xfId="664"/>
    <cellStyle name="% 87" xfId="665"/>
    <cellStyle name="% 88" xfId="666"/>
    <cellStyle name="% 89" xfId="667"/>
    <cellStyle name="% 9" xfId="668"/>
    <cellStyle name="% 90" xfId="669"/>
    <cellStyle name="% 91" xfId="670"/>
    <cellStyle name="% 92" xfId="671"/>
    <cellStyle name="% 93" xfId="672"/>
    <cellStyle name="% 94" xfId="673"/>
    <cellStyle name="% 95" xfId="674"/>
    <cellStyle name="% 96" xfId="675"/>
    <cellStyle name="% 97" xfId="676"/>
    <cellStyle name="% 98" xfId="677"/>
    <cellStyle name="% 99" xfId="678"/>
    <cellStyle name="%_1. +-Changes from RIIO vD4 to vD5" xfId="679"/>
    <cellStyle name="%_1.3 Acc Costs NG (2011)" xfId="680"/>
    <cellStyle name="%_1.3 Acc Costs NG (2011) 2" xfId="681"/>
    <cellStyle name="%_1.3 Acc Costs NG (2011) 3" xfId="682"/>
    <cellStyle name="%_1.3 Acc Costs NG (2011) 4" xfId="683"/>
    <cellStyle name="%_1.3 Acc Costs NG (2011) 5" xfId="684"/>
    <cellStyle name="%_1.3 Acc Costs NG (2011) 6" xfId="685"/>
    <cellStyle name="%_1.3 Acc Costs NG (2011) 7" xfId="686"/>
    <cellStyle name="%_1.3 Acc Costs NG (2011) 8" xfId="687"/>
    <cellStyle name="%_1.3 Rec to old modelling" xfId="688"/>
    <cellStyle name="%_1.3s Accounting C Costs Scots" xfId="689"/>
    <cellStyle name="%_1.5 Opex Reconciliation NG" xfId="690"/>
    <cellStyle name="%_1.8 Irregular Items" xfId="691"/>
    <cellStyle name="%_1.8 Irregular Items 2" xfId="692"/>
    <cellStyle name="%_1.8 Irregular Items 3" xfId="693"/>
    <cellStyle name="%_1.8 Irregular Items 4" xfId="694"/>
    <cellStyle name="%_1.8 Irregular Items 5" xfId="695"/>
    <cellStyle name="%_1.8 Irregular Items 6" xfId="696"/>
    <cellStyle name="%_1.8 Irregular Items 7" xfId="697"/>
    <cellStyle name="%_1.8 Irregular Items 8" xfId="698"/>
    <cellStyle name="%_2.14 Year on Year Movt" xfId="699"/>
    <cellStyle name="%_2.14 Year on Year Movt ( (2013)" xfId="700"/>
    <cellStyle name="%_2.14 Year on Year Movt ( (2013) 2" xfId="701"/>
    <cellStyle name="%_2.14 Year on Year Movt ( (2013) 3" xfId="702"/>
    <cellStyle name="%_2.14 Year on Year Movt ( (2013) 4" xfId="703"/>
    <cellStyle name="%_2.14 Year on Year Movt ( (2013) 5" xfId="704"/>
    <cellStyle name="%_2.14 Year on Year Movt ( (2013) 6" xfId="705"/>
    <cellStyle name="%_2.14 Year on Year Movt ( (2013) 7" xfId="706"/>
    <cellStyle name="%_2.14 Year on Year Movt ( (2013) 8" xfId="707"/>
    <cellStyle name="%_2.14 Year on Year Movt (2011)" xfId="708"/>
    <cellStyle name="%_2.14 Year on Year Movt (2011) 2" xfId="709"/>
    <cellStyle name="%_2.14 Year on Year Movt (2011) 3" xfId="710"/>
    <cellStyle name="%_2.14 Year on Year Movt (2011) 4" xfId="711"/>
    <cellStyle name="%_2.14 Year on Year Movt (2011) 5" xfId="712"/>
    <cellStyle name="%_2.14 Year on Year Movt (2011) 6" xfId="713"/>
    <cellStyle name="%_2.14 Year on Year Movt (2011) 7" xfId="714"/>
    <cellStyle name="%_2.14 Year on Year Movt (2011) 8" xfId="715"/>
    <cellStyle name="%_2.14 Year on Year Movt (2012)" xfId="716"/>
    <cellStyle name="%_2.14 Year on Year Movt (2012) 2" xfId="717"/>
    <cellStyle name="%_2.14 Year on Year Movt (2012) 3" xfId="718"/>
    <cellStyle name="%_2.14 Year on Year Movt (2012) 4" xfId="719"/>
    <cellStyle name="%_2.14 Year on Year Movt (2012) 5" xfId="720"/>
    <cellStyle name="%_2.14 Year on Year Movt (2012) 6" xfId="721"/>
    <cellStyle name="%_2.14 Year on Year Movt (2012) 7" xfId="722"/>
    <cellStyle name="%_2.14 Year on Year Movt (2012) 8" xfId="723"/>
    <cellStyle name="%_2.4 Exc &amp; Demin " xfId="724"/>
    <cellStyle name="%_2.7s Insurance" xfId="725"/>
    <cellStyle name="%_2010_NGET_TPCR4_RO_FBPQ(Opex) trace only FINAL(DPP)" xfId="726"/>
    <cellStyle name="%_2010_NGET_TPCR4_RO_FBPQ(Opex) trace only FINAL(DPP) 2" xfId="727"/>
    <cellStyle name="%_2010_NGET_TPCR4_RO_FBPQ(Opex) trace only FINAL(DPP) 3" xfId="728"/>
    <cellStyle name="%_2010_NGET_TPCR4_RO_FBPQ(Opex) trace only FINAL(DPP) 4" xfId="729"/>
    <cellStyle name="%_2010_NGET_TPCR4_RO_FBPQ(Opex) trace only FINAL(DPP) 5" xfId="730"/>
    <cellStyle name="%_2010_NGET_TPCR4_RO_FBPQ(Opex) trace only FINAL(DPP) 6" xfId="731"/>
    <cellStyle name="%_2010_NGET_TPCR4_RO_FBPQ(Opex) trace only FINAL(DPP) 7" xfId="732"/>
    <cellStyle name="%_2010_NGET_TPCR4_RO_FBPQ(Opex) trace only FINAL(DPP) 8" xfId="733"/>
    <cellStyle name="%_3.1.2 DB Pension Detail" xfId="734"/>
    <cellStyle name="%_3.3 Tax" xfId="735"/>
    <cellStyle name="%_3.3 Tax 2" xfId="736"/>
    <cellStyle name="%_3.3 Tax 2 2" xfId="737"/>
    <cellStyle name="%_3.3 Tax 3" xfId="738"/>
    <cellStyle name="%_3.3 Tax_2.14 Year on Year Movt" xfId="739"/>
    <cellStyle name="%_3.3 Tax_2.4 Exc &amp; Demin " xfId="740"/>
    <cellStyle name="%_3.3 Tax_2.7s Insurance" xfId="741"/>
    <cellStyle name="%_3.3 Tax_3.1.2 DB Pension Detail" xfId="742"/>
    <cellStyle name="%_3.3 Tax_4.16 Asset lives" xfId="743"/>
    <cellStyle name="%_4.16 Asset lives" xfId="744"/>
    <cellStyle name="%_4.2 Activity Indicators" xfId="745"/>
    <cellStyle name="%_4.2 Activity Indicators 2" xfId="746"/>
    <cellStyle name="%_4.2 Activity Indicators 2 2" xfId="747"/>
    <cellStyle name="%_4.2 Activity Indicators 3" xfId="748"/>
    <cellStyle name="%_4.20 Scheme Listing NLR" xfId="749"/>
    <cellStyle name="%_4.3 Transmission system performance" xfId="750"/>
    <cellStyle name="%_5.15.1 Cond &amp; Risk-Entry Points" xfId="751"/>
    <cellStyle name="%_5.15.2 Cond &amp; Risk-Exit Points" xfId="752"/>
    <cellStyle name="%_5.15.3 Cond &amp; Risk-Comps" xfId="753"/>
    <cellStyle name="%_5.15.4 Cond &amp; Risk-Pipelines" xfId="754"/>
    <cellStyle name="%_5.15.5 Cond &amp; Risk-Multijunctin" xfId="755"/>
    <cellStyle name="%_5.6 Environmental " xfId="756"/>
    <cellStyle name="%_5.9 Asset data " xfId="757"/>
    <cellStyle name="%_Book1" xfId="758"/>
    <cellStyle name="%_BP10+ GTO Capex Split CN" xfId="759"/>
    <cellStyle name="%_Business Plan " xfId="760"/>
    <cellStyle name="%_Copy of Repair Draft RIIO Plan v0.11" xfId="761"/>
    <cellStyle name="%_Customer Operations Business Plan Input Reqs (3)" xfId="762"/>
    <cellStyle name="%_Draft RIIO plan presentation template - Commercial (2)" xfId="763"/>
    <cellStyle name="%_Draft RIIO plan presentation template - Customer Opsx Centre V2 (2)" xfId="764"/>
    <cellStyle name="%_Draft RIIO plan presentation template - Customer Opsx Centre V2 (2) - updated with mapping" xfId="765"/>
    <cellStyle name="%_Draft RIIO plan presentation template - Customer Opsx Centre V7" xfId="766"/>
    <cellStyle name="%_Emergency DRAFT RIIO Plan V0 3 1" xfId="767"/>
    <cellStyle name="%_Emergency DRAFT RIIO Plan V0 9" xfId="768"/>
    <cellStyle name="%_EMS 0.1 Emergency Process" xfId="769"/>
    <cellStyle name="%_EMS 0.1 Emergency Process - Opex plan template" xfId="770"/>
    <cellStyle name="%_EMS 0.2 Emergency Process" xfId="771"/>
    <cellStyle name="%_GTO Non Operational Capex Roll-over submission (FINAL with property)" xfId="772"/>
    <cellStyle name="%_Inputs" xfId="773"/>
    <cellStyle name="%_Maintenance Draft RIIO Plan v0.1" xfId="774"/>
    <cellStyle name="%_Manual Adjustments" xfId="775"/>
    <cellStyle name="%_Network Strategy Business Plan Input Reqs - v10" xfId="776"/>
    <cellStyle name="%_NGET Opex PCRRP Tables 31 Mar 2010 Final" xfId="777"/>
    <cellStyle name="%_NGET Opex PCRRP Tables 31 Mar 2010 Final 2" xfId="778"/>
    <cellStyle name="%_NGG Capex PCRRP Tables 31 Mar 2010 DraftV6 FINAL" xfId="779"/>
    <cellStyle name="%_NGG Opex PCRRP Tables 31 Mar 2009" xfId="780"/>
    <cellStyle name="%_NGG Opex PCRRP Tables 31 Mar 2009 2" xfId="781"/>
    <cellStyle name="%_NGG Opex PCRRP Tables 31 Mar 2010 final" xfId="782"/>
    <cellStyle name="%_NGG TPCR4 MG Workings" xfId="783"/>
    <cellStyle name="%_NGG TPCR4 Rollover FBPQ (Capex)" xfId="784"/>
    <cellStyle name="%_Non formula" xfId="785"/>
    <cellStyle name="%_Opex Consolidation v0.4" xfId="786"/>
    <cellStyle name="%_Opex plan template draft5" xfId="787"/>
    <cellStyle name="%_Opex plan template draft5b" xfId="788"/>
    <cellStyle name="%_Opex plan template draft5b 2" xfId="789"/>
    <cellStyle name="%_Opex plan template draft5b 2 2" xfId="790"/>
    <cellStyle name="%_Opex plan template draft5b 3" xfId="791"/>
    <cellStyle name="%_Opex plan template draft5b 3 2" xfId="792"/>
    <cellStyle name="%_Opex plan template draft6" xfId="793"/>
    <cellStyle name="%_Reactor (No scheme)" xfId="794"/>
    <cellStyle name="%_Reactor (Schemes)" xfId="795"/>
    <cellStyle name="%_Reactor_revisit (No scheme)" xfId="796"/>
    <cellStyle name="%_Reactor_revisit (Schemes)" xfId="797"/>
    <cellStyle name="%_Repair Draft RIIO Plan v0.12" xfId="798"/>
    <cellStyle name="%_Repair Draft RIIO Plan v0.18" xfId="799"/>
    <cellStyle name="%_Repair Draft RIIO Plan v0.19" xfId="800"/>
    <cellStyle name="%_Repair Draft RIIO Plan v0.20" xfId="801"/>
    <cellStyle name="%_Repair Draft RIIO Plan v0.5" xfId="802"/>
    <cellStyle name="%_Repair Draft RIIO Plan v0.6" xfId="803"/>
    <cellStyle name="%_Repair Draft RIIO Plan v0.9" xfId="804"/>
    <cellStyle name="%_RIIO Baseline Plan v3A with Reg Comparison &amp; Graphs" xfId="805"/>
    <cellStyle name="%_RIIO plan template - NS v1" xfId="806"/>
    <cellStyle name="%_RRP table" xfId="807"/>
    <cellStyle name="%_RRP table_1" xfId="808"/>
    <cellStyle name="%_Sch 2.1 Eng schedule 2009-10 Final @ 270710" xfId="809"/>
    <cellStyle name="%_Sch 2.1 Eng schedule 2009-10 Final @ 270710 2" xfId="810"/>
    <cellStyle name="%_Sch 2.1 Eng schedule 2009-10 Final @ 270710 3" xfId="811"/>
    <cellStyle name="%_Sch 2.1 Eng schedule 2009-10 Final @ 270710 4" xfId="812"/>
    <cellStyle name="%_Sch 2.1 Eng schedule 2009-10 Final @ 270710 5" xfId="813"/>
    <cellStyle name="%_Sch 2.1 Eng schedule 2009-10 Final @ 270710 6" xfId="814"/>
    <cellStyle name="%_Sch 2.1 Eng schedule 2009-10 Final @ 270710 7" xfId="815"/>
    <cellStyle name="%_Sch 2.1 Eng schedule 2009-10 Final @ 270710 8" xfId="816"/>
    <cellStyle name="%_Sheet1" xfId="817"/>
    <cellStyle name="%_Stat  Accounts" xfId="818"/>
    <cellStyle name="%_Switchgear (No scheme)" xfId="819"/>
    <cellStyle name="%_Switchgear (Schemes)" xfId="820"/>
    <cellStyle name="%_Switchgear_revisit (No scheme)" xfId="821"/>
    <cellStyle name="%_Switchgear_revisit (Schemes)" xfId="822"/>
    <cellStyle name="%_Table 4 28_Final" xfId="823"/>
    <cellStyle name="%_Table 4-16 - Asset Lives - 2009-10_Final" xfId="824"/>
    <cellStyle name="%_Table 4-16 - Asset Lives - 2009-10_Final (2)" xfId="825"/>
    <cellStyle name="%_Total summary" xfId="826"/>
    <cellStyle name="%_TPCR4 RollOver NGG Draft Table 5.8 v2" xfId="827"/>
    <cellStyle name="%_TPCR4 RollOver NGG Draft Table 5.8 v2 2" xfId="828"/>
    <cellStyle name="%_TPCR4 RollOver NGG Draft Table 5.8 v2 3" xfId="829"/>
    <cellStyle name="%_TPCR4 RollOver NGG Draft Table 5.8 v2 4" xfId="830"/>
    <cellStyle name="%_TPCR4 RollOver NGG Draft Table 5.8 v2 5" xfId="831"/>
    <cellStyle name="%_TPCR4 RollOver NGG Draft Table 5.8 v2 6" xfId="832"/>
    <cellStyle name="%_TPCR4 RollOver NGG Draft Table 5.8 v2 7" xfId="833"/>
    <cellStyle name="%_TPCR4 RollOver NGG Draft Table 5.8 v2 8" xfId="834"/>
    <cellStyle name="%_Transformer data based on November Freeze and RIIObaseline D6 data 10062011" xfId="835"/>
    <cellStyle name="%_Transmission PCRRP tables_SPTL_200809 V1" xfId="836"/>
    <cellStyle name="%_Transmission PCRRP tables_SPTL_200809 V1 2" xfId="837"/>
    <cellStyle name="%_Transmission PCRRP tables_SPTL_200809 V1 3" xfId="838"/>
    <cellStyle name="%_Transmission PCRRP tables_SPTL_200809 V1 4" xfId="839"/>
    <cellStyle name="%_Transmission PCRRP tables_SPTL_200809 V1_3.1.2 DB Pension Detail" xfId="840"/>
    <cellStyle name="%_Transmission PCRRP tables_SPTL_200809 V1_4.20 Scheme Listing NLR" xfId="841"/>
    <cellStyle name="%_Transmission PCRRP tables_SPTL_200809 V1_Table 4 28_Final" xfId="842"/>
    <cellStyle name="%_Transmission PCRRP tables_SPTL_200809 V1_Table 4-16 - Asset Lives - 2009-10_Final" xfId="843"/>
    <cellStyle name="%_Transmission PCRRP tables_SPTL_200809 V1_Table 4-16 - Asset Lives - 2009-10_Final (2)" xfId="844"/>
    <cellStyle name="%_Tx (No scheme)" xfId="845"/>
    <cellStyle name="%_Tx (Schemes)" xfId="846"/>
    <cellStyle name="%_Tx_revisit (No scheme)" xfId="847"/>
    <cellStyle name="%_Tx_revisit (Schemes)" xfId="848"/>
    <cellStyle name="%_VR Asset Man NGET 1.3 1.7 1.8, 2.14 2.15" xfId="849"/>
    <cellStyle name="%_VR NGET Opex tables" xfId="850"/>
    <cellStyle name="%_VR NGET Opex tables_1.5 Opex Reconciliation NG" xfId="851"/>
    <cellStyle name="%_VR Pensions Opex tables" xfId="852"/>
    <cellStyle name="%_VR Pensions Opex tables_2010_NGET_TPCR4_RO_FBPQ(Opex) trace only FINAL(DPP)" xfId="853"/>
    <cellStyle name="%_Winter - Pay deal impacts - Repair" xfId="854"/>
    <cellStyle name="%_WJBP Acc Ctrl v3" xfId="855"/>
    <cellStyle name="%1_Inputs" xfId="856"/>
    <cellStyle name="******************************************" xfId="857"/>
    <cellStyle name=".744" xfId="858"/>
    <cellStyle name="?? [0]_VERA" xfId="859"/>
    <cellStyle name="?????_VERA" xfId="860"/>
    <cellStyle name="??_VERA" xfId="861"/>
    <cellStyle name="_070323 - 5yr opex BPQ (Final)" xfId="862"/>
    <cellStyle name="_070323 - 5yr opex BPQ (Final) 2" xfId="863"/>
    <cellStyle name="_070323 - 5yr opex BPQ (Final) 3" xfId="864"/>
    <cellStyle name="_070323 - 5yr opex BPQ (Final) 4" xfId="865"/>
    <cellStyle name="_070323 - 5yr opex BPQ (Final) 5" xfId="866"/>
    <cellStyle name="_070323 - 5yr opex BPQ (Final) 6" xfId="867"/>
    <cellStyle name="_070323 - 5yr opex BPQ (Final) 7" xfId="868"/>
    <cellStyle name="_070323 - 5yr opex BPQ (Final) 8" xfId="869"/>
    <cellStyle name="_0708 GSO Capex RRP (detail)" xfId="870"/>
    <cellStyle name="_0708 GSO Capex RRP (detail)_RRP table" xfId="871"/>
    <cellStyle name="_0708 TO Non-Op Capex (detail)" xfId="872"/>
    <cellStyle name="_0708 TO Non-Op Capex (detail) 2" xfId="873"/>
    <cellStyle name="_0708 TO Non-Op Capex (detail) 3" xfId="874"/>
    <cellStyle name="_0708 TO Non-Op Capex (detail) 4" xfId="875"/>
    <cellStyle name="_0708 TO Non-Op Capex (detail) 5" xfId="876"/>
    <cellStyle name="_0708 TO Non-Op Capex (detail) 6" xfId="877"/>
    <cellStyle name="_0708 TO Non-Op Capex (detail) 7" xfId="878"/>
    <cellStyle name="_0708 TO Non-Op Capex (detail) 8" xfId="879"/>
    <cellStyle name="_0708 TO Non-Op Capex (detail)_1.3 Rec to old modelling" xfId="880"/>
    <cellStyle name="_0708 TO Non-Op Capex (detail)_1.5 Opex Reconciliation NG" xfId="881"/>
    <cellStyle name="_0708 TO Non-Op Capex (detail)_2010_NGET_TPCR4_RO_FBPQ(Opex) trace only FINAL(DPP)" xfId="882"/>
    <cellStyle name="_0708 TO Non-Op Capex (detail)_2010_NGET_TPCR4_RO_FBPQ(Opex) trace only FINAL(DPP) 2" xfId="883"/>
    <cellStyle name="_0708 TO Non-Op Capex (detail)_2010_NGET_TPCR4_RO_FBPQ(Opex) trace only FINAL(DPP) 3" xfId="884"/>
    <cellStyle name="_0708 TO Non-Op Capex (detail)_2010_NGET_TPCR4_RO_FBPQ(Opex) trace only FINAL(DPP) 4" xfId="885"/>
    <cellStyle name="_0708 TO Non-Op Capex (detail)_2010_NGET_TPCR4_RO_FBPQ(Opex) trace only FINAL(DPP) 5" xfId="886"/>
    <cellStyle name="_0708 TO Non-Op Capex (detail)_2010_NGET_TPCR4_RO_FBPQ(Opex) trace only FINAL(DPP) 6" xfId="887"/>
    <cellStyle name="_0708 TO Non-Op Capex (detail)_2010_NGET_TPCR4_RO_FBPQ(Opex) trace only FINAL(DPP) 7" xfId="888"/>
    <cellStyle name="_0708 TO Non-Op Capex (detail)_2010_NGET_TPCR4_RO_FBPQ(Opex) trace only FINAL(DPP) 8" xfId="889"/>
    <cellStyle name="_0708 TO Non-Op Capex (detail)_Manual Adjustments" xfId="890"/>
    <cellStyle name="_0708 TO Non-Op Capex (detail)_NGET Opex PCRRP Tables 31 Mar 2010 Final" xfId="891"/>
    <cellStyle name="_0708 TO Non-Op Capex (detail)_RRP table" xfId="892"/>
    <cellStyle name="_0708 TO Non-Op Capex (detail)_Sheet1" xfId="893"/>
    <cellStyle name="_070822 Mains and services workload phasing (2)" xfId="894"/>
    <cellStyle name="_070822 Repex - submission vp (2)" xfId="895"/>
    <cellStyle name="_0decimals" xfId="896"/>
    <cellStyle name="_1.3 Acc Costs NG (2011)" xfId="897"/>
    <cellStyle name="_1.8 Irregular Items" xfId="898"/>
    <cellStyle name="_2.14 Year on Year Movt ( (2013)" xfId="899"/>
    <cellStyle name="_2.14 Year on Year Movt (2011)" xfId="900"/>
    <cellStyle name="_2.14 Year on Year Movt (2012)" xfId="901"/>
    <cellStyle name="_2.9 UK BS Reconciliation" xfId="902"/>
    <cellStyle name="_2.9 UK BS Reconciliation_RRP table" xfId="903"/>
    <cellStyle name="_2010 Budget workings (Draft 5)" xfId="904"/>
    <cellStyle name="_2010 Draft Budgeted Summary 150709 (2)" xfId="905"/>
    <cellStyle name="_Accounting entries Feb 09" xfId="906"/>
    <cellStyle name="_Actuals" xfId="907"/>
    <cellStyle name="_Actuals 2" xfId="908"/>
    <cellStyle name="_Admin 01e" xfId="909"/>
    <cellStyle name="_Admin 01e 2" xfId="910"/>
    <cellStyle name="_Admin 01e 2 2" xfId="911"/>
    <cellStyle name="_Admin 01e 3" xfId="912"/>
    <cellStyle name="_Admin 01e_SGN_14m" xfId="913"/>
    <cellStyle name="_Admin 01e_strategic model 05j (INDEXATION)" xfId="914"/>
    <cellStyle name="_Admin 01o" xfId="915"/>
    <cellStyle name="_Admin 01o 2" xfId="916"/>
    <cellStyle name="_Admin 01o 2 2" xfId="917"/>
    <cellStyle name="_Admin 01o 3" xfId="918"/>
    <cellStyle name="_Admin 01o_SGN_14m" xfId="919"/>
    <cellStyle name="_Admin 01o_strategic model 05j (INDEXATION)" xfId="920"/>
    <cellStyle name="_Admin 02b" xfId="921"/>
    <cellStyle name="_Admin 02b 2" xfId="922"/>
    <cellStyle name="_Admin 02b 2 2" xfId="923"/>
    <cellStyle name="_Admin 02b 3" xfId="924"/>
    <cellStyle name="_Admin 02b_SGN_14m" xfId="925"/>
    <cellStyle name="_Admin 02b_strategic model 05j (INDEXATION)" xfId="926"/>
    <cellStyle name="_Amended Capex position 2011-12" xfId="927"/>
    <cellStyle name="_Balance Sheet Rec" xfId="928"/>
    <cellStyle name="_Balance Sheet Rec 2" xfId="929"/>
    <cellStyle name="_Berr Strading Analysis v 04 (2012 to 2020) v0 8 (no capex from 2012)" xfId="930"/>
    <cellStyle name="_Book1 (2)" xfId="931"/>
    <cellStyle name="_Book2" xfId="932"/>
    <cellStyle name="_Book3" xfId="933"/>
    <cellStyle name="_Book4" xfId="934"/>
    <cellStyle name="_BP10.2 v BP10v6 Reg Tables" xfId="935"/>
    <cellStyle name="_BP10.2 v BP10v6 Reg Tables_Reactor (No scheme)" xfId="936"/>
    <cellStyle name="_BP10.2 v BP10v6 Reg Tables_Reactor (Schemes)" xfId="937"/>
    <cellStyle name="_BP10.2 v BP10v6 Reg Tables_Reactor_revisit (No scheme)" xfId="938"/>
    <cellStyle name="_BP10.2 v BP10v6 Reg Tables_Reactor_revisit (Schemes)" xfId="939"/>
    <cellStyle name="_BP10.2 v BP10v6 Reg Tables_Tx (No scheme)" xfId="940"/>
    <cellStyle name="_BP10.2 v BP10v6 Reg Tables_Tx (Schemes)" xfId="941"/>
    <cellStyle name="_BP10.2 v BP10v6 Reg Tables_Tx_revisit (No scheme)" xfId="942"/>
    <cellStyle name="_BP10.2 v BP10v6 Reg Tables_Tx_revisit (Schemes)" xfId="943"/>
    <cellStyle name="_BP10+ GTO Capex Split CN" xfId="944"/>
    <cellStyle name="_BP10+post TIC 1 Jun" xfId="945"/>
    <cellStyle name="_BP11 GTO Capex Split CN v3 Dec-15 upload" xfId="946"/>
    <cellStyle name="_BSIS-JUN-008 APX" xfId="947"/>
    <cellStyle name="_BSIS-MAY-011 &amp; BSIS-MAY-012R Escrow Ac's" xfId="948"/>
    <cellStyle name="_Business Plan " xfId="949"/>
    <cellStyle name="_capex 1011" xfId="950"/>
    <cellStyle name="_Capex summary" xfId="951"/>
    <cellStyle name="_Capital Plan - IS UK" xfId="952"/>
    <cellStyle name="_Capital Plan - IS UK 2" xfId="953"/>
    <cellStyle name="_Capital Plan - IS UK 3" xfId="954"/>
    <cellStyle name="_Capital Plan - IS UK 4" xfId="955"/>
    <cellStyle name="_Capital Plan - IS UK 5" xfId="956"/>
    <cellStyle name="_Capital Plan - IS UK 6" xfId="957"/>
    <cellStyle name="_Capital Plan - IS UK 7" xfId="958"/>
    <cellStyle name="_Capital Plan - IS UK 8" xfId="959"/>
    <cellStyle name="_Capital Plan - IS UK_0910 GSO Capex RRP - Final (Detail) v2 220710" xfId="960"/>
    <cellStyle name="_Capital Plan - IS UK_1.3 Rec to old modelling" xfId="961"/>
    <cellStyle name="_Capital Plan - IS UK_1.5 Opex Reconciliation NG" xfId="962"/>
    <cellStyle name="_Capital Plan - IS UK_2010_NGET_TPCR4_RO_FBPQ(Opex) trace only FINAL(DPP)" xfId="963"/>
    <cellStyle name="_Capital Plan - IS UK_2010_NGET_TPCR4_RO_FBPQ(Opex) trace only FINAL(DPP) 2" xfId="964"/>
    <cellStyle name="_Capital Plan - IS UK_2010_NGET_TPCR4_RO_FBPQ(Opex) trace only FINAL(DPP) 3" xfId="965"/>
    <cellStyle name="_Capital Plan - IS UK_2010_NGET_TPCR4_RO_FBPQ(Opex) trace only FINAL(DPP) 4" xfId="966"/>
    <cellStyle name="_Capital Plan - IS UK_2010_NGET_TPCR4_RO_FBPQ(Opex) trace only FINAL(DPP) 5" xfId="967"/>
    <cellStyle name="_Capital Plan - IS UK_2010_NGET_TPCR4_RO_FBPQ(Opex) trace only FINAL(DPP) 6" xfId="968"/>
    <cellStyle name="_Capital Plan - IS UK_2010_NGET_TPCR4_RO_FBPQ(Opex) trace only FINAL(DPP) 7" xfId="969"/>
    <cellStyle name="_Capital Plan - IS UK_2010_NGET_TPCR4_RO_FBPQ(Opex) trace only FINAL(DPP) 8" xfId="970"/>
    <cellStyle name="_Capital Plan - IS UK_Manual Adjustments" xfId="971"/>
    <cellStyle name="_Capital Plan - IS UK_NGET Opex PCRRP Tables 31 Mar 2010 Final" xfId="972"/>
    <cellStyle name="_Capital Plan - IS UK_RRP table" xfId="973"/>
    <cellStyle name="_Capital Plan - IS UK_RRP table_1" xfId="974"/>
    <cellStyle name="_Capital Plan - IS UK_Sheet1" xfId="975"/>
    <cellStyle name="_Capital Plan - IS UK_Stat  Accounts" xfId="976"/>
    <cellStyle name="_CFO tables - New style" xfId="977"/>
    <cellStyle name="_Comma" xfId="978"/>
    <cellStyle name="_Comma_CSC" xfId="979"/>
    <cellStyle name="_Comma_merger_plans_modified_9_3_1999" xfId="980"/>
    <cellStyle name="_Commercial Escrow journals" xfId="981"/>
    <cellStyle name="_Commercial RIIO Business Plan V1" xfId="982"/>
    <cellStyle name="_Consolidated Financial Statements (Planet Data Book Format) v9.5" xfId="983"/>
    <cellStyle name="_Consolidated NS Forecast - 2011-12 Jan-11" xfId="984"/>
    <cellStyle name="_Copy of BGE T&amp;D OM v012 (1 Scenario)_TA38 (inputs for DBU Reg Co.5) with checks - finalEP" xfId="985"/>
    <cellStyle name="_Copy of BGE T&amp;D OM v012 (1 Scenario)_TA38 (inputs for DBU Reg Co.5) with checks - finalEP 2" xfId="986"/>
    <cellStyle name="_Copy of SGN 10a Business Plan 2010v1" xfId="987"/>
    <cellStyle name="_Copy of SGN 10a Business Plan 2010v15 updated budget 190310l" xfId="988"/>
    <cellStyle name="_Copy of SGN 4.19 v3(OTPP) RF4" xfId="989"/>
    <cellStyle name="_Copy of SGN 4.19 v3(OTPP) RF4 2" xfId="990"/>
    <cellStyle name="_Cost Book NWR draft ss 090825" xfId="991"/>
    <cellStyle name="_Cover" xfId="992"/>
    <cellStyle name="_Currency" xfId="993"/>
    <cellStyle name="_Currency_CSC" xfId="994"/>
    <cellStyle name="_Currency_merger_plans_modified_9_3_1999" xfId="995"/>
    <cellStyle name="_Currency_Model_Sep_2_02" xfId="996"/>
    <cellStyle name="_Currency_Pipeline Model v1 (09_09_02) v3" xfId="997"/>
    <cellStyle name="_CurrencySpace" xfId="998"/>
    <cellStyle name="_CurrencySpace_CSC" xfId="999"/>
    <cellStyle name="_CurrencySpace_merger_plans_modified_9_3_1999" xfId="1000"/>
    <cellStyle name="_Customer Ops RIIO Business Plan V2" xfId="1001"/>
    <cellStyle name="_Dalmuir 05l" xfId="1002"/>
    <cellStyle name="_dashboard example 01b" xfId="1003"/>
    <cellStyle name="_dashboard example 01b 2" xfId="1004"/>
    <cellStyle name="_Data" xfId="1005"/>
    <cellStyle name="_DFR.24 NBMHT 03g" xfId="1006"/>
    <cellStyle name="_DFR.24 NBMHT 03g 2" xfId="1007"/>
    <cellStyle name="_DFR.24 NBMHT 03g 2 2" xfId="1008"/>
    <cellStyle name="_DFR.24 NBMHT 03g 3" xfId="1009"/>
    <cellStyle name="_DFR.24 NBMHT 03g_SGN_14m" xfId="1010"/>
    <cellStyle name="_DFR.24 NBMHT 03g_strategic model 05j (INDEXATION)" xfId="1011"/>
    <cellStyle name="_Disclaimer" xfId="1012"/>
    <cellStyle name="_DR2 Oracle mapping document" xfId="1013"/>
    <cellStyle name="_Draft RIIO plan presentation template - CSDx Centre" xfId="1014"/>
    <cellStyle name="_Draft RIIO plan presentation template - Customer Opsx Centre V7" xfId="1015"/>
    <cellStyle name="_Electricity North West_v2.28" xfId="1016"/>
    <cellStyle name="_Extraction of Consolidated Financial Statements (Planet Data Book Format)" xfId="1017"/>
    <cellStyle name="_F1F9 ExModel 24b DFR01a" xfId="1018"/>
    <cellStyle name="_Finan - South" xfId="1019"/>
    <cellStyle name="_Finan - South 2" xfId="1020"/>
    <cellStyle name="_Gas TO major Projects Forecast Jun-10" xfId="1021"/>
    <cellStyle name="_Gas TO major Projects Forecast May-10 BP10+ v5" xfId="1022"/>
    <cellStyle name="_GDUK manpower summary (3)" xfId="1023"/>
    <cellStyle name="_GDx 2010_11 Q3 QPR tables - UK v3" xfId="1024"/>
    <cellStyle name="_Genesys 12f" xfId="1025"/>
    <cellStyle name="_Genesys 17e" xfId="1026"/>
    <cellStyle name="_GTO Commodity Pricing Model &amp; Risk Score Model Workings BP11 v2" xfId="1027"/>
    <cellStyle name="_GTO Non Operational Capex Roll-over submission (FINAL with property)" xfId="1028"/>
    <cellStyle name="_HoldCo" xfId="1029"/>
    <cellStyle name="_HoldCo 2" xfId="1030"/>
    <cellStyle name="_HoldCo_Finan - South" xfId="1031"/>
    <cellStyle name="_HoldCo_Inputs" xfId="1032"/>
    <cellStyle name="_HoldCo_RF Rec" xfId="1033"/>
    <cellStyle name="_HoldCo_SCOT FinStat" xfId="1034"/>
    <cellStyle name="_HoldCo_South FinStat" xfId="1035"/>
    <cellStyle name="_Inflation Output" xfId="1036"/>
    <cellStyle name="_Inflation Output 2" xfId="1037"/>
    <cellStyle name="_ING Mthly Accounting Entries Feb 09" xfId="1038"/>
    <cellStyle name="_Inputs" xfId="1039"/>
    <cellStyle name="_Inputs 2" xfId="1040"/>
    <cellStyle name="_Inputs 2008" xfId="1041"/>
    <cellStyle name="_Inputs 2008 2" xfId="1042"/>
    <cellStyle name="_IS" xfId="1043"/>
    <cellStyle name="_key indicators comparison" xfId="1044"/>
    <cellStyle name="_Kilo 31a" xfId="1045"/>
    <cellStyle name="_Lazuli Example Model 24d" xfId="1046"/>
    <cellStyle name="_Liquidity chart_Amended_16Jan09" xfId="1047"/>
    <cellStyle name="_MASTER OPEX COMMERCIAL AS AT 24-02-09" xfId="1048"/>
    <cellStyle name="_MASTER OPEX COMMERCIAL AS AT 24-02-09 2" xfId="1049"/>
    <cellStyle name="_Metering" xfId="1050"/>
    <cellStyle name="_Metering 2" xfId="1051"/>
    <cellStyle name="_Metering 3" xfId="1052"/>
    <cellStyle name="_Metering 4" xfId="1053"/>
    <cellStyle name="_Metering 5" xfId="1054"/>
    <cellStyle name="_Metering 6" xfId="1055"/>
    <cellStyle name="_Metering 7" xfId="1056"/>
    <cellStyle name="_Metering 8" xfId="1057"/>
    <cellStyle name="_Metering_Customer Operations Business Plan Input Reqs (3)" xfId="1058"/>
    <cellStyle name="_Metering_Draft RIIO plan presentation template - Commercial (2)" xfId="1059"/>
    <cellStyle name="_Metering_Draft RIIO plan presentation template - Customer Opsx Centre V2 (2)" xfId="1060"/>
    <cellStyle name="_Metering_Draft RIIO plan presentation template - Customer Opsx Centre V2 (2) - updated with mapping" xfId="1061"/>
    <cellStyle name="_Metering_Network Strategy Business Plan Input Reqs - v10" xfId="1062"/>
    <cellStyle name="_Metering_Non formula" xfId="1063"/>
    <cellStyle name="_Metering_RRP table" xfId="1064"/>
    <cellStyle name="_Monthly Value" xfId="1065"/>
    <cellStyle name="_Multiple" xfId="1066"/>
    <cellStyle name="_Multiple_CSC" xfId="1067"/>
    <cellStyle name="_Multiple_merger_plans_modified_9_3_1999" xfId="1068"/>
    <cellStyle name="_Multiple_Model_Sep_2_02" xfId="1069"/>
    <cellStyle name="_Multiple_Pipeline Model v1 (09_09_02) v3" xfId="1070"/>
    <cellStyle name="_MultipleSpace" xfId="1071"/>
    <cellStyle name="_MultipleSpace_CSC" xfId="1072"/>
    <cellStyle name="_MultipleSpace_merger_plans_modified_9_3_1999" xfId="1073"/>
    <cellStyle name="_MultipleSpace_Model_Sep_2_02" xfId="1074"/>
    <cellStyle name="_MultipleSpace_Pipeline Model v1 (09_09_02) v3" xfId="1075"/>
    <cellStyle name="_New CFO (2)" xfId="1076"/>
    <cellStyle name="_NFOR Budget 201112 control totals" xfId="1077"/>
    <cellStyle name="_NGM  Business Valuation Jan 10 v7 no links(sg)" xfId="1078"/>
    <cellStyle name="_Notes" xfId="1079"/>
    <cellStyle name="_Notes 01t" xfId="1080"/>
    <cellStyle name="_NS RIIO WJ Business Plan v3" xfId="1081"/>
    <cellStyle name="_Old_Op_10.64_01a" xfId="1082"/>
    <cellStyle name="_OM_SI_02_01 - Co 90_141008_Keelderry_v03" xfId="1083"/>
    <cellStyle name="_OM_SI_02_01 - Co 90_141008_Keelderry_v03 2" xfId="1084"/>
    <cellStyle name="_Opex 1011" xfId="1085"/>
    <cellStyle name="_Opex initiatives tracker v1.5 (post 9 aug update )" xfId="1086"/>
    <cellStyle name="_OTPP Review" xfId="1087"/>
    <cellStyle name="_OTPP Review 2" xfId="1088"/>
    <cellStyle name="_Outputs_v6" xfId="1089"/>
    <cellStyle name="_Outputs_v6 2" xfId="1090"/>
    <cellStyle name="_Outputs_v7" xfId="1091"/>
    <cellStyle name="_Outputs_v7 2" xfId="1092"/>
    <cellStyle name="_Percent" xfId="1093"/>
    <cellStyle name="_Percent_CSC" xfId="1094"/>
    <cellStyle name="_Percent_merger_plans_modified_9_3_1999" xfId="1095"/>
    <cellStyle name="_Percent_Model_Sep_2_02" xfId="1096"/>
    <cellStyle name="_Percent_Pipeline Model v1 (09_09_02) v3" xfId="1097"/>
    <cellStyle name="_PercentSpace" xfId="1098"/>
    <cellStyle name="_PercentSpace_CSC" xfId="1099"/>
    <cellStyle name="_PercentSpace_merger_plans_modified_9_3_1999" xfId="1100"/>
    <cellStyle name="_PercentSpace_Model_Sep_2_02" xfId="1101"/>
    <cellStyle name="_PercentSpace_Pipeline Model v1 (09_09_02) v3" xfId="1102"/>
    <cellStyle name="_Plan Challenge 1011" xfId="1103"/>
    <cellStyle name="_Plan Challenge 1011_Baseline - MASTER DATA (ORG) - v5.4 (P&amp;OD) BUSINESS PLAN" xfId="1104"/>
    <cellStyle name="_Plan Challenge 1011_Baseline - MASTER DATA (ORG) - v5.4 (P&amp;OD) BUSINESS PLAN_SS templates" xfId="1105"/>
    <cellStyle name="_Plan October QPR Templates - Shares Services (includes Business Services)" xfId="1106"/>
    <cellStyle name="_Pre Release Checklist 01l" xfId="1107"/>
    <cellStyle name="_Repex Forecast 090717" xfId="1108"/>
    <cellStyle name="_Repex Performance Pack 090720" xfId="1109"/>
    <cellStyle name="_RF Rec" xfId="1110"/>
    <cellStyle name="_RF Rec 2" xfId="1111"/>
    <cellStyle name="_SCOT FinStat" xfId="1112"/>
    <cellStyle name="_SCOT FinStat 2" xfId="1113"/>
    <cellStyle name="_Scotland Capex" xfId="1114"/>
    <cellStyle name="_SGN 10a Copy of Business Plan 2010v14 update 180510" xfId="1115"/>
    <cellStyle name="_SGN 4.18" xfId="1116"/>
    <cellStyle name="_SGN 4.18 2" xfId="1117"/>
    <cellStyle name="_Sheet1" xfId="1118"/>
    <cellStyle name="_Sheet1 2" xfId="1119"/>
    <cellStyle name="_Sheet1_1" xfId="1120"/>
    <cellStyle name="_Sheet1_1 2" xfId="1121"/>
    <cellStyle name="_Sheet1_1_SGN_14m" xfId="1122"/>
    <cellStyle name="_Sheet1_SGN_14m" xfId="1123"/>
    <cellStyle name="_Sheet2" xfId="1124"/>
    <cellStyle name="_Sheet3" xfId="1125"/>
    <cellStyle name="_Sheets to populate 1112 Budget Slides" xfId="1126"/>
    <cellStyle name="_Skel Mod 01l" xfId="1127"/>
    <cellStyle name="_South FinStat" xfId="1128"/>
    <cellStyle name="_South FinStat 2" xfId="1129"/>
    <cellStyle name="_Spreadsheet to populate plan slides 120810" xfId="1130"/>
    <cellStyle name="_Summaries" xfId="1131"/>
    <cellStyle name="_Summary" xfId="1132"/>
    <cellStyle name="_Summary (inc. Contract &amp; Conn.)" xfId="1133"/>
    <cellStyle name="_Sundry" xfId="1134"/>
    <cellStyle name="_TableRowHead" xfId="1135"/>
    <cellStyle name="_TableSuperHead" xfId="1136"/>
    <cellStyle name="_TEMPLATE 01m" xfId="1137"/>
    <cellStyle name="_Test scoring_UKGDx_20070924_Pilot (DV)" xfId="1138"/>
    <cellStyle name="_Test scoring_UKGDx_20070924_Pilot (DV) 2" xfId="1139"/>
    <cellStyle name="_Test scoring_UKGDx_20070924_Pilot (DV) 3" xfId="1140"/>
    <cellStyle name="_Test scoring_UKGDx_20070924_Pilot (DV) 4" xfId="1141"/>
    <cellStyle name="_Test scoring_UKGDx_20070924_Pilot (DV) 5" xfId="1142"/>
    <cellStyle name="_Test scoring_UKGDx_20070924_Pilot (DV) 6" xfId="1143"/>
    <cellStyle name="_Test scoring_UKGDx_20070924_Pilot (DV) 7" xfId="1144"/>
    <cellStyle name="_Test scoring_UKGDx_20070924_Pilot (DV) 8" xfId="1145"/>
    <cellStyle name="_TGK-14" xfId="1146"/>
    <cellStyle name="_TGK-9" xfId="1147"/>
    <cellStyle name="_TGK-9_1" xfId="1148"/>
    <cellStyle name="_Third Party-IT Data Collection Template" xfId="1149"/>
    <cellStyle name="_Total summary" xfId="1150"/>
    <cellStyle name="_Tower Definition (2)" xfId="1151"/>
    <cellStyle name="_Tower Definition (2)_Baseline - MASTER DATA (ORG) - v5.4 (P&amp;OD) BUSINESS PLAN" xfId="1152"/>
    <cellStyle name="_Tower Definition (2)_Baseline - MASTER DATA (ORG) - v5.4 (P&amp;OD) BUSINESS PLAN_SS templates" xfId="1153"/>
    <cellStyle name="_track 01a" xfId="1154"/>
    <cellStyle name="_Transmission agency" xfId="1155"/>
    <cellStyle name="_UKT RAV Summary (Mar-10) v2" xfId="1156"/>
    <cellStyle name="_Vattenfall Euro CY" xfId="1157"/>
    <cellStyle name="_VT FinMod 72d" xfId="1158"/>
    <cellStyle name="_VT FinMod 72d 2" xfId="1159"/>
    <cellStyle name="_VT FinMod 72d 2 2" xfId="1160"/>
    <cellStyle name="_VT FinMod 72d 3" xfId="1161"/>
    <cellStyle name="_VT FinMod 72d Option Effects" xfId="1162"/>
    <cellStyle name="_VT FinMod 72d Option Effects 2" xfId="1163"/>
    <cellStyle name="_VT FinMod 72d Option Effects 2 2" xfId="1164"/>
    <cellStyle name="_VT FinMod 72d Option Effects 3" xfId="1165"/>
    <cellStyle name="_VT FinMod 72d Option Effects_SGN_14m" xfId="1166"/>
    <cellStyle name="_VT FinMod 72d Option Effects_strategic model 05j (INDEXATION)" xfId="1167"/>
    <cellStyle name="_VT FinMod 72d_SGN_14m" xfId="1168"/>
    <cellStyle name="_VT FinMod 72d_strategic model 05j (INDEXATION)" xfId="1169"/>
    <cellStyle name="_VT FinMod 74a - pre D&amp;T deletion" xfId="1170"/>
    <cellStyle name="_VT FinMod 74a - pre D&amp;T deletion 2" xfId="1171"/>
    <cellStyle name="_VT FinMod 74a - pre D&amp;T deletion 2 2" xfId="1172"/>
    <cellStyle name="_VT FinMod 74a - pre D&amp;T deletion 3" xfId="1173"/>
    <cellStyle name="_VT FinMod 74a - pre D&amp;T deletion_SGN_14m" xfId="1174"/>
    <cellStyle name="_VT FinMod 74a - pre D&amp;T deletion_strategic model 05j (INDEXATION)" xfId="1175"/>
    <cellStyle name="_VT FinMod 76p" xfId="1176"/>
    <cellStyle name="_VT FinMod 76p 2" xfId="1177"/>
    <cellStyle name="_VT FinMod 76p 2 2" xfId="1178"/>
    <cellStyle name="_VT FinMod 76p 3" xfId="1179"/>
    <cellStyle name="_VT FinMod 76p_SGN_14m" xfId="1180"/>
    <cellStyle name="_VT FinMod 76p_strategic model 05j (INDEXATION)" xfId="1181"/>
    <cellStyle name="’Ê‰Ý [0.00]_Area" xfId="1182"/>
    <cellStyle name="’Ê‰Ý_Area" xfId="1183"/>
    <cellStyle name="£" xfId="1184"/>
    <cellStyle name="£ BP" xfId="1185"/>
    <cellStyle name="£[2]" xfId="1186"/>
    <cellStyle name="¥ JY" xfId="1187"/>
    <cellStyle name="€" xfId="1188"/>
    <cellStyle name="=C:\WINNT\SYSTEM32\COMMAND.COM" xfId="1189"/>
    <cellStyle name="=C:\WINNT\SYSTEM32\COMMAND.COM 10" xfId="1190"/>
    <cellStyle name="=C:\WINNT\SYSTEM32\COMMAND.COM 11" xfId="1191"/>
    <cellStyle name="=C:\WINNT\SYSTEM32\COMMAND.COM 12" xfId="1192"/>
    <cellStyle name="=C:\WINNT\SYSTEM32\COMMAND.COM 12 2" xfId="1193"/>
    <cellStyle name="=C:\WINNT\SYSTEM32\COMMAND.COM 13" xfId="1194"/>
    <cellStyle name="=C:\WINNT\SYSTEM32\COMMAND.COM 14" xfId="1195"/>
    <cellStyle name="=C:\WINNT\SYSTEM32\COMMAND.COM 15" xfId="1196"/>
    <cellStyle name="=C:\WINNT\SYSTEM32\COMMAND.COM 16" xfId="1197"/>
    <cellStyle name="=C:\WINNT\SYSTEM32\COMMAND.COM 17" xfId="1198"/>
    <cellStyle name="=C:\WINNT\SYSTEM32\COMMAND.COM 18" xfId="1199"/>
    <cellStyle name="=C:\WINNT\SYSTEM32\COMMAND.COM 19" xfId="1200"/>
    <cellStyle name="=C:\WINNT\SYSTEM32\COMMAND.COM 2" xfId="1201"/>
    <cellStyle name="=C:\WINNT\SYSTEM32\COMMAND.COM 2 2" xfId="1202"/>
    <cellStyle name="=C:\WINNT\SYSTEM32\COMMAND.COM 2 2 10" xfId="1203"/>
    <cellStyle name="=C:\WINNT\SYSTEM32\COMMAND.COM 2 2 11" xfId="1204"/>
    <cellStyle name="=C:\WINNT\SYSTEM32\COMMAND.COM 2 2 12" xfId="1205"/>
    <cellStyle name="=C:\WINNT\SYSTEM32\COMMAND.COM 2 2 13" xfId="1206"/>
    <cellStyle name="=C:\WINNT\SYSTEM32\COMMAND.COM 2 2 14" xfId="1207"/>
    <cellStyle name="=C:\WINNT\SYSTEM32\COMMAND.COM 2 2 15" xfId="1208"/>
    <cellStyle name="=C:\WINNT\SYSTEM32\COMMAND.COM 2 2 16" xfId="1209"/>
    <cellStyle name="=C:\WINNT\SYSTEM32\COMMAND.COM 2 2 17" xfId="1210"/>
    <cellStyle name="=C:\WINNT\SYSTEM32\COMMAND.COM 2 2 18" xfId="1211"/>
    <cellStyle name="=C:\WINNT\SYSTEM32\COMMAND.COM 2 2 19" xfId="1212"/>
    <cellStyle name="=C:\WINNT\SYSTEM32\COMMAND.COM 2 2 2" xfId="1213"/>
    <cellStyle name="=C:\WINNT\SYSTEM32\COMMAND.COM 2 2 2 2" xfId="1214"/>
    <cellStyle name="=C:\WINNT\SYSTEM32\COMMAND.COM 2 2 2_NGN_RIIO-GD1_ BPDT (tab 2.0-4.3)" xfId="1215"/>
    <cellStyle name="=C:\WINNT\SYSTEM32\COMMAND.COM 2 2 20" xfId="1216"/>
    <cellStyle name="=C:\WINNT\SYSTEM32\COMMAND.COM 2 2 21" xfId="1217"/>
    <cellStyle name="=C:\WINNT\SYSTEM32\COMMAND.COM 2 2 22" xfId="1218"/>
    <cellStyle name="=C:\WINNT\SYSTEM32\COMMAND.COM 2 2 23" xfId="1219"/>
    <cellStyle name="=C:\WINNT\SYSTEM32\COMMAND.COM 2 2 24" xfId="1220"/>
    <cellStyle name="=C:\WINNT\SYSTEM32\COMMAND.COM 2 2 25" xfId="1221"/>
    <cellStyle name="=C:\WINNT\SYSTEM32\COMMAND.COM 2 2 26" xfId="1222"/>
    <cellStyle name="=C:\WINNT\SYSTEM32\COMMAND.COM 2 2 27" xfId="1223"/>
    <cellStyle name="=C:\WINNT\SYSTEM32\COMMAND.COM 2 2 28" xfId="1224"/>
    <cellStyle name="=C:\WINNT\SYSTEM32\COMMAND.COM 2 2 29" xfId="1225"/>
    <cellStyle name="=C:\WINNT\SYSTEM32\COMMAND.COM 2 2 3" xfId="1226"/>
    <cellStyle name="=C:\WINNT\SYSTEM32\COMMAND.COM 2 2 30" xfId="1227"/>
    <cellStyle name="=C:\WINNT\SYSTEM32\COMMAND.COM 2 2 31" xfId="1228"/>
    <cellStyle name="=C:\WINNT\SYSTEM32\COMMAND.COM 2 2 32" xfId="1229"/>
    <cellStyle name="=C:\WINNT\SYSTEM32\COMMAND.COM 2 2 33" xfId="1230"/>
    <cellStyle name="=C:\WINNT\SYSTEM32\COMMAND.COM 2 2 34" xfId="1231"/>
    <cellStyle name="=C:\WINNT\SYSTEM32\COMMAND.COM 2 2 35" xfId="1232"/>
    <cellStyle name="=C:\WINNT\SYSTEM32\COMMAND.COM 2 2 36" xfId="1233"/>
    <cellStyle name="=C:\WINNT\SYSTEM32\COMMAND.COM 2 2 37" xfId="1234"/>
    <cellStyle name="=C:\WINNT\SYSTEM32\COMMAND.COM 2 2 38" xfId="1235"/>
    <cellStyle name="=C:\WINNT\SYSTEM32\COMMAND.COM 2 2 39" xfId="1236"/>
    <cellStyle name="=C:\WINNT\SYSTEM32\COMMAND.COM 2 2 4" xfId="1237"/>
    <cellStyle name="=C:\WINNT\SYSTEM32\COMMAND.COM 2 2 40" xfId="1238"/>
    <cellStyle name="=C:\WINNT\SYSTEM32\COMMAND.COM 2 2 41" xfId="1239"/>
    <cellStyle name="=C:\WINNT\SYSTEM32\COMMAND.COM 2 2 42" xfId="1240"/>
    <cellStyle name="=C:\WINNT\SYSTEM32\COMMAND.COM 2 2 43" xfId="1241"/>
    <cellStyle name="=C:\WINNT\SYSTEM32\COMMAND.COM 2 2 44" xfId="1242"/>
    <cellStyle name="=C:\WINNT\SYSTEM32\COMMAND.COM 2 2 45" xfId="1243"/>
    <cellStyle name="=C:\WINNT\SYSTEM32\COMMAND.COM 2 2 46" xfId="1244"/>
    <cellStyle name="=C:\WINNT\SYSTEM32\COMMAND.COM 2 2 47" xfId="1245"/>
    <cellStyle name="=C:\WINNT\SYSTEM32\COMMAND.COM 2 2 48" xfId="1246"/>
    <cellStyle name="=C:\WINNT\SYSTEM32\COMMAND.COM 2 2 5" xfId="1247"/>
    <cellStyle name="=C:\WINNT\SYSTEM32\COMMAND.COM 2 2 6" xfId="1248"/>
    <cellStyle name="=C:\WINNT\SYSTEM32\COMMAND.COM 2 2 7" xfId="1249"/>
    <cellStyle name="=C:\WINNT\SYSTEM32\COMMAND.COM 2 2 8" xfId="1250"/>
    <cellStyle name="=C:\WINNT\SYSTEM32\COMMAND.COM 2 2 9" xfId="1251"/>
    <cellStyle name="=C:\WINNT\SYSTEM32\COMMAND.COM 2 2_1.3s Accounting C Costs Scots" xfId="1252"/>
    <cellStyle name="=C:\WINNT\SYSTEM32\COMMAND.COM 2 3" xfId="1253"/>
    <cellStyle name="=C:\WINNT\SYSTEM32\COMMAND.COM 2 4" xfId="1254"/>
    <cellStyle name="=C:\WINNT\SYSTEM32\COMMAND.COM 2 5" xfId="1255"/>
    <cellStyle name="=C:\WINNT\SYSTEM32\COMMAND.COM 2 6" xfId="1256"/>
    <cellStyle name="=C:\WINNT\SYSTEM32\COMMAND.COM 2 7" xfId="1257"/>
    <cellStyle name="=C:\WINNT\SYSTEM32\COMMAND.COM 2 8" xfId="1258"/>
    <cellStyle name="=C:\WINNT\SYSTEM32\COMMAND.COM 2 9" xfId="1259"/>
    <cellStyle name="=C:\WINNT\SYSTEM32\COMMAND.COM 20" xfId="1260"/>
    <cellStyle name="=C:\WINNT\SYSTEM32\COMMAND.COM 21" xfId="1261"/>
    <cellStyle name="=C:\WINNT\SYSTEM32\COMMAND.COM 22" xfId="1262"/>
    <cellStyle name="=C:\WINNT\SYSTEM32\COMMAND.COM 23" xfId="1263"/>
    <cellStyle name="=C:\WINNT\SYSTEM32\COMMAND.COM 24" xfId="1264"/>
    <cellStyle name="=C:\WINNT\SYSTEM32\COMMAND.COM 25" xfId="1265"/>
    <cellStyle name="=C:\WINNT\SYSTEM32\COMMAND.COM 26" xfId="1266"/>
    <cellStyle name="=C:\WINNT\SYSTEM32\COMMAND.COM 27" xfId="1267"/>
    <cellStyle name="=C:\WINNT\SYSTEM32\COMMAND.COM 28" xfId="1268"/>
    <cellStyle name="=C:\WINNT\SYSTEM32\COMMAND.COM 29" xfId="1269"/>
    <cellStyle name="=C:\WINNT\SYSTEM32\COMMAND.COM 3" xfId="1270"/>
    <cellStyle name="=C:\WINNT\SYSTEM32\COMMAND.COM 3 2" xfId="1271"/>
    <cellStyle name="=C:\WINNT\SYSTEM32\COMMAND.COM 3 3" xfId="1272"/>
    <cellStyle name="=C:\WINNT\SYSTEM32\COMMAND.COM 3 4" xfId="1273"/>
    <cellStyle name="=C:\WINNT\SYSTEM32\COMMAND.COM 3 5" xfId="1274"/>
    <cellStyle name="=C:\WINNT\SYSTEM32\COMMAND.COM 3 6" xfId="1275"/>
    <cellStyle name="=C:\WINNT\SYSTEM32\COMMAND.COM 3 7" xfId="1276"/>
    <cellStyle name="=C:\WINNT\SYSTEM32\COMMAND.COM 3 8" xfId="1277"/>
    <cellStyle name="=C:\WINNT\SYSTEM32\COMMAND.COM 30" xfId="1278"/>
    <cellStyle name="=C:\WINNT\SYSTEM32\COMMAND.COM 31" xfId="1279"/>
    <cellStyle name="=C:\WINNT\SYSTEM32\COMMAND.COM 32" xfId="1280"/>
    <cellStyle name="=C:\WINNT\SYSTEM32\COMMAND.COM 33" xfId="1281"/>
    <cellStyle name="=C:\WINNT\SYSTEM32\COMMAND.COM 34" xfId="1282"/>
    <cellStyle name="=C:\WINNT\SYSTEM32\COMMAND.COM 35" xfId="1283"/>
    <cellStyle name="=C:\WINNT\SYSTEM32\COMMAND.COM 36" xfId="1284"/>
    <cellStyle name="=C:\WINNT\SYSTEM32\COMMAND.COM 37" xfId="1285"/>
    <cellStyle name="=C:\WINNT\SYSTEM32\COMMAND.COM 38" xfId="1286"/>
    <cellStyle name="=C:\WINNT\SYSTEM32\COMMAND.COM 39" xfId="1287"/>
    <cellStyle name="=C:\WINNT\SYSTEM32\COMMAND.COM 4" xfId="1288"/>
    <cellStyle name="=C:\WINNT\SYSTEM32\COMMAND.COM 4 10" xfId="1289"/>
    <cellStyle name="=C:\WINNT\SYSTEM32\COMMAND.COM 4 11" xfId="1290"/>
    <cellStyle name="=C:\WINNT\SYSTEM32\COMMAND.COM 4 12" xfId="1291"/>
    <cellStyle name="=C:\WINNT\SYSTEM32\COMMAND.COM 4 13" xfId="1292"/>
    <cellStyle name="=C:\WINNT\SYSTEM32\COMMAND.COM 4 14" xfId="1293"/>
    <cellStyle name="=C:\WINNT\SYSTEM32\COMMAND.COM 4 15" xfId="1294"/>
    <cellStyle name="=C:\WINNT\SYSTEM32\COMMAND.COM 4 16" xfId="1295"/>
    <cellStyle name="=C:\WINNT\SYSTEM32\COMMAND.COM 4 17" xfId="1296"/>
    <cellStyle name="=C:\WINNT\SYSTEM32\COMMAND.COM 4 18" xfId="1297"/>
    <cellStyle name="=C:\WINNT\SYSTEM32\COMMAND.COM 4 19" xfId="1298"/>
    <cellStyle name="=C:\WINNT\SYSTEM32\COMMAND.COM 4 2" xfId="1299"/>
    <cellStyle name="=C:\WINNT\SYSTEM32\COMMAND.COM 4 20" xfId="1300"/>
    <cellStyle name="=C:\WINNT\SYSTEM32\COMMAND.COM 4 21" xfId="1301"/>
    <cellStyle name="=C:\WINNT\SYSTEM32\COMMAND.COM 4 22" xfId="1302"/>
    <cellStyle name="=C:\WINNT\SYSTEM32\COMMAND.COM 4 23" xfId="1303"/>
    <cellStyle name="=C:\WINNT\SYSTEM32\COMMAND.COM 4 24" xfId="1304"/>
    <cellStyle name="=C:\WINNT\SYSTEM32\COMMAND.COM 4 25" xfId="1305"/>
    <cellStyle name="=C:\WINNT\SYSTEM32\COMMAND.COM 4 26" xfId="1306"/>
    <cellStyle name="=C:\WINNT\SYSTEM32\COMMAND.COM 4 27" xfId="1307"/>
    <cellStyle name="=C:\WINNT\SYSTEM32\COMMAND.COM 4 28" xfId="1308"/>
    <cellStyle name="=C:\WINNT\SYSTEM32\COMMAND.COM 4 29" xfId="1309"/>
    <cellStyle name="=C:\WINNT\SYSTEM32\COMMAND.COM 4 3" xfId="1310"/>
    <cellStyle name="=C:\WINNT\SYSTEM32\COMMAND.COM 4 30" xfId="1311"/>
    <cellStyle name="=C:\WINNT\SYSTEM32\COMMAND.COM 4 31" xfId="1312"/>
    <cellStyle name="=C:\WINNT\SYSTEM32\COMMAND.COM 4 32" xfId="1313"/>
    <cellStyle name="=C:\WINNT\SYSTEM32\COMMAND.COM 4 33" xfId="1314"/>
    <cellStyle name="=C:\WINNT\SYSTEM32\COMMAND.COM 4 34" xfId="1315"/>
    <cellStyle name="=C:\WINNT\SYSTEM32\COMMAND.COM 4 35" xfId="1316"/>
    <cellStyle name="=C:\WINNT\SYSTEM32\COMMAND.COM 4 36" xfId="1317"/>
    <cellStyle name="=C:\WINNT\SYSTEM32\COMMAND.COM 4 37" xfId="1318"/>
    <cellStyle name="=C:\WINNT\SYSTEM32\COMMAND.COM 4 38" xfId="1319"/>
    <cellStyle name="=C:\WINNT\SYSTEM32\COMMAND.COM 4 39" xfId="1320"/>
    <cellStyle name="=C:\WINNT\SYSTEM32\COMMAND.COM 4 4" xfId="1321"/>
    <cellStyle name="=C:\WINNT\SYSTEM32\COMMAND.COM 4 40" xfId="1322"/>
    <cellStyle name="=C:\WINNT\SYSTEM32\COMMAND.COM 4 41" xfId="1323"/>
    <cellStyle name="=C:\WINNT\SYSTEM32\COMMAND.COM 4 42" xfId="1324"/>
    <cellStyle name="=C:\WINNT\SYSTEM32\COMMAND.COM 4 43" xfId="1325"/>
    <cellStyle name="=C:\WINNT\SYSTEM32\COMMAND.COM 4 44" xfId="1326"/>
    <cellStyle name="=C:\WINNT\SYSTEM32\COMMAND.COM 4 45" xfId="1327"/>
    <cellStyle name="=C:\WINNT\SYSTEM32\COMMAND.COM 4 46" xfId="1328"/>
    <cellStyle name="=C:\WINNT\SYSTEM32\COMMAND.COM 4 47" xfId="1329"/>
    <cellStyle name="=C:\WINNT\SYSTEM32\COMMAND.COM 4 5" xfId="1330"/>
    <cellStyle name="=C:\WINNT\SYSTEM32\COMMAND.COM 4 6" xfId="1331"/>
    <cellStyle name="=C:\WINNT\SYSTEM32\COMMAND.COM 4 7" xfId="1332"/>
    <cellStyle name="=C:\WINNT\SYSTEM32\COMMAND.COM 4 8" xfId="1333"/>
    <cellStyle name="=C:\WINNT\SYSTEM32\COMMAND.COM 4 9" xfId="1334"/>
    <cellStyle name="=C:\WINNT\SYSTEM32\COMMAND.COM 4_1.3s Accounting C Costs Scots" xfId="1335"/>
    <cellStyle name="=C:\WINNT\SYSTEM32\COMMAND.COM 40" xfId="1336"/>
    <cellStyle name="=C:\WINNT\SYSTEM32\COMMAND.COM 41" xfId="1337"/>
    <cellStyle name="=C:\WINNT\SYSTEM32\COMMAND.COM 42" xfId="1338"/>
    <cellStyle name="=C:\WINNT\SYSTEM32\COMMAND.COM 43" xfId="1339"/>
    <cellStyle name="=C:\WINNT\SYSTEM32\COMMAND.COM 44" xfId="1340"/>
    <cellStyle name="=C:\WINNT\SYSTEM32\COMMAND.COM 45" xfId="1341"/>
    <cellStyle name="=C:\WINNT\SYSTEM32\COMMAND.COM 46" xfId="1342"/>
    <cellStyle name="=C:\WINNT\SYSTEM32\COMMAND.COM 47" xfId="1343"/>
    <cellStyle name="=C:\WINNT\SYSTEM32\COMMAND.COM 48" xfId="1344"/>
    <cellStyle name="=C:\WINNT\SYSTEM32\COMMAND.COM 49" xfId="1345"/>
    <cellStyle name="=C:\WINNT\SYSTEM32\COMMAND.COM 5" xfId="1346"/>
    <cellStyle name="=C:\WINNT\SYSTEM32\COMMAND.COM 5 10" xfId="1347"/>
    <cellStyle name="=C:\WINNT\SYSTEM32\COMMAND.COM 5 10 2" xfId="1348"/>
    <cellStyle name="=C:\WINNT\SYSTEM32\COMMAND.COM 5 10 3" xfId="1349"/>
    <cellStyle name="=C:\WINNT\SYSTEM32\COMMAND.COM 5 10 4" xfId="1350"/>
    <cellStyle name="=C:\WINNT\SYSTEM32\COMMAND.COM 5 10 5" xfId="1351"/>
    <cellStyle name="=C:\WINNT\SYSTEM32\COMMAND.COM 5 10 6" xfId="1352"/>
    <cellStyle name="=C:\WINNT\SYSTEM32\COMMAND.COM 5 10 7" xfId="1353"/>
    <cellStyle name="=C:\WINNT\SYSTEM32\COMMAND.COM 5 10 8" xfId="1354"/>
    <cellStyle name="=C:\WINNT\SYSTEM32\COMMAND.COM 5 11" xfId="1355"/>
    <cellStyle name="=C:\WINNT\SYSTEM32\COMMAND.COM 5 11 2" xfId="1356"/>
    <cellStyle name="=C:\WINNT\SYSTEM32\COMMAND.COM 5 11 3" xfId="1357"/>
    <cellStyle name="=C:\WINNT\SYSTEM32\COMMAND.COM 5 11 4" xfId="1358"/>
    <cellStyle name="=C:\WINNT\SYSTEM32\COMMAND.COM 5 11 5" xfId="1359"/>
    <cellStyle name="=C:\WINNT\SYSTEM32\COMMAND.COM 5 11 6" xfId="1360"/>
    <cellStyle name="=C:\WINNT\SYSTEM32\COMMAND.COM 5 11 7" xfId="1361"/>
    <cellStyle name="=C:\WINNT\SYSTEM32\COMMAND.COM 5 11 8" xfId="1362"/>
    <cellStyle name="=C:\WINNT\SYSTEM32\COMMAND.COM 5 12" xfId="1363"/>
    <cellStyle name="=C:\WINNT\SYSTEM32\COMMAND.COM 5 12 2" xfId="1364"/>
    <cellStyle name="=C:\WINNT\SYSTEM32\COMMAND.COM 5 12 3" xfId="1365"/>
    <cellStyle name="=C:\WINNT\SYSTEM32\COMMAND.COM 5 12 4" xfId="1366"/>
    <cellStyle name="=C:\WINNT\SYSTEM32\COMMAND.COM 5 12 5" xfId="1367"/>
    <cellStyle name="=C:\WINNT\SYSTEM32\COMMAND.COM 5 12 6" xfId="1368"/>
    <cellStyle name="=C:\WINNT\SYSTEM32\COMMAND.COM 5 12 7" xfId="1369"/>
    <cellStyle name="=C:\WINNT\SYSTEM32\COMMAND.COM 5 12 8" xfId="1370"/>
    <cellStyle name="=C:\WINNT\SYSTEM32\COMMAND.COM 5 13" xfId="1371"/>
    <cellStyle name="=C:\WINNT\SYSTEM32\COMMAND.COM 5 13 2" xfId="1372"/>
    <cellStyle name="=C:\WINNT\SYSTEM32\COMMAND.COM 5 13 3" xfId="1373"/>
    <cellStyle name="=C:\WINNT\SYSTEM32\COMMAND.COM 5 13 4" xfId="1374"/>
    <cellStyle name="=C:\WINNT\SYSTEM32\COMMAND.COM 5 13 5" xfId="1375"/>
    <cellStyle name="=C:\WINNT\SYSTEM32\COMMAND.COM 5 13 6" xfId="1376"/>
    <cellStyle name="=C:\WINNT\SYSTEM32\COMMAND.COM 5 13 7" xfId="1377"/>
    <cellStyle name="=C:\WINNT\SYSTEM32\COMMAND.COM 5 13 8" xfId="1378"/>
    <cellStyle name="=C:\WINNT\SYSTEM32\COMMAND.COM 5 14" xfId="1379"/>
    <cellStyle name="=C:\WINNT\SYSTEM32\COMMAND.COM 5 14 2" xfId="1380"/>
    <cellStyle name="=C:\WINNT\SYSTEM32\COMMAND.COM 5 14 3" xfId="1381"/>
    <cellStyle name="=C:\WINNT\SYSTEM32\COMMAND.COM 5 14 4" xfId="1382"/>
    <cellStyle name="=C:\WINNT\SYSTEM32\COMMAND.COM 5 14 5" xfId="1383"/>
    <cellStyle name="=C:\WINNT\SYSTEM32\COMMAND.COM 5 14 6" xfId="1384"/>
    <cellStyle name="=C:\WINNT\SYSTEM32\COMMAND.COM 5 14 7" xfId="1385"/>
    <cellStyle name="=C:\WINNT\SYSTEM32\COMMAND.COM 5 14 8" xfId="1386"/>
    <cellStyle name="=C:\WINNT\SYSTEM32\COMMAND.COM 5 15" xfId="1387"/>
    <cellStyle name="=C:\WINNT\SYSTEM32\COMMAND.COM 5 15 2" xfId="1388"/>
    <cellStyle name="=C:\WINNT\SYSTEM32\COMMAND.COM 5 15 3" xfId="1389"/>
    <cellStyle name="=C:\WINNT\SYSTEM32\COMMAND.COM 5 15 4" xfId="1390"/>
    <cellStyle name="=C:\WINNT\SYSTEM32\COMMAND.COM 5 15 5" xfId="1391"/>
    <cellStyle name="=C:\WINNT\SYSTEM32\COMMAND.COM 5 15 6" xfId="1392"/>
    <cellStyle name="=C:\WINNT\SYSTEM32\COMMAND.COM 5 15 7" xfId="1393"/>
    <cellStyle name="=C:\WINNT\SYSTEM32\COMMAND.COM 5 15 8" xfId="1394"/>
    <cellStyle name="=C:\WINNT\SYSTEM32\COMMAND.COM 5 16" xfId="1395"/>
    <cellStyle name="=C:\WINNT\SYSTEM32\COMMAND.COM 5 16 2" xfId="1396"/>
    <cellStyle name="=C:\WINNT\SYSTEM32\COMMAND.COM 5 16 3" xfId="1397"/>
    <cellStyle name="=C:\WINNT\SYSTEM32\COMMAND.COM 5 16 4" xfId="1398"/>
    <cellStyle name="=C:\WINNT\SYSTEM32\COMMAND.COM 5 16 5" xfId="1399"/>
    <cellStyle name="=C:\WINNT\SYSTEM32\COMMAND.COM 5 16 6" xfId="1400"/>
    <cellStyle name="=C:\WINNT\SYSTEM32\COMMAND.COM 5 16 7" xfId="1401"/>
    <cellStyle name="=C:\WINNT\SYSTEM32\COMMAND.COM 5 16 8" xfId="1402"/>
    <cellStyle name="=C:\WINNT\SYSTEM32\COMMAND.COM 5 17" xfId="1403"/>
    <cellStyle name="=C:\WINNT\SYSTEM32\COMMAND.COM 5 17 2" xfId="1404"/>
    <cellStyle name="=C:\WINNT\SYSTEM32\COMMAND.COM 5 17 3" xfId="1405"/>
    <cellStyle name="=C:\WINNT\SYSTEM32\COMMAND.COM 5 17 4" xfId="1406"/>
    <cellStyle name="=C:\WINNT\SYSTEM32\COMMAND.COM 5 17 5" xfId="1407"/>
    <cellStyle name="=C:\WINNT\SYSTEM32\COMMAND.COM 5 17 6" xfId="1408"/>
    <cellStyle name="=C:\WINNT\SYSTEM32\COMMAND.COM 5 17 7" xfId="1409"/>
    <cellStyle name="=C:\WINNT\SYSTEM32\COMMAND.COM 5 17 8" xfId="1410"/>
    <cellStyle name="=C:\WINNT\SYSTEM32\COMMAND.COM 5 18" xfId="1411"/>
    <cellStyle name="=C:\WINNT\SYSTEM32\COMMAND.COM 5 18 2" xfId="1412"/>
    <cellStyle name="=C:\WINNT\SYSTEM32\COMMAND.COM 5 18 3" xfId="1413"/>
    <cellStyle name="=C:\WINNT\SYSTEM32\COMMAND.COM 5 18 4" xfId="1414"/>
    <cellStyle name="=C:\WINNT\SYSTEM32\COMMAND.COM 5 18 5" xfId="1415"/>
    <cellStyle name="=C:\WINNT\SYSTEM32\COMMAND.COM 5 18 6" xfId="1416"/>
    <cellStyle name="=C:\WINNT\SYSTEM32\COMMAND.COM 5 18 7" xfId="1417"/>
    <cellStyle name="=C:\WINNT\SYSTEM32\COMMAND.COM 5 18 8" xfId="1418"/>
    <cellStyle name="=C:\WINNT\SYSTEM32\COMMAND.COM 5 19" xfId="1419"/>
    <cellStyle name="=C:\WINNT\SYSTEM32\COMMAND.COM 5 19 2" xfId="1420"/>
    <cellStyle name="=C:\WINNT\SYSTEM32\COMMAND.COM 5 19 3" xfId="1421"/>
    <cellStyle name="=C:\WINNT\SYSTEM32\COMMAND.COM 5 19 4" xfId="1422"/>
    <cellStyle name="=C:\WINNT\SYSTEM32\COMMAND.COM 5 19 5" xfId="1423"/>
    <cellStyle name="=C:\WINNT\SYSTEM32\COMMAND.COM 5 19 6" xfId="1424"/>
    <cellStyle name="=C:\WINNT\SYSTEM32\COMMAND.COM 5 19 7" xfId="1425"/>
    <cellStyle name="=C:\WINNT\SYSTEM32\COMMAND.COM 5 19 8" xfId="1426"/>
    <cellStyle name="=C:\WINNT\SYSTEM32\COMMAND.COM 5 2" xfId="1427"/>
    <cellStyle name="=C:\WINNT\SYSTEM32\COMMAND.COM 5 2 2" xfId="1428"/>
    <cellStyle name="=C:\WINNT\SYSTEM32\COMMAND.COM 5 2 3" xfId="1429"/>
    <cellStyle name="=C:\WINNT\SYSTEM32\COMMAND.COM 5 2 4" xfId="1430"/>
    <cellStyle name="=C:\WINNT\SYSTEM32\COMMAND.COM 5 2 5" xfId="1431"/>
    <cellStyle name="=C:\WINNT\SYSTEM32\COMMAND.COM 5 2 6" xfId="1432"/>
    <cellStyle name="=C:\WINNT\SYSTEM32\COMMAND.COM 5 2 7" xfId="1433"/>
    <cellStyle name="=C:\WINNT\SYSTEM32\COMMAND.COM 5 2 8" xfId="1434"/>
    <cellStyle name="=C:\WINNT\SYSTEM32\COMMAND.COM 5 2 9" xfId="1435"/>
    <cellStyle name="=C:\WINNT\SYSTEM32\COMMAND.COM 5 20" xfId="1436"/>
    <cellStyle name="=C:\WINNT\SYSTEM32\COMMAND.COM 5 20 2" xfId="1437"/>
    <cellStyle name="=C:\WINNT\SYSTEM32\COMMAND.COM 5 20 3" xfId="1438"/>
    <cellStyle name="=C:\WINNT\SYSTEM32\COMMAND.COM 5 20 4" xfId="1439"/>
    <cellStyle name="=C:\WINNT\SYSTEM32\COMMAND.COM 5 20 5" xfId="1440"/>
    <cellStyle name="=C:\WINNT\SYSTEM32\COMMAND.COM 5 20 6" xfId="1441"/>
    <cellStyle name="=C:\WINNT\SYSTEM32\COMMAND.COM 5 20 7" xfId="1442"/>
    <cellStyle name="=C:\WINNT\SYSTEM32\COMMAND.COM 5 20 8" xfId="1443"/>
    <cellStyle name="=C:\WINNT\SYSTEM32\COMMAND.COM 5 21" xfId="1444"/>
    <cellStyle name="=C:\WINNT\SYSTEM32\COMMAND.COM 5 21 2" xfId="1445"/>
    <cellStyle name="=C:\WINNT\SYSTEM32\COMMAND.COM 5 21 3" xfId="1446"/>
    <cellStyle name="=C:\WINNT\SYSTEM32\COMMAND.COM 5 21 4" xfId="1447"/>
    <cellStyle name="=C:\WINNT\SYSTEM32\COMMAND.COM 5 21 5" xfId="1448"/>
    <cellStyle name="=C:\WINNT\SYSTEM32\COMMAND.COM 5 21 6" xfId="1449"/>
    <cellStyle name="=C:\WINNT\SYSTEM32\COMMAND.COM 5 21 7" xfId="1450"/>
    <cellStyle name="=C:\WINNT\SYSTEM32\COMMAND.COM 5 21 8" xfId="1451"/>
    <cellStyle name="=C:\WINNT\SYSTEM32\COMMAND.COM 5 22" xfId="1452"/>
    <cellStyle name="=C:\WINNT\SYSTEM32\COMMAND.COM 5 22 2" xfId="1453"/>
    <cellStyle name="=C:\WINNT\SYSTEM32\COMMAND.COM 5 22 3" xfId="1454"/>
    <cellStyle name="=C:\WINNT\SYSTEM32\COMMAND.COM 5 22 4" xfId="1455"/>
    <cellStyle name="=C:\WINNT\SYSTEM32\COMMAND.COM 5 22 5" xfId="1456"/>
    <cellStyle name="=C:\WINNT\SYSTEM32\COMMAND.COM 5 22 6" xfId="1457"/>
    <cellStyle name="=C:\WINNT\SYSTEM32\COMMAND.COM 5 22 7" xfId="1458"/>
    <cellStyle name="=C:\WINNT\SYSTEM32\COMMAND.COM 5 22 8" xfId="1459"/>
    <cellStyle name="=C:\WINNT\SYSTEM32\COMMAND.COM 5 3" xfId="1460"/>
    <cellStyle name="=C:\WINNT\SYSTEM32\COMMAND.COM 5 3 2" xfId="1461"/>
    <cellStyle name="=C:\WINNT\SYSTEM32\COMMAND.COM 5 3 3" xfId="1462"/>
    <cellStyle name="=C:\WINNT\SYSTEM32\COMMAND.COM 5 3 4" xfId="1463"/>
    <cellStyle name="=C:\WINNT\SYSTEM32\COMMAND.COM 5 3 5" xfId="1464"/>
    <cellStyle name="=C:\WINNT\SYSTEM32\COMMAND.COM 5 3 6" xfId="1465"/>
    <cellStyle name="=C:\WINNT\SYSTEM32\COMMAND.COM 5 3 7" xfId="1466"/>
    <cellStyle name="=C:\WINNT\SYSTEM32\COMMAND.COM 5 3 8" xfId="1467"/>
    <cellStyle name="=C:\WINNT\SYSTEM32\COMMAND.COM 5 4" xfId="1468"/>
    <cellStyle name="=C:\WINNT\SYSTEM32\COMMAND.COM 5 4 2" xfId="1469"/>
    <cellStyle name="=C:\WINNT\SYSTEM32\COMMAND.COM 5 4 3" xfId="1470"/>
    <cellStyle name="=C:\WINNT\SYSTEM32\COMMAND.COM 5 4 4" xfId="1471"/>
    <cellStyle name="=C:\WINNT\SYSTEM32\COMMAND.COM 5 4 5" xfId="1472"/>
    <cellStyle name="=C:\WINNT\SYSTEM32\COMMAND.COM 5 4 6" xfId="1473"/>
    <cellStyle name="=C:\WINNT\SYSTEM32\COMMAND.COM 5 4 7" xfId="1474"/>
    <cellStyle name="=C:\WINNT\SYSTEM32\COMMAND.COM 5 4 8" xfId="1475"/>
    <cellStyle name="=C:\WINNT\SYSTEM32\COMMAND.COM 5 5" xfId="1476"/>
    <cellStyle name="=C:\WINNT\SYSTEM32\COMMAND.COM 5 5 2" xfId="1477"/>
    <cellStyle name="=C:\WINNT\SYSTEM32\COMMAND.COM 5 5 3" xfId="1478"/>
    <cellStyle name="=C:\WINNT\SYSTEM32\COMMAND.COM 5 5 4" xfId="1479"/>
    <cellStyle name="=C:\WINNT\SYSTEM32\COMMAND.COM 5 5 5" xfId="1480"/>
    <cellStyle name="=C:\WINNT\SYSTEM32\COMMAND.COM 5 5 6" xfId="1481"/>
    <cellStyle name="=C:\WINNT\SYSTEM32\COMMAND.COM 5 5 7" xfId="1482"/>
    <cellStyle name="=C:\WINNT\SYSTEM32\COMMAND.COM 5 5 8" xfId="1483"/>
    <cellStyle name="=C:\WINNT\SYSTEM32\COMMAND.COM 5 6" xfId="1484"/>
    <cellStyle name="=C:\WINNT\SYSTEM32\COMMAND.COM 5 6 2" xfId="1485"/>
    <cellStyle name="=C:\WINNT\SYSTEM32\COMMAND.COM 5 6 3" xfId="1486"/>
    <cellStyle name="=C:\WINNT\SYSTEM32\COMMAND.COM 5 6 4" xfId="1487"/>
    <cellStyle name="=C:\WINNT\SYSTEM32\COMMAND.COM 5 6 5" xfId="1488"/>
    <cellStyle name="=C:\WINNT\SYSTEM32\COMMAND.COM 5 6 6" xfId="1489"/>
    <cellStyle name="=C:\WINNT\SYSTEM32\COMMAND.COM 5 6 7" xfId="1490"/>
    <cellStyle name="=C:\WINNT\SYSTEM32\COMMAND.COM 5 6 8" xfId="1491"/>
    <cellStyle name="=C:\WINNT\SYSTEM32\COMMAND.COM 5 7" xfId="1492"/>
    <cellStyle name="=C:\WINNT\SYSTEM32\COMMAND.COM 5 7 2" xfId="1493"/>
    <cellStyle name="=C:\WINNT\SYSTEM32\COMMAND.COM 5 7 3" xfId="1494"/>
    <cellStyle name="=C:\WINNT\SYSTEM32\COMMAND.COM 5 7 4" xfId="1495"/>
    <cellStyle name="=C:\WINNT\SYSTEM32\COMMAND.COM 5 7 5" xfId="1496"/>
    <cellStyle name="=C:\WINNT\SYSTEM32\COMMAND.COM 5 7 6" xfId="1497"/>
    <cellStyle name="=C:\WINNT\SYSTEM32\COMMAND.COM 5 7 7" xfId="1498"/>
    <cellStyle name="=C:\WINNT\SYSTEM32\COMMAND.COM 5 7 8" xfId="1499"/>
    <cellStyle name="=C:\WINNT\SYSTEM32\COMMAND.COM 5 8" xfId="1500"/>
    <cellStyle name="=C:\WINNT\SYSTEM32\COMMAND.COM 5 8 2" xfId="1501"/>
    <cellStyle name="=C:\WINNT\SYSTEM32\COMMAND.COM 5 8 3" xfId="1502"/>
    <cellStyle name="=C:\WINNT\SYSTEM32\COMMAND.COM 5 8 4" xfId="1503"/>
    <cellStyle name="=C:\WINNT\SYSTEM32\COMMAND.COM 5 8 5" xfId="1504"/>
    <cellStyle name="=C:\WINNT\SYSTEM32\COMMAND.COM 5 8 6" xfId="1505"/>
    <cellStyle name="=C:\WINNT\SYSTEM32\COMMAND.COM 5 8 7" xfId="1506"/>
    <cellStyle name="=C:\WINNT\SYSTEM32\COMMAND.COM 5 8 8" xfId="1507"/>
    <cellStyle name="=C:\WINNT\SYSTEM32\COMMAND.COM 5 9" xfId="1508"/>
    <cellStyle name="=C:\WINNT\SYSTEM32\COMMAND.COM 5 9 2" xfId="1509"/>
    <cellStyle name="=C:\WINNT\SYSTEM32\COMMAND.COM 5 9 3" xfId="1510"/>
    <cellStyle name="=C:\WINNT\SYSTEM32\COMMAND.COM 5 9 4" xfId="1511"/>
    <cellStyle name="=C:\WINNT\SYSTEM32\COMMAND.COM 5 9 5" xfId="1512"/>
    <cellStyle name="=C:\WINNT\SYSTEM32\COMMAND.COM 5 9 6" xfId="1513"/>
    <cellStyle name="=C:\WINNT\SYSTEM32\COMMAND.COM 5 9 7" xfId="1514"/>
    <cellStyle name="=C:\WINNT\SYSTEM32\COMMAND.COM 5 9 8" xfId="1515"/>
    <cellStyle name="=C:\WINNT\SYSTEM32\COMMAND.COM 50" xfId="1516"/>
    <cellStyle name="=C:\WINNT\SYSTEM32\COMMAND.COM 51" xfId="1517"/>
    <cellStyle name="=C:\WINNT\SYSTEM32\COMMAND.COM 52" xfId="1518"/>
    <cellStyle name="=C:\WINNT\SYSTEM32\COMMAND.COM 53" xfId="1519"/>
    <cellStyle name="=C:\WINNT\SYSTEM32\COMMAND.COM 54" xfId="1520"/>
    <cellStyle name="=C:\WINNT\SYSTEM32\COMMAND.COM 55" xfId="1521"/>
    <cellStyle name="=C:\WINNT\SYSTEM32\COMMAND.COM 56" xfId="1522"/>
    <cellStyle name="=C:\WINNT\SYSTEM32\COMMAND.COM 57" xfId="1523"/>
    <cellStyle name="=C:\WINNT\SYSTEM32\COMMAND.COM 58" xfId="1524"/>
    <cellStyle name="=C:\WINNT\SYSTEM32\COMMAND.COM 59" xfId="1525"/>
    <cellStyle name="=C:\WINNT\SYSTEM32\COMMAND.COM 6" xfId="1526"/>
    <cellStyle name="=C:\WINNT\SYSTEM32\COMMAND.COM 6 2" xfId="1527"/>
    <cellStyle name="=C:\WINNT\SYSTEM32\COMMAND.COM 6 3" xfId="1528"/>
    <cellStyle name="=C:\WINNT\SYSTEM32\COMMAND.COM 60" xfId="1529"/>
    <cellStyle name="=C:\WINNT\SYSTEM32\COMMAND.COM 61" xfId="1530"/>
    <cellStyle name="=C:\WINNT\SYSTEM32\COMMAND.COM 62" xfId="1531"/>
    <cellStyle name="=C:\WINNT\SYSTEM32\COMMAND.COM 63" xfId="1532"/>
    <cellStyle name="=C:\WINNT\SYSTEM32\COMMAND.COM 64" xfId="1533"/>
    <cellStyle name="=C:\WINNT\SYSTEM32\COMMAND.COM 65" xfId="1534"/>
    <cellStyle name="=C:\WINNT\SYSTEM32\COMMAND.COM 66" xfId="1535"/>
    <cellStyle name="=C:\WINNT\SYSTEM32\COMMAND.COM 7" xfId="1536"/>
    <cellStyle name="=C:\WINNT\SYSTEM32\COMMAND.COM 7 2" xfId="1537"/>
    <cellStyle name="=C:\WINNT\SYSTEM32\COMMAND.COM 7 2 2" xfId="1538"/>
    <cellStyle name="=C:\WINNT\SYSTEM32\COMMAND.COM 7 2 2 2" xfId="1539"/>
    <cellStyle name="=C:\WINNT\SYSTEM32\COMMAND.COM 7 2 3" xfId="1540"/>
    <cellStyle name="=C:\WINNT\SYSTEM32\COMMAND.COM 7 3" xfId="1541"/>
    <cellStyle name="=C:\WINNT\SYSTEM32\COMMAND.COM 7 3 2" xfId="1542"/>
    <cellStyle name="=C:\WINNT\SYSTEM32\COMMAND.COM 7 4" xfId="1543"/>
    <cellStyle name="=C:\WINNT\SYSTEM32\COMMAND.COM 8" xfId="1544"/>
    <cellStyle name="=C:\WINNT\SYSTEM32\COMMAND.COM 8 2" xfId="1545"/>
    <cellStyle name="=C:\WINNT\SYSTEM32\COMMAND.COM 9" xfId="1546"/>
    <cellStyle name="=C:\WINNT\SYSTEM32\COMMAND.COM_1.5 Opex Reconciliation NG" xfId="1547"/>
    <cellStyle name="=C:\WINNT35\SYSTEM32\COMMAND.COM" xfId="1548"/>
    <cellStyle name="=C:\WINNT35\SYSTEM32\COMMAND.COM 10" xfId="1549"/>
    <cellStyle name="=C:\WINNT35\SYSTEM32\COMMAND.COM 11" xfId="1550"/>
    <cellStyle name="=C:\WINNT35\SYSTEM32\COMMAND.COM 12" xfId="1551"/>
    <cellStyle name="=C:\WINNT35\SYSTEM32\COMMAND.COM 13" xfId="1552"/>
    <cellStyle name="=C:\WINNT35\SYSTEM32\COMMAND.COM 14" xfId="1553"/>
    <cellStyle name="=C:\WINNT35\SYSTEM32\COMMAND.COM 15" xfId="1554"/>
    <cellStyle name="=C:\WINNT35\SYSTEM32\COMMAND.COM 16" xfId="1555"/>
    <cellStyle name="=C:\WINNT35\SYSTEM32\COMMAND.COM 17" xfId="1556"/>
    <cellStyle name="=C:\WINNT35\SYSTEM32\COMMAND.COM 18" xfId="1557"/>
    <cellStyle name="=C:\WINNT35\SYSTEM32\COMMAND.COM 19" xfId="1558"/>
    <cellStyle name="=C:\WINNT35\SYSTEM32\COMMAND.COM 2" xfId="1559"/>
    <cellStyle name="=C:\WINNT35\SYSTEM32\COMMAND.COM 20" xfId="1560"/>
    <cellStyle name="=C:\WINNT35\SYSTEM32\COMMAND.COM 21" xfId="1561"/>
    <cellStyle name="=C:\WINNT35\SYSTEM32\COMMAND.COM 22" xfId="1562"/>
    <cellStyle name="=C:\WINNT35\SYSTEM32\COMMAND.COM 23" xfId="1563"/>
    <cellStyle name="=C:\WINNT35\SYSTEM32\COMMAND.COM 24" xfId="1564"/>
    <cellStyle name="=C:\WINNT35\SYSTEM32\COMMAND.COM 25" xfId="1565"/>
    <cellStyle name="=C:\WINNT35\SYSTEM32\COMMAND.COM 26" xfId="1566"/>
    <cellStyle name="=C:\WINNT35\SYSTEM32\COMMAND.COM 27" xfId="1567"/>
    <cellStyle name="=C:\WINNT35\SYSTEM32\COMMAND.COM 28" xfId="1568"/>
    <cellStyle name="=C:\WINNT35\SYSTEM32\COMMAND.COM 29" xfId="1569"/>
    <cellStyle name="=C:\WINNT35\SYSTEM32\COMMAND.COM 3" xfId="1570"/>
    <cellStyle name="=C:\WINNT35\SYSTEM32\COMMAND.COM 30" xfId="1571"/>
    <cellStyle name="=C:\WINNT35\SYSTEM32\COMMAND.COM 31" xfId="1572"/>
    <cellStyle name="=C:\WINNT35\SYSTEM32\COMMAND.COM 32" xfId="1573"/>
    <cellStyle name="=C:\WINNT35\SYSTEM32\COMMAND.COM 33" xfId="1574"/>
    <cellStyle name="=C:\WINNT35\SYSTEM32\COMMAND.COM 34" xfId="1575"/>
    <cellStyle name="=C:\WINNT35\SYSTEM32\COMMAND.COM 35" xfId="1576"/>
    <cellStyle name="=C:\WINNT35\SYSTEM32\COMMAND.COM 36" xfId="1577"/>
    <cellStyle name="=C:\WINNT35\SYSTEM32\COMMAND.COM 37" xfId="1578"/>
    <cellStyle name="=C:\WINNT35\SYSTEM32\COMMAND.COM 38" xfId="1579"/>
    <cellStyle name="=C:\WINNT35\SYSTEM32\COMMAND.COM 39" xfId="1580"/>
    <cellStyle name="=C:\WINNT35\SYSTEM32\COMMAND.COM 4" xfId="1581"/>
    <cellStyle name="=C:\WINNT35\SYSTEM32\COMMAND.COM 40" xfId="1582"/>
    <cellStyle name="=C:\WINNT35\SYSTEM32\COMMAND.COM 41" xfId="1583"/>
    <cellStyle name="=C:\WINNT35\SYSTEM32\COMMAND.COM 42" xfId="1584"/>
    <cellStyle name="=C:\WINNT35\SYSTEM32\COMMAND.COM 43" xfId="1585"/>
    <cellStyle name="=C:\WINNT35\SYSTEM32\COMMAND.COM 44" xfId="1586"/>
    <cellStyle name="=C:\WINNT35\SYSTEM32\COMMAND.COM 45" xfId="1587"/>
    <cellStyle name="=C:\WINNT35\SYSTEM32\COMMAND.COM 46" xfId="1588"/>
    <cellStyle name="=C:\WINNT35\SYSTEM32\COMMAND.COM 47" xfId="1589"/>
    <cellStyle name="=C:\WINNT35\SYSTEM32\COMMAND.COM 5" xfId="1590"/>
    <cellStyle name="=C:\WINNT35\SYSTEM32\COMMAND.COM 6" xfId="1591"/>
    <cellStyle name="=C:\WINNT35\SYSTEM32\COMMAND.COM 7" xfId="1592"/>
    <cellStyle name="=C:\WINNT35\SYSTEM32\COMMAND.COM 8" xfId="1593"/>
    <cellStyle name="=C:\WINNT35\SYSTEM32\COMMAND.COM 9" xfId="1594"/>
    <cellStyle name="=C:\WINNT35\SYSTEM32\COMMAND.COM_1.3s Accounting C Costs Scots" xfId="1595"/>
    <cellStyle name="•W_Area" xfId="1596"/>
    <cellStyle name="0" xfId="1597"/>
    <cellStyle name="0,0_x000a__x000a_NA_x000a__x000a_" xfId="1598"/>
    <cellStyle name="0,0_x000a__x000a_NA_x000a__x000a_ 2" xfId="1599"/>
    <cellStyle name="0_Credit Rating Ratios" xfId="1600"/>
    <cellStyle name="0_Pension numbers in 09 Plan  Budget (3)" xfId="1601"/>
    <cellStyle name="0_Vattenfall Euro CY" xfId="1602"/>
    <cellStyle name="0DP" xfId="1603"/>
    <cellStyle name="0DP bold" xfId="1604"/>
    <cellStyle name="0DP_calcSens" xfId="1605"/>
    <cellStyle name="1000s (0)" xfId="1606"/>
    <cellStyle name="12pt Title" xfId="1607"/>
    <cellStyle name="14pt Title" xfId="1608"/>
    <cellStyle name="1DP" xfId="1609"/>
    <cellStyle name="1DP bold" xfId="1610"/>
    <cellStyle name="1DP_Draft RIIO plan presentation template - Customer Opsx Centre V7" xfId="1611"/>
    <cellStyle name="20% - Accent1 2" xfId="1612"/>
    <cellStyle name="20% - Accent1 2 2" xfId="1613"/>
    <cellStyle name="20% - Accent1 2 2 2" xfId="1614"/>
    <cellStyle name="20% - Accent1 2 2 2 2" xfId="1615"/>
    <cellStyle name="20% - Accent1 2 2 2 2 2" xfId="1616"/>
    <cellStyle name="20% - Accent1 2 2 2 3" xfId="1617"/>
    <cellStyle name="20% - Accent1 2 2 2 4" xfId="1618"/>
    <cellStyle name="20% - Accent1 2 2 3" xfId="1619"/>
    <cellStyle name="20% - Accent1 2 2 3 2" xfId="1620"/>
    <cellStyle name="20% - Accent1 2 2 3 2 2" xfId="1621"/>
    <cellStyle name="20% - Accent1 2 2 4" xfId="1622"/>
    <cellStyle name="20% - Accent1 2 2 5" xfId="1623"/>
    <cellStyle name="20% - Accent1 2 2 6" xfId="1624"/>
    <cellStyle name="20% - Accent1 2 2 6 2" xfId="1625"/>
    <cellStyle name="20% - Accent1 2 3" xfId="1626"/>
    <cellStyle name="20% - Accent1 2 4" xfId="1627"/>
    <cellStyle name="20% - Accent1 2 4 2" xfId="1628"/>
    <cellStyle name="20% - Accent1 2 4 2 2" xfId="1629"/>
    <cellStyle name="20% - Accent1 2 5" xfId="1630"/>
    <cellStyle name="20% - Accent1 2 5 2" xfId="1631"/>
    <cellStyle name="20% - Accent1 2 5 2 2" xfId="1632"/>
    <cellStyle name="20% - Accent1 2 6" xfId="1633"/>
    <cellStyle name="20% - Accent1 2 7" xfId="1634"/>
    <cellStyle name="20% - Accent1 3" xfId="1635"/>
    <cellStyle name="20% - Accent1 3 2" xfId="1636"/>
    <cellStyle name="20% - Accent1 3 3" xfId="1637"/>
    <cellStyle name="20% - Accent1 4" xfId="1638"/>
    <cellStyle name="20% - Accent1 5" xfId="1639"/>
    <cellStyle name="20% - Accent1 6" xfId="1640"/>
    <cellStyle name="20% - Accent1 7" xfId="1641"/>
    <cellStyle name="20% - Accent2 2" xfId="1642"/>
    <cellStyle name="20% - Accent2 2 2" xfId="1643"/>
    <cellStyle name="20% - Accent2 2 2 2" xfId="1644"/>
    <cellStyle name="20% - Accent2 2 2 2 2" xfId="1645"/>
    <cellStyle name="20% - Accent2 2 2 2 2 2" xfId="1646"/>
    <cellStyle name="20% - Accent2 2 2 2 3" xfId="1647"/>
    <cellStyle name="20% - Accent2 2 2 2 4" xfId="1648"/>
    <cellStyle name="20% - Accent2 2 2 3" xfId="1649"/>
    <cellStyle name="20% - Accent2 2 2 3 2" xfId="1650"/>
    <cellStyle name="20% - Accent2 2 2 3 2 2" xfId="1651"/>
    <cellStyle name="20% - Accent2 2 2 4" xfId="1652"/>
    <cellStyle name="20% - Accent2 2 2 5" xfId="1653"/>
    <cellStyle name="20% - Accent2 2 2 6" xfId="1654"/>
    <cellStyle name="20% - Accent2 2 2 6 2" xfId="1655"/>
    <cellStyle name="20% - Accent2 2 3" xfId="1656"/>
    <cellStyle name="20% - Accent2 2 4" xfId="1657"/>
    <cellStyle name="20% - Accent2 2 4 2" xfId="1658"/>
    <cellStyle name="20% - Accent2 2 4 2 2" xfId="1659"/>
    <cellStyle name="20% - Accent2 2 5" xfId="1660"/>
    <cellStyle name="20% - Accent2 2 5 2" xfId="1661"/>
    <cellStyle name="20% - Accent2 2 5 2 2" xfId="1662"/>
    <cellStyle name="20% - Accent2 2 6" xfId="1663"/>
    <cellStyle name="20% - Accent2 2 7" xfId="1664"/>
    <cellStyle name="20% - Accent2 3" xfId="1665"/>
    <cellStyle name="20% - Accent2 3 2" xfId="1666"/>
    <cellStyle name="20% - Accent2 3 3" xfId="1667"/>
    <cellStyle name="20% - Accent2 4" xfId="1668"/>
    <cellStyle name="20% - Accent2 5" xfId="1669"/>
    <cellStyle name="20% - Accent2 6" xfId="1670"/>
    <cellStyle name="20% - Accent2 7" xfId="1671"/>
    <cellStyle name="20% - Accent3 2" xfId="1672"/>
    <cellStyle name="20% - Accent3 2 2" xfId="1673"/>
    <cellStyle name="20% - Accent3 2 2 2" xfId="1674"/>
    <cellStyle name="20% - Accent3 2 2 2 2" xfId="1675"/>
    <cellStyle name="20% - Accent3 2 2 2 2 2" xfId="1676"/>
    <cellStyle name="20% - Accent3 2 2 2 3" xfId="1677"/>
    <cellStyle name="20% - Accent3 2 2 2 4" xfId="1678"/>
    <cellStyle name="20% - Accent3 2 2 3" xfId="1679"/>
    <cellStyle name="20% - Accent3 2 2 3 2" xfId="1680"/>
    <cellStyle name="20% - Accent3 2 2 3 2 2" xfId="1681"/>
    <cellStyle name="20% - Accent3 2 2 4" xfId="1682"/>
    <cellStyle name="20% - Accent3 2 2 5" xfId="1683"/>
    <cellStyle name="20% - Accent3 2 2 6" xfId="1684"/>
    <cellStyle name="20% - Accent3 2 2 6 2" xfId="1685"/>
    <cellStyle name="20% - Accent3 2 3" xfId="1686"/>
    <cellStyle name="20% - Accent3 2 4" xfId="1687"/>
    <cellStyle name="20% - Accent3 2 4 2" xfId="1688"/>
    <cellStyle name="20% - Accent3 2 4 2 2" xfId="1689"/>
    <cellStyle name="20% - Accent3 2 5" xfId="1690"/>
    <cellStyle name="20% - Accent3 2 5 2" xfId="1691"/>
    <cellStyle name="20% - Accent3 2 5 2 2" xfId="1692"/>
    <cellStyle name="20% - Accent3 2 6" xfId="1693"/>
    <cellStyle name="20% - Accent3 2 7" xfId="1694"/>
    <cellStyle name="20% - Accent3 3" xfId="1695"/>
    <cellStyle name="20% - Accent3 3 2" xfId="1696"/>
    <cellStyle name="20% - Accent3 3 3" xfId="1697"/>
    <cellStyle name="20% - Accent3 4" xfId="1698"/>
    <cellStyle name="20% - Accent3 5" xfId="1699"/>
    <cellStyle name="20% - Accent3 6" xfId="1700"/>
    <cellStyle name="20% - Accent3 7" xfId="1701"/>
    <cellStyle name="20% - Accent4 2" xfId="1702"/>
    <cellStyle name="20% - Accent4 2 2" xfId="1703"/>
    <cellStyle name="20% - Accent4 2 2 2" xfId="1704"/>
    <cellStyle name="20% - Accent4 2 2 2 2" xfId="1705"/>
    <cellStyle name="20% - Accent4 2 2 2 2 2" xfId="1706"/>
    <cellStyle name="20% - Accent4 2 2 2 3" xfId="1707"/>
    <cellStyle name="20% - Accent4 2 2 2 4" xfId="1708"/>
    <cellStyle name="20% - Accent4 2 2 3" xfId="1709"/>
    <cellStyle name="20% - Accent4 2 2 3 2" xfId="1710"/>
    <cellStyle name="20% - Accent4 2 2 3 2 2" xfId="1711"/>
    <cellStyle name="20% - Accent4 2 2 4" xfId="1712"/>
    <cellStyle name="20% - Accent4 2 2 5" xfId="1713"/>
    <cellStyle name="20% - Accent4 2 2 6" xfId="1714"/>
    <cellStyle name="20% - Accent4 2 2 6 2" xfId="1715"/>
    <cellStyle name="20% - Accent4 2 3" xfId="1716"/>
    <cellStyle name="20% - Accent4 2 4" xfId="1717"/>
    <cellStyle name="20% - Accent4 2 4 2" xfId="1718"/>
    <cellStyle name="20% - Accent4 2 4 2 2" xfId="1719"/>
    <cellStyle name="20% - Accent4 2 5" xfId="1720"/>
    <cellStyle name="20% - Accent4 2 5 2" xfId="1721"/>
    <cellStyle name="20% - Accent4 2 5 2 2" xfId="1722"/>
    <cellStyle name="20% - Accent4 2 6" xfId="1723"/>
    <cellStyle name="20% - Accent4 2 7" xfId="1724"/>
    <cellStyle name="20% - Accent4 3" xfId="1725"/>
    <cellStyle name="20% - Accent4 3 2" xfId="1726"/>
    <cellStyle name="20% - Accent4 3 3" xfId="1727"/>
    <cellStyle name="20% - Accent4 4" xfId="1728"/>
    <cellStyle name="20% - Accent4 5" xfId="1729"/>
    <cellStyle name="20% - Accent4 6" xfId="1730"/>
    <cellStyle name="20% - Accent4 7" xfId="1731"/>
    <cellStyle name="20% - Accent5 2" xfId="1732"/>
    <cellStyle name="20% - Accent5 2 2" xfId="1733"/>
    <cellStyle name="20% - Accent5 2 2 2" xfId="1734"/>
    <cellStyle name="20% - Accent5 2 2 2 2" xfId="1735"/>
    <cellStyle name="20% - Accent5 2 2 2 2 2" xfId="1736"/>
    <cellStyle name="20% - Accent5 2 2 2 3" xfId="1737"/>
    <cellStyle name="20% - Accent5 2 2 2 4" xfId="1738"/>
    <cellStyle name="20% - Accent5 2 2 3" xfId="1739"/>
    <cellStyle name="20% - Accent5 2 2 3 2" xfId="1740"/>
    <cellStyle name="20% - Accent5 2 2 3 2 2" xfId="1741"/>
    <cellStyle name="20% - Accent5 2 2 4" xfId="1742"/>
    <cellStyle name="20% - Accent5 2 2 5" xfId="1743"/>
    <cellStyle name="20% - Accent5 2 2 6" xfId="1744"/>
    <cellStyle name="20% - Accent5 2 2 6 2" xfId="1745"/>
    <cellStyle name="20% - Accent5 2 3" xfId="1746"/>
    <cellStyle name="20% - Accent5 2 4" xfId="1747"/>
    <cellStyle name="20% - Accent5 2 4 2" xfId="1748"/>
    <cellStyle name="20% - Accent5 2 4 2 2" xfId="1749"/>
    <cellStyle name="20% - Accent5 2 5" xfId="1750"/>
    <cellStyle name="20% - Accent5 2 5 2" xfId="1751"/>
    <cellStyle name="20% - Accent5 2 5 2 2" xfId="1752"/>
    <cellStyle name="20% - Accent5 2 6" xfId="1753"/>
    <cellStyle name="20% - Accent5 2 7" xfId="1754"/>
    <cellStyle name="20% - Accent5 3" xfId="1755"/>
    <cellStyle name="20% - Accent5 3 2" xfId="1756"/>
    <cellStyle name="20% - Accent5 3 3" xfId="1757"/>
    <cellStyle name="20% - Accent5 4" xfId="1758"/>
    <cellStyle name="20% - Accent5 5" xfId="1759"/>
    <cellStyle name="20% - Accent5 6" xfId="1760"/>
    <cellStyle name="20% - Accent5 7" xfId="1761"/>
    <cellStyle name="20% - Accent6 2" xfId="1762"/>
    <cellStyle name="20% - Accent6 2 2" xfId="1763"/>
    <cellStyle name="20% - Accent6 2 2 2" xfId="1764"/>
    <cellStyle name="20% - Accent6 2 2 2 2" xfId="1765"/>
    <cellStyle name="20% - Accent6 2 2 2 2 2" xfId="1766"/>
    <cellStyle name="20% - Accent6 2 2 2 3" xfId="1767"/>
    <cellStyle name="20% - Accent6 2 2 2 4" xfId="1768"/>
    <cellStyle name="20% - Accent6 2 2 3" xfId="1769"/>
    <cellStyle name="20% - Accent6 2 2 3 2" xfId="1770"/>
    <cellStyle name="20% - Accent6 2 2 3 2 2" xfId="1771"/>
    <cellStyle name="20% - Accent6 2 2 4" xfId="1772"/>
    <cellStyle name="20% - Accent6 2 2 5" xfId="1773"/>
    <cellStyle name="20% - Accent6 2 2 6" xfId="1774"/>
    <cellStyle name="20% - Accent6 2 2 6 2" xfId="1775"/>
    <cellStyle name="20% - Accent6 2 3" xfId="1776"/>
    <cellStyle name="20% - Accent6 2 4" xfId="1777"/>
    <cellStyle name="20% - Accent6 2 4 2" xfId="1778"/>
    <cellStyle name="20% - Accent6 2 4 2 2" xfId="1779"/>
    <cellStyle name="20% - Accent6 2 5" xfId="1780"/>
    <cellStyle name="20% - Accent6 2 5 2" xfId="1781"/>
    <cellStyle name="20% - Accent6 2 5 2 2" xfId="1782"/>
    <cellStyle name="20% - Accent6 2 6" xfId="1783"/>
    <cellStyle name="20% - Accent6 2 7" xfId="1784"/>
    <cellStyle name="20% - Accent6 3" xfId="1785"/>
    <cellStyle name="20% - Accent6 3 2" xfId="1786"/>
    <cellStyle name="20% - Accent6 3 3" xfId="1787"/>
    <cellStyle name="20% - Accent6 4" xfId="1788"/>
    <cellStyle name="20% - Accent6 5" xfId="1789"/>
    <cellStyle name="20% - Accent6 6" xfId="1790"/>
    <cellStyle name="20% - Accent6 7" xfId="1791"/>
    <cellStyle name="2DP" xfId="1792"/>
    <cellStyle name="2DP bold" xfId="1793"/>
    <cellStyle name="2DP_Draft RIIO plan presentation template - Customer Opsx Centre V7" xfId="1794"/>
    <cellStyle name="3 V1.00 CORE IMAGE (5200MM3.100 08/01/97)_x000d__x000a__x000d__x000a_[windows]_x000d__x000a_;spooler=yes_x000d__x000a_load=nw" xfId="1795"/>
    <cellStyle name="3 V1.00 CORE IMAGE (5200MM3.100 08/01/97)_x000d__x000a__x000d__x000a_[windows]_x000d__x000a_;spooler=yes_x000d__x000a_load=nw 2" xfId="1796"/>
    <cellStyle name="3DP" xfId="1797"/>
    <cellStyle name="40% - Accent1 2" xfId="2"/>
    <cellStyle name="40% - Accent1 2 10" xfId="4384"/>
    <cellStyle name="40% - Accent1 2 11" xfId="4411"/>
    <cellStyle name="40% - Accent1 2 2" xfId="1799"/>
    <cellStyle name="40% - Accent1 2 2 2" xfId="1800"/>
    <cellStyle name="40% - Accent1 2 2 2 2" xfId="1801"/>
    <cellStyle name="40% - Accent1 2 2 2 2 2" xfId="1802"/>
    <cellStyle name="40% - Accent1 2 2 2 3" xfId="1803"/>
    <cellStyle name="40% - Accent1 2 2 2 4" xfId="1804"/>
    <cellStyle name="40% - Accent1 2 2 3" xfId="1805"/>
    <cellStyle name="40% - Accent1 2 2 3 2" xfId="1806"/>
    <cellStyle name="40% - Accent1 2 2 3 2 2" xfId="1807"/>
    <cellStyle name="40% - Accent1 2 2 4" xfId="1808"/>
    <cellStyle name="40% - Accent1 2 2 5" xfId="1809"/>
    <cellStyle name="40% - Accent1 2 2 6" xfId="1810"/>
    <cellStyle name="40% - Accent1 2 2 6 2" xfId="1811"/>
    <cellStyle name="40% - Accent1 2 3" xfId="1812"/>
    <cellStyle name="40% - Accent1 2 4" xfId="1813"/>
    <cellStyle name="40% - Accent1 2 4 2" xfId="1814"/>
    <cellStyle name="40% - Accent1 2 4 2 2" xfId="1815"/>
    <cellStyle name="40% - Accent1 2 5" xfId="1816"/>
    <cellStyle name="40% - Accent1 2 5 2" xfId="1817"/>
    <cellStyle name="40% - Accent1 2 5 2 2" xfId="1818"/>
    <cellStyle name="40% - Accent1 2 6" xfId="1819"/>
    <cellStyle name="40% - Accent1 2 7" xfId="1820"/>
    <cellStyle name="40% - Accent1 2 8" xfId="1798"/>
    <cellStyle name="40% - Accent1 2 9" xfId="4306"/>
    <cellStyle name="40% - Accent1 3" xfId="1821"/>
    <cellStyle name="40% - Accent1 3 2" xfId="1822"/>
    <cellStyle name="40% - Accent1 3 3" xfId="1823"/>
    <cellStyle name="40% - Accent1 4" xfId="1824"/>
    <cellStyle name="40% - Accent1 5" xfId="1825"/>
    <cellStyle name="40% - Accent1 6" xfId="1826"/>
    <cellStyle name="40% - Accent1 7" xfId="1827"/>
    <cellStyle name="40% - Accent2 2" xfId="1828"/>
    <cellStyle name="40% - Accent2 2 2" xfId="1829"/>
    <cellStyle name="40% - Accent2 2 2 2" xfId="1830"/>
    <cellStyle name="40% - Accent2 2 2 2 2" xfId="1831"/>
    <cellStyle name="40% - Accent2 2 2 2 2 2" xfId="1832"/>
    <cellStyle name="40% - Accent2 2 2 2 3" xfId="1833"/>
    <cellStyle name="40% - Accent2 2 2 2 4" xfId="1834"/>
    <cellStyle name="40% - Accent2 2 2 3" xfId="1835"/>
    <cellStyle name="40% - Accent2 2 2 3 2" xfId="1836"/>
    <cellStyle name="40% - Accent2 2 2 3 2 2" xfId="1837"/>
    <cellStyle name="40% - Accent2 2 2 4" xfId="1838"/>
    <cellStyle name="40% - Accent2 2 2 5" xfId="1839"/>
    <cellStyle name="40% - Accent2 2 2 6" xfId="1840"/>
    <cellStyle name="40% - Accent2 2 2 6 2" xfId="1841"/>
    <cellStyle name="40% - Accent2 2 3" xfId="1842"/>
    <cellStyle name="40% - Accent2 2 4" xfId="1843"/>
    <cellStyle name="40% - Accent2 2 4 2" xfId="1844"/>
    <cellStyle name="40% - Accent2 2 4 2 2" xfId="1845"/>
    <cellStyle name="40% - Accent2 2 5" xfId="1846"/>
    <cellStyle name="40% - Accent2 2 5 2" xfId="1847"/>
    <cellStyle name="40% - Accent2 2 5 2 2" xfId="1848"/>
    <cellStyle name="40% - Accent2 2 6" xfId="1849"/>
    <cellStyle name="40% - Accent2 2 7" xfId="1850"/>
    <cellStyle name="40% - Accent2 3" xfId="1851"/>
    <cellStyle name="40% - Accent2 3 2" xfId="1852"/>
    <cellStyle name="40% - Accent2 3 3" xfId="1853"/>
    <cellStyle name="40% - Accent2 4" xfId="1854"/>
    <cellStyle name="40% - Accent2 5" xfId="1855"/>
    <cellStyle name="40% - Accent2 6" xfId="1856"/>
    <cellStyle name="40% - Accent2 7" xfId="1857"/>
    <cellStyle name="40% - Accent3 2" xfId="1858"/>
    <cellStyle name="40% - Accent3 2 2" xfId="1859"/>
    <cellStyle name="40% - Accent3 2 2 2" xfId="1860"/>
    <cellStyle name="40% - Accent3 2 2 2 2" xfId="1861"/>
    <cellStyle name="40% - Accent3 2 2 2 2 2" xfId="1862"/>
    <cellStyle name="40% - Accent3 2 2 2 3" xfId="1863"/>
    <cellStyle name="40% - Accent3 2 2 2 4" xfId="1864"/>
    <cellStyle name="40% - Accent3 2 2 3" xfId="1865"/>
    <cellStyle name="40% - Accent3 2 2 3 2" xfId="1866"/>
    <cellStyle name="40% - Accent3 2 2 3 2 2" xfId="1867"/>
    <cellStyle name="40% - Accent3 2 2 4" xfId="1868"/>
    <cellStyle name="40% - Accent3 2 2 5" xfId="1869"/>
    <cellStyle name="40% - Accent3 2 2 6" xfId="1870"/>
    <cellStyle name="40% - Accent3 2 2 6 2" xfId="1871"/>
    <cellStyle name="40% - Accent3 2 3" xfId="1872"/>
    <cellStyle name="40% - Accent3 2 4" xfId="1873"/>
    <cellStyle name="40% - Accent3 2 4 2" xfId="1874"/>
    <cellStyle name="40% - Accent3 2 4 2 2" xfId="1875"/>
    <cellStyle name="40% - Accent3 2 5" xfId="1876"/>
    <cellStyle name="40% - Accent3 2 5 2" xfId="1877"/>
    <cellStyle name="40% - Accent3 2 5 2 2" xfId="1878"/>
    <cellStyle name="40% - Accent3 2 6" xfId="1879"/>
    <cellStyle name="40% - Accent3 2 7" xfId="1880"/>
    <cellStyle name="40% - Accent3 3" xfId="1881"/>
    <cellStyle name="40% - Accent3 3 2" xfId="1882"/>
    <cellStyle name="40% - Accent3 3 3" xfId="1883"/>
    <cellStyle name="40% - Accent3 4" xfId="1884"/>
    <cellStyle name="40% - Accent3 5" xfId="1885"/>
    <cellStyle name="40% - Accent3 6" xfId="1886"/>
    <cellStyle name="40% - Accent3 7" xfId="1887"/>
    <cellStyle name="40% - Accent4 2" xfId="1888"/>
    <cellStyle name="40% - Accent4 2 2" xfId="1889"/>
    <cellStyle name="40% - Accent4 2 2 2" xfId="1890"/>
    <cellStyle name="40% - Accent4 2 2 2 2" xfId="1891"/>
    <cellStyle name="40% - Accent4 2 2 2 2 2" xfId="1892"/>
    <cellStyle name="40% - Accent4 2 2 2 3" xfId="1893"/>
    <cellStyle name="40% - Accent4 2 2 2 4" xfId="1894"/>
    <cellStyle name="40% - Accent4 2 2 3" xfId="1895"/>
    <cellStyle name="40% - Accent4 2 2 3 2" xfId="1896"/>
    <cellStyle name="40% - Accent4 2 2 3 2 2" xfId="1897"/>
    <cellStyle name="40% - Accent4 2 2 4" xfId="1898"/>
    <cellStyle name="40% - Accent4 2 2 5" xfId="1899"/>
    <cellStyle name="40% - Accent4 2 2 6" xfId="1900"/>
    <cellStyle name="40% - Accent4 2 2 6 2" xfId="1901"/>
    <cellStyle name="40% - Accent4 2 3" xfId="1902"/>
    <cellStyle name="40% - Accent4 2 4" xfId="1903"/>
    <cellStyle name="40% - Accent4 2 4 2" xfId="1904"/>
    <cellStyle name="40% - Accent4 2 4 2 2" xfId="1905"/>
    <cellStyle name="40% - Accent4 2 5" xfId="1906"/>
    <cellStyle name="40% - Accent4 2 5 2" xfId="1907"/>
    <cellStyle name="40% - Accent4 2 5 2 2" xfId="1908"/>
    <cellStyle name="40% - Accent4 2 6" xfId="1909"/>
    <cellStyle name="40% - Accent4 2 7" xfId="1910"/>
    <cellStyle name="40% - Accent4 3" xfId="1911"/>
    <cellStyle name="40% - Accent4 3 2" xfId="1912"/>
    <cellStyle name="40% - Accent4 3 3" xfId="1913"/>
    <cellStyle name="40% - Accent4 4" xfId="1914"/>
    <cellStyle name="40% - Accent4 5" xfId="1915"/>
    <cellStyle name="40% - Accent4 6" xfId="1916"/>
    <cellStyle name="40% - Accent4 7" xfId="1917"/>
    <cellStyle name="40% - Accent5 2" xfId="1918"/>
    <cellStyle name="40% - Accent5 2 2" xfId="1919"/>
    <cellStyle name="40% - Accent5 2 2 2" xfId="1920"/>
    <cellStyle name="40% - Accent5 2 2 2 2" xfId="1921"/>
    <cellStyle name="40% - Accent5 2 2 2 2 2" xfId="1922"/>
    <cellStyle name="40% - Accent5 2 2 2 3" xfId="1923"/>
    <cellStyle name="40% - Accent5 2 2 2 4" xfId="1924"/>
    <cellStyle name="40% - Accent5 2 2 3" xfId="1925"/>
    <cellStyle name="40% - Accent5 2 2 3 2" xfId="1926"/>
    <cellStyle name="40% - Accent5 2 2 3 2 2" xfId="1927"/>
    <cellStyle name="40% - Accent5 2 2 4" xfId="1928"/>
    <cellStyle name="40% - Accent5 2 2 5" xfId="1929"/>
    <cellStyle name="40% - Accent5 2 2 6" xfId="1930"/>
    <cellStyle name="40% - Accent5 2 2 6 2" xfId="1931"/>
    <cellStyle name="40% - Accent5 2 3" xfId="1932"/>
    <cellStyle name="40% - Accent5 2 4" xfId="1933"/>
    <cellStyle name="40% - Accent5 2 4 2" xfId="1934"/>
    <cellStyle name="40% - Accent5 2 4 2 2" xfId="1935"/>
    <cellStyle name="40% - Accent5 2 5" xfId="1936"/>
    <cellStyle name="40% - Accent5 2 5 2" xfId="1937"/>
    <cellStyle name="40% - Accent5 2 5 2 2" xfId="1938"/>
    <cellStyle name="40% - Accent5 2 6" xfId="1939"/>
    <cellStyle name="40% - Accent5 2 7" xfId="1940"/>
    <cellStyle name="40% - Accent5 3" xfId="1941"/>
    <cellStyle name="40% - Accent5 3 2" xfId="1942"/>
    <cellStyle name="40% - Accent5 3 3" xfId="1943"/>
    <cellStyle name="40% - Accent5 4" xfId="1944"/>
    <cellStyle name="40% - Accent5 5" xfId="1945"/>
    <cellStyle name="40% - Accent5 6" xfId="1946"/>
    <cellStyle name="40% - Accent5 7" xfId="1947"/>
    <cellStyle name="40% - Accent6 2" xfId="1948"/>
    <cellStyle name="40% - Accent6 2 2" xfId="1949"/>
    <cellStyle name="40% - Accent6 2 2 2" xfId="1950"/>
    <cellStyle name="40% - Accent6 2 2 2 2" xfId="1951"/>
    <cellStyle name="40% - Accent6 2 2 2 2 2" xfId="1952"/>
    <cellStyle name="40% - Accent6 2 2 2 3" xfId="1953"/>
    <cellStyle name="40% - Accent6 2 2 2 4" xfId="1954"/>
    <cellStyle name="40% - Accent6 2 2 3" xfId="1955"/>
    <cellStyle name="40% - Accent6 2 2 3 2" xfId="1956"/>
    <cellStyle name="40% - Accent6 2 2 3 2 2" xfId="1957"/>
    <cellStyle name="40% - Accent6 2 2 4" xfId="1958"/>
    <cellStyle name="40% - Accent6 2 2 5" xfId="1959"/>
    <cellStyle name="40% - Accent6 2 2 6" xfId="1960"/>
    <cellStyle name="40% - Accent6 2 2 6 2" xfId="1961"/>
    <cellStyle name="40% - Accent6 2 3" xfId="1962"/>
    <cellStyle name="40% - Accent6 2 4" xfId="1963"/>
    <cellStyle name="40% - Accent6 2 4 2" xfId="1964"/>
    <cellStyle name="40% - Accent6 2 4 2 2" xfId="1965"/>
    <cellStyle name="40% - Accent6 2 5" xfId="1966"/>
    <cellStyle name="40% - Accent6 2 5 2" xfId="1967"/>
    <cellStyle name="40% - Accent6 2 5 2 2" xfId="1968"/>
    <cellStyle name="40% - Accent6 2 6" xfId="1969"/>
    <cellStyle name="40% - Accent6 2 7" xfId="1970"/>
    <cellStyle name="40% - Accent6 3" xfId="1971"/>
    <cellStyle name="40% - Accent6 3 2" xfId="1972"/>
    <cellStyle name="40% - Accent6 3 3" xfId="1973"/>
    <cellStyle name="40% - Accent6 4" xfId="1974"/>
    <cellStyle name="40% - Accent6 5" xfId="1975"/>
    <cellStyle name="40% - Accent6 6" xfId="1976"/>
    <cellStyle name="40% - Accent6 7" xfId="1977"/>
    <cellStyle name="60% - Accent1 2" xfId="1978"/>
    <cellStyle name="60% - Accent1 2 2" xfId="1979"/>
    <cellStyle name="60% - Accent1 2 2 2" xfId="1980"/>
    <cellStyle name="60% - Accent1 2 2 2 2" xfId="1981"/>
    <cellStyle name="60% - Accent1 2 2 2 2 2" xfId="1982"/>
    <cellStyle name="60% - Accent1 2 2 2 3" xfId="1983"/>
    <cellStyle name="60% - Accent1 2 2 2 4" xfId="1984"/>
    <cellStyle name="60% - Accent1 2 2 3" xfId="1985"/>
    <cellStyle name="60% - Accent1 2 2 3 2" xfId="1986"/>
    <cellStyle name="60% - Accent1 2 2 3 2 2" xfId="1987"/>
    <cellStyle name="60% - Accent1 2 2 4" xfId="1988"/>
    <cellStyle name="60% - Accent1 2 2 5" xfId="1989"/>
    <cellStyle name="60% - Accent1 2 2 6" xfId="1990"/>
    <cellStyle name="60% - Accent1 2 2 6 2" xfId="1991"/>
    <cellStyle name="60% - Accent1 2 3" xfId="1992"/>
    <cellStyle name="60% - Accent1 2 4" xfId="1993"/>
    <cellStyle name="60% - Accent1 2 4 2" xfId="1994"/>
    <cellStyle name="60% - Accent1 2 4 2 2" xfId="1995"/>
    <cellStyle name="60% - Accent1 2 5" xfId="1996"/>
    <cellStyle name="60% - Accent1 2 5 2" xfId="1997"/>
    <cellStyle name="60% - Accent1 2 5 2 2" xfId="1998"/>
    <cellStyle name="60% - Accent1 2 6" xfId="1999"/>
    <cellStyle name="60% - Accent1 2 7" xfId="2000"/>
    <cellStyle name="60% - Accent1 3" xfId="2001"/>
    <cellStyle name="60% - Accent1 3 2" xfId="2002"/>
    <cellStyle name="60% - Accent1 3 3" xfId="2003"/>
    <cellStyle name="60% - Accent1 4" xfId="2004"/>
    <cellStyle name="60% - Accent1 5" xfId="2005"/>
    <cellStyle name="60% - Accent1 6" xfId="2006"/>
    <cellStyle name="60% - Accent1 7" xfId="2007"/>
    <cellStyle name="60% - Accent2 2" xfId="2008"/>
    <cellStyle name="60% - Accent2 2 2" xfId="2009"/>
    <cellStyle name="60% - Accent2 2 2 2" xfId="2010"/>
    <cellStyle name="60% - Accent2 2 2 2 2" xfId="2011"/>
    <cellStyle name="60% - Accent2 2 2 2 2 2" xfId="2012"/>
    <cellStyle name="60% - Accent2 2 2 2 3" xfId="2013"/>
    <cellStyle name="60% - Accent2 2 2 2 4" xfId="2014"/>
    <cellStyle name="60% - Accent2 2 2 3" xfId="2015"/>
    <cellStyle name="60% - Accent2 2 2 3 2" xfId="2016"/>
    <cellStyle name="60% - Accent2 2 2 3 2 2" xfId="2017"/>
    <cellStyle name="60% - Accent2 2 2 4" xfId="2018"/>
    <cellStyle name="60% - Accent2 2 2 5" xfId="2019"/>
    <cellStyle name="60% - Accent2 2 2 6" xfId="2020"/>
    <cellStyle name="60% - Accent2 2 2 6 2" xfId="2021"/>
    <cellStyle name="60% - Accent2 2 3" xfId="2022"/>
    <cellStyle name="60% - Accent2 2 4" xfId="2023"/>
    <cellStyle name="60% - Accent2 2 4 2" xfId="2024"/>
    <cellStyle name="60% - Accent2 2 4 2 2" xfId="2025"/>
    <cellStyle name="60% - Accent2 2 5" xfId="2026"/>
    <cellStyle name="60% - Accent2 2 5 2" xfId="2027"/>
    <cellStyle name="60% - Accent2 2 5 2 2" xfId="2028"/>
    <cellStyle name="60% - Accent2 2 6" xfId="2029"/>
    <cellStyle name="60% - Accent2 2 7" xfId="2030"/>
    <cellStyle name="60% - Accent2 3" xfId="2031"/>
    <cellStyle name="60% - Accent2 3 2" xfId="2032"/>
    <cellStyle name="60% - Accent2 3 3" xfId="2033"/>
    <cellStyle name="60% - Accent2 4" xfId="2034"/>
    <cellStyle name="60% - Accent2 5" xfId="2035"/>
    <cellStyle name="60% - Accent2 6" xfId="2036"/>
    <cellStyle name="60% - Accent2 7" xfId="2037"/>
    <cellStyle name="60% - Accent3 2" xfId="2038"/>
    <cellStyle name="60% - Accent3 2 2" xfId="2039"/>
    <cellStyle name="60% - Accent3 2 2 2" xfId="2040"/>
    <cellStyle name="60% - Accent3 2 2 2 2" xfId="2041"/>
    <cellStyle name="60% - Accent3 2 2 2 2 2" xfId="2042"/>
    <cellStyle name="60% - Accent3 2 2 2 3" xfId="2043"/>
    <cellStyle name="60% - Accent3 2 2 2 4" xfId="2044"/>
    <cellStyle name="60% - Accent3 2 2 3" xfId="2045"/>
    <cellStyle name="60% - Accent3 2 2 3 2" xfId="2046"/>
    <cellStyle name="60% - Accent3 2 2 3 2 2" xfId="2047"/>
    <cellStyle name="60% - Accent3 2 2 4" xfId="2048"/>
    <cellStyle name="60% - Accent3 2 2 5" xfId="2049"/>
    <cellStyle name="60% - Accent3 2 2 6" xfId="2050"/>
    <cellStyle name="60% - Accent3 2 2 6 2" xfId="2051"/>
    <cellStyle name="60% - Accent3 2 3" xfId="2052"/>
    <cellStyle name="60% - Accent3 2 4" xfId="2053"/>
    <cellStyle name="60% - Accent3 2 4 2" xfId="2054"/>
    <cellStyle name="60% - Accent3 2 4 2 2" xfId="2055"/>
    <cellStyle name="60% - Accent3 2 5" xfId="2056"/>
    <cellStyle name="60% - Accent3 2 5 2" xfId="2057"/>
    <cellStyle name="60% - Accent3 2 5 2 2" xfId="2058"/>
    <cellStyle name="60% - Accent3 2 6" xfId="2059"/>
    <cellStyle name="60% - Accent3 2 7" xfId="2060"/>
    <cellStyle name="60% - Accent3 3" xfId="2061"/>
    <cellStyle name="60% - Accent3 3 2" xfId="2062"/>
    <cellStyle name="60% - Accent3 3 3" xfId="2063"/>
    <cellStyle name="60% - Accent3 4" xfId="2064"/>
    <cellStyle name="60% - Accent3 5" xfId="2065"/>
    <cellStyle name="60% - Accent3 6" xfId="2066"/>
    <cellStyle name="60% - Accent3 7" xfId="2067"/>
    <cellStyle name="60% - Accent4 2" xfId="2068"/>
    <cellStyle name="60% - Accent4 2 2" xfId="2069"/>
    <cellStyle name="60% - Accent4 2 2 2" xfId="2070"/>
    <cellStyle name="60% - Accent4 2 2 2 2" xfId="2071"/>
    <cellStyle name="60% - Accent4 2 2 2 2 2" xfId="2072"/>
    <cellStyle name="60% - Accent4 2 2 2 3" xfId="2073"/>
    <cellStyle name="60% - Accent4 2 2 2 4" xfId="2074"/>
    <cellStyle name="60% - Accent4 2 2 3" xfId="2075"/>
    <cellStyle name="60% - Accent4 2 2 3 2" xfId="2076"/>
    <cellStyle name="60% - Accent4 2 2 3 2 2" xfId="2077"/>
    <cellStyle name="60% - Accent4 2 2 4" xfId="2078"/>
    <cellStyle name="60% - Accent4 2 2 5" xfId="2079"/>
    <cellStyle name="60% - Accent4 2 2 6" xfId="2080"/>
    <cellStyle name="60% - Accent4 2 2 6 2" xfId="2081"/>
    <cellStyle name="60% - Accent4 2 3" xfId="2082"/>
    <cellStyle name="60% - Accent4 2 4" xfId="2083"/>
    <cellStyle name="60% - Accent4 2 4 2" xfId="2084"/>
    <cellStyle name="60% - Accent4 2 4 2 2" xfId="2085"/>
    <cellStyle name="60% - Accent4 2 5" xfId="2086"/>
    <cellStyle name="60% - Accent4 2 5 2" xfId="2087"/>
    <cellStyle name="60% - Accent4 2 5 2 2" xfId="2088"/>
    <cellStyle name="60% - Accent4 2 6" xfId="2089"/>
    <cellStyle name="60% - Accent4 2 7" xfId="2090"/>
    <cellStyle name="60% - Accent4 3" xfId="2091"/>
    <cellStyle name="60% - Accent4 3 2" xfId="2092"/>
    <cellStyle name="60% - Accent4 3 3" xfId="2093"/>
    <cellStyle name="60% - Accent4 4" xfId="2094"/>
    <cellStyle name="60% - Accent4 5" xfId="2095"/>
    <cellStyle name="60% - Accent4 6" xfId="2096"/>
    <cellStyle name="60% - Accent4 7" xfId="2097"/>
    <cellStyle name="60% - Accent5 2" xfId="2098"/>
    <cellStyle name="60% - Accent5 2 2" xfId="2099"/>
    <cellStyle name="60% - Accent5 2 2 2" xfId="2100"/>
    <cellStyle name="60% - Accent5 2 2 2 2" xfId="2101"/>
    <cellStyle name="60% - Accent5 2 2 2 2 2" xfId="2102"/>
    <cellStyle name="60% - Accent5 2 2 2 3" xfId="2103"/>
    <cellStyle name="60% - Accent5 2 2 2 4" xfId="2104"/>
    <cellStyle name="60% - Accent5 2 2 3" xfId="2105"/>
    <cellStyle name="60% - Accent5 2 2 3 2" xfId="2106"/>
    <cellStyle name="60% - Accent5 2 2 3 2 2" xfId="2107"/>
    <cellStyle name="60% - Accent5 2 2 4" xfId="2108"/>
    <cellStyle name="60% - Accent5 2 2 5" xfId="2109"/>
    <cellStyle name="60% - Accent5 2 2 6" xfId="2110"/>
    <cellStyle name="60% - Accent5 2 2 6 2" xfId="2111"/>
    <cellStyle name="60% - Accent5 2 3" xfId="2112"/>
    <cellStyle name="60% - Accent5 2 4" xfId="2113"/>
    <cellStyle name="60% - Accent5 2 4 2" xfId="2114"/>
    <cellStyle name="60% - Accent5 2 4 2 2" xfId="2115"/>
    <cellStyle name="60% - Accent5 2 5" xfId="2116"/>
    <cellStyle name="60% - Accent5 2 5 2" xfId="2117"/>
    <cellStyle name="60% - Accent5 2 5 2 2" xfId="2118"/>
    <cellStyle name="60% - Accent5 2 6" xfId="2119"/>
    <cellStyle name="60% - Accent5 2 7" xfId="2120"/>
    <cellStyle name="60% - Accent5 3" xfId="2121"/>
    <cellStyle name="60% - Accent5 3 2" xfId="2122"/>
    <cellStyle name="60% - Accent5 3 3" xfId="2123"/>
    <cellStyle name="60% - Accent5 4" xfId="2124"/>
    <cellStyle name="60% - Accent5 5" xfId="2125"/>
    <cellStyle name="60% - Accent5 6" xfId="2126"/>
    <cellStyle name="60% - Accent5 7" xfId="2127"/>
    <cellStyle name="60% - Accent6 2" xfId="2128"/>
    <cellStyle name="60% - Accent6 2 2" xfId="2129"/>
    <cellStyle name="60% - Accent6 2 2 2" xfId="2130"/>
    <cellStyle name="60% - Accent6 2 2 2 2" xfId="2131"/>
    <cellStyle name="60% - Accent6 2 2 2 2 2" xfId="2132"/>
    <cellStyle name="60% - Accent6 2 2 2 3" xfId="2133"/>
    <cellStyle name="60% - Accent6 2 2 2 4" xfId="2134"/>
    <cellStyle name="60% - Accent6 2 2 3" xfId="2135"/>
    <cellStyle name="60% - Accent6 2 2 3 2" xfId="2136"/>
    <cellStyle name="60% - Accent6 2 2 3 2 2" xfId="2137"/>
    <cellStyle name="60% - Accent6 2 2 4" xfId="2138"/>
    <cellStyle name="60% - Accent6 2 2 5" xfId="2139"/>
    <cellStyle name="60% - Accent6 2 2 6" xfId="2140"/>
    <cellStyle name="60% - Accent6 2 2 6 2" xfId="2141"/>
    <cellStyle name="60% - Accent6 2 3" xfId="2142"/>
    <cellStyle name="60% - Accent6 2 4" xfId="2143"/>
    <cellStyle name="60% - Accent6 2 4 2" xfId="2144"/>
    <cellStyle name="60% - Accent6 2 4 2 2" xfId="2145"/>
    <cellStyle name="60% - Accent6 2 5" xfId="2146"/>
    <cellStyle name="60% - Accent6 2 5 2" xfId="2147"/>
    <cellStyle name="60% - Accent6 2 5 2 2" xfId="2148"/>
    <cellStyle name="60% - Accent6 2 6" xfId="2149"/>
    <cellStyle name="60% - Accent6 2 7" xfId="2150"/>
    <cellStyle name="60% - Accent6 3" xfId="2151"/>
    <cellStyle name="60% - Accent6 3 2" xfId="2152"/>
    <cellStyle name="60% - Accent6 3 3" xfId="2153"/>
    <cellStyle name="60% - Accent6 4" xfId="2154"/>
    <cellStyle name="60% - Accent6 5" xfId="2155"/>
    <cellStyle name="60% - Accent6 6" xfId="2156"/>
    <cellStyle name="60% - Accent6 7" xfId="2157"/>
    <cellStyle name="aaa" xfId="2158"/>
    <cellStyle name="Accent1 - 20%" xfId="2159"/>
    <cellStyle name="Accent1 - 20% 2" xfId="2160"/>
    <cellStyle name="Accent1 - 40%" xfId="2161"/>
    <cellStyle name="Accent1 - 40% 2" xfId="2162"/>
    <cellStyle name="Accent1 - 60%" xfId="2163"/>
    <cellStyle name="Accent1 2" xfId="2164"/>
    <cellStyle name="Accent1 2 2" xfId="2165"/>
    <cellStyle name="Accent1 2 2 2" xfId="2166"/>
    <cellStyle name="Accent1 2 2 2 2" xfId="2167"/>
    <cellStyle name="Accent1 2 2 2 2 2" xfId="2168"/>
    <cellStyle name="Accent1 2 2 2 3" xfId="2169"/>
    <cellStyle name="Accent1 2 2 2 4" xfId="2170"/>
    <cellStyle name="Accent1 2 2 3" xfId="2171"/>
    <cellStyle name="Accent1 2 2 3 2" xfId="2172"/>
    <cellStyle name="Accent1 2 2 3 2 2" xfId="2173"/>
    <cellStyle name="Accent1 2 2 4" xfId="2174"/>
    <cellStyle name="Accent1 2 2 5" xfId="2175"/>
    <cellStyle name="Accent1 2 2 6" xfId="2176"/>
    <cellStyle name="Accent1 2 2 6 2" xfId="2177"/>
    <cellStyle name="Accent1 2 3" xfId="2178"/>
    <cellStyle name="Accent1 2 4" xfId="2179"/>
    <cellStyle name="Accent1 2 4 2" xfId="2180"/>
    <cellStyle name="Accent1 2 4 2 2" xfId="2181"/>
    <cellStyle name="Accent1 2 5" xfId="2182"/>
    <cellStyle name="Accent1 2 5 2" xfId="2183"/>
    <cellStyle name="Accent1 2 5 2 2" xfId="2184"/>
    <cellStyle name="Accent1 2 6" xfId="2185"/>
    <cellStyle name="Accent1 2 7" xfId="2186"/>
    <cellStyle name="Accent1 3" xfId="2187"/>
    <cellStyle name="Accent1 3 2" xfId="2188"/>
    <cellStyle name="Accent1 3 3" xfId="2189"/>
    <cellStyle name="Accent1 4" xfId="2190"/>
    <cellStyle name="Accent1 5" xfId="2191"/>
    <cellStyle name="Accent1 6" xfId="2192"/>
    <cellStyle name="Accent1 7" xfId="2193"/>
    <cellStyle name="Accent2 - 20%" xfId="2194"/>
    <cellStyle name="Accent2 - 20% 2" xfId="2195"/>
    <cellStyle name="Accent2 - 40%" xfId="2196"/>
    <cellStyle name="Accent2 - 40% 2" xfId="2197"/>
    <cellStyle name="Accent2 - 60%" xfId="2198"/>
    <cellStyle name="Accent2 2" xfId="2199"/>
    <cellStyle name="Accent2 2 2" xfId="2200"/>
    <cellStyle name="Accent2 2 2 2" xfId="2201"/>
    <cellStyle name="Accent2 2 2 2 2" xfId="2202"/>
    <cellStyle name="Accent2 2 2 2 2 2" xfId="2203"/>
    <cellStyle name="Accent2 2 2 2 3" xfId="2204"/>
    <cellStyle name="Accent2 2 2 2 4" xfId="2205"/>
    <cellStyle name="Accent2 2 2 3" xfId="2206"/>
    <cellStyle name="Accent2 2 2 3 2" xfId="2207"/>
    <cellStyle name="Accent2 2 2 3 2 2" xfId="2208"/>
    <cellStyle name="Accent2 2 2 4" xfId="2209"/>
    <cellStyle name="Accent2 2 2 5" xfId="2210"/>
    <cellStyle name="Accent2 2 2 6" xfId="2211"/>
    <cellStyle name="Accent2 2 2 6 2" xfId="2212"/>
    <cellStyle name="Accent2 2 3" xfId="2213"/>
    <cellStyle name="Accent2 2 4" xfId="2214"/>
    <cellStyle name="Accent2 2 4 2" xfId="2215"/>
    <cellStyle name="Accent2 2 4 2 2" xfId="2216"/>
    <cellStyle name="Accent2 2 5" xfId="2217"/>
    <cellStyle name="Accent2 2 5 2" xfId="2218"/>
    <cellStyle name="Accent2 2 5 2 2" xfId="2219"/>
    <cellStyle name="Accent2 2 6" xfId="2220"/>
    <cellStyle name="Accent2 2 7" xfId="2221"/>
    <cellStyle name="Accent2 3" xfId="2222"/>
    <cellStyle name="Accent2 3 2" xfId="2223"/>
    <cellStyle name="Accent2 3 3" xfId="2224"/>
    <cellStyle name="Accent2 4" xfId="2225"/>
    <cellStyle name="Accent2 5" xfId="2226"/>
    <cellStyle name="Accent2 6" xfId="2227"/>
    <cellStyle name="Accent2 7" xfId="2228"/>
    <cellStyle name="Accent3 - 20%" xfId="2229"/>
    <cellStyle name="Accent3 - 20% 2" xfId="2230"/>
    <cellStyle name="Accent3 - 40%" xfId="2231"/>
    <cellStyle name="Accent3 - 40% 2" xfId="2232"/>
    <cellStyle name="Accent3 - 60%" xfId="2233"/>
    <cellStyle name="Accent3 2" xfId="2234"/>
    <cellStyle name="Accent3 2 2" xfId="2235"/>
    <cellStyle name="Accent3 2 2 2" xfId="2236"/>
    <cellStyle name="Accent3 2 2 2 2" xfId="2237"/>
    <cellStyle name="Accent3 2 2 2 2 2" xfId="2238"/>
    <cellStyle name="Accent3 2 2 2 3" xfId="2239"/>
    <cellStyle name="Accent3 2 2 2 4" xfId="2240"/>
    <cellStyle name="Accent3 2 2 3" xfId="2241"/>
    <cellStyle name="Accent3 2 2 3 2" xfId="2242"/>
    <cellStyle name="Accent3 2 2 3 2 2" xfId="2243"/>
    <cellStyle name="Accent3 2 2 4" xfId="2244"/>
    <cellStyle name="Accent3 2 2 5" xfId="2245"/>
    <cellStyle name="Accent3 2 2 6" xfId="2246"/>
    <cellStyle name="Accent3 2 2 6 2" xfId="2247"/>
    <cellStyle name="Accent3 2 3" xfId="2248"/>
    <cellStyle name="Accent3 2 4" xfId="2249"/>
    <cellStyle name="Accent3 2 4 2" xfId="2250"/>
    <cellStyle name="Accent3 2 4 2 2" xfId="2251"/>
    <cellStyle name="Accent3 2 5" xfId="2252"/>
    <cellStyle name="Accent3 2 5 2" xfId="2253"/>
    <cellStyle name="Accent3 2 5 2 2" xfId="2254"/>
    <cellStyle name="Accent3 2 6" xfId="2255"/>
    <cellStyle name="Accent3 2 7" xfId="2256"/>
    <cellStyle name="Accent3 3" xfId="2257"/>
    <cellStyle name="Accent3 3 2" xfId="2258"/>
    <cellStyle name="Accent3 3 3" xfId="2259"/>
    <cellStyle name="Accent3 4" xfId="2260"/>
    <cellStyle name="Accent3 5" xfId="2261"/>
    <cellStyle name="Accent3 6" xfId="2262"/>
    <cellStyle name="Accent3 7" xfId="2263"/>
    <cellStyle name="Accent4 - 20%" xfId="2264"/>
    <cellStyle name="Accent4 - 20% 2" xfId="2265"/>
    <cellStyle name="Accent4 - 40%" xfId="2266"/>
    <cellStyle name="Accent4 - 40% 2" xfId="2267"/>
    <cellStyle name="Accent4 - 60%" xfId="2268"/>
    <cellStyle name="Accent4 2" xfId="2269"/>
    <cellStyle name="Accent4 2 2" xfId="2270"/>
    <cellStyle name="Accent4 2 2 2" xfId="2271"/>
    <cellStyle name="Accent4 2 2 2 2" xfId="2272"/>
    <cellStyle name="Accent4 2 2 2 2 2" xfId="2273"/>
    <cellStyle name="Accent4 2 2 2 3" xfId="2274"/>
    <cellStyle name="Accent4 2 2 2 4" xfId="2275"/>
    <cellStyle name="Accent4 2 2 3" xfId="2276"/>
    <cellStyle name="Accent4 2 2 3 2" xfId="2277"/>
    <cellStyle name="Accent4 2 2 3 2 2" xfId="2278"/>
    <cellStyle name="Accent4 2 2 4" xfId="2279"/>
    <cellStyle name="Accent4 2 2 5" xfId="2280"/>
    <cellStyle name="Accent4 2 2 6" xfId="2281"/>
    <cellStyle name="Accent4 2 2 6 2" xfId="2282"/>
    <cellStyle name="Accent4 2 3" xfId="2283"/>
    <cellStyle name="Accent4 2 4" xfId="2284"/>
    <cellStyle name="Accent4 2 4 2" xfId="2285"/>
    <cellStyle name="Accent4 2 4 2 2" xfId="2286"/>
    <cellStyle name="Accent4 2 5" xfId="2287"/>
    <cellStyle name="Accent4 2 5 2" xfId="2288"/>
    <cellStyle name="Accent4 2 5 2 2" xfId="2289"/>
    <cellStyle name="Accent4 2 6" xfId="2290"/>
    <cellStyle name="Accent4 2 7" xfId="2291"/>
    <cellStyle name="Accent4 3" xfId="2292"/>
    <cellStyle name="Accent4 3 2" xfId="2293"/>
    <cellStyle name="Accent4 3 3" xfId="2294"/>
    <cellStyle name="Accent4 4" xfId="2295"/>
    <cellStyle name="Accent4 5" xfId="2296"/>
    <cellStyle name="Accent4 6" xfId="2297"/>
    <cellStyle name="Accent4 7" xfId="2298"/>
    <cellStyle name="Accent5 - 20%" xfId="2299"/>
    <cellStyle name="Accent5 - 20% 2" xfId="2300"/>
    <cellStyle name="Accent5 - 40%" xfId="2301"/>
    <cellStyle name="Accent5 - 40% 2" xfId="2302"/>
    <cellStyle name="Accent5 - 60%" xfId="2303"/>
    <cellStyle name="Accent5 2" xfId="2304"/>
    <cellStyle name="Accent5 2 2" xfId="2305"/>
    <cellStyle name="Accent5 2 2 2" xfId="2306"/>
    <cellStyle name="Accent5 2 2 2 2" xfId="2307"/>
    <cellStyle name="Accent5 2 2 2 2 2" xfId="2308"/>
    <cellStyle name="Accent5 2 2 2 3" xfId="2309"/>
    <cellStyle name="Accent5 2 2 2 4" xfId="2310"/>
    <cellStyle name="Accent5 2 2 3" xfId="2311"/>
    <cellStyle name="Accent5 2 2 3 2" xfId="2312"/>
    <cellStyle name="Accent5 2 2 3 2 2" xfId="2313"/>
    <cellStyle name="Accent5 2 2 4" xfId="2314"/>
    <cellStyle name="Accent5 2 2 5" xfId="2315"/>
    <cellStyle name="Accent5 2 2 6" xfId="2316"/>
    <cellStyle name="Accent5 2 2 6 2" xfId="2317"/>
    <cellStyle name="Accent5 2 3" xfId="2318"/>
    <cellStyle name="Accent5 2 4" xfId="2319"/>
    <cellStyle name="Accent5 2 4 2" xfId="2320"/>
    <cellStyle name="Accent5 2 4 2 2" xfId="2321"/>
    <cellStyle name="Accent5 2 5" xfId="2322"/>
    <cellStyle name="Accent5 2 5 2" xfId="2323"/>
    <cellStyle name="Accent5 2 5 2 2" xfId="2324"/>
    <cellStyle name="Accent5 2 6" xfId="2325"/>
    <cellStyle name="Accent5 2 7" xfId="2326"/>
    <cellStyle name="Accent5 3" xfId="2327"/>
    <cellStyle name="Accent5 3 2" xfId="2328"/>
    <cellStyle name="Accent5 3 3" xfId="2329"/>
    <cellStyle name="Accent5 4" xfId="2330"/>
    <cellStyle name="Accent5 5" xfId="2331"/>
    <cellStyle name="Accent5 6" xfId="2332"/>
    <cellStyle name="Accent5 7" xfId="2333"/>
    <cellStyle name="Accent6 - 20%" xfId="2334"/>
    <cellStyle name="Accent6 - 20% 2" xfId="2335"/>
    <cellStyle name="Accent6 - 40%" xfId="2336"/>
    <cellStyle name="Accent6 - 40% 2" xfId="2337"/>
    <cellStyle name="Accent6 - 60%" xfId="2338"/>
    <cellStyle name="Accent6 2" xfId="2339"/>
    <cellStyle name="Accent6 2 2" xfId="2340"/>
    <cellStyle name="Accent6 2 2 2" xfId="2341"/>
    <cellStyle name="Accent6 2 2 2 2" xfId="2342"/>
    <cellStyle name="Accent6 2 2 2 2 2" xfId="2343"/>
    <cellStyle name="Accent6 2 2 2 3" xfId="2344"/>
    <cellStyle name="Accent6 2 2 2 4" xfId="2345"/>
    <cellStyle name="Accent6 2 2 3" xfId="2346"/>
    <cellStyle name="Accent6 2 2 3 2" xfId="2347"/>
    <cellStyle name="Accent6 2 2 3 2 2" xfId="2348"/>
    <cellStyle name="Accent6 2 2 4" xfId="2349"/>
    <cellStyle name="Accent6 2 2 5" xfId="2350"/>
    <cellStyle name="Accent6 2 2 6" xfId="2351"/>
    <cellStyle name="Accent6 2 2 6 2" xfId="2352"/>
    <cellStyle name="Accent6 2 3" xfId="2353"/>
    <cellStyle name="Accent6 2 4" xfId="2354"/>
    <cellStyle name="Accent6 2 4 2" xfId="2355"/>
    <cellStyle name="Accent6 2 4 2 2" xfId="2356"/>
    <cellStyle name="Accent6 2 5" xfId="2357"/>
    <cellStyle name="Accent6 2 5 2" xfId="2358"/>
    <cellStyle name="Accent6 2 5 2 2" xfId="2359"/>
    <cellStyle name="Accent6 2 6" xfId="2360"/>
    <cellStyle name="Accent6 2 7" xfId="2361"/>
    <cellStyle name="Accent6 3" xfId="2362"/>
    <cellStyle name="Accent6 3 2" xfId="2363"/>
    <cellStyle name="Accent6 3 3" xfId="2364"/>
    <cellStyle name="Accent6 4" xfId="2365"/>
    <cellStyle name="Accent6 5" xfId="2366"/>
    <cellStyle name="Accent6 6" xfId="2367"/>
    <cellStyle name="Accent6 7" xfId="2368"/>
    <cellStyle name="Acrual" xfId="2369"/>
    <cellStyle name="Actual" xfId="2370"/>
    <cellStyle name="Actual Date" xfId="2371"/>
    <cellStyle name="ÅëÈ­ [0]_±âÅ¸" xfId="2372"/>
    <cellStyle name="ÅëÈ­_±âÅ¸" xfId="2373"/>
    <cellStyle name="AFE" xfId="2374"/>
    <cellStyle name="Allign center" xfId="2375"/>
    <cellStyle name="alternate" xfId="2376"/>
    <cellStyle name="Ancillary" xfId="2377"/>
    <cellStyle name="Anos" xfId="2378"/>
    <cellStyle name="Array" xfId="2379"/>
    <cellStyle name="ÄÞ¸¶ [0]_±âÅ¸" xfId="2380"/>
    <cellStyle name="ÄÞ¸¶_±âÅ¸" xfId="2381"/>
    <cellStyle name="Bad 2" xfId="2382"/>
    <cellStyle name="Bad 2 10" xfId="2383"/>
    <cellStyle name="Bad 2 11" xfId="2384"/>
    <cellStyle name="Bad 2 12" xfId="2385"/>
    <cellStyle name="Bad 2 13" xfId="2386"/>
    <cellStyle name="Bad 2 14" xfId="2387"/>
    <cellStyle name="Bad 2 15" xfId="2388"/>
    <cellStyle name="Bad 2 16" xfId="2389"/>
    <cellStyle name="Bad 2 17" xfId="2390"/>
    <cellStyle name="Bad 2 18" xfId="2391"/>
    <cellStyle name="Bad 2 19" xfId="2392"/>
    <cellStyle name="Bad 2 2" xfId="2393"/>
    <cellStyle name="Bad 2 2 2" xfId="2394"/>
    <cellStyle name="Bad 2 2 2 2" xfId="2395"/>
    <cellStyle name="Bad 2 2 2 2 2" xfId="2396"/>
    <cellStyle name="Bad 2 2 2 3" xfId="2397"/>
    <cellStyle name="Bad 2 2 2 4" xfId="2398"/>
    <cellStyle name="Bad 2 2 3" xfId="2399"/>
    <cellStyle name="Bad 2 2 3 2" xfId="2400"/>
    <cellStyle name="Bad 2 2 3 2 2" xfId="2401"/>
    <cellStyle name="Bad 2 2 4" xfId="2402"/>
    <cellStyle name="Bad 2 2 5" xfId="2403"/>
    <cellStyle name="Bad 2 2 6" xfId="2404"/>
    <cellStyle name="Bad 2 2 6 2" xfId="2405"/>
    <cellStyle name="Bad 2 20" xfId="2406"/>
    <cellStyle name="Bad 2 21" xfId="2407"/>
    <cellStyle name="Bad 2 22" xfId="2408"/>
    <cellStyle name="Bad 2 23" xfId="2409"/>
    <cellStyle name="Bad 2 24" xfId="2410"/>
    <cellStyle name="Bad 2 25" xfId="2411"/>
    <cellStyle name="Bad 2 26" xfId="2412"/>
    <cellStyle name="Bad 2 27" xfId="2413"/>
    <cellStyle name="Bad 2 28" xfId="2414"/>
    <cellStyle name="Bad 2 29" xfId="2415"/>
    <cellStyle name="Bad 2 3" xfId="2416"/>
    <cellStyle name="Bad 2 30" xfId="2417"/>
    <cellStyle name="Bad 2 31" xfId="2418"/>
    <cellStyle name="Bad 2 32" xfId="2419"/>
    <cellStyle name="Bad 2 33" xfId="2420"/>
    <cellStyle name="Bad 2 34" xfId="2421"/>
    <cellStyle name="Bad 2 35" xfId="2422"/>
    <cellStyle name="Bad 2 36" xfId="2423"/>
    <cellStyle name="Bad 2 37" xfId="2424"/>
    <cellStyle name="Bad 2 38" xfId="2425"/>
    <cellStyle name="Bad 2 39" xfId="2426"/>
    <cellStyle name="Bad 2 4" xfId="2427"/>
    <cellStyle name="Bad 2 4 2" xfId="2428"/>
    <cellStyle name="Bad 2 4 2 2" xfId="2429"/>
    <cellStyle name="Bad 2 40" xfId="2430"/>
    <cellStyle name="Bad 2 41" xfId="2431"/>
    <cellStyle name="Bad 2 42" xfId="2432"/>
    <cellStyle name="Bad 2 43" xfId="2433"/>
    <cellStyle name="Bad 2 44" xfId="2434"/>
    <cellStyle name="Bad 2 45" xfId="2435"/>
    <cellStyle name="Bad 2 46" xfId="2436"/>
    <cellStyle name="Bad 2 47" xfId="2437"/>
    <cellStyle name="Bad 2 48" xfId="2438"/>
    <cellStyle name="Bad 2 49" xfId="2439"/>
    <cellStyle name="Bad 2 5" xfId="2440"/>
    <cellStyle name="Bad 2 5 2" xfId="2441"/>
    <cellStyle name="Bad 2 5 2 2" xfId="2442"/>
    <cellStyle name="Bad 2 50" xfId="2443"/>
    <cellStyle name="Bad 2 51" xfId="2444"/>
    <cellStyle name="Bad 2 52" xfId="2445"/>
    <cellStyle name="Bad 2 53" xfId="2446"/>
    <cellStyle name="Bad 2 54" xfId="2447"/>
    <cellStyle name="Bad 2 55" xfId="2448"/>
    <cellStyle name="Bad 2 56" xfId="2449"/>
    <cellStyle name="Bad 2 57" xfId="2450"/>
    <cellStyle name="Bad 2 58" xfId="2451"/>
    <cellStyle name="Bad 2 59" xfId="2452"/>
    <cellStyle name="Bad 2 6" xfId="2453"/>
    <cellStyle name="Bad 2 60" xfId="2454"/>
    <cellStyle name="Bad 2 61" xfId="2455"/>
    <cellStyle name="Bad 2 62" xfId="2456"/>
    <cellStyle name="Bad 2 63" xfId="2457"/>
    <cellStyle name="Bad 2 7" xfId="2458"/>
    <cellStyle name="Bad 2 8" xfId="2459"/>
    <cellStyle name="Bad 2 9" xfId="2460"/>
    <cellStyle name="Bad 3" xfId="2461"/>
    <cellStyle name="Bad 3 10" xfId="2462"/>
    <cellStyle name="Bad 3 11" xfId="2463"/>
    <cellStyle name="Bad 3 12" xfId="2464"/>
    <cellStyle name="Bad 3 13" xfId="2465"/>
    <cellStyle name="Bad 3 14" xfId="2466"/>
    <cellStyle name="Bad 3 2" xfId="2467"/>
    <cellStyle name="Bad 3 3" xfId="2468"/>
    <cellStyle name="Bad 3 4" xfId="2469"/>
    <cellStyle name="Bad 3 5" xfId="2470"/>
    <cellStyle name="Bad 3 6" xfId="2471"/>
    <cellStyle name="Bad 3 7" xfId="2472"/>
    <cellStyle name="Bad 3 8" xfId="2473"/>
    <cellStyle name="Bad 3 9" xfId="2474"/>
    <cellStyle name="Bad 4" xfId="2475"/>
    <cellStyle name="Bad 4 2" xfId="2476"/>
    <cellStyle name="Bad 4 3" xfId="2477"/>
    <cellStyle name="Bad 5" xfId="2478"/>
    <cellStyle name="Bad 6" xfId="2479"/>
    <cellStyle name="Bad 7" xfId="2480"/>
    <cellStyle name="Bad 8" xfId="2481"/>
    <cellStyle name="Band 1" xfId="2482"/>
    <cellStyle name="Band 2" xfId="2483"/>
    <cellStyle name="billion" xfId="2484"/>
    <cellStyle name="blank" xfId="2485"/>
    <cellStyle name="BlankCellReferenced" xfId="2486"/>
    <cellStyle name="blue axis cells" xfId="2487"/>
    <cellStyle name="Blue Percent" xfId="2488"/>
    <cellStyle name="blue text cells" xfId="2489"/>
    <cellStyle name="BMHeading" xfId="2490"/>
    <cellStyle name="BMPercent" xfId="2491"/>
    <cellStyle name="Body" xfId="2492"/>
    <cellStyle name="Bold/Border" xfId="2493"/>
    <cellStyle name="BooleanYorN" xfId="2494"/>
    <cellStyle name="bp--" xfId="2495"/>
    <cellStyle name="brakcomma" xfId="2496"/>
    <cellStyle name="Brand Default" xfId="2497"/>
    <cellStyle name="Brand Source" xfId="2498"/>
    <cellStyle name="Brand Subtitle with Underline" xfId="2499"/>
    <cellStyle name="Brand Title" xfId="2500"/>
    <cellStyle name="Bullet" xfId="2501"/>
    <cellStyle name="c" xfId="2502"/>
    <cellStyle name="c_Bal Sheets" xfId="2503"/>
    <cellStyle name="c_Credit (2)" xfId="2504"/>
    <cellStyle name="c_Earnings" xfId="2505"/>
    <cellStyle name="c_Earnings (2)" xfId="2506"/>
    <cellStyle name="c_finsumm" xfId="2507"/>
    <cellStyle name="c_GoroWipTax-to2050_fromCo_Oct21_99" xfId="2508"/>
    <cellStyle name="c_HardInc " xfId="2509"/>
    <cellStyle name="c_Hist Inputs (2)" xfId="2510"/>
    <cellStyle name="c_IEL_finsumm" xfId="2511"/>
    <cellStyle name="c_IEL_finsumm1" xfId="2512"/>
    <cellStyle name="c_LBO Summary" xfId="2513"/>
    <cellStyle name="c_Schedules" xfId="2514"/>
    <cellStyle name="c_Trans Assump (2)" xfId="2515"/>
    <cellStyle name="c_Unit Price Sen. (2)" xfId="2516"/>
    <cellStyle name="Ç¥ÁØ_¿ù°£¿ä¾àº¸°í" xfId="2517"/>
    <cellStyle name="CALC Amount" xfId="2518"/>
    <cellStyle name="CALC Amount [1]" xfId="2519"/>
    <cellStyle name="CALC Amount [2]" xfId="2520"/>
    <cellStyle name="CALC Amount Total" xfId="2521"/>
    <cellStyle name="CALC Amount Total [1]" xfId="2522"/>
    <cellStyle name="CALC Amount Total [1] 2" xfId="2523"/>
    <cellStyle name="CALC Amount Total [2]" xfId="2524"/>
    <cellStyle name="CALC Amount Total [2] 2" xfId="2525"/>
    <cellStyle name="CALC Amount Total 2" xfId="2526"/>
    <cellStyle name="CALC Currency" xfId="2527"/>
    <cellStyle name="Calc Currency (0)" xfId="2528"/>
    <cellStyle name="CALC Currency [1]" xfId="2529"/>
    <cellStyle name="CALC Currency [2]" xfId="2530"/>
    <cellStyle name="CALC Currency Total" xfId="2531"/>
    <cellStyle name="CALC Currency Total [1]" xfId="2532"/>
    <cellStyle name="CALC Currency Total [1] 2" xfId="2533"/>
    <cellStyle name="CALC Currency Total [2]" xfId="2534"/>
    <cellStyle name="CALC Currency Total [2] 2" xfId="2535"/>
    <cellStyle name="CALC Currency Total 2" xfId="2536"/>
    <cellStyle name="CALC Date Long" xfId="2537"/>
    <cellStyle name="CALC Date Short" xfId="2538"/>
    <cellStyle name="CALC Percent" xfId="2539"/>
    <cellStyle name="CALC Percent [1]" xfId="2540"/>
    <cellStyle name="CALC Percent [2]" xfId="2541"/>
    <cellStyle name="CALC Percent Total" xfId="2542"/>
    <cellStyle name="CALC Percent Total [1]" xfId="2543"/>
    <cellStyle name="CALC Percent Total [1] 2" xfId="2544"/>
    <cellStyle name="CALC Percent Total [2]" xfId="2545"/>
    <cellStyle name="CALC Percent Total [2] 2" xfId="2546"/>
    <cellStyle name="CALC Percent Total 2" xfId="2547"/>
    <cellStyle name="Calc0" xfId="2548"/>
    <cellStyle name="Calc1" xfId="2549"/>
    <cellStyle name="Calc2" xfId="2550"/>
    <cellStyle name="Calc4" xfId="2551"/>
    <cellStyle name="CalcInput" xfId="2552"/>
    <cellStyle name="Calcs" xfId="2553"/>
    <cellStyle name="Calculation 2" xfId="2554"/>
    <cellStyle name="Calculation 2 10" xfId="2555"/>
    <cellStyle name="Calculation 2 11" xfId="2556"/>
    <cellStyle name="Calculation 2 12" xfId="2557"/>
    <cellStyle name="Calculation 2 13" xfId="2558"/>
    <cellStyle name="Calculation 2 14" xfId="2559"/>
    <cellStyle name="Calculation 2 15" xfId="2560"/>
    <cellStyle name="Calculation 2 16" xfId="2561"/>
    <cellStyle name="Calculation 2 17" xfId="2562"/>
    <cellStyle name="Calculation 2 18" xfId="2563"/>
    <cellStyle name="Calculation 2 19" xfId="2564"/>
    <cellStyle name="Calculation 2 2" xfId="2565"/>
    <cellStyle name="Calculation 2 2 10" xfId="2566"/>
    <cellStyle name="Calculation 2 2 11" xfId="2567"/>
    <cellStyle name="Calculation 2 2 12" xfId="2568"/>
    <cellStyle name="Calculation 2 2 13" xfId="2569"/>
    <cellStyle name="Calculation 2 2 14" xfId="2570"/>
    <cellStyle name="Calculation 2 2 15" xfId="2571"/>
    <cellStyle name="Calculation 2 2 16" xfId="2572"/>
    <cellStyle name="Calculation 2 2 17" xfId="2573"/>
    <cellStyle name="Calculation 2 2 18" xfId="2574"/>
    <cellStyle name="Calculation 2 2 19" xfId="2575"/>
    <cellStyle name="Calculation 2 2 2" xfId="2576"/>
    <cellStyle name="Calculation 2 2 20" xfId="2577"/>
    <cellStyle name="Calculation 2 2 21" xfId="2578"/>
    <cellStyle name="Calculation 2 2 22" xfId="2579"/>
    <cellStyle name="Calculation 2 2 23" xfId="2580"/>
    <cellStyle name="Calculation 2 2 24" xfId="2581"/>
    <cellStyle name="Calculation 2 2 25" xfId="2582"/>
    <cellStyle name="Calculation 2 2 26" xfId="2583"/>
    <cellStyle name="Calculation 2 2 27" xfId="2584"/>
    <cellStyle name="Calculation 2 2 28" xfId="2585"/>
    <cellStyle name="Calculation 2 2 29" xfId="2586"/>
    <cellStyle name="Calculation 2 2 3" xfId="2587"/>
    <cellStyle name="Calculation 2 2 30" xfId="2588"/>
    <cellStyle name="Calculation 2 2 31" xfId="2589"/>
    <cellStyle name="Calculation 2 2 32" xfId="2590"/>
    <cellStyle name="Calculation 2 2 4" xfId="2591"/>
    <cellStyle name="Calculation 2 2 5" xfId="2592"/>
    <cellStyle name="Calculation 2 2 6" xfId="2593"/>
    <cellStyle name="Calculation 2 2 7" xfId="2594"/>
    <cellStyle name="Calculation 2 2 8" xfId="2595"/>
    <cellStyle name="Calculation 2 2 9" xfId="2596"/>
    <cellStyle name="Calculation 2 20" xfId="2597"/>
    <cellStyle name="Calculation 2 21" xfId="2598"/>
    <cellStyle name="Calculation 2 22" xfId="2599"/>
    <cellStyle name="Calculation 2 23" xfId="2600"/>
    <cellStyle name="Calculation 2 24" xfId="2601"/>
    <cellStyle name="Calculation 2 25" xfId="2602"/>
    <cellStyle name="Calculation 2 26" xfId="2603"/>
    <cellStyle name="Calculation 2 27" xfId="2604"/>
    <cellStyle name="Calculation 2 28" xfId="2605"/>
    <cellStyle name="Calculation 2 29" xfId="2606"/>
    <cellStyle name="Calculation 2 3" xfId="2607"/>
    <cellStyle name="Calculation 2 3 10" xfId="2608"/>
    <cellStyle name="Calculation 2 3 11" xfId="2609"/>
    <cellStyle name="Calculation 2 3 12" xfId="2610"/>
    <cellStyle name="Calculation 2 3 13" xfId="2611"/>
    <cellStyle name="Calculation 2 3 14" xfId="2612"/>
    <cellStyle name="Calculation 2 3 15" xfId="2613"/>
    <cellStyle name="Calculation 2 3 16" xfId="2614"/>
    <cellStyle name="Calculation 2 3 17" xfId="2615"/>
    <cellStyle name="Calculation 2 3 18" xfId="2616"/>
    <cellStyle name="Calculation 2 3 19" xfId="2617"/>
    <cellStyle name="Calculation 2 3 2" xfId="2618"/>
    <cellStyle name="Calculation 2 3 20" xfId="2619"/>
    <cellStyle name="Calculation 2 3 21" xfId="2620"/>
    <cellStyle name="Calculation 2 3 22" xfId="2621"/>
    <cellStyle name="Calculation 2 3 23" xfId="2622"/>
    <cellStyle name="Calculation 2 3 24" xfId="2623"/>
    <cellStyle name="Calculation 2 3 25" xfId="2624"/>
    <cellStyle name="Calculation 2 3 26" xfId="2625"/>
    <cellStyle name="Calculation 2 3 27" xfId="2626"/>
    <cellStyle name="Calculation 2 3 28" xfId="2627"/>
    <cellStyle name="Calculation 2 3 29" xfId="2628"/>
    <cellStyle name="Calculation 2 3 3" xfId="2629"/>
    <cellStyle name="Calculation 2 3 30" xfId="2630"/>
    <cellStyle name="Calculation 2 3 31" xfId="2631"/>
    <cellStyle name="Calculation 2 3 32" xfId="2632"/>
    <cellStyle name="Calculation 2 3 4" xfId="2633"/>
    <cellStyle name="Calculation 2 3 5" xfId="2634"/>
    <cellStyle name="Calculation 2 3 6" xfId="2635"/>
    <cellStyle name="Calculation 2 3 7" xfId="2636"/>
    <cellStyle name="Calculation 2 3 8" xfId="2637"/>
    <cellStyle name="Calculation 2 3 9" xfId="2638"/>
    <cellStyle name="Calculation 2 30" xfId="2639"/>
    <cellStyle name="Calculation 2 31" xfId="2640"/>
    <cellStyle name="Calculation 2 32" xfId="2641"/>
    <cellStyle name="Calculation 2 33" xfId="2642"/>
    <cellStyle name="Calculation 2 34" xfId="2643"/>
    <cellStyle name="Calculation 2 35" xfId="2644"/>
    <cellStyle name="Calculation 2 36" xfId="2645"/>
    <cellStyle name="Calculation 2 4" xfId="2646"/>
    <cellStyle name="Calculation 2 4 10" xfId="2647"/>
    <cellStyle name="Calculation 2 4 11" xfId="2648"/>
    <cellStyle name="Calculation 2 4 12" xfId="2649"/>
    <cellStyle name="Calculation 2 4 13" xfId="2650"/>
    <cellStyle name="Calculation 2 4 14" xfId="2651"/>
    <cellStyle name="Calculation 2 4 15" xfId="2652"/>
    <cellStyle name="Calculation 2 4 16" xfId="2653"/>
    <cellStyle name="Calculation 2 4 17" xfId="2654"/>
    <cellStyle name="Calculation 2 4 18" xfId="2655"/>
    <cellStyle name="Calculation 2 4 19" xfId="2656"/>
    <cellStyle name="Calculation 2 4 2" xfId="2657"/>
    <cellStyle name="Calculation 2 4 20" xfId="2658"/>
    <cellStyle name="Calculation 2 4 21" xfId="2659"/>
    <cellStyle name="Calculation 2 4 22" xfId="2660"/>
    <cellStyle name="Calculation 2 4 23" xfId="2661"/>
    <cellStyle name="Calculation 2 4 24" xfId="2662"/>
    <cellStyle name="Calculation 2 4 25" xfId="2663"/>
    <cellStyle name="Calculation 2 4 26" xfId="2664"/>
    <cellStyle name="Calculation 2 4 27" xfId="2665"/>
    <cellStyle name="Calculation 2 4 28" xfId="2666"/>
    <cellStyle name="Calculation 2 4 29" xfId="2667"/>
    <cellStyle name="Calculation 2 4 3" xfId="2668"/>
    <cellStyle name="Calculation 2 4 30" xfId="2669"/>
    <cellStyle name="Calculation 2 4 31" xfId="2670"/>
    <cellStyle name="Calculation 2 4 32" xfId="2671"/>
    <cellStyle name="Calculation 2 4 4" xfId="2672"/>
    <cellStyle name="Calculation 2 4 5" xfId="2673"/>
    <cellStyle name="Calculation 2 4 6" xfId="2674"/>
    <cellStyle name="Calculation 2 4 7" xfId="2675"/>
    <cellStyle name="Calculation 2 4 8" xfId="2676"/>
    <cellStyle name="Calculation 2 4 9" xfId="2677"/>
    <cellStyle name="Calculation 2 5" xfId="2678"/>
    <cellStyle name="Calculation 2 5 10" xfId="2679"/>
    <cellStyle name="Calculation 2 5 11" xfId="2680"/>
    <cellStyle name="Calculation 2 5 12" xfId="2681"/>
    <cellStyle name="Calculation 2 5 13" xfId="2682"/>
    <cellStyle name="Calculation 2 5 14" xfId="2683"/>
    <cellStyle name="Calculation 2 5 15" xfId="2684"/>
    <cellStyle name="Calculation 2 5 16" xfId="2685"/>
    <cellStyle name="Calculation 2 5 17" xfId="2686"/>
    <cellStyle name="Calculation 2 5 18" xfId="2687"/>
    <cellStyle name="Calculation 2 5 19" xfId="2688"/>
    <cellStyle name="Calculation 2 5 2" xfId="2689"/>
    <cellStyle name="Calculation 2 5 20" xfId="2690"/>
    <cellStyle name="Calculation 2 5 21" xfId="2691"/>
    <cellStyle name="Calculation 2 5 22" xfId="2692"/>
    <cellStyle name="Calculation 2 5 23" xfId="2693"/>
    <cellStyle name="Calculation 2 5 24" xfId="2694"/>
    <cellStyle name="Calculation 2 5 25" xfId="2695"/>
    <cellStyle name="Calculation 2 5 26" xfId="2696"/>
    <cellStyle name="Calculation 2 5 27" xfId="2697"/>
    <cellStyle name="Calculation 2 5 28" xfId="2698"/>
    <cellStyle name="Calculation 2 5 29" xfId="2699"/>
    <cellStyle name="Calculation 2 5 3" xfId="2700"/>
    <cellStyle name="Calculation 2 5 30" xfId="2701"/>
    <cellStyle name="Calculation 2 5 31" xfId="2702"/>
    <cellStyle name="Calculation 2 5 32" xfId="2703"/>
    <cellStyle name="Calculation 2 5 4" xfId="2704"/>
    <cellStyle name="Calculation 2 5 5" xfId="2705"/>
    <cellStyle name="Calculation 2 5 6" xfId="2706"/>
    <cellStyle name="Calculation 2 5 7" xfId="2707"/>
    <cellStyle name="Calculation 2 5 8" xfId="2708"/>
    <cellStyle name="Calculation 2 5 9" xfId="2709"/>
    <cellStyle name="Calculation 2 6" xfId="2710"/>
    <cellStyle name="Calculation 2 7" xfId="2711"/>
    <cellStyle name="Calculation 2 8" xfId="2712"/>
    <cellStyle name="Calculation 2 9" xfId="2713"/>
    <cellStyle name="Calculation 3" xfId="2714"/>
    <cellStyle name="CalculationDate" xfId="2715"/>
    <cellStyle name="Cash (0dp)" xfId="2716"/>
    <cellStyle name="Cash (0dp+NZ)" xfId="2717"/>
    <cellStyle name="Cash (2dp)" xfId="2718"/>
    <cellStyle name="Cash (2dp+NZ)" xfId="2719"/>
    <cellStyle name="Check" xfId="2720"/>
    <cellStyle name="Check Cell 2" xfId="2721"/>
    <cellStyle name="Check Cell 3" xfId="2722"/>
    <cellStyle name="ColBlue" xfId="2723"/>
    <cellStyle name="ColGreen" xfId="2724"/>
    <cellStyle name="ColRed" xfId="2725"/>
    <cellStyle name="column Head Underlined" xfId="2726"/>
    <cellStyle name="Column Heading" xfId="2727"/>
    <cellStyle name="ColumnHeading" xfId="2728"/>
    <cellStyle name="ColumnHeadings" xfId="2729"/>
    <cellStyle name="ColumnHeadings2" xfId="2730"/>
    <cellStyle name="Comma" xfId="4252" builtinId="3"/>
    <cellStyle name="Comma  - Style1" xfId="2731"/>
    <cellStyle name="Comma  - Style2" xfId="2732"/>
    <cellStyle name="Comma  - Style3" xfId="2733"/>
    <cellStyle name="Comma  - Style4" xfId="2734"/>
    <cellStyle name="Comma  - Style5" xfId="2735"/>
    <cellStyle name="Comma  - Style6" xfId="2736"/>
    <cellStyle name="Comma  - Style7" xfId="2737"/>
    <cellStyle name="Comma  - Style8" xfId="2738"/>
    <cellStyle name="Comma (0)" xfId="2739"/>
    <cellStyle name="Comma (0dp)" xfId="2740"/>
    <cellStyle name="Comma (0dp+NZ)" xfId="2741"/>
    <cellStyle name="Comma (1)" xfId="2742"/>
    <cellStyle name="Comma (2)" xfId="2743"/>
    <cellStyle name="Comma (2dp)" xfId="2744"/>
    <cellStyle name="Comma (2dp) Dashed" xfId="2745"/>
    <cellStyle name="Comma (2dp) Nil" xfId="2746"/>
    <cellStyle name="Comma (2dp)_Budget Est Oct 03" xfId="2747"/>
    <cellStyle name="Comma (2dp+NZ)" xfId="2748"/>
    <cellStyle name="Comma (nz)" xfId="2749"/>
    <cellStyle name="Comma [1]" xfId="2750"/>
    <cellStyle name="Comma [2]" xfId="2751"/>
    <cellStyle name="Comma [3]" xfId="2752"/>
    <cellStyle name="Comma 0" xfId="2753"/>
    <cellStyle name="Comma 0*" xfId="2754"/>
    <cellStyle name="Comma 0_Model_Sep_2_02" xfId="2755"/>
    <cellStyle name="Comma 10" xfId="2756"/>
    <cellStyle name="Comma 11" xfId="2757"/>
    <cellStyle name="Comma 12" xfId="2758"/>
    <cellStyle name="Comma 13" xfId="2759"/>
    <cellStyle name="Comma 14" xfId="2760"/>
    <cellStyle name="Comma 15" xfId="2761"/>
    <cellStyle name="Comma 16" xfId="2762"/>
    <cellStyle name="Comma 17" xfId="2763"/>
    <cellStyle name="Comma 18" xfId="2764"/>
    <cellStyle name="Comma 19" xfId="2765"/>
    <cellStyle name="Comma 19 2" xfId="2766"/>
    <cellStyle name="Comma 19 2 2" xfId="4297"/>
    <cellStyle name="Comma 19 3" xfId="4296"/>
    <cellStyle name="Comma 2" xfId="5"/>
    <cellStyle name="Comma 2 10" xfId="2768"/>
    <cellStyle name="Comma 2 10 10" xfId="2769"/>
    <cellStyle name="Comma 2 10 11" xfId="2770"/>
    <cellStyle name="Comma 2 10 12" xfId="2771"/>
    <cellStyle name="Comma 2 10 2" xfId="2772"/>
    <cellStyle name="Comma 2 10 2 2" xfId="2773"/>
    <cellStyle name="Comma 2 10 2 3" xfId="2774"/>
    <cellStyle name="Comma 2 10 3" xfId="2775"/>
    <cellStyle name="Comma 2 10 4" xfId="2776"/>
    <cellStyle name="Comma 2 10 5" xfId="2777"/>
    <cellStyle name="Comma 2 10 6" xfId="2778"/>
    <cellStyle name="Comma 2 10 6 2" xfId="2779"/>
    <cellStyle name="Comma 2 10 7" xfId="2780"/>
    <cellStyle name="Comma 2 10 7 2" xfId="2781"/>
    <cellStyle name="Comma 2 10 7 3" xfId="2782"/>
    <cellStyle name="Comma 2 10 8" xfId="2783"/>
    <cellStyle name="Comma 2 10 9" xfId="2784"/>
    <cellStyle name="Comma 2 100" xfId="2785"/>
    <cellStyle name="Comma 2 101" xfId="2786"/>
    <cellStyle name="Comma 2 102" xfId="2787"/>
    <cellStyle name="Comma 2 103" xfId="2788"/>
    <cellStyle name="Comma 2 104" xfId="2789"/>
    <cellStyle name="Comma 2 105" xfId="2790"/>
    <cellStyle name="Comma 2 106" xfId="2791"/>
    <cellStyle name="Comma 2 107" xfId="2792"/>
    <cellStyle name="Comma 2 108" xfId="2793"/>
    <cellStyle name="Comma 2 109" xfId="2794"/>
    <cellStyle name="Comma 2 11" xfId="2795"/>
    <cellStyle name="Comma 2 110" xfId="2796"/>
    <cellStyle name="Comma 2 111" xfId="2797"/>
    <cellStyle name="Comma 2 112" xfId="2798"/>
    <cellStyle name="Comma 2 113" xfId="2799"/>
    <cellStyle name="Comma 2 114" xfId="2800"/>
    <cellStyle name="Comma 2 115" xfId="2801"/>
    <cellStyle name="Comma 2 116" xfId="2802"/>
    <cellStyle name="Comma 2 117" xfId="2803"/>
    <cellStyle name="Comma 2 118" xfId="2804"/>
    <cellStyle name="Comma 2 119" xfId="2805"/>
    <cellStyle name="Comma 2 12" xfId="2806"/>
    <cellStyle name="Comma 2 120" xfId="2807"/>
    <cellStyle name="Comma 2 121" xfId="2808"/>
    <cellStyle name="Comma 2 122" xfId="2809"/>
    <cellStyle name="Comma 2 123" xfId="2810"/>
    <cellStyle name="Comma 2 124" xfId="2811"/>
    <cellStyle name="Comma 2 125" xfId="2812"/>
    <cellStyle name="Comma 2 126" xfId="2813"/>
    <cellStyle name="Comma 2 127" xfId="2814"/>
    <cellStyle name="Comma 2 128" xfId="2767"/>
    <cellStyle name="Comma 2 129" xfId="4308"/>
    <cellStyle name="Comma 2 13" xfId="2815"/>
    <cellStyle name="Comma 2 14" xfId="2816"/>
    <cellStyle name="Comma 2 15" xfId="2817"/>
    <cellStyle name="Comma 2 16" xfId="2818"/>
    <cellStyle name="Comma 2 17" xfId="2819"/>
    <cellStyle name="Comma 2 18" xfId="2820"/>
    <cellStyle name="Comma 2 19" xfId="2821"/>
    <cellStyle name="Comma 2 2" xfId="4"/>
    <cellStyle name="Comma 2 2 10" xfId="2823"/>
    <cellStyle name="Comma 2 2 11" xfId="2824"/>
    <cellStyle name="Comma 2 2 12" xfId="2825"/>
    <cellStyle name="Comma 2 2 13" xfId="2826"/>
    <cellStyle name="Comma 2 2 14" xfId="2827"/>
    <cellStyle name="Comma 2 2 15" xfId="2828"/>
    <cellStyle name="Comma 2 2 16" xfId="2829"/>
    <cellStyle name="Comma 2 2 17" xfId="2830"/>
    <cellStyle name="Comma 2 2 18" xfId="2831"/>
    <cellStyle name="Comma 2 2 19" xfId="2832"/>
    <cellStyle name="Comma 2 2 2" xfId="2833"/>
    <cellStyle name="Comma 2 2 2 10" xfId="2834"/>
    <cellStyle name="Comma 2 2 2 11" xfId="2835"/>
    <cellStyle name="Comma 2 2 2 12" xfId="2836"/>
    <cellStyle name="Comma 2 2 2 13" xfId="2837"/>
    <cellStyle name="Comma 2 2 2 14" xfId="2838"/>
    <cellStyle name="Comma 2 2 2 15" xfId="2839"/>
    <cellStyle name="Comma 2 2 2 2" xfId="2840"/>
    <cellStyle name="Comma 2 2 2 2 2" xfId="2841"/>
    <cellStyle name="Comma 2 2 2 2 2 10" xfId="2842"/>
    <cellStyle name="Comma 2 2 2 2 2 11" xfId="2843"/>
    <cellStyle name="Comma 2 2 2 2 2 12" xfId="2844"/>
    <cellStyle name="Comma 2 2 2 2 2 13" xfId="2845"/>
    <cellStyle name="Comma 2 2 2 2 2 14" xfId="2846"/>
    <cellStyle name="Comma 2 2 2 2 2 2" xfId="2847"/>
    <cellStyle name="Comma 2 2 2 2 2 3" xfId="2848"/>
    <cellStyle name="Comma 2 2 2 2 2 4" xfId="2849"/>
    <cellStyle name="Comma 2 2 2 2 2 5" xfId="2850"/>
    <cellStyle name="Comma 2 2 2 2 2 6" xfId="2851"/>
    <cellStyle name="Comma 2 2 2 2 2 7" xfId="2852"/>
    <cellStyle name="Comma 2 2 2 2 2 8" xfId="2853"/>
    <cellStyle name="Comma 2 2 2 2 2 9" xfId="2854"/>
    <cellStyle name="Comma 2 2 2 3" xfId="2855"/>
    <cellStyle name="Comma 2 2 2 4" xfId="2856"/>
    <cellStyle name="Comma 2 2 2 5" xfId="2857"/>
    <cellStyle name="Comma 2 2 2 6" xfId="2858"/>
    <cellStyle name="Comma 2 2 2 7" xfId="2859"/>
    <cellStyle name="Comma 2 2 2 8" xfId="2860"/>
    <cellStyle name="Comma 2 2 2 9" xfId="2861"/>
    <cellStyle name="Comma 2 2 20" xfId="2862"/>
    <cellStyle name="Comma 2 2 21" xfId="2863"/>
    <cellStyle name="Comma 2 2 22" xfId="2864"/>
    <cellStyle name="Comma 2 2 23" xfId="2865"/>
    <cellStyle name="Comma 2 2 24" xfId="2866"/>
    <cellStyle name="Comma 2 2 25" xfId="2867"/>
    <cellStyle name="Comma 2 2 26" xfId="2868"/>
    <cellStyle name="Comma 2 2 27" xfId="2869"/>
    <cellStyle name="Comma 2 2 28" xfId="2870"/>
    <cellStyle name="Comma 2 2 29" xfId="2871"/>
    <cellStyle name="Comma 2 2 3" xfId="2872"/>
    <cellStyle name="Comma 2 2 3 10" xfId="2873"/>
    <cellStyle name="Comma 2 2 3 11" xfId="2874"/>
    <cellStyle name="Comma 2 2 3 12" xfId="2875"/>
    <cellStyle name="Comma 2 2 3 13" xfId="2876"/>
    <cellStyle name="Comma 2 2 3 2" xfId="2877"/>
    <cellStyle name="Comma 2 2 3 3" xfId="2878"/>
    <cellStyle name="Comma 2 2 3 4" xfId="2879"/>
    <cellStyle name="Comma 2 2 3 5" xfId="2880"/>
    <cellStyle name="Comma 2 2 3 6" xfId="2881"/>
    <cellStyle name="Comma 2 2 3 7" xfId="2882"/>
    <cellStyle name="Comma 2 2 3 8" xfId="2883"/>
    <cellStyle name="Comma 2 2 3 9" xfId="2884"/>
    <cellStyle name="Comma 2 2 30" xfId="2885"/>
    <cellStyle name="Comma 2 2 31" xfId="2886"/>
    <cellStyle name="Comma 2 2 32" xfId="2887"/>
    <cellStyle name="Comma 2 2 33" xfId="2888"/>
    <cellStyle name="Comma 2 2 34" xfId="2889"/>
    <cellStyle name="Comma 2 2 35" xfId="2890"/>
    <cellStyle name="Comma 2 2 36" xfId="2891"/>
    <cellStyle name="Comma 2 2 37" xfId="2892"/>
    <cellStyle name="Comma 2 2 38" xfId="2893"/>
    <cellStyle name="Comma 2 2 39" xfId="2894"/>
    <cellStyle name="Comma 2 2 4" xfId="2895"/>
    <cellStyle name="Comma 2 2 40" xfId="2896"/>
    <cellStyle name="Comma 2 2 41" xfId="2897"/>
    <cellStyle name="Comma 2 2 42" xfId="2898"/>
    <cellStyle name="Comma 2 2 43" xfId="2899"/>
    <cellStyle name="Comma 2 2 44" xfId="2900"/>
    <cellStyle name="Comma 2 2 45" xfId="2901"/>
    <cellStyle name="Comma 2 2 46" xfId="2902"/>
    <cellStyle name="Comma 2 2 47" xfId="2903"/>
    <cellStyle name="Comma 2 2 48" xfId="2822"/>
    <cellStyle name="Comma 2 2 49" xfId="4307"/>
    <cellStyle name="Comma 2 2 5" xfId="2904"/>
    <cellStyle name="Comma 2 2 6" xfId="2905"/>
    <cellStyle name="Comma 2 2 7" xfId="2906"/>
    <cellStyle name="Comma 2 2 8" xfId="2907"/>
    <cellStyle name="Comma 2 2 9" xfId="2908"/>
    <cellStyle name="Comma 2 2_3.1.2 DB Pension Detail" xfId="2909"/>
    <cellStyle name="Comma 2 20" xfId="2910"/>
    <cellStyle name="Comma 2 21" xfId="2911"/>
    <cellStyle name="Comma 2 22" xfId="2912"/>
    <cellStyle name="Comma 2 23" xfId="2913"/>
    <cellStyle name="Comma 2 24" xfId="2914"/>
    <cellStyle name="Comma 2 25" xfId="2915"/>
    <cellStyle name="Comma 2 26" xfId="2916"/>
    <cellStyle name="Comma 2 27" xfId="2917"/>
    <cellStyle name="Comma 2 28" xfId="2918"/>
    <cellStyle name="Comma 2 29" xfId="2919"/>
    <cellStyle name="Comma 2 3" xfId="2920"/>
    <cellStyle name="Comma 2 3 10" xfId="2921"/>
    <cellStyle name="Comma 2 3 11" xfId="2922"/>
    <cellStyle name="Comma 2 3 12" xfId="2923"/>
    <cellStyle name="Comma 2 3 13" xfId="2924"/>
    <cellStyle name="Comma 2 3 14" xfId="2925"/>
    <cellStyle name="Comma 2 3 15" xfId="2926"/>
    <cellStyle name="Comma 2 3 16" xfId="2927"/>
    <cellStyle name="Comma 2 3 17" xfId="2928"/>
    <cellStyle name="Comma 2 3 18" xfId="2929"/>
    <cellStyle name="Comma 2 3 19" xfId="2930"/>
    <cellStyle name="Comma 2 3 2" xfId="2931"/>
    <cellStyle name="Comma 2 3 2 2" xfId="2932"/>
    <cellStyle name="Comma 2 3 2 2 10" xfId="2933"/>
    <cellStyle name="Comma 2 3 2 2 11" xfId="2934"/>
    <cellStyle name="Comma 2 3 2 2 12" xfId="2935"/>
    <cellStyle name="Comma 2 3 2 2 13" xfId="2936"/>
    <cellStyle name="Comma 2 3 2 2 14" xfId="2937"/>
    <cellStyle name="Comma 2 3 2 2 15" xfId="2938"/>
    <cellStyle name="Comma 2 3 2 2 2" xfId="2939"/>
    <cellStyle name="Comma 2 3 2 2 3" xfId="2940"/>
    <cellStyle name="Comma 2 3 2 2 4" xfId="2941"/>
    <cellStyle name="Comma 2 3 2 2 5" xfId="2942"/>
    <cellStyle name="Comma 2 3 2 2 6" xfId="2943"/>
    <cellStyle name="Comma 2 3 2 2 7" xfId="2944"/>
    <cellStyle name="Comma 2 3 2 2 8" xfId="2945"/>
    <cellStyle name="Comma 2 3 2 2 9" xfId="2946"/>
    <cellStyle name="Comma 2 3 2_3.1.2 DB Pension Detail" xfId="2947"/>
    <cellStyle name="Comma 2 3 20" xfId="2948"/>
    <cellStyle name="Comma 2 3 21" xfId="2949"/>
    <cellStyle name="Comma 2 3 22" xfId="2950"/>
    <cellStyle name="Comma 2 3 23" xfId="2951"/>
    <cellStyle name="Comma 2 3 24" xfId="2952"/>
    <cellStyle name="Comma 2 3 25" xfId="2953"/>
    <cellStyle name="Comma 2 3 26" xfId="2954"/>
    <cellStyle name="Comma 2 3 27" xfId="2955"/>
    <cellStyle name="Comma 2 3 28" xfId="2956"/>
    <cellStyle name="Comma 2 3 29" xfId="2957"/>
    <cellStyle name="Comma 2 3 3" xfId="2958"/>
    <cellStyle name="Comma 2 3 3 10" xfId="2959"/>
    <cellStyle name="Comma 2 3 3 11" xfId="2960"/>
    <cellStyle name="Comma 2 3 3 12" xfId="2961"/>
    <cellStyle name="Comma 2 3 3 13" xfId="2962"/>
    <cellStyle name="Comma 2 3 3 2" xfId="2963"/>
    <cellStyle name="Comma 2 3 3 3" xfId="2964"/>
    <cellStyle name="Comma 2 3 3 4" xfId="2965"/>
    <cellStyle name="Comma 2 3 3 5" xfId="2966"/>
    <cellStyle name="Comma 2 3 3 6" xfId="2967"/>
    <cellStyle name="Comma 2 3 3 7" xfId="2968"/>
    <cellStyle name="Comma 2 3 3 8" xfId="2969"/>
    <cellStyle name="Comma 2 3 3 9" xfId="2970"/>
    <cellStyle name="Comma 2 3 30" xfId="2971"/>
    <cellStyle name="Comma 2 3 31" xfId="2972"/>
    <cellStyle name="Comma 2 3 32" xfId="2973"/>
    <cellStyle name="Comma 2 3 33" xfId="2974"/>
    <cellStyle name="Comma 2 3 34" xfId="2975"/>
    <cellStyle name="Comma 2 3 35" xfId="2976"/>
    <cellStyle name="Comma 2 3 36" xfId="2977"/>
    <cellStyle name="Comma 2 3 37" xfId="2978"/>
    <cellStyle name="Comma 2 3 38" xfId="2979"/>
    <cellStyle name="Comma 2 3 39" xfId="2980"/>
    <cellStyle name="Comma 2 3 4" xfId="2981"/>
    <cellStyle name="Comma 2 3 40" xfId="2982"/>
    <cellStyle name="Comma 2 3 41" xfId="2983"/>
    <cellStyle name="Comma 2 3 42" xfId="2984"/>
    <cellStyle name="Comma 2 3 43" xfId="2985"/>
    <cellStyle name="Comma 2 3 44" xfId="2986"/>
    <cellStyle name="Comma 2 3 45" xfId="2987"/>
    <cellStyle name="Comma 2 3 46" xfId="2988"/>
    <cellStyle name="Comma 2 3 47" xfId="2989"/>
    <cellStyle name="Comma 2 3 48" xfId="2990"/>
    <cellStyle name="Comma 2 3 5" xfId="2991"/>
    <cellStyle name="Comma 2 3 6" xfId="2992"/>
    <cellStyle name="Comma 2 3 7" xfId="2993"/>
    <cellStyle name="Comma 2 3 8" xfId="2994"/>
    <cellStyle name="Comma 2 3 9" xfId="2995"/>
    <cellStyle name="Comma 2 3_3.1.2 DB Pension Detail" xfId="2996"/>
    <cellStyle name="Comma 2 30" xfId="2997"/>
    <cellStyle name="Comma 2 31" xfId="2998"/>
    <cellStyle name="Comma 2 32" xfId="2999"/>
    <cellStyle name="Comma 2 33" xfId="3000"/>
    <cellStyle name="Comma 2 34" xfId="3001"/>
    <cellStyle name="Comma 2 35" xfId="3002"/>
    <cellStyle name="Comma 2 36" xfId="3003"/>
    <cellStyle name="Comma 2 37" xfId="3004"/>
    <cellStyle name="Comma 2 38" xfId="3005"/>
    <cellStyle name="Comma 2 39" xfId="3006"/>
    <cellStyle name="Comma 2 4" xfId="3007"/>
    <cellStyle name="Comma 2 4 10" xfId="3008"/>
    <cellStyle name="Comma 2 4 11" xfId="3009"/>
    <cellStyle name="Comma 2 4 12" xfId="3010"/>
    <cellStyle name="Comma 2 4 13" xfId="3011"/>
    <cellStyle name="Comma 2 4 14" xfId="3012"/>
    <cellStyle name="Comma 2 4 15" xfId="3013"/>
    <cellStyle name="Comma 2 4 16" xfId="3014"/>
    <cellStyle name="Comma 2 4 17" xfId="3015"/>
    <cellStyle name="Comma 2 4 18" xfId="3016"/>
    <cellStyle name="Comma 2 4 19" xfId="3017"/>
    <cellStyle name="Comma 2 4 2" xfId="3018"/>
    <cellStyle name="Comma 2 4 2 10" xfId="3019"/>
    <cellStyle name="Comma 2 4 2 11" xfId="3020"/>
    <cellStyle name="Comma 2 4 2 12" xfId="3021"/>
    <cellStyle name="Comma 2 4 2 13" xfId="3022"/>
    <cellStyle name="Comma 2 4 2 14" xfId="3023"/>
    <cellStyle name="Comma 2 4 2 15" xfId="3024"/>
    <cellStyle name="Comma 2 4 2 16" xfId="3025"/>
    <cellStyle name="Comma 2 4 2 17" xfId="3026"/>
    <cellStyle name="Comma 2 4 2 2" xfId="3027"/>
    <cellStyle name="Comma 2 4 2 3" xfId="3028"/>
    <cellStyle name="Comma 2 4 2 4" xfId="3029"/>
    <cellStyle name="Comma 2 4 2 5" xfId="3030"/>
    <cellStyle name="Comma 2 4 2 6" xfId="3031"/>
    <cellStyle name="Comma 2 4 2 7" xfId="3032"/>
    <cellStyle name="Comma 2 4 2 8" xfId="3033"/>
    <cellStyle name="Comma 2 4 2 9" xfId="3034"/>
    <cellStyle name="Comma 2 4 20" xfId="3035"/>
    <cellStyle name="Comma 2 4 21" xfId="3036"/>
    <cellStyle name="Comma 2 4 22" xfId="3037"/>
    <cellStyle name="Comma 2 4 23" xfId="3038"/>
    <cellStyle name="Comma 2 4 24" xfId="3039"/>
    <cellStyle name="Comma 2 4 25" xfId="3040"/>
    <cellStyle name="Comma 2 4 26" xfId="3041"/>
    <cellStyle name="Comma 2 4 27" xfId="3042"/>
    <cellStyle name="Comma 2 4 28" xfId="3043"/>
    <cellStyle name="Comma 2 4 29" xfId="3044"/>
    <cellStyle name="Comma 2 4 3" xfId="3045"/>
    <cellStyle name="Comma 2 4 30" xfId="3046"/>
    <cellStyle name="Comma 2 4 31" xfId="3047"/>
    <cellStyle name="Comma 2 4 32" xfId="3048"/>
    <cellStyle name="Comma 2 4 33" xfId="3049"/>
    <cellStyle name="Comma 2 4 34" xfId="3050"/>
    <cellStyle name="Comma 2 4 35" xfId="3051"/>
    <cellStyle name="Comma 2 4 36" xfId="3052"/>
    <cellStyle name="Comma 2 4 37" xfId="3053"/>
    <cellStyle name="Comma 2 4 38" xfId="3054"/>
    <cellStyle name="Comma 2 4 39" xfId="3055"/>
    <cellStyle name="Comma 2 4 4" xfId="3056"/>
    <cellStyle name="Comma 2 4 40" xfId="3057"/>
    <cellStyle name="Comma 2 4 41" xfId="3058"/>
    <cellStyle name="Comma 2 4 42" xfId="3059"/>
    <cellStyle name="Comma 2 4 43" xfId="3060"/>
    <cellStyle name="Comma 2 4 44" xfId="3061"/>
    <cellStyle name="Comma 2 4 45" xfId="3062"/>
    <cellStyle name="Comma 2 4 46" xfId="3063"/>
    <cellStyle name="Comma 2 4 47" xfId="3064"/>
    <cellStyle name="Comma 2 4 48" xfId="3065"/>
    <cellStyle name="Comma 2 4 49" xfId="3066"/>
    <cellStyle name="Comma 2 4 5" xfId="3067"/>
    <cellStyle name="Comma 2 4 50" xfId="3068"/>
    <cellStyle name="Comma 2 4 51" xfId="3069"/>
    <cellStyle name="Comma 2 4 52" xfId="3070"/>
    <cellStyle name="Comma 2 4 53" xfId="3071"/>
    <cellStyle name="Comma 2 4 54" xfId="3072"/>
    <cellStyle name="Comma 2 4 55" xfId="3073"/>
    <cellStyle name="Comma 2 4 56" xfId="3074"/>
    <cellStyle name="Comma 2 4 57" xfId="3075"/>
    <cellStyle name="Comma 2 4 58" xfId="3076"/>
    <cellStyle name="Comma 2 4 59" xfId="3077"/>
    <cellStyle name="Comma 2 4 6" xfId="3078"/>
    <cellStyle name="Comma 2 4 60" xfId="3079"/>
    <cellStyle name="Comma 2 4 61" xfId="3080"/>
    <cellStyle name="Comma 2 4 62" xfId="3081"/>
    <cellStyle name="Comma 2 4 63" xfId="3082"/>
    <cellStyle name="Comma 2 4 64" xfId="3083"/>
    <cellStyle name="Comma 2 4 65" xfId="3084"/>
    <cellStyle name="Comma 2 4 66" xfId="3085"/>
    <cellStyle name="Comma 2 4 67" xfId="3086"/>
    <cellStyle name="Comma 2 4 68" xfId="3087"/>
    <cellStyle name="Comma 2 4 69" xfId="3088"/>
    <cellStyle name="Comma 2 4 7" xfId="3089"/>
    <cellStyle name="Comma 2 4 70" xfId="3090"/>
    <cellStyle name="Comma 2 4 71" xfId="3091"/>
    <cellStyle name="Comma 2 4 72" xfId="3092"/>
    <cellStyle name="Comma 2 4 73" xfId="3093"/>
    <cellStyle name="Comma 2 4 74" xfId="3094"/>
    <cellStyle name="Comma 2 4 75" xfId="3095"/>
    <cellStyle name="Comma 2 4 76" xfId="3096"/>
    <cellStyle name="Comma 2 4 77" xfId="3097"/>
    <cellStyle name="Comma 2 4 78" xfId="3098"/>
    <cellStyle name="Comma 2 4 8" xfId="3099"/>
    <cellStyle name="Comma 2 4 9" xfId="3100"/>
    <cellStyle name="Comma 2 40" xfId="3101"/>
    <cellStyle name="Comma 2 41" xfId="3102"/>
    <cellStyle name="Comma 2 42" xfId="3103"/>
    <cellStyle name="Comma 2 43" xfId="3104"/>
    <cellStyle name="Comma 2 44" xfId="3105"/>
    <cellStyle name="Comma 2 45" xfId="3106"/>
    <cellStyle name="Comma 2 46" xfId="3107"/>
    <cellStyle name="Comma 2 47" xfId="3108"/>
    <cellStyle name="Comma 2 48" xfId="3109"/>
    <cellStyle name="Comma 2 49" xfId="3110"/>
    <cellStyle name="Comma 2 5" xfId="3111"/>
    <cellStyle name="Comma 2 50" xfId="3112"/>
    <cellStyle name="Comma 2 51" xfId="3113"/>
    <cellStyle name="Comma 2 51 10" xfId="3114"/>
    <cellStyle name="Comma 2 51 11" xfId="3115"/>
    <cellStyle name="Comma 2 51 12" xfId="3116"/>
    <cellStyle name="Comma 2 51 13" xfId="3117"/>
    <cellStyle name="Comma 2 51 14" xfId="3118"/>
    <cellStyle name="Comma 2 51 15" xfId="3119"/>
    <cellStyle name="Comma 2 51 16" xfId="3120"/>
    <cellStyle name="Comma 2 51 17" xfId="3121"/>
    <cellStyle name="Comma 2 51 2" xfId="3122"/>
    <cellStyle name="Comma 2 51 3" xfId="3123"/>
    <cellStyle name="Comma 2 51 4" xfId="3124"/>
    <cellStyle name="Comma 2 51 5" xfId="3125"/>
    <cellStyle name="Comma 2 51 6" xfId="3126"/>
    <cellStyle name="Comma 2 51 7" xfId="3127"/>
    <cellStyle name="Comma 2 51 8" xfId="3128"/>
    <cellStyle name="Comma 2 51 9" xfId="3129"/>
    <cellStyle name="Comma 2 52" xfId="3130"/>
    <cellStyle name="Comma 2 52 10" xfId="3131"/>
    <cellStyle name="Comma 2 52 11" xfId="3132"/>
    <cellStyle name="Comma 2 52 12" xfId="3133"/>
    <cellStyle name="Comma 2 52 13" xfId="3134"/>
    <cellStyle name="Comma 2 52 14" xfId="3135"/>
    <cellStyle name="Comma 2 52 15" xfId="3136"/>
    <cellStyle name="Comma 2 52 16" xfId="3137"/>
    <cellStyle name="Comma 2 52 17" xfId="3138"/>
    <cellStyle name="Comma 2 52 2" xfId="3139"/>
    <cellStyle name="Comma 2 52 3" xfId="3140"/>
    <cellStyle name="Comma 2 52 4" xfId="3141"/>
    <cellStyle name="Comma 2 52 5" xfId="3142"/>
    <cellStyle name="Comma 2 52 6" xfId="3143"/>
    <cellStyle name="Comma 2 52 7" xfId="3144"/>
    <cellStyle name="Comma 2 52 8" xfId="3145"/>
    <cellStyle name="Comma 2 52 9" xfId="3146"/>
    <cellStyle name="Comma 2 53" xfId="3147"/>
    <cellStyle name="Comma 2 54" xfId="3148"/>
    <cellStyle name="Comma 2 55" xfId="3149"/>
    <cellStyle name="Comma 2 56" xfId="3150"/>
    <cellStyle name="Comma 2 57" xfId="3151"/>
    <cellStyle name="Comma 2 58" xfId="3152"/>
    <cellStyle name="Comma 2 59" xfId="3153"/>
    <cellStyle name="Comma 2 6" xfId="3154"/>
    <cellStyle name="Comma 2 60" xfId="3155"/>
    <cellStyle name="Comma 2 61" xfId="3156"/>
    <cellStyle name="Comma 2 62" xfId="3157"/>
    <cellStyle name="Comma 2 63" xfId="3158"/>
    <cellStyle name="Comma 2 64" xfId="3159"/>
    <cellStyle name="Comma 2 65" xfId="3160"/>
    <cellStyle name="Comma 2 66" xfId="3161"/>
    <cellStyle name="Comma 2 67" xfId="3162"/>
    <cellStyle name="Comma 2 68" xfId="3163"/>
    <cellStyle name="Comma 2 69" xfId="3164"/>
    <cellStyle name="Comma 2 7" xfId="3165"/>
    <cellStyle name="Comma 2 70" xfId="3166"/>
    <cellStyle name="Comma 2 71" xfId="3167"/>
    <cellStyle name="Comma 2 72" xfId="3168"/>
    <cellStyle name="Comma 2 73" xfId="3169"/>
    <cellStyle name="Comma 2 74" xfId="3170"/>
    <cellStyle name="Comma 2 75" xfId="3171"/>
    <cellStyle name="Comma 2 76" xfId="3172"/>
    <cellStyle name="Comma 2 77" xfId="3173"/>
    <cellStyle name="Comma 2 78" xfId="3174"/>
    <cellStyle name="Comma 2 79" xfId="3175"/>
    <cellStyle name="Comma 2 8" xfId="3176"/>
    <cellStyle name="Comma 2 80" xfId="3177"/>
    <cellStyle name="Comma 2 81" xfId="3178"/>
    <cellStyle name="Comma 2 82" xfId="3179"/>
    <cellStyle name="Comma 2 83" xfId="3180"/>
    <cellStyle name="Comma 2 84" xfId="3181"/>
    <cellStyle name="Comma 2 85" xfId="3182"/>
    <cellStyle name="Comma 2 86" xfId="3183"/>
    <cellStyle name="Comma 2 87" xfId="3184"/>
    <cellStyle name="Comma 2 88" xfId="3185"/>
    <cellStyle name="Comma 2 89" xfId="3186"/>
    <cellStyle name="Comma 2 9" xfId="3187"/>
    <cellStyle name="Comma 2 90" xfId="3188"/>
    <cellStyle name="Comma 2 91" xfId="3189"/>
    <cellStyle name="Comma 2 92" xfId="3190"/>
    <cellStyle name="Comma 2 93" xfId="3191"/>
    <cellStyle name="Comma 2 94" xfId="3192"/>
    <cellStyle name="Comma 2 95" xfId="3193"/>
    <cellStyle name="Comma 2 96" xfId="3194"/>
    <cellStyle name="Comma 2 97" xfId="3195"/>
    <cellStyle name="Comma 2 98" xfId="3196"/>
    <cellStyle name="Comma 2 99" xfId="3197"/>
    <cellStyle name="Comma 2*" xfId="3198"/>
    <cellStyle name="Comma 2_2.11 Staff NG BS" xfId="3199"/>
    <cellStyle name="Comma 20" xfId="3200"/>
    <cellStyle name="Comma 20 2" xfId="3201"/>
    <cellStyle name="Comma 20 3" xfId="3202"/>
    <cellStyle name="Comma 21" xfId="3203"/>
    <cellStyle name="Comma 21 2" xfId="3204"/>
    <cellStyle name="Comma 21 3" xfId="3205"/>
    <cellStyle name="Comma 21 4" xfId="3206"/>
    <cellStyle name="Comma 22" xfId="3207"/>
    <cellStyle name="Comma 22 2" xfId="4298"/>
    <cellStyle name="Comma 23" xfId="4272"/>
    <cellStyle name="Comma 24" xfId="4276"/>
    <cellStyle name="Comma 25" xfId="4394"/>
    <cellStyle name="Comma 26" xfId="4395"/>
    <cellStyle name="Comma 27" xfId="4421"/>
    <cellStyle name="Comma 28" xfId="4424"/>
    <cellStyle name="Comma 29" xfId="4425"/>
    <cellStyle name="Comma 3" xfId="6"/>
    <cellStyle name="Comma 3 10" xfId="3208"/>
    <cellStyle name="Comma 3 100" xfId="3209"/>
    <cellStyle name="Comma 3 101" xfId="3210"/>
    <cellStyle name="Comma 3 102" xfId="3211"/>
    <cellStyle name="Comma 3 103" xfId="3212"/>
    <cellStyle name="Comma 3 104" xfId="3213"/>
    <cellStyle name="Comma 3 105" xfId="3214"/>
    <cellStyle name="Comma 3 106" xfId="3215"/>
    <cellStyle name="Comma 3 107" xfId="3216"/>
    <cellStyle name="Comma 3 108" xfId="3217"/>
    <cellStyle name="Comma 3 109" xfId="3218"/>
    <cellStyle name="Comma 3 11" xfId="3219"/>
    <cellStyle name="Comma 3 110" xfId="3220"/>
    <cellStyle name="Comma 3 111" xfId="3221"/>
    <cellStyle name="Comma 3 112" xfId="3222"/>
    <cellStyle name="Comma 3 113" xfId="3223"/>
    <cellStyle name="Comma 3 114" xfId="3224"/>
    <cellStyle name="Comma 3 115" xfId="3225"/>
    <cellStyle name="Comma 3 116" xfId="3226"/>
    <cellStyle name="Comma 3 117" xfId="3227"/>
    <cellStyle name="Comma 3 118" xfId="3228"/>
    <cellStyle name="Comma 3 119" xfId="3229"/>
    <cellStyle name="Comma 3 12" xfId="3230"/>
    <cellStyle name="Comma 3 120" xfId="3231"/>
    <cellStyle name="Comma 3 121" xfId="3232"/>
    <cellStyle name="Comma 3 122" xfId="3233"/>
    <cellStyle name="Comma 3 123" xfId="3234"/>
    <cellStyle name="Comma 3 124" xfId="3235"/>
    <cellStyle name="Comma 3 125" xfId="3236"/>
    <cellStyle name="Comma 3 126" xfId="3237"/>
    <cellStyle name="Comma 3 13" xfId="3238"/>
    <cellStyle name="Comma 3 14" xfId="3239"/>
    <cellStyle name="Comma 3 15" xfId="3240"/>
    <cellStyle name="Comma 3 16" xfId="3241"/>
    <cellStyle name="Comma 3 17" xfId="3242"/>
    <cellStyle name="Comma 3 18" xfId="3243"/>
    <cellStyle name="Comma 3 19" xfId="3244"/>
    <cellStyle name="Comma 3 2" xfId="3245"/>
    <cellStyle name="Comma 3 2 2" xfId="3246"/>
    <cellStyle name="Comma 3 2 2 10" xfId="3247"/>
    <cellStyle name="Comma 3 2 2 11" xfId="3248"/>
    <cellStyle name="Comma 3 2 2 12" xfId="3249"/>
    <cellStyle name="Comma 3 2 2 13" xfId="3250"/>
    <cellStyle name="Comma 3 2 2 14" xfId="3251"/>
    <cellStyle name="Comma 3 2 2 2" xfId="3252"/>
    <cellStyle name="Comma 3 2 2 3" xfId="3253"/>
    <cellStyle name="Comma 3 2 2 4" xfId="3254"/>
    <cellStyle name="Comma 3 2 2 5" xfId="3255"/>
    <cellStyle name="Comma 3 2 2 6" xfId="3256"/>
    <cellStyle name="Comma 3 2 2 7" xfId="3257"/>
    <cellStyle name="Comma 3 2 2 8" xfId="3258"/>
    <cellStyle name="Comma 3 2 2 9" xfId="3259"/>
    <cellStyle name="Comma 3 2 3" xfId="3260"/>
    <cellStyle name="Comma 3 2 3 2" xfId="3261"/>
    <cellStyle name="Comma 3 2 4" xfId="3262"/>
    <cellStyle name="Comma 3 2 5" xfId="3263"/>
    <cellStyle name="Comma 3 2_3.1.2 DB Pension Detail" xfId="3264"/>
    <cellStyle name="Comma 3 20" xfId="3265"/>
    <cellStyle name="Comma 3 21" xfId="3266"/>
    <cellStyle name="Comma 3 22" xfId="3267"/>
    <cellStyle name="Comma 3 23" xfId="3268"/>
    <cellStyle name="Comma 3 24" xfId="3269"/>
    <cellStyle name="Comma 3 25" xfId="3270"/>
    <cellStyle name="Comma 3 26" xfId="3271"/>
    <cellStyle name="Comma 3 27" xfId="3272"/>
    <cellStyle name="Comma 3 28" xfId="3273"/>
    <cellStyle name="Comma 3 29" xfId="3274"/>
    <cellStyle name="Comma 3 3" xfId="3275"/>
    <cellStyle name="Comma 3 3 2" xfId="3276"/>
    <cellStyle name="Comma 3 3 2 2" xfId="3277"/>
    <cellStyle name="Comma 3 3 3" xfId="3278"/>
    <cellStyle name="Comma 3 3 4" xfId="3279"/>
    <cellStyle name="Comma 3 30" xfId="3280"/>
    <cellStyle name="Comma 3 31" xfId="3281"/>
    <cellStyle name="Comma 3 32" xfId="3282"/>
    <cellStyle name="Comma 3 33" xfId="3283"/>
    <cellStyle name="Comma 3 34" xfId="3284"/>
    <cellStyle name="Comma 3 35" xfId="3285"/>
    <cellStyle name="Comma 3 36" xfId="3286"/>
    <cellStyle name="Comma 3 37" xfId="3287"/>
    <cellStyle name="Comma 3 38" xfId="3288"/>
    <cellStyle name="Comma 3 39" xfId="3289"/>
    <cellStyle name="Comma 3 4" xfId="3290"/>
    <cellStyle name="Comma 3 40" xfId="3291"/>
    <cellStyle name="Comma 3 41" xfId="3292"/>
    <cellStyle name="Comma 3 42" xfId="3293"/>
    <cellStyle name="Comma 3 43" xfId="3294"/>
    <cellStyle name="Comma 3 44" xfId="3295"/>
    <cellStyle name="Comma 3 45" xfId="3296"/>
    <cellStyle name="Comma 3 46" xfId="3297"/>
    <cellStyle name="Comma 3 47" xfId="3298"/>
    <cellStyle name="Comma 3 48" xfId="3299"/>
    <cellStyle name="Comma 3 49" xfId="3300"/>
    <cellStyle name="Comma 3 5" xfId="3301"/>
    <cellStyle name="Comma 3 50" xfId="3302"/>
    <cellStyle name="Comma 3 51" xfId="3303"/>
    <cellStyle name="Comma 3 51 10" xfId="3304"/>
    <cellStyle name="Comma 3 51 11" xfId="3305"/>
    <cellStyle name="Comma 3 51 12" xfId="3306"/>
    <cellStyle name="Comma 3 51 13" xfId="3307"/>
    <cellStyle name="Comma 3 51 14" xfId="3308"/>
    <cellStyle name="Comma 3 51 15" xfId="3309"/>
    <cellStyle name="Comma 3 51 16" xfId="3310"/>
    <cellStyle name="Comma 3 51 17" xfId="3311"/>
    <cellStyle name="Comma 3 51 2" xfId="3312"/>
    <cellStyle name="Comma 3 51 3" xfId="3313"/>
    <cellStyle name="Comma 3 51 4" xfId="3314"/>
    <cellStyle name="Comma 3 51 5" xfId="3315"/>
    <cellStyle name="Comma 3 51 6" xfId="3316"/>
    <cellStyle name="Comma 3 51 7" xfId="3317"/>
    <cellStyle name="Comma 3 51 8" xfId="3318"/>
    <cellStyle name="Comma 3 51 9" xfId="3319"/>
    <cellStyle name="Comma 3 52" xfId="3320"/>
    <cellStyle name="Comma 3 52 10" xfId="3321"/>
    <cellStyle name="Comma 3 52 11" xfId="3322"/>
    <cellStyle name="Comma 3 52 12" xfId="3323"/>
    <cellStyle name="Comma 3 52 13" xfId="3324"/>
    <cellStyle name="Comma 3 52 14" xfId="3325"/>
    <cellStyle name="Comma 3 52 15" xfId="3326"/>
    <cellStyle name="Comma 3 52 16" xfId="3327"/>
    <cellStyle name="Comma 3 52 17" xfId="3328"/>
    <cellStyle name="Comma 3 52 2" xfId="3329"/>
    <cellStyle name="Comma 3 52 3" xfId="3330"/>
    <cellStyle name="Comma 3 52 4" xfId="3331"/>
    <cellStyle name="Comma 3 52 5" xfId="3332"/>
    <cellStyle name="Comma 3 52 6" xfId="3333"/>
    <cellStyle name="Comma 3 52 7" xfId="3334"/>
    <cellStyle name="Comma 3 52 8" xfId="3335"/>
    <cellStyle name="Comma 3 52 9" xfId="3336"/>
    <cellStyle name="Comma 3 53" xfId="3337"/>
    <cellStyle name="Comma 3 54" xfId="3338"/>
    <cellStyle name="Comma 3 55" xfId="3339"/>
    <cellStyle name="Comma 3 56" xfId="3340"/>
    <cellStyle name="Comma 3 57" xfId="3341"/>
    <cellStyle name="Comma 3 58" xfId="3342"/>
    <cellStyle name="Comma 3 59" xfId="3343"/>
    <cellStyle name="Comma 3 6" xfId="3344"/>
    <cellStyle name="Comma 3 60" xfId="3345"/>
    <cellStyle name="Comma 3 61" xfId="3346"/>
    <cellStyle name="Comma 3 62" xfId="3347"/>
    <cellStyle name="Comma 3 63" xfId="3348"/>
    <cellStyle name="Comma 3 64" xfId="3349"/>
    <cellStyle name="Comma 3 65" xfId="3350"/>
    <cellStyle name="Comma 3 66" xfId="3351"/>
    <cellStyle name="Comma 3 67" xfId="3352"/>
    <cellStyle name="Comma 3 68" xfId="3353"/>
    <cellStyle name="Comma 3 69" xfId="3354"/>
    <cellStyle name="Comma 3 7" xfId="3355"/>
    <cellStyle name="Comma 3 70" xfId="3356"/>
    <cellStyle name="Comma 3 71" xfId="3357"/>
    <cellStyle name="Comma 3 72" xfId="3358"/>
    <cellStyle name="Comma 3 73" xfId="3359"/>
    <cellStyle name="Comma 3 74" xfId="3360"/>
    <cellStyle name="Comma 3 75" xfId="3361"/>
    <cellStyle name="Comma 3 76" xfId="3362"/>
    <cellStyle name="Comma 3 77" xfId="3363"/>
    <cellStyle name="Comma 3 78" xfId="3364"/>
    <cellStyle name="Comma 3 79" xfId="3365"/>
    <cellStyle name="Comma 3 8" xfId="3366"/>
    <cellStyle name="Comma 3 80" xfId="3367"/>
    <cellStyle name="Comma 3 81" xfId="3368"/>
    <cellStyle name="Comma 3 82" xfId="3369"/>
    <cellStyle name="Comma 3 83" xfId="3370"/>
    <cellStyle name="Comma 3 84" xfId="3371"/>
    <cellStyle name="Comma 3 85" xfId="3372"/>
    <cellStyle name="Comma 3 86" xfId="3373"/>
    <cellStyle name="Comma 3 87" xfId="3374"/>
    <cellStyle name="Comma 3 88" xfId="3375"/>
    <cellStyle name="Comma 3 89" xfId="3376"/>
    <cellStyle name="Comma 3 9" xfId="3377"/>
    <cellStyle name="Comma 3 90" xfId="3378"/>
    <cellStyle name="Comma 3 91" xfId="3379"/>
    <cellStyle name="Comma 3 92" xfId="3380"/>
    <cellStyle name="Comma 3 93" xfId="3381"/>
    <cellStyle name="Comma 3 94" xfId="3382"/>
    <cellStyle name="Comma 3 95" xfId="3383"/>
    <cellStyle name="Comma 3 96" xfId="3384"/>
    <cellStyle name="Comma 3 97" xfId="3385"/>
    <cellStyle name="Comma 3 98" xfId="3386"/>
    <cellStyle name="Comma 3 99" xfId="3387"/>
    <cellStyle name="Comma 3*" xfId="3388"/>
    <cellStyle name="Comma 3_3.1.2 DB Pension Detail" xfId="3389"/>
    <cellStyle name="Comma 30" xfId="4426"/>
    <cellStyle name="Comma 31" xfId="4428"/>
    <cellStyle name="Comma 4" xfId="3390"/>
    <cellStyle name="Comma 4 10" xfId="3391"/>
    <cellStyle name="Comma 4 11" xfId="3392"/>
    <cellStyle name="Comma 4 12" xfId="3393"/>
    <cellStyle name="Comma 4 13" xfId="3394"/>
    <cellStyle name="Comma 4 14" xfId="3395"/>
    <cellStyle name="Comma 4 15" xfId="3396"/>
    <cellStyle name="Comma 4 16" xfId="3397"/>
    <cellStyle name="Comma 4 17" xfId="3398"/>
    <cellStyle name="Comma 4 18" xfId="3399"/>
    <cellStyle name="Comma 4 19" xfId="3400"/>
    <cellStyle name="Comma 4 2" xfId="3401"/>
    <cellStyle name="Comma 4 2 10" xfId="3402"/>
    <cellStyle name="Comma 4 2 100" xfId="3403"/>
    <cellStyle name="Comma 4 2 101" xfId="3404"/>
    <cellStyle name="Comma 4 2 102" xfId="3405"/>
    <cellStyle name="Comma 4 2 103" xfId="3406"/>
    <cellStyle name="Comma 4 2 104" xfId="3407"/>
    <cellStyle name="Comma 4 2 105" xfId="3408"/>
    <cellStyle name="Comma 4 2 106" xfId="3409"/>
    <cellStyle name="Comma 4 2 107" xfId="3410"/>
    <cellStyle name="Comma 4 2 108" xfId="3411"/>
    <cellStyle name="Comma 4 2 109" xfId="3412"/>
    <cellStyle name="Comma 4 2 11" xfId="3413"/>
    <cellStyle name="Comma 4 2 12" xfId="3414"/>
    <cellStyle name="Comma 4 2 13" xfId="3415"/>
    <cellStyle name="Comma 4 2 14" xfId="3416"/>
    <cellStyle name="Comma 4 2 15" xfId="3417"/>
    <cellStyle name="Comma 4 2 16" xfId="3418"/>
    <cellStyle name="Comma 4 2 17" xfId="3419"/>
    <cellStyle name="Comma 4 2 18" xfId="3420"/>
    <cellStyle name="Comma 4 2 19" xfId="3421"/>
    <cellStyle name="Comma 4 2 2" xfId="3422"/>
    <cellStyle name="Comma 4 2 2 10" xfId="3423"/>
    <cellStyle name="Comma 4 2 2 11" xfId="3424"/>
    <cellStyle name="Comma 4 2 2 12" xfId="3425"/>
    <cellStyle name="Comma 4 2 2 13" xfId="3426"/>
    <cellStyle name="Comma 4 2 2 2" xfId="3427"/>
    <cellStyle name="Comma 4 2 2 3" xfId="3428"/>
    <cellStyle name="Comma 4 2 2 4" xfId="3429"/>
    <cellStyle name="Comma 4 2 2 5" xfId="3430"/>
    <cellStyle name="Comma 4 2 2 6" xfId="3431"/>
    <cellStyle name="Comma 4 2 2 7" xfId="3432"/>
    <cellStyle name="Comma 4 2 2 8" xfId="3433"/>
    <cellStyle name="Comma 4 2 2 9" xfId="3434"/>
    <cellStyle name="Comma 4 2 20" xfId="3435"/>
    <cellStyle name="Comma 4 2 21" xfId="3436"/>
    <cellStyle name="Comma 4 2 22" xfId="3437"/>
    <cellStyle name="Comma 4 2 23" xfId="3438"/>
    <cellStyle name="Comma 4 2 23 10" xfId="3439"/>
    <cellStyle name="Comma 4 2 23 11" xfId="3440"/>
    <cellStyle name="Comma 4 2 23 12" xfId="3441"/>
    <cellStyle name="Comma 4 2 23 13" xfId="3442"/>
    <cellStyle name="Comma 4 2 23 14" xfId="3443"/>
    <cellStyle name="Comma 4 2 23 15" xfId="3444"/>
    <cellStyle name="Comma 4 2 23 16" xfId="3445"/>
    <cellStyle name="Comma 4 2 23 17" xfId="3446"/>
    <cellStyle name="Comma 4 2 23 2" xfId="3447"/>
    <cellStyle name="Comma 4 2 23 3" xfId="3448"/>
    <cellStyle name="Comma 4 2 23 4" xfId="3449"/>
    <cellStyle name="Comma 4 2 23 5" xfId="3450"/>
    <cellStyle name="Comma 4 2 23 6" xfId="3451"/>
    <cellStyle name="Comma 4 2 23 7" xfId="3452"/>
    <cellStyle name="Comma 4 2 23 8" xfId="3453"/>
    <cellStyle name="Comma 4 2 23 9" xfId="3454"/>
    <cellStyle name="Comma 4 2 24" xfId="3455"/>
    <cellStyle name="Comma 4 2 25" xfId="3456"/>
    <cellStyle name="Comma 4 2 26" xfId="3457"/>
    <cellStyle name="Comma 4 2 27" xfId="3458"/>
    <cellStyle name="Comma 4 2 28" xfId="3459"/>
    <cellStyle name="Comma 4 2 29" xfId="3460"/>
    <cellStyle name="Comma 4 2 3" xfId="3461"/>
    <cellStyle name="Comma 4 2 30" xfId="3462"/>
    <cellStyle name="Comma 4 2 31" xfId="3463"/>
    <cellStyle name="Comma 4 2 32" xfId="3464"/>
    <cellStyle name="Comma 4 2 33" xfId="3465"/>
    <cellStyle name="Comma 4 2 34" xfId="3466"/>
    <cellStyle name="Comma 4 2 35" xfId="3467"/>
    <cellStyle name="Comma 4 2 36" xfId="3468"/>
    <cellStyle name="Comma 4 2 37" xfId="3469"/>
    <cellStyle name="Comma 4 2 38" xfId="3470"/>
    <cellStyle name="Comma 4 2 39" xfId="3471"/>
    <cellStyle name="Comma 4 2 4" xfId="3472"/>
    <cellStyle name="Comma 4 2 40" xfId="3473"/>
    <cellStyle name="Comma 4 2 41" xfId="3474"/>
    <cellStyle name="Comma 4 2 42" xfId="3475"/>
    <cellStyle name="Comma 4 2 43" xfId="3476"/>
    <cellStyle name="Comma 4 2 44" xfId="3477"/>
    <cellStyle name="Comma 4 2 45" xfId="3478"/>
    <cellStyle name="Comma 4 2 46" xfId="3479"/>
    <cellStyle name="Comma 4 2 47" xfId="3480"/>
    <cellStyle name="Comma 4 2 48" xfId="3481"/>
    <cellStyle name="Comma 4 2 49" xfId="3482"/>
    <cellStyle name="Comma 4 2 5" xfId="3483"/>
    <cellStyle name="Comma 4 2 50" xfId="3484"/>
    <cellStyle name="Comma 4 2 51" xfId="3485"/>
    <cellStyle name="Comma 4 2 52" xfId="3486"/>
    <cellStyle name="Comma 4 2 53" xfId="3487"/>
    <cellStyle name="Comma 4 2 54" xfId="3488"/>
    <cellStyle name="Comma 4 2 55" xfId="3489"/>
    <cellStyle name="Comma 4 2 56" xfId="3490"/>
    <cellStyle name="Comma 4 2 57" xfId="3491"/>
    <cellStyle name="Comma 4 2 58" xfId="3492"/>
    <cellStyle name="Comma 4 2 59" xfId="3493"/>
    <cellStyle name="Comma 4 2 6" xfId="3494"/>
    <cellStyle name="Comma 4 2 60" xfId="3495"/>
    <cellStyle name="Comma 4 2 61" xfId="3496"/>
    <cellStyle name="Comma 4 2 62" xfId="3497"/>
    <cellStyle name="Comma 4 2 63" xfId="3498"/>
    <cellStyle name="Comma 4 2 64" xfId="3499"/>
    <cellStyle name="Comma 4 2 65" xfId="3500"/>
    <cellStyle name="Comma 4 2 66" xfId="3501"/>
    <cellStyle name="Comma 4 2 67" xfId="3502"/>
    <cellStyle name="Comma 4 2 68" xfId="3503"/>
    <cellStyle name="Comma 4 2 69" xfId="3504"/>
    <cellStyle name="Comma 4 2 7" xfId="3505"/>
    <cellStyle name="Comma 4 2 70" xfId="3506"/>
    <cellStyle name="Comma 4 2 71" xfId="3507"/>
    <cellStyle name="Comma 4 2 72" xfId="3508"/>
    <cellStyle name="Comma 4 2 73" xfId="3509"/>
    <cellStyle name="Comma 4 2 74" xfId="3510"/>
    <cellStyle name="Comma 4 2 75" xfId="3511"/>
    <cellStyle name="Comma 4 2 76" xfId="3512"/>
    <cellStyle name="Comma 4 2 77" xfId="3513"/>
    <cellStyle name="Comma 4 2 78" xfId="3514"/>
    <cellStyle name="Comma 4 2 79" xfId="3515"/>
    <cellStyle name="Comma 4 2 8" xfId="3516"/>
    <cellStyle name="Comma 4 2 80" xfId="3517"/>
    <cellStyle name="Comma 4 2 81" xfId="3518"/>
    <cellStyle name="Comma 4 2 82" xfId="3519"/>
    <cellStyle name="Comma 4 2 83" xfId="3520"/>
    <cellStyle name="Comma 4 2 84" xfId="3521"/>
    <cellStyle name="Comma 4 2 85" xfId="3522"/>
    <cellStyle name="Comma 4 2 86" xfId="3523"/>
    <cellStyle name="Comma 4 2 87" xfId="3524"/>
    <cellStyle name="Comma 4 2 88" xfId="3525"/>
    <cellStyle name="Comma 4 2 89" xfId="3526"/>
    <cellStyle name="Comma 4 2 9" xfId="3527"/>
    <cellStyle name="Comma 4 2 90" xfId="3528"/>
    <cellStyle name="Comma 4 2 91" xfId="3529"/>
    <cellStyle name="Comma 4 2 92" xfId="3530"/>
    <cellStyle name="Comma 4 2 93" xfId="3531"/>
    <cellStyle name="Comma 4 2 94" xfId="3532"/>
    <cellStyle name="Comma 4 2 95" xfId="3533"/>
    <cellStyle name="Comma 4 2 96" xfId="3534"/>
    <cellStyle name="Comma 4 2 97" xfId="3535"/>
    <cellStyle name="Comma 4 2 98" xfId="3536"/>
    <cellStyle name="Comma 4 2 99" xfId="3537"/>
    <cellStyle name="Comma 4 20" xfId="3538"/>
    <cellStyle name="Comma 4 21" xfId="3539"/>
    <cellStyle name="Comma 4 22" xfId="3540"/>
    <cellStyle name="Comma 4 23" xfId="3541"/>
    <cellStyle name="Comma 4 24" xfId="3542"/>
    <cellStyle name="Comma 4 25" xfId="3543"/>
    <cellStyle name="Comma 4 26" xfId="3544"/>
    <cellStyle name="Comma 4 27" xfId="3545"/>
    <cellStyle name="Comma 4 28" xfId="3546"/>
    <cellStyle name="Comma 4 29" xfId="3547"/>
    <cellStyle name="Comma 4 3" xfId="3548"/>
    <cellStyle name="Comma 4 3 10" xfId="3549"/>
    <cellStyle name="Comma 4 3 11" xfId="3550"/>
    <cellStyle name="Comma 4 3 12" xfId="3551"/>
    <cellStyle name="Comma 4 3 13" xfId="3552"/>
    <cellStyle name="Comma 4 3 14" xfId="3553"/>
    <cellStyle name="Comma 4 3 15" xfId="3554"/>
    <cellStyle name="Comma 4 3 16" xfId="3555"/>
    <cellStyle name="Comma 4 3 17" xfId="3556"/>
    <cellStyle name="Comma 4 3 2" xfId="3557"/>
    <cellStyle name="Comma 4 3 3" xfId="3558"/>
    <cellStyle name="Comma 4 3 4" xfId="3559"/>
    <cellStyle name="Comma 4 3 5" xfId="3560"/>
    <cellStyle name="Comma 4 3 6" xfId="3561"/>
    <cellStyle name="Comma 4 3 7" xfId="3562"/>
    <cellStyle name="Comma 4 3 8" xfId="3563"/>
    <cellStyle name="Comma 4 3 9" xfId="3564"/>
    <cellStyle name="Comma 4 30" xfId="3565"/>
    <cellStyle name="Comma 4 31" xfId="3566"/>
    <cellStyle name="Comma 4 32" xfId="3567"/>
    <cellStyle name="Comma 4 33" xfId="3568"/>
    <cellStyle name="Comma 4 34" xfId="3569"/>
    <cellStyle name="Comma 4 35" xfId="3570"/>
    <cellStyle name="Comma 4 36" xfId="3571"/>
    <cellStyle name="Comma 4 37" xfId="3572"/>
    <cellStyle name="Comma 4 38" xfId="3573"/>
    <cellStyle name="Comma 4 39" xfId="3574"/>
    <cellStyle name="Comma 4 4" xfId="3575"/>
    <cellStyle name="Comma 4 4 10" xfId="3576"/>
    <cellStyle name="Comma 4 4 11" xfId="3577"/>
    <cellStyle name="Comma 4 4 12" xfId="3578"/>
    <cellStyle name="Comma 4 4 13" xfId="3579"/>
    <cellStyle name="Comma 4 4 14" xfId="3580"/>
    <cellStyle name="Comma 4 4 15" xfId="3581"/>
    <cellStyle name="Comma 4 4 16" xfId="3582"/>
    <cellStyle name="Comma 4 4 17" xfId="3583"/>
    <cellStyle name="Comma 4 4 2" xfId="3584"/>
    <cellStyle name="Comma 4 4 3" xfId="3585"/>
    <cellStyle name="Comma 4 4 4" xfId="3586"/>
    <cellStyle name="Comma 4 4 5" xfId="3587"/>
    <cellStyle name="Comma 4 4 6" xfId="3588"/>
    <cellStyle name="Comma 4 4 7" xfId="3589"/>
    <cellStyle name="Comma 4 4 8" xfId="3590"/>
    <cellStyle name="Comma 4 4 9" xfId="3591"/>
    <cellStyle name="Comma 4 40" xfId="3592"/>
    <cellStyle name="Comma 4 41" xfId="3593"/>
    <cellStyle name="Comma 4 42" xfId="3594"/>
    <cellStyle name="Comma 4 43" xfId="3595"/>
    <cellStyle name="Comma 4 44" xfId="3596"/>
    <cellStyle name="Comma 4 45" xfId="3597"/>
    <cellStyle name="Comma 4 46" xfId="3598"/>
    <cellStyle name="Comma 4 47" xfId="3599"/>
    <cellStyle name="Comma 4 48" xfId="3600"/>
    <cellStyle name="Comma 4 49" xfId="3601"/>
    <cellStyle name="Comma 4 5" xfId="3602"/>
    <cellStyle name="Comma 4 50" xfId="3603"/>
    <cellStyle name="Comma 4 51" xfId="3604"/>
    <cellStyle name="Comma 4 52" xfId="3605"/>
    <cellStyle name="Comma 4 53" xfId="3606"/>
    <cellStyle name="Comma 4 54" xfId="3607"/>
    <cellStyle name="Comma 4 55" xfId="3608"/>
    <cellStyle name="Comma 4 56" xfId="3609"/>
    <cellStyle name="Comma 4 57" xfId="3610"/>
    <cellStyle name="Comma 4 58" xfId="3611"/>
    <cellStyle name="Comma 4 59" xfId="3612"/>
    <cellStyle name="Comma 4 6" xfId="3613"/>
    <cellStyle name="Comma 4 60" xfId="3614"/>
    <cellStyle name="Comma 4 61" xfId="3615"/>
    <cellStyle name="Comma 4 62" xfId="3616"/>
    <cellStyle name="Comma 4 63" xfId="3617"/>
    <cellStyle name="Comma 4 64" xfId="3618"/>
    <cellStyle name="Comma 4 65" xfId="3619"/>
    <cellStyle name="Comma 4 66" xfId="3620"/>
    <cellStyle name="Comma 4 67" xfId="3621"/>
    <cellStyle name="Comma 4 68" xfId="3622"/>
    <cellStyle name="Comma 4 69" xfId="3623"/>
    <cellStyle name="Comma 4 7" xfId="3624"/>
    <cellStyle name="Comma 4 70" xfId="3625"/>
    <cellStyle name="Comma 4 71" xfId="3626"/>
    <cellStyle name="Comma 4 72" xfId="3627"/>
    <cellStyle name="Comma 4 73" xfId="3628"/>
    <cellStyle name="Comma 4 74" xfId="3629"/>
    <cellStyle name="Comma 4 75" xfId="3630"/>
    <cellStyle name="Comma 4 76" xfId="3631"/>
    <cellStyle name="Comma 4 77" xfId="3632"/>
    <cellStyle name="Comma 4 78" xfId="3633"/>
    <cellStyle name="Comma 4 8" xfId="3634"/>
    <cellStyle name="Comma 4 9" xfId="3635"/>
    <cellStyle name="Comma 5" xfId="3636"/>
    <cellStyle name="Comma 5 10" xfId="3637"/>
    <cellStyle name="Comma 5 11" xfId="3638"/>
    <cellStyle name="Comma 5 12" xfId="3639"/>
    <cellStyle name="Comma 5 13" xfId="3640"/>
    <cellStyle name="Comma 5 14" xfId="3641"/>
    <cellStyle name="Comma 5 15" xfId="3642"/>
    <cellStyle name="Comma 5 16" xfId="3643"/>
    <cellStyle name="Comma 5 17" xfId="3644"/>
    <cellStyle name="Comma 5 18" xfId="3645"/>
    <cellStyle name="Comma 5 19" xfId="3646"/>
    <cellStyle name="Comma 5 2" xfId="3647"/>
    <cellStyle name="Comma 5 2 10" xfId="3648"/>
    <cellStyle name="Comma 5 2 11" xfId="3649"/>
    <cellStyle name="Comma 5 2 12" xfId="3650"/>
    <cellStyle name="Comma 5 2 13" xfId="3651"/>
    <cellStyle name="Comma 5 2 14" xfId="3652"/>
    <cellStyle name="Comma 5 2 15" xfId="3653"/>
    <cellStyle name="Comma 5 2 16" xfId="3654"/>
    <cellStyle name="Comma 5 2 17" xfId="3655"/>
    <cellStyle name="Comma 5 2 2" xfId="3656"/>
    <cellStyle name="Comma 5 2 2 10" xfId="3657"/>
    <cellStyle name="Comma 5 2 2 11" xfId="3658"/>
    <cellStyle name="Comma 5 2 2 12" xfId="3659"/>
    <cellStyle name="Comma 5 2 2 13" xfId="3660"/>
    <cellStyle name="Comma 5 2 2 14" xfId="3661"/>
    <cellStyle name="Comma 5 2 2 15" xfId="3662"/>
    <cellStyle name="Comma 5 2 2 16" xfId="3663"/>
    <cellStyle name="Comma 5 2 2 2" xfId="3664"/>
    <cellStyle name="Comma 5 2 2 2 10" xfId="3665"/>
    <cellStyle name="Comma 5 2 2 2 11" xfId="3666"/>
    <cellStyle name="Comma 5 2 2 2 12" xfId="3667"/>
    <cellStyle name="Comma 5 2 2 2 13" xfId="3668"/>
    <cellStyle name="Comma 5 2 2 2 2" xfId="3669"/>
    <cellStyle name="Comma 5 2 2 2 3" xfId="3670"/>
    <cellStyle name="Comma 5 2 2 2 4" xfId="3671"/>
    <cellStyle name="Comma 5 2 2 2 5" xfId="3672"/>
    <cellStyle name="Comma 5 2 2 2 6" xfId="3673"/>
    <cellStyle name="Comma 5 2 2 2 7" xfId="3674"/>
    <cellStyle name="Comma 5 2 2 2 8" xfId="3675"/>
    <cellStyle name="Comma 5 2 2 2 9" xfId="3676"/>
    <cellStyle name="Comma 5 2 2 3" xfId="3677"/>
    <cellStyle name="Comma 5 2 2 3 10" xfId="3678"/>
    <cellStyle name="Comma 5 2 2 3 11" xfId="3679"/>
    <cellStyle name="Comma 5 2 2 3 12" xfId="3680"/>
    <cellStyle name="Comma 5 2 2 3 13" xfId="3681"/>
    <cellStyle name="Comma 5 2 2 3 2" xfId="3682"/>
    <cellStyle name="Comma 5 2 2 3 3" xfId="3683"/>
    <cellStyle name="Comma 5 2 2 3 4" xfId="3684"/>
    <cellStyle name="Comma 5 2 2 3 5" xfId="3685"/>
    <cellStyle name="Comma 5 2 2 3 6" xfId="3686"/>
    <cellStyle name="Comma 5 2 2 3 7" xfId="3687"/>
    <cellStyle name="Comma 5 2 2 3 8" xfId="3688"/>
    <cellStyle name="Comma 5 2 2 3 9" xfId="3689"/>
    <cellStyle name="Comma 5 2 2 4" xfId="3690"/>
    <cellStyle name="Comma 5 2 2 4 10" xfId="3691"/>
    <cellStyle name="Comma 5 2 2 4 11" xfId="3692"/>
    <cellStyle name="Comma 5 2 2 4 12" xfId="3693"/>
    <cellStyle name="Comma 5 2 2 4 13" xfId="3694"/>
    <cellStyle name="Comma 5 2 2 4 14" xfId="3695"/>
    <cellStyle name="Comma 5 2 2 4 14 2" xfId="3696"/>
    <cellStyle name="Comma 5 2 2 4 14 3" xfId="3697"/>
    <cellStyle name="Comma 5 2 2 4 14 3 2" xfId="3698"/>
    <cellStyle name="Comma 5 2 2 4 2" xfId="3699"/>
    <cellStyle name="Comma 5 2 2 4 3" xfId="3700"/>
    <cellStyle name="Comma 5 2 2 4 4" xfId="3701"/>
    <cellStyle name="Comma 5 2 2 4 5" xfId="3702"/>
    <cellStyle name="Comma 5 2 2 4 6" xfId="3703"/>
    <cellStyle name="Comma 5 2 2 4 7" xfId="3704"/>
    <cellStyle name="Comma 5 2 2 4 8" xfId="3705"/>
    <cellStyle name="Comma 5 2 2 4 9" xfId="3706"/>
    <cellStyle name="Comma 5 2 2 5" xfId="3707"/>
    <cellStyle name="Comma 5 2 2 6" xfId="3708"/>
    <cellStyle name="Comma 5 2 2 7" xfId="3709"/>
    <cellStyle name="Comma 5 2 2 8" xfId="3710"/>
    <cellStyle name="Comma 5 2 2 9" xfId="3711"/>
    <cellStyle name="Comma 5 2 3" xfId="3712"/>
    <cellStyle name="Comma 5 2 3 10" xfId="3713"/>
    <cellStyle name="Comma 5 2 3 11" xfId="3714"/>
    <cellStyle name="Comma 5 2 3 12" xfId="3715"/>
    <cellStyle name="Comma 5 2 3 13" xfId="3716"/>
    <cellStyle name="Comma 5 2 3 2" xfId="3717"/>
    <cellStyle name="Comma 5 2 3 3" xfId="3718"/>
    <cellStyle name="Comma 5 2 3 4" xfId="3719"/>
    <cellStyle name="Comma 5 2 3 5" xfId="3720"/>
    <cellStyle name="Comma 5 2 3 6" xfId="3721"/>
    <cellStyle name="Comma 5 2 3 7" xfId="3722"/>
    <cellStyle name="Comma 5 2 3 8" xfId="3723"/>
    <cellStyle name="Comma 5 2 3 9" xfId="3724"/>
    <cellStyle name="Comma 5 2 4" xfId="3725"/>
    <cellStyle name="Comma 5 2 5" xfId="3726"/>
    <cellStyle name="Comma 5 2 6" xfId="3727"/>
    <cellStyle name="Comma 5 2 7" xfId="3728"/>
    <cellStyle name="Comma 5 2 8" xfId="3729"/>
    <cellStyle name="Comma 5 2 9" xfId="3730"/>
    <cellStyle name="Comma 5 20" xfId="3731"/>
    <cellStyle name="Comma 5 21" xfId="3732"/>
    <cellStyle name="Comma 5 22" xfId="3733"/>
    <cellStyle name="Comma 5 23" xfId="3734"/>
    <cellStyle name="Comma 5 24" xfId="3735"/>
    <cellStyle name="Comma 5 25" xfId="3736"/>
    <cellStyle name="Comma 5 26" xfId="3737"/>
    <cellStyle name="Comma 5 27" xfId="3738"/>
    <cellStyle name="Comma 5 28" xfId="3739"/>
    <cellStyle name="Comma 5 29" xfId="3740"/>
    <cellStyle name="Comma 5 3" xfId="3741"/>
    <cellStyle name="Comma 5 3 10" xfId="3742"/>
    <cellStyle name="Comma 5 3 11" xfId="3743"/>
    <cellStyle name="Comma 5 3 12" xfId="3744"/>
    <cellStyle name="Comma 5 3 13" xfId="3745"/>
    <cellStyle name="Comma 5 3 14" xfId="3746"/>
    <cellStyle name="Comma 5 3 15" xfId="3747"/>
    <cellStyle name="Comma 5 3 16" xfId="3748"/>
    <cellStyle name="Comma 5 3 17" xfId="3749"/>
    <cellStyle name="Comma 5 3 2" xfId="3750"/>
    <cellStyle name="Comma 5 3 3" xfId="3751"/>
    <cellStyle name="Comma 5 3 4" xfId="3752"/>
    <cellStyle name="Comma 5 3 5" xfId="3753"/>
    <cellStyle name="Comma 5 3 6" xfId="3754"/>
    <cellStyle name="Comma 5 3 7" xfId="3755"/>
    <cellStyle name="Comma 5 3 8" xfId="3756"/>
    <cellStyle name="Comma 5 3 9" xfId="3757"/>
    <cellStyle name="Comma 5 30" xfId="3758"/>
    <cellStyle name="Comma 5 31" xfId="3759"/>
    <cellStyle name="Comma 5 32" xfId="3760"/>
    <cellStyle name="Comma 5 33" xfId="3761"/>
    <cellStyle name="Comma 5 34" xfId="3762"/>
    <cellStyle name="Comma 5 35" xfId="3763"/>
    <cellStyle name="Comma 5 36" xfId="3764"/>
    <cellStyle name="Comma 5 37" xfId="3765"/>
    <cellStyle name="Comma 5 38" xfId="3766"/>
    <cellStyle name="Comma 5 39" xfId="3767"/>
    <cellStyle name="Comma 5 4" xfId="3768"/>
    <cellStyle name="Comma 5 40" xfId="3769"/>
    <cellStyle name="Comma 5 41" xfId="3770"/>
    <cellStyle name="Comma 5 42" xfId="3771"/>
    <cellStyle name="Comma 5 43" xfId="3772"/>
    <cellStyle name="Comma 5 44" xfId="3773"/>
    <cellStyle name="Comma 5 45" xfId="3774"/>
    <cellStyle name="Comma 5 46" xfId="3775"/>
    <cellStyle name="Comma 5 47" xfId="3776"/>
    <cellStyle name="Comma 5 48" xfId="3777"/>
    <cellStyle name="Comma 5 49" xfId="3778"/>
    <cellStyle name="Comma 5 5" xfId="3779"/>
    <cellStyle name="Comma 5 50" xfId="3780"/>
    <cellStyle name="Comma 5 51" xfId="3781"/>
    <cellStyle name="Comma 5 52" xfId="3782"/>
    <cellStyle name="Comma 5 53" xfId="3783"/>
    <cellStyle name="Comma 5 54" xfId="3784"/>
    <cellStyle name="Comma 5 55" xfId="3785"/>
    <cellStyle name="Comma 5 56" xfId="3786"/>
    <cellStyle name="Comma 5 57" xfId="3787"/>
    <cellStyle name="Comma 5 58" xfId="3788"/>
    <cellStyle name="Comma 5 59" xfId="3789"/>
    <cellStyle name="Comma 5 6" xfId="3790"/>
    <cellStyle name="Comma 5 60" xfId="3791"/>
    <cellStyle name="Comma 5 61" xfId="3792"/>
    <cellStyle name="Comma 5 62" xfId="3793"/>
    <cellStyle name="Comma 5 63" xfId="3794"/>
    <cellStyle name="Comma 5 64" xfId="3795"/>
    <cellStyle name="Comma 5 65" xfId="3796"/>
    <cellStyle name="Comma 5 66" xfId="3797"/>
    <cellStyle name="Comma 5 67" xfId="3798"/>
    <cellStyle name="Comma 5 68" xfId="3799"/>
    <cellStyle name="Comma 5 69" xfId="3800"/>
    <cellStyle name="Comma 5 7" xfId="3801"/>
    <cellStyle name="Comma 5 70" xfId="3802"/>
    <cellStyle name="Comma 5 71" xfId="3803"/>
    <cellStyle name="Comma 5 72" xfId="3804"/>
    <cellStyle name="Comma 5 73" xfId="3805"/>
    <cellStyle name="Comma 5 74" xfId="3806"/>
    <cellStyle name="Comma 5 75" xfId="3807"/>
    <cellStyle name="Comma 5 76" xfId="3808"/>
    <cellStyle name="Comma 5 77" xfId="3809"/>
    <cellStyle name="Comma 5 78" xfId="3810"/>
    <cellStyle name="Comma 5 79" xfId="4371"/>
    <cellStyle name="Comma 5 8" xfId="3811"/>
    <cellStyle name="Comma 5 9" xfId="3812"/>
    <cellStyle name="Comma 6" xfId="3813"/>
    <cellStyle name="Comma 6 10" xfId="3814"/>
    <cellStyle name="Comma 6 11" xfId="3815"/>
    <cellStyle name="Comma 6 12" xfId="3816"/>
    <cellStyle name="Comma 6 13" xfId="3817"/>
    <cellStyle name="Comma 6 14" xfId="3818"/>
    <cellStyle name="Comma 6 15" xfId="3819"/>
    <cellStyle name="Comma 6 16" xfId="3820"/>
    <cellStyle name="Comma 6 17" xfId="3821"/>
    <cellStyle name="Comma 6 18" xfId="3822"/>
    <cellStyle name="Comma 6 19" xfId="4370"/>
    <cellStyle name="Comma 6 2" xfId="3823"/>
    <cellStyle name="Comma 6 2 10" xfId="3824"/>
    <cellStyle name="Comma 6 2 11" xfId="3825"/>
    <cellStyle name="Comma 6 2 12" xfId="3826"/>
    <cellStyle name="Comma 6 2 13" xfId="3827"/>
    <cellStyle name="Comma 6 2 2" xfId="3828"/>
    <cellStyle name="Comma 6 2 3" xfId="3829"/>
    <cellStyle name="Comma 6 2 4" xfId="3830"/>
    <cellStyle name="Comma 6 2 5" xfId="3831"/>
    <cellStyle name="Comma 6 2 6" xfId="3832"/>
    <cellStyle name="Comma 6 2 7" xfId="3833"/>
    <cellStyle name="Comma 6 2 8" xfId="3834"/>
    <cellStyle name="Comma 6 2 9" xfId="3835"/>
    <cellStyle name="Comma 6 3" xfId="3836"/>
    <cellStyle name="Comma 6 4" xfId="3837"/>
    <cellStyle name="Comma 6 5" xfId="3838"/>
    <cellStyle name="Comma 6 6" xfId="3839"/>
    <cellStyle name="Comma 6 7" xfId="3840"/>
    <cellStyle name="Comma 6 8" xfId="3841"/>
    <cellStyle name="Comma 6 9" xfId="3842"/>
    <cellStyle name="Comma 7" xfId="3843"/>
    <cellStyle name="Comma 7 10" xfId="3844"/>
    <cellStyle name="Comma 7 11" xfId="3845"/>
    <cellStyle name="Comma 7 12" xfId="3846"/>
    <cellStyle name="Comma 7 13" xfId="3847"/>
    <cellStyle name="Comma 7 2" xfId="3848"/>
    <cellStyle name="Comma 7 3" xfId="3849"/>
    <cellStyle name="Comma 7 4" xfId="3850"/>
    <cellStyle name="Comma 7 5" xfId="3851"/>
    <cellStyle name="Comma 7 6" xfId="3852"/>
    <cellStyle name="Comma 7 7" xfId="3853"/>
    <cellStyle name="Comma 7 8" xfId="3854"/>
    <cellStyle name="Comma 7 9" xfId="3855"/>
    <cellStyle name="Comma 8" xfId="3856"/>
    <cellStyle name="Comma 9" xfId="3857"/>
    <cellStyle name="Comma Dashed" xfId="3858"/>
    <cellStyle name="Comma Nil" xfId="3859"/>
    <cellStyle name="Comma*" xfId="3860"/>
    <cellStyle name="comma[0]" xfId="3861"/>
    <cellStyle name="Comma0" xfId="3862"/>
    <cellStyle name="Comma1" xfId="3863"/>
    <cellStyle name="Comma2" xfId="3864"/>
    <cellStyle name="Comment" xfId="3865"/>
    <cellStyle name="CompanyName" xfId="3866"/>
    <cellStyle name="Copied" xfId="3867"/>
    <cellStyle name="Copy0_" xfId="3868"/>
    <cellStyle name="Copy1_" xfId="3869"/>
    <cellStyle name="Copy2_" xfId="3870"/>
    <cellStyle name="CountryTitle" xfId="3871"/>
    <cellStyle name="CoverRatio" xfId="3872"/>
    <cellStyle name="Currency - two places" xfId="3873"/>
    <cellStyle name="Currency (0)" xfId="3874"/>
    <cellStyle name="Currency (2)" xfId="3875"/>
    <cellStyle name="Currency (2dp)" xfId="3876"/>
    <cellStyle name="Currency (2dp) Dashed" xfId="3877"/>
    <cellStyle name="Currency (2dp) Nil" xfId="3878"/>
    <cellStyle name="Currency (2dp+nz)" xfId="3879"/>
    <cellStyle name="Currency (nz)" xfId="3880"/>
    <cellStyle name="Currency [0.00]" xfId="3881"/>
    <cellStyle name="Currency [0] U" xfId="3882"/>
    <cellStyle name="Currency [2]" xfId="3883"/>
    <cellStyle name="Currency [2] U" xfId="3884"/>
    <cellStyle name="Currency 0" xfId="3885"/>
    <cellStyle name="Currency 2" xfId="7"/>
    <cellStyle name="Currency 2 2" xfId="8"/>
    <cellStyle name="Currency 2 3" xfId="9"/>
    <cellStyle name="Currency 2 3 2" xfId="10"/>
    <cellStyle name="Currency 2 3 2 2" xfId="4311"/>
    <cellStyle name="Currency 2 3 2 3" xfId="4390"/>
    <cellStyle name="Currency 2 3 2 4" xfId="4417"/>
    <cellStyle name="Currency 2 3 3" xfId="4310"/>
    <cellStyle name="Currency 2 3 4" xfId="4383"/>
    <cellStyle name="Currency 2 3 5" xfId="4410"/>
    <cellStyle name="Currency 2 4" xfId="11"/>
    <cellStyle name="Currency 2 4 2" xfId="4312"/>
    <cellStyle name="Currency 2 4 3" xfId="4389"/>
    <cellStyle name="Currency 2 4 4" xfId="4416"/>
    <cellStyle name="Currency 2 5" xfId="3886"/>
    <cellStyle name="Currency 2 6" xfId="4309"/>
    <cellStyle name="Currency 2 7" xfId="4375"/>
    <cellStyle name="Currency 2 8" xfId="4402"/>
    <cellStyle name="Currency 2*" xfId="3887"/>
    <cellStyle name="Currency 2_Model_Sep_2_02" xfId="3888"/>
    <cellStyle name="Currency 3" xfId="3889"/>
    <cellStyle name="Currency 3 2" xfId="4299"/>
    <cellStyle name="Currency 3*" xfId="3890"/>
    <cellStyle name="Currency 4" xfId="3891"/>
    <cellStyle name="Currency 5" xfId="3892"/>
    <cellStyle name="Currency 8" xfId="4398"/>
    <cellStyle name="Currency Dashed" xfId="3893"/>
    <cellStyle name="Currency Nil" xfId="3894"/>
    <cellStyle name="Currency*" xfId="3895"/>
    <cellStyle name="Currency0" xfId="3896"/>
    <cellStyle name="d_yield" xfId="3897"/>
    <cellStyle name="Dash" xfId="3898"/>
    <cellStyle name="DATA Amount" xfId="3899"/>
    <cellStyle name="DATA Amount [1]" xfId="3900"/>
    <cellStyle name="DATA Amount [2]" xfId="3901"/>
    <cellStyle name="DATA Currency" xfId="3902"/>
    <cellStyle name="DATA Currency [1]" xfId="3903"/>
    <cellStyle name="DATA Currency [2]" xfId="3904"/>
    <cellStyle name="DATA Date Long" xfId="3905"/>
    <cellStyle name="DATA Date Short" xfId="3906"/>
    <cellStyle name="Data Input" xfId="3907"/>
    <cellStyle name="DATA List" xfId="3908"/>
    <cellStyle name="DATA Memo" xfId="3909"/>
    <cellStyle name="DATA Percent" xfId="3910"/>
    <cellStyle name="DATA Percent [1]" xfId="3911"/>
    <cellStyle name="DATA Percent [2]" xfId="3912"/>
    <cellStyle name="Data Section Heading" xfId="3913"/>
    <cellStyle name="DATA Text" xfId="3914"/>
    <cellStyle name="DATA Version" xfId="3915"/>
    <cellStyle name="DATA_Amount" xfId="3916"/>
    <cellStyle name="Date" xfId="3917"/>
    <cellStyle name="Date 2" xfId="3918"/>
    <cellStyle name="Date Aligned" xfId="3919"/>
    <cellStyle name="Date Aligned*" xfId="3920"/>
    <cellStyle name="Date Aligned_Model_Sep_2_02" xfId="3921"/>
    <cellStyle name="Date input" xfId="3922"/>
    <cellStyle name="date title" xfId="3923"/>
    <cellStyle name="Date U" xfId="3924"/>
    <cellStyle name="Date_0910 GSO Capex RRP - Final (Detail) v2 220710" xfId="3925"/>
    <cellStyle name="dateformat" xfId="3926"/>
    <cellStyle name="Dateline" xfId="3927"/>
    <cellStyle name="DateLong" xfId="3928"/>
    <cellStyle name="DateShort" xfId="3929"/>
    <cellStyle name="Dec places 0" xfId="3930"/>
    <cellStyle name="Dec places 1, millions" xfId="3931"/>
    <cellStyle name="Dec places 2" xfId="3932"/>
    <cellStyle name="Dec places 2, millions" xfId="3933"/>
    <cellStyle name="Dec places 2_Draft RIIO plan presentation template - Customer Opsx Centre V7" xfId="3934"/>
    <cellStyle name="Decimal [0]" xfId="3935"/>
    <cellStyle name="Decimal [2]" xfId="3936"/>
    <cellStyle name="Decimal [2] U" xfId="3937"/>
    <cellStyle name="Decimal [4]" xfId="3938"/>
    <cellStyle name="Decimal [4] U" xfId="3939"/>
    <cellStyle name="Dezimal [0]_Anschreiben" xfId="3940"/>
    <cellStyle name="Dezimal_Anschreiben" xfId="3941"/>
    <cellStyle name="Directors" xfId="3942"/>
    <cellStyle name="dollar" xfId="3943"/>
    <cellStyle name="dollar[0]" xfId="3944"/>
    <cellStyle name="dollar_Draft RIIO plan presentation template - Customer Opsx Centre V7" xfId="3945"/>
    <cellStyle name="done" xfId="3946"/>
    <cellStyle name="Dotted Line" xfId="3947"/>
    <cellStyle name="DOWNFOOT" xfId="3948"/>
    <cellStyle name="DP 0, no commas" xfId="3949"/>
    <cellStyle name="DWF1.5-3.0split" xfId="3950"/>
    <cellStyle name="DWFsplit0-1.5" xfId="3951"/>
    <cellStyle name="DWFsplit0-1.5 2" xfId="4295"/>
    <cellStyle name="Dziesiêtny [0]_1" xfId="3952"/>
    <cellStyle name="Dziesiêtny_1" xfId="3953"/>
    <cellStyle name="Emphasis 1" xfId="3954"/>
    <cellStyle name="Emphasis 2" xfId="3955"/>
    <cellStyle name="Emphasis 3" xfId="3956"/>
    <cellStyle name="Entered" xfId="3957"/>
    <cellStyle name="eps" xfId="3958"/>
    <cellStyle name="eps$" xfId="3959"/>
    <cellStyle name="eps$A" xfId="3960"/>
    <cellStyle name="eps$E" xfId="3961"/>
    <cellStyle name="epsA" xfId="3962"/>
    <cellStyle name="epsE" xfId="3963"/>
    <cellStyle name="Euro" xfId="12"/>
    <cellStyle name="Euro 2" xfId="3964"/>
    <cellStyle name="Euro 3" xfId="4313"/>
    <cellStyle name="Euro billion" xfId="3965"/>
    <cellStyle name="Euro million" xfId="3966"/>
    <cellStyle name="Euro thousand" xfId="3967"/>
    <cellStyle name="Euro_Allocated Opex " xfId="3968"/>
    <cellStyle name="Explanatory Text 2" xfId="3969"/>
    <cellStyle name="Explanatory Text 3" xfId="3970"/>
    <cellStyle name="EY House" xfId="3971"/>
    <cellStyle name="EYBlocked" xfId="3972"/>
    <cellStyle name="EYCallUp" xfId="3973"/>
    <cellStyle name="EYCheck" xfId="3974"/>
    <cellStyle name="EYDate" xfId="3975"/>
    <cellStyle name="EYDeviant" xfId="3976"/>
    <cellStyle name="Factor" xfId="3977"/>
    <cellStyle name="Flag" xfId="3978"/>
    <cellStyle name="From" xfId="3979"/>
    <cellStyle name="FromDate" xfId="3980"/>
    <cellStyle name="General" xfId="3981"/>
    <cellStyle name="H_Major" xfId="3982"/>
    <cellStyle name="Header bar" xfId="3983"/>
    <cellStyle name="Heading" xfId="3984"/>
    <cellStyle name="Heading (12pt)" xfId="3985"/>
    <cellStyle name="Heading (14pt)" xfId="3986"/>
    <cellStyle name="HeadingMain" xfId="3987"/>
    <cellStyle name="HeadingMinor" xfId="3988"/>
    <cellStyle name="HeadingSection" xfId="3989"/>
    <cellStyle name="HeadingSub" xfId="3990"/>
    <cellStyle name="Hidden" xfId="3991"/>
    <cellStyle name="HideZeros" xfId="3992"/>
    <cellStyle name="hours" xfId="3993"/>
    <cellStyle name="HSBC Input Percent" xfId="3994"/>
    <cellStyle name="HSBC Percent" xfId="3995"/>
    <cellStyle name="HSBC Ratio" xfId="3996"/>
    <cellStyle name="HSBC Title Module" xfId="3997"/>
    <cellStyle name="HSBC WK Number 2" xfId="3998"/>
    <cellStyle name="HSBC WK Percent" xfId="3999"/>
    <cellStyle name="HSBC_Date" xfId="4000"/>
    <cellStyle name="IllustrativeTotal" xfId="4001"/>
    <cellStyle name="ImportFromOtherWorkbook" xfId="4002"/>
    <cellStyle name="Index" xfId="4003"/>
    <cellStyle name="InflationIndex" xfId="4004"/>
    <cellStyle name="Input" xfId="4253" builtinId="20"/>
    <cellStyle name="InputNumber" xfId="4005"/>
    <cellStyle name="InputPercent" xfId="4006"/>
    <cellStyle name="InputPermanent" xfId="4007"/>
    <cellStyle name="InputText" xfId="4008"/>
    <cellStyle name="Integer" xfId="4009"/>
    <cellStyle name="Invisible" xfId="4010"/>
    <cellStyle name="K (0dp)" xfId="4011"/>
    <cellStyle name="K (2dp)" xfId="4012"/>
    <cellStyle name="KPMG Heading 1" xfId="4013"/>
    <cellStyle name="KPMG Heading 2" xfId="4014"/>
    <cellStyle name="KPMG Heading 3" xfId="4015"/>
    <cellStyle name="KPMG Heading 4" xfId="4016"/>
    <cellStyle name="KPMG Normal" xfId="4017"/>
    <cellStyle name="KPMG Normal Text" xfId="4018"/>
    <cellStyle name="Label" xfId="4019"/>
    <cellStyle name="LABEL Normal" xfId="4020"/>
    <cellStyle name="LABEL Note" xfId="4021"/>
    <cellStyle name="LABEL Units" xfId="4022"/>
    <cellStyle name="Label_8.0 SITA Suffolk BASE CASE FINAL All Scenarios" xfId="4023"/>
    <cellStyle name="lift" xfId="4024"/>
    <cellStyle name="Ligne" xfId="4025"/>
    <cellStyle name="Logical" xfId="4026"/>
    <cellStyle name="M (0dp)" xfId="4027"/>
    <cellStyle name="M (2dp)" xfId="4028"/>
    <cellStyle name="MacroPasted" xfId="4029"/>
    <cellStyle name="MainHeading" xfId="4030"/>
    <cellStyle name="max" xfId="4031"/>
    <cellStyle name="Milliers [0]_Feuil1" xfId="4032"/>
    <cellStyle name="Milliers_Feuil1" xfId="4033"/>
    <cellStyle name="Millions£" xfId="4034"/>
    <cellStyle name="Millions£ (2dp)" xfId="4035"/>
    <cellStyle name="min" xfId="4036"/>
    <cellStyle name="Monétaire [0]_Feuil1" xfId="4037"/>
    <cellStyle name="Monétaire_Feuil1" xfId="4038"/>
    <cellStyle name="Money" xfId="4039"/>
    <cellStyle name="month" xfId="4040"/>
    <cellStyle name="months" xfId="4041"/>
    <cellStyle name="MW" xfId="4042"/>
    <cellStyle name="MWth" xfId="4043"/>
    <cellStyle name="Normal" xfId="0" builtinId="0"/>
    <cellStyle name="Normal - Style1" xfId="4044"/>
    <cellStyle name="Normal - Style1 2" xfId="4045"/>
    <cellStyle name="Normal (0dp)" xfId="4046"/>
    <cellStyle name="Normal (0dp+NZ)" xfId="4047"/>
    <cellStyle name="Normal (2dp)" xfId="4048"/>
    <cellStyle name="Normal (2dp+NZ)" xfId="4049"/>
    <cellStyle name="Normal 10" xfId="4248"/>
    <cellStyle name="Normal 10 2" xfId="4358"/>
    <cellStyle name="Normal 11" xfId="4221"/>
    <cellStyle name="Normal 11 2" xfId="4331"/>
    <cellStyle name="Normal 12" xfId="4222"/>
    <cellStyle name="Normal 12 2" xfId="4332"/>
    <cellStyle name="Normal 13" xfId="4224"/>
    <cellStyle name="Normal 13 2" xfId="4334"/>
    <cellStyle name="Normal 14" xfId="4227"/>
    <cellStyle name="Normal 14 10 18" xfId="4050"/>
    <cellStyle name="Normal 14 10 18 2" xfId="4300"/>
    <cellStyle name="Normal 14 2" xfId="4337"/>
    <cellStyle name="Normal 15" xfId="4229"/>
    <cellStyle name="Normal 15 2" xfId="4339"/>
    <cellStyle name="Normal 16" xfId="4230"/>
    <cellStyle name="Normal 16 2" xfId="4340"/>
    <cellStyle name="Normal 17" xfId="4232"/>
    <cellStyle name="Normal 17 2" xfId="4342"/>
    <cellStyle name="Normal 18" xfId="4235"/>
    <cellStyle name="Normal 18 2" xfId="4345"/>
    <cellStyle name="Normal 19" xfId="4237"/>
    <cellStyle name="Normal 19 2" xfId="4347"/>
    <cellStyle name="Normal 2" xfId="3"/>
    <cellStyle name="Normal 2 2" xfId="13"/>
    <cellStyle name="Normal 2 2 2" xfId="14"/>
    <cellStyle name="Normal 2 2 2 2" xfId="15"/>
    <cellStyle name="Normal 2 2 2 2 2" xfId="4316"/>
    <cellStyle name="Normal 2 2 2 2 2 24" xfId="4052"/>
    <cellStyle name="Normal 2 2 2 2 2 24 2" xfId="4301"/>
    <cellStyle name="Normal 2 2 2 2 2 24 3" xfId="4397"/>
    <cellStyle name="Normal 2 2 2 2 3" xfId="4391"/>
    <cellStyle name="Normal 2 2 2 2 4" xfId="4418"/>
    <cellStyle name="Normal 2 2 2 3" xfId="4315"/>
    <cellStyle name="Normal 2 2 2 4" xfId="4380"/>
    <cellStyle name="Normal 2 2 2 5" xfId="4407"/>
    <cellStyle name="Normal 2 2 3" xfId="16"/>
    <cellStyle name="Normal 2 2 3 2" xfId="4317"/>
    <cellStyle name="Normal 2 2 3 3" xfId="4386"/>
    <cellStyle name="Normal 2 2 3 4" xfId="4413"/>
    <cellStyle name="Normal 2 2 4" xfId="4314"/>
    <cellStyle name="Normal 2 2 5" xfId="4376"/>
    <cellStyle name="Normal 2 2 6" xfId="4403"/>
    <cellStyle name="Normal 2 3" xfId="17"/>
    <cellStyle name="Normal 2 3 2" xfId="18"/>
    <cellStyle name="Normal 2 3 3" xfId="4318"/>
    <cellStyle name="Normal 2 3 4" xfId="4379"/>
    <cellStyle name="Normal 2 3 5" xfId="4406"/>
    <cellStyle name="Normal 2 4" xfId="19"/>
    <cellStyle name="Normal 2 4 2" xfId="4319"/>
    <cellStyle name="Normal 2 4 3" xfId="4385"/>
    <cellStyle name="Normal 2 4 4" xfId="4412"/>
    <cellStyle name="Normal 2 5 2 4 15 2 4" xfId="4053"/>
    <cellStyle name="Normal 20" xfId="4239"/>
    <cellStyle name="Normal 20 2" xfId="4349"/>
    <cellStyle name="Normal 20 3" xfId="4367"/>
    <cellStyle name="Normal 21" xfId="4241"/>
    <cellStyle name="Normal 21 2" xfId="4351"/>
    <cellStyle name="Normal 22" xfId="4242"/>
    <cellStyle name="Normal 22 2" xfId="4352"/>
    <cellStyle name="Normal 23" xfId="4245"/>
    <cellStyle name="Normal 23 2" xfId="4355"/>
    <cellStyle name="Normal 24" xfId="4246"/>
    <cellStyle name="Normal 24 2" xfId="4356"/>
    <cellStyle name="Normal 25" xfId="4254"/>
    <cellStyle name="Normal 25 2" xfId="4304"/>
    <cellStyle name="Normal 26" xfId="4257"/>
    <cellStyle name="Normal 27" xfId="4259"/>
    <cellStyle name="Normal 28" xfId="4261"/>
    <cellStyle name="Normal 29" xfId="4263"/>
    <cellStyle name="Normal 3" xfId="20"/>
    <cellStyle name="Normal 3 2" xfId="4055"/>
    <cellStyle name="Normal 3 3" xfId="4054"/>
    <cellStyle name="Normal 3 3 2 5 15 2 4" xfId="4056"/>
    <cellStyle name="Normal 3 5" xfId="30"/>
    <cellStyle name="Normal 30" xfId="4265"/>
    <cellStyle name="Normal 31" xfId="4267"/>
    <cellStyle name="Normal 32" xfId="4269"/>
    <cellStyle name="Normal 33" xfId="4270"/>
    <cellStyle name="Normal 34" xfId="4303"/>
    <cellStyle name="Normal 35" xfId="4271"/>
    <cellStyle name="Normal 36" xfId="4277"/>
    <cellStyle name="Normal 37" xfId="4278"/>
    <cellStyle name="Normal 38" xfId="4373"/>
    <cellStyle name="Normal 39" xfId="4369"/>
    <cellStyle name="Normal 4" xfId="21"/>
    <cellStyle name="Normal 4 2" xfId="22"/>
    <cellStyle name="Normal 4 2 2" xfId="23"/>
    <cellStyle name="Normal 4 2 2 2" xfId="4322"/>
    <cellStyle name="Normal 4 2 2 3" xfId="4392"/>
    <cellStyle name="Normal 4 2 2 4" xfId="4419"/>
    <cellStyle name="Normal 4 2 3" xfId="4321"/>
    <cellStyle name="Normal 4 2 4" xfId="4382"/>
    <cellStyle name="Normal 4 2 5" xfId="4409"/>
    <cellStyle name="Normal 4 3" xfId="24"/>
    <cellStyle name="Normal 4 3 2" xfId="4323"/>
    <cellStyle name="Normal 4 3 3" xfId="4388"/>
    <cellStyle name="Normal 4 3 4" xfId="4415"/>
    <cellStyle name="Normal 4 4" xfId="4320"/>
    <cellStyle name="Normal 4 5" xfId="4377"/>
    <cellStyle name="Normal 4 6" xfId="4404"/>
    <cellStyle name="Normal 40" xfId="4275"/>
    <cellStyle name="Normal 41" xfId="4374"/>
    <cellStyle name="Normal 42" xfId="4396"/>
    <cellStyle name="Normal 43" xfId="4422"/>
    <cellStyle name="Normal 44" xfId="4423"/>
    <cellStyle name="Normal 45" xfId="4427"/>
    <cellStyle name="Normal 5" xfId="4051"/>
    <cellStyle name="Normal 5 11" xfId="4057"/>
    <cellStyle name="Normal 5 2" xfId="4329"/>
    <cellStyle name="Normal 5 3" xfId="4368"/>
    <cellStyle name="Normal 6" xfId="4247"/>
    <cellStyle name="Normal 6 2" xfId="4357"/>
    <cellStyle name="Normal 7" xfId="25"/>
    <cellStyle name="Normal 7 2" xfId="4058"/>
    <cellStyle name="Normal 7 3" xfId="4324"/>
    <cellStyle name="Normal 7 5 2" xfId="4399"/>
    <cellStyle name="Normal 77" xfId="4059"/>
    <cellStyle name="Normal 78" xfId="4060"/>
    <cellStyle name="Normal 78 2" xfId="4302"/>
    <cellStyle name="Normal 8" xfId="31"/>
    <cellStyle name="Normal 84" xfId="4400"/>
    <cellStyle name="Normal 86" xfId="4401"/>
    <cellStyle name="Normal 9" xfId="4251"/>
    <cellStyle name="Normal 9 10" xfId="4061"/>
    <cellStyle name="Normal 9 2" xfId="4361"/>
    <cellStyle name="Normal 9 2 2" xfId="4062"/>
    <cellStyle name="Normal U" xfId="4063"/>
    <cellStyle name="Normale_Foglio1" xfId="4064"/>
    <cellStyle name="Num_Inputs" xfId="4065"/>
    <cellStyle name="Num1_Inputs" xfId="4066"/>
    <cellStyle name="Num3_Input" xfId="4067"/>
    <cellStyle name="Number" xfId="4068"/>
    <cellStyle name="Numeric point input" xfId="4069"/>
    <cellStyle name="OLELink" xfId="4070"/>
    <cellStyle name="Operis comma" xfId="4071"/>
    <cellStyle name="Operis date" xfId="4072"/>
    <cellStyle name="Operis documentation item" xfId="4073"/>
    <cellStyle name="Operis documentation item 2" xfId="4074"/>
    <cellStyle name="Operis heading" xfId="4075"/>
    <cellStyle name="Operis heading 1" xfId="4076"/>
    <cellStyle name="Operis heading 2" xfId="4077"/>
    <cellStyle name="Operis Heading Centered" xfId="4078"/>
    <cellStyle name="Operis million" xfId="4079"/>
    <cellStyle name="Operis million currency" xfId="4080"/>
    <cellStyle name="Operis million, 3dp" xfId="4081"/>
    <cellStyle name="Operis money" xfId="4082"/>
    <cellStyle name="Operis names" xfId="4083"/>
    <cellStyle name="Operis output" xfId="4084"/>
    <cellStyle name="Operis Percent" xfId="4085"/>
    <cellStyle name="Operis Proforma" xfId="4086"/>
    <cellStyle name="Operis ratio" xfId="4087"/>
    <cellStyle name="Operis ratio 2" xfId="4294"/>
    <cellStyle name="OperisAuditSections" xfId="4088"/>
    <cellStyle name="OperisBase" xfId="4089"/>
    <cellStyle name="OperisDateMonthly" xfId="4090"/>
    <cellStyle name="OperisDatePeriodic" xfId="4091"/>
    <cellStyle name="OperisGroups" xfId="4092"/>
    <cellStyle name="OperisMoney" xfId="4093"/>
    <cellStyle name="OperisNames" xfId="4094"/>
    <cellStyle name="OperisOutputTitles" xfId="4095"/>
    <cellStyle name="OperisOutputTotals" xfId="4096"/>
    <cellStyle name="OperisPercent" xfId="4097"/>
    <cellStyle name="OperisRatio" xfId="4098"/>
    <cellStyle name="Out%2" xfId="4099"/>
    <cellStyle name="Out0" xfId="4100"/>
    <cellStyle name="Out1" xfId="4101"/>
    <cellStyle name="Out2" xfId="4102"/>
    <cellStyle name="OutputCurrency" xfId="4103"/>
    <cellStyle name="OutputText" xfId="4104"/>
    <cellStyle name="overheads" xfId="4105"/>
    <cellStyle name="Percent" xfId="1" builtinId="5"/>
    <cellStyle name="Percent (2dp)" xfId="4106"/>
    <cellStyle name="Percent [0%]" xfId="4107"/>
    <cellStyle name="Percent [0.00%]" xfId="4108"/>
    <cellStyle name="Percent [2]" xfId="4109"/>
    <cellStyle name="Percent [2] U" xfId="4110"/>
    <cellStyle name="Percent 10" xfId="4228"/>
    <cellStyle name="Percent 10 2" xfId="4338"/>
    <cellStyle name="Percent 11" xfId="4231"/>
    <cellStyle name="Percent 11 2" xfId="4341"/>
    <cellStyle name="Percent 12" xfId="4233"/>
    <cellStyle name="Percent 12 2" xfId="4343"/>
    <cellStyle name="Percent 13" xfId="4234"/>
    <cellStyle name="Percent 13 2" xfId="4344"/>
    <cellStyle name="Percent 14" xfId="4236"/>
    <cellStyle name="Percent 14 2" xfId="4346"/>
    <cellStyle name="Percent 15" xfId="4238"/>
    <cellStyle name="Percent 15 2" xfId="4348"/>
    <cellStyle name="Percent 16" xfId="4240"/>
    <cellStyle name="Percent 16 2" xfId="4350"/>
    <cellStyle name="Percent 17" xfId="4243"/>
    <cellStyle name="Percent 17 2" xfId="4353"/>
    <cellStyle name="Percent 18" xfId="4244"/>
    <cellStyle name="Percent 18 2" xfId="4354"/>
    <cellStyle name="Percent 19" xfId="4255"/>
    <cellStyle name="Percent 19 2" xfId="4305"/>
    <cellStyle name="Percent 2" xfId="26"/>
    <cellStyle name="Percent 2 2" xfId="27"/>
    <cellStyle name="Percent 2 2 2" xfId="28"/>
    <cellStyle name="Percent 2 2 2 2" xfId="4327"/>
    <cellStyle name="Percent 2 2 2 3" xfId="4393"/>
    <cellStyle name="Percent 2 2 2 4" xfId="4420"/>
    <cellStyle name="Percent 2 2 3" xfId="4326"/>
    <cellStyle name="Percent 2 2 4" xfId="4381"/>
    <cellStyle name="Percent 2 2 5" xfId="4408"/>
    <cellStyle name="Percent 2 3" xfId="29"/>
    <cellStyle name="Percent 2 3 2" xfId="4328"/>
    <cellStyle name="Percent 2 3 3" xfId="4387"/>
    <cellStyle name="Percent 2 3 4" xfId="4414"/>
    <cellStyle name="Percent 2 4" xfId="4111"/>
    <cellStyle name="Percent 2 5" xfId="4325"/>
    <cellStyle name="Percent 2 6" xfId="4378"/>
    <cellStyle name="Percent 2 7" xfId="4405"/>
    <cellStyle name="Percent 20" xfId="4256"/>
    <cellStyle name="Percent 21" xfId="4258"/>
    <cellStyle name="Percent 22" xfId="4260"/>
    <cellStyle name="Percent 23" xfId="4262"/>
    <cellStyle name="Percent 24" xfId="4264"/>
    <cellStyle name="Percent 25" xfId="4266"/>
    <cellStyle name="Percent 26" xfId="4268"/>
    <cellStyle name="Percent 27" xfId="4273"/>
    <cellStyle name="Percent 28" xfId="4274"/>
    <cellStyle name="Percent 29" xfId="4372"/>
    <cellStyle name="Percent 3" xfId="4112"/>
    <cellStyle name="Percent 30" xfId="4429"/>
    <cellStyle name="Percent 4" xfId="4250"/>
    <cellStyle name="Percent 4 2" xfId="4360"/>
    <cellStyle name="Percent 5" xfId="4249"/>
    <cellStyle name="Percent 5 2" xfId="4359"/>
    <cellStyle name="Percent 6" xfId="4220"/>
    <cellStyle name="Percent 6 2" xfId="4330"/>
    <cellStyle name="Percent 7" xfId="4223"/>
    <cellStyle name="Percent 7 2" xfId="4333"/>
    <cellStyle name="Percent 8" xfId="4225"/>
    <cellStyle name="Percent 8 2" xfId="4335"/>
    <cellStyle name="Percent 9" xfId="4226"/>
    <cellStyle name="Percent 9 2" xfId="4336"/>
    <cellStyle name="Percent2" xfId="4113"/>
    <cellStyle name="percnt" xfId="4114"/>
    <cellStyle name="PGavStandard" xfId="4115"/>
    <cellStyle name="phasing" xfId="4116"/>
    <cellStyle name="point variable" xfId="4117"/>
    <cellStyle name="Print" xfId="4118"/>
    <cellStyle name="RangeName" xfId="4119"/>
    <cellStyle name="Ratio" xfId="4120"/>
    <cellStyle name="RISKbigPercent" xfId="4121"/>
    <cellStyle name="RISKblandrEdge" xfId="4122"/>
    <cellStyle name="RISKblCorner" xfId="4123"/>
    <cellStyle name="RISKbottomEdge" xfId="4124"/>
    <cellStyle name="RISKbrCorner" xfId="4125"/>
    <cellStyle name="RISKdarkBoxed" xfId="4126"/>
    <cellStyle name="RISKdarkBoxed 2" xfId="4293"/>
    <cellStyle name="RISKdarkShade" xfId="4127"/>
    <cellStyle name="RISKdbottomEdge" xfId="4128"/>
    <cellStyle name="RISKdrightEdge" xfId="4129"/>
    <cellStyle name="RISKdurationTime" xfId="4130"/>
    <cellStyle name="RISKinNumber" xfId="4131"/>
    <cellStyle name="RISKlandrEdge" xfId="4132"/>
    <cellStyle name="RISKleftEdge" xfId="4133"/>
    <cellStyle name="RISKlightBoxed" xfId="4134"/>
    <cellStyle name="RISKltandbEdge" xfId="4135"/>
    <cellStyle name="RISKltandbEdge 2" xfId="4292"/>
    <cellStyle name="RISKnormBoxed" xfId="4136"/>
    <cellStyle name="RISKnormCenter" xfId="4137"/>
    <cellStyle name="RISKnormHeading" xfId="4138"/>
    <cellStyle name="RISKnormItal" xfId="4139"/>
    <cellStyle name="RISKnormLabel" xfId="4140"/>
    <cellStyle name="RISKnormShade" xfId="4141"/>
    <cellStyle name="RISKnormTitle" xfId="4142"/>
    <cellStyle name="RISKoutNumber" xfId="4143"/>
    <cellStyle name="RISKrightEdge" xfId="4144"/>
    <cellStyle name="RISKrtandbEdge" xfId="4145"/>
    <cellStyle name="RISKrtandbEdge 2" xfId="4291"/>
    <cellStyle name="RISKssTime" xfId="4146"/>
    <cellStyle name="RISKtandbEdge" xfId="4147"/>
    <cellStyle name="RISKtandbEdge 2" xfId="4290"/>
    <cellStyle name="RISKtlandrEdge" xfId="4148"/>
    <cellStyle name="RISKtlandrEdge 2" xfId="4289"/>
    <cellStyle name="RISKtlCorner" xfId="4149"/>
    <cellStyle name="RISKtlCorner 2" xfId="4288"/>
    <cellStyle name="RISKtopEdge" xfId="4150"/>
    <cellStyle name="RISKtopEdge 2" xfId="4287"/>
    <cellStyle name="RISKtrCorner" xfId="4151"/>
    <cellStyle name="RISKtrCorner 2" xfId="4286"/>
    <cellStyle name="Sect_Title" xfId="4152"/>
    <cellStyle name="Section Heading" xfId="4153"/>
    <cellStyle name="Section Title no wrap" xfId="4154"/>
    <cellStyle name="Section Title wrap" xfId="4155"/>
    <cellStyle name="sheet background" xfId="4156"/>
    <cellStyle name="Sheet Title" xfId="4157"/>
    <cellStyle name="Sheet_Title" xfId="4158"/>
    <cellStyle name="Sous-Total" xfId="4159"/>
    <cellStyle name="Standard_RESULTS" xfId="4160"/>
    <cellStyle name="Std_%" xfId="4161"/>
    <cellStyle name="String point input" xfId="4162"/>
    <cellStyle name="stu" xfId="4163"/>
    <cellStyle name="Style 1" xfId="4164"/>
    <cellStyle name="Sub Heading 1" xfId="4165"/>
    <cellStyle name="Sub Heading 2" xfId="4166"/>
    <cellStyle name="Sub Heading 3" xfId="4167"/>
    <cellStyle name="Sub_sub_title" xfId="4168"/>
    <cellStyle name="Subheading" xfId="4169"/>
    <cellStyle name="SubHeading1" xfId="4170"/>
    <cellStyle name="SubHeading2" xfId="4171"/>
    <cellStyle name="Subsection Heading" xfId="4172"/>
    <cellStyle name="Sub-section heading" xfId="4173"/>
    <cellStyle name="subtitle" xfId="4174"/>
    <cellStyle name="subtotal" xfId="4175"/>
    <cellStyle name="Sub-Total" xfId="4176"/>
    <cellStyle name="subtotal 2" xfId="4177"/>
    <cellStyle name="Sub-Total 2" xfId="4284"/>
    <cellStyle name="subtotal 2 2" xfId="4362"/>
    <cellStyle name="subtotal 3" xfId="4285"/>
    <cellStyle name="Sweep Change" xfId="4178"/>
    <cellStyle name="SYSTEM" xfId="4179"/>
    <cellStyle name="t" xfId="4180"/>
    <cellStyle name="Table Heading" xfId="4181"/>
    <cellStyle name="Text_In" xfId="4182"/>
    <cellStyle name="Thousands£" xfId="4183"/>
    <cellStyle name="Thousands£ (2dp)" xfId="4184"/>
    <cellStyle name="TIME Detail" xfId="4185"/>
    <cellStyle name="TIME Period Start" xfId="4186"/>
    <cellStyle name="time variable" xfId="4187"/>
    <cellStyle name="Title 1" xfId="4188"/>
    <cellStyle name="Title 2" xfId="4189"/>
    <cellStyle name="Title 3" xfId="4190"/>
    <cellStyle name="Title 4" xfId="4191"/>
    <cellStyle name="TitlePage" xfId="4192"/>
    <cellStyle name="Titulo" xfId="4193"/>
    <cellStyle name="To" xfId="4194"/>
    <cellStyle name="Total - Grand" xfId="4195"/>
    <cellStyle name="Total - Sub" xfId="4196"/>
    <cellStyle name="Total - Sub 2" xfId="4283"/>
    <cellStyle name="Total 1" xfId="4197"/>
    <cellStyle name="Total 1 2" xfId="4198"/>
    <cellStyle name="Total 1 2 2" xfId="4364"/>
    <cellStyle name="Total 1 3" xfId="4363"/>
    <cellStyle name="Total 2" xfId="4199"/>
    <cellStyle name="Total 2 2" xfId="4200"/>
    <cellStyle name="Total 2 2 2" xfId="4281"/>
    <cellStyle name="Total 2 3" xfId="4282"/>
    <cellStyle name="Total 3" xfId="4201"/>
    <cellStyle name="Total 3 2" xfId="4202"/>
    <cellStyle name="Total 3 2 2" xfId="4366"/>
    <cellStyle name="Total 3 3" xfId="4365"/>
    <cellStyle name="Total 4" xfId="4203"/>
    <cellStyle name="Total 4 2" xfId="4204"/>
    <cellStyle name="Total 4 2 2" xfId="4279"/>
    <cellStyle name="Total 4 3" xfId="4280"/>
    <cellStyle name="total label" xfId="4205"/>
    <cellStyle name="total variable" xfId="4206"/>
    <cellStyle name="True value/switch" xfId="4207"/>
    <cellStyle name="Units" xfId="4208"/>
    <cellStyle name="Währung [0]_RESULTS" xfId="4209"/>
    <cellStyle name="Währung_RESULTS" xfId="4210"/>
    <cellStyle name="Warning" xfId="4211"/>
    <cellStyle name="WorkbookLinkCurrency" xfId="4212"/>
    <cellStyle name="WorkbookLinkNumber" xfId="4213"/>
    <cellStyle name="WorkbookLinkPercent" xfId="4214"/>
    <cellStyle name="WorkbookLinkText" xfId="4215"/>
    <cellStyle name="year" xfId="4216"/>
    <cellStyle name="yeardate" xfId="4217"/>
    <cellStyle name="years" xfId="4218"/>
    <cellStyle name="yesnoformat" xfId="4219"/>
  </cellStyles>
  <dxfs count="0"/>
  <tableStyles count="0" defaultTableStyle="TableStyleMedium2" defaultPivotStyle="PivotStyleLight16"/>
  <colors>
    <mruColors>
      <color rgb="FFFFFFCC"/>
      <color rgb="FFFFCCCC"/>
      <color rgb="FF9BFF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3" Type="http://schemas.openxmlformats.org/officeDocument/2006/relationships/image" Target="../media/image4.emf"/><Relationship Id="rId7" Type="http://schemas.openxmlformats.org/officeDocument/2006/relationships/image" Target="../media/image8.emf"/><Relationship Id="rId2" Type="http://schemas.openxmlformats.org/officeDocument/2006/relationships/image" Target="../media/image3.emf"/><Relationship Id="rId1" Type="http://schemas.openxmlformats.org/officeDocument/2006/relationships/image" Target="../media/image1.jpeg"/><Relationship Id="rId6" Type="http://schemas.openxmlformats.org/officeDocument/2006/relationships/image" Target="../media/image7.emf"/><Relationship Id="rId11" Type="http://schemas.openxmlformats.org/officeDocument/2006/relationships/image" Target="../media/image12.emf"/><Relationship Id="rId5" Type="http://schemas.openxmlformats.org/officeDocument/2006/relationships/image" Target="../media/image6.emf"/><Relationship Id="rId10" Type="http://schemas.openxmlformats.org/officeDocument/2006/relationships/image" Target="../media/image11.emf"/><Relationship Id="rId4" Type="http://schemas.openxmlformats.org/officeDocument/2006/relationships/image" Target="../media/image5.emf"/><Relationship Id="rId9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313765</xdr:colOff>
      <xdr:row>3</xdr:row>
      <xdr:rowOff>22412</xdr:rowOff>
    </xdr:from>
    <xdr:to>
      <xdr:col>0</xdr:col>
      <xdr:colOff>2498911</xdr:colOff>
      <xdr:row>5</xdr:row>
      <xdr:rowOff>100853</xdr:rowOff>
    </xdr:to>
    <xdr:pic>
      <xdr:nvPicPr>
        <xdr:cNvPr id="2" name="Picture 1" descr="UtilityRegulator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65" y="517712"/>
          <a:ext cx="2185146" cy="411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168088</xdr:colOff>
      <xdr:row>0</xdr:row>
      <xdr:rowOff>89647</xdr:rowOff>
    </xdr:from>
    <xdr:to>
      <xdr:col>43</xdr:col>
      <xdr:colOff>67234</xdr:colOff>
      <xdr:row>3</xdr:row>
      <xdr:rowOff>11206</xdr:rowOff>
    </xdr:to>
    <xdr:pic>
      <xdr:nvPicPr>
        <xdr:cNvPr id="3" name="Picture 2" descr="UtilityRegulator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566970" y="89647"/>
          <a:ext cx="2185146" cy="40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7</xdr:col>
      <xdr:colOff>375958</xdr:colOff>
      <xdr:row>44</xdr:row>
      <xdr:rowOff>114301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6076950"/>
          <a:ext cx="8372475" cy="1571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134471</xdr:colOff>
      <xdr:row>0</xdr:row>
      <xdr:rowOff>0</xdr:rowOff>
    </xdr:from>
    <xdr:to>
      <xdr:col>20</xdr:col>
      <xdr:colOff>755838</xdr:colOff>
      <xdr:row>2</xdr:row>
      <xdr:rowOff>197224</xdr:rowOff>
    </xdr:to>
    <xdr:pic>
      <xdr:nvPicPr>
        <xdr:cNvPr id="2" name="Picture 1" descr="UtilityRegulator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594046" y="0"/>
          <a:ext cx="1821516" cy="572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1165413</xdr:colOff>
      <xdr:row>7</xdr:row>
      <xdr:rowOff>22411</xdr:rowOff>
    </xdr:from>
    <xdr:to>
      <xdr:col>1</xdr:col>
      <xdr:colOff>1165413</xdr:colOff>
      <xdr:row>8</xdr:row>
      <xdr:rowOff>115981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75463" y="1213036"/>
          <a:ext cx="371475" cy="27454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100853</xdr:colOff>
      <xdr:row>56</xdr:row>
      <xdr:rowOff>0</xdr:rowOff>
    </xdr:from>
    <xdr:to>
      <xdr:col>0</xdr:col>
      <xdr:colOff>614082</xdr:colOff>
      <xdr:row>58</xdr:row>
      <xdr:rowOff>1040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0853" y="8648700"/>
          <a:ext cx="3380254" cy="274544"/>
        </a:xfrm>
        <a:prstGeom prst="rect">
          <a:avLst/>
        </a:prstGeom>
        <a:noFill/>
      </xdr:spPr>
    </xdr:pic>
    <xdr:clientData/>
  </xdr:twoCellAnchor>
  <xdr:twoCellAnchor>
    <xdr:from>
      <xdr:col>3</xdr:col>
      <xdr:colOff>773207</xdr:colOff>
      <xdr:row>3</xdr:row>
      <xdr:rowOff>11206</xdr:rowOff>
    </xdr:from>
    <xdr:to>
      <xdr:col>5</xdr:col>
      <xdr:colOff>806825</xdr:colOff>
      <xdr:row>6</xdr:row>
      <xdr:rowOff>44824</xdr:rowOff>
    </xdr:to>
    <xdr:cxnSp macro="">
      <xdr:nvCxnSpPr>
        <xdr:cNvPr id="19" name="Straight Arrow Connector 18"/>
        <xdr:cNvCxnSpPr>
          <a:stCxn id="28" idx="1"/>
        </xdr:cNvCxnSpPr>
      </xdr:nvCxnSpPr>
      <xdr:spPr>
        <a:xfrm flipH="1">
          <a:off x="7429501" y="526677"/>
          <a:ext cx="1624853" cy="53788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974912</xdr:colOff>
      <xdr:row>2</xdr:row>
      <xdr:rowOff>67236</xdr:rowOff>
    </xdr:from>
    <xdr:to>
      <xdr:col>0</xdr:col>
      <xdr:colOff>3451412</xdr:colOff>
      <xdr:row>3</xdr:row>
      <xdr:rowOff>149039</xdr:rowOff>
    </xdr:to>
    <xdr:pic>
      <xdr:nvPicPr>
        <xdr:cNvPr id="20" name="Picture 19" descr="UtilityRegulator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4912" y="414618"/>
          <a:ext cx="2476500" cy="384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134471</xdr:colOff>
      <xdr:row>0</xdr:row>
      <xdr:rowOff>0</xdr:rowOff>
    </xdr:from>
    <xdr:to>
      <xdr:col>21</xdr:col>
      <xdr:colOff>327213</xdr:colOff>
      <xdr:row>2</xdr:row>
      <xdr:rowOff>235324</xdr:rowOff>
    </xdr:to>
    <xdr:pic>
      <xdr:nvPicPr>
        <xdr:cNvPr id="21" name="Picture 20" descr="UtilityRegulator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594046" y="0"/>
          <a:ext cx="1821516" cy="572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190500</xdr:colOff>
      <xdr:row>29</xdr:row>
      <xdr:rowOff>11206</xdr:rowOff>
    </xdr:from>
    <xdr:to>
      <xdr:col>2</xdr:col>
      <xdr:colOff>593912</xdr:colOff>
      <xdr:row>31</xdr:row>
      <xdr:rowOff>40344</xdr:rowOff>
    </xdr:to>
    <xdr:pic>
      <xdr:nvPicPr>
        <xdr:cNvPr id="22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67425" y="4926106"/>
          <a:ext cx="403412" cy="2767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297158</xdr:colOff>
      <xdr:row>13</xdr:row>
      <xdr:rowOff>30216</xdr:rowOff>
    </xdr:from>
    <xdr:to>
      <xdr:col>2</xdr:col>
      <xdr:colOff>141490</xdr:colOff>
      <xdr:row>44</xdr:row>
      <xdr:rowOff>88403</xdr:rowOff>
    </xdr:to>
    <xdr:sp macro="" textlink="">
      <xdr:nvSpPr>
        <xdr:cNvPr id="23" name="Curved Left Arrow 22"/>
        <xdr:cNvSpPr/>
      </xdr:nvSpPr>
      <xdr:spPr>
        <a:xfrm rot="11150032">
          <a:off x="3848622" y="2601966"/>
          <a:ext cx="2266404" cy="4943151"/>
        </a:xfrm>
        <a:prstGeom prst="curvedLeftArrow">
          <a:avLst>
            <a:gd name="adj1" fmla="val 6910"/>
            <a:gd name="adj2" fmla="val 50000"/>
            <a:gd name="adj3" fmla="val 2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3</xdr:col>
      <xdr:colOff>560295</xdr:colOff>
      <xdr:row>41</xdr:row>
      <xdr:rowOff>33616</xdr:rowOff>
    </xdr:from>
    <xdr:to>
      <xdr:col>8</xdr:col>
      <xdr:colOff>179744</xdr:colOff>
      <xdr:row>45</xdr:row>
      <xdr:rowOff>67234</xdr:rowOff>
    </xdr:to>
    <xdr:pic>
      <xdr:nvPicPr>
        <xdr:cNvPr id="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08745" y="6891616"/>
          <a:ext cx="3788678" cy="730624"/>
        </a:xfrm>
        <a:prstGeom prst="rect">
          <a:avLst/>
        </a:prstGeom>
        <a:noFill/>
      </xdr:spPr>
    </xdr:pic>
    <xdr:clientData/>
  </xdr:twoCellAnchor>
  <xdr:twoCellAnchor>
    <xdr:from>
      <xdr:col>3</xdr:col>
      <xdr:colOff>22412</xdr:colOff>
      <xdr:row>43</xdr:row>
      <xdr:rowOff>134471</xdr:rowOff>
    </xdr:from>
    <xdr:to>
      <xdr:col>3</xdr:col>
      <xdr:colOff>560296</xdr:colOff>
      <xdr:row>44</xdr:row>
      <xdr:rowOff>78442</xdr:rowOff>
    </xdr:to>
    <xdr:cxnSp macro="">
      <xdr:nvCxnSpPr>
        <xdr:cNvPr id="25" name="Straight Arrow Connector 24"/>
        <xdr:cNvCxnSpPr/>
      </xdr:nvCxnSpPr>
      <xdr:spPr>
        <a:xfrm flipH="1">
          <a:off x="6670862" y="7335371"/>
          <a:ext cx="537884" cy="11542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1456767</xdr:colOff>
      <xdr:row>7</xdr:row>
      <xdr:rowOff>18409</xdr:rowOff>
    </xdr:from>
    <xdr:to>
      <xdr:col>1</xdr:col>
      <xdr:colOff>1828242</xdr:colOff>
      <xdr:row>8</xdr:row>
      <xdr:rowOff>130309</xdr:rowOff>
    </xdr:to>
    <xdr:pic>
      <xdr:nvPicPr>
        <xdr:cNvPr id="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08231" y="1556016"/>
          <a:ext cx="371475" cy="28879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1165414</xdr:colOff>
      <xdr:row>7</xdr:row>
      <xdr:rowOff>22411</xdr:rowOff>
    </xdr:from>
    <xdr:to>
      <xdr:col>1</xdr:col>
      <xdr:colOff>1456767</xdr:colOff>
      <xdr:row>7</xdr:row>
      <xdr:rowOff>162806</xdr:rowOff>
    </xdr:to>
    <xdr:cxnSp macro="">
      <xdr:nvCxnSpPr>
        <xdr:cNvPr id="27" name="Straight Arrow Connector 26"/>
        <xdr:cNvCxnSpPr>
          <a:stCxn id="26" idx="1"/>
          <a:endCxn id="7" idx="0"/>
        </xdr:cNvCxnSpPr>
      </xdr:nvCxnSpPr>
      <xdr:spPr>
        <a:xfrm flipH="1" flipV="1">
          <a:off x="4716878" y="1560018"/>
          <a:ext cx="291353" cy="1403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806825</xdr:colOff>
      <xdr:row>1</xdr:row>
      <xdr:rowOff>123266</xdr:rowOff>
    </xdr:from>
    <xdr:to>
      <xdr:col>7</xdr:col>
      <xdr:colOff>5844</xdr:colOff>
      <xdr:row>3</xdr:row>
      <xdr:rowOff>100852</xdr:rowOff>
    </xdr:to>
    <xdr:pic>
      <xdr:nvPicPr>
        <xdr:cNvPr id="2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9054354" y="302560"/>
          <a:ext cx="828675" cy="44823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</xdr:colOff>
      <xdr:row>37</xdr:row>
      <xdr:rowOff>112059</xdr:rowOff>
    </xdr:from>
    <xdr:to>
      <xdr:col>2</xdr:col>
      <xdr:colOff>600076</xdr:colOff>
      <xdr:row>39</xdr:row>
      <xdr:rowOff>37539</xdr:rowOff>
    </xdr:to>
    <xdr:pic>
      <xdr:nvPicPr>
        <xdr:cNvPr id="2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876926" y="6293784"/>
          <a:ext cx="600075" cy="26838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100853</xdr:colOff>
      <xdr:row>50</xdr:row>
      <xdr:rowOff>0</xdr:rowOff>
    </xdr:from>
    <xdr:to>
      <xdr:col>0</xdr:col>
      <xdr:colOff>3481107</xdr:colOff>
      <xdr:row>51</xdr:row>
      <xdr:rowOff>103094</xdr:rowOff>
    </xdr:to>
    <xdr:pic>
      <xdr:nvPicPr>
        <xdr:cNvPr id="3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0853" y="8391525"/>
          <a:ext cx="3380254" cy="27454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33617</xdr:colOff>
      <xdr:row>61</xdr:row>
      <xdr:rowOff>56029</xdr:rowOff>
    </xdr:from>
    <xdr:to>
      <xdr:col>2</xdr:col>
      <xdr:colOff>519392</xdr:colOff>
      <xdr:row>63</xdr:row>
      <xdr:rowOff>150159</xdr:rowOff>
    </xdr:to>
    <xdr:pic>
      <xdr:nvPicPr>
        <xdr:cNvPr id="3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910542" y="10085854"/>
          <a:ext cx="485775" cy="27230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89647</xdr:colOff>
      <xdr:row>55</xdr:row>
      <xdr:rowOff>112059</xdr:rowOff>
    </xdr:from>
    <xdr:to>
      <xdr:col>0</xdr:col>
      <xdr:colOff>2480422</xdr:colOff>
      <xdr:row>60</xdr:row>
      <xdr:rowOff>0</xdr:rowOff>
    </xdr:to>
    <xdr:pic>
      <xdr:nvPicPr>
        <xdr:cNvPr id="3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9647" y="9341784"/>
          <a:ext cx="2390775" cy="41125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100852</xdr:colOff>
      <xdr:row>58</xdr:row>
      <xdr:rowOff>112058</xdr:rowOff>
    </xdr:from>
    <xdr:to>
      <xdr:col>0</xdr:col>
      <xdr:colOff>1653427</xdr:colOff>
      <xdr:row>62</xdr:row>
      <xdr:rowOff>12326</xdr:rowOff>
    </xdr:to>
    <xdr:pic>
      <xdr:nvPicPr>
        <xdr:cNvPr id="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0852" y="9741833"/>
          <a:ext cx="1552575" cy="27454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134470</xdr:colOff>
      <xdr:row>61</xdr:row>
      <xdr:rowOff>33618</xdr:rowOff>
    </xdr:from>
    <xdr:to>
      <xdr:col>0</xdr:col>
      <xdr:colOff>734545</xdr:colOff>
      <xdr:row>63</xdr:row>
      <xdr:rowOff>142877</xdr:rowOff>
    </xdr:to>
    <xdr:pic>
      <xdr:nvPicPr>
        <xdr:cNvPr id="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34470" y="10063443"/>
          <a:ext cx="600075" cy="333936"/>
        </a:xfrm>
        <a:prstGeom prst="rect">
          <a:avLst/>
        </a:prstGeom>
        <a:noFill/>
      </xdr:spPr>
    </xdr:pic>
    <xdr:clientData/>
  </xdr:twoCellAnchor>
  <xdr:twoCellAnchor>
    <xdr:from>
      <xdr:col>0</xdr:col>
      <xdr:colOff>2480422</xdr:colOff>
      <xdr:row>56</xdr:row>
      <xdr:rowOff>95250</xdr:rowOff>
    </xdr:from>
    <xdr:to>
      <xdr:col>0</xdr:col>
      <xdr:colOff>3537857</xdr:colOff>
      <xdr:row>57</xdr:row>
      <xdr:rowOff>22013</xdr:rowOff>
    </xdr:to>
    <xdr:cxnSp macro="">
      <xdr:nvCxnSpPr>
        <xdr:cNvPr id="35" name="Straight Arrow Connector 34"/>
        <xdr:cNvCxnSpPr>
          <a:stCxn id="32" idx="3"/>
        </xdr:cNvCxnSpPr>
      </xdr:nvCxnSpPr>
      <xdr:spPr>
        <a:xfrm flipV="1">
          <a:off x="2480422" y="11185071"/>
          <a:ext cx="1057435" cy="10365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1653427</xdr:colOff>
      <xdr:row>58</xdr:row>
      <xdr:rowOff>89647</xdr:rowOff>
    </xdr:from>
    <xdr:to>
      <xdr:col>0</xdr:col>
      <xdr:colOff>4213411</xdr:colOff>
      <xdr:row>60</xdr:row>
      <xdr:rowOff>34177</xdr:rowOff>
    </xdr:to>
    <xdr:cxnSp macro="">
      <xdr:nvCxnSpPr>
        <xdr:cNvPr id="36" name="Straight Arrow Connector 35"/>
        <xdr:cNvCxnSpPr>
          <a:stCxn id="33" idx="3"/>
        </xdr:cNvCxnSpPr>
      </xdr:nvCxnSpPr>
      <xdr:spPr>
        <a:xfrm flipV="1">
          <a:off x="1653427" y="9719422"/>
          <a:ext cx="2559984" cy="17313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734545</xdr:colOff>
      <xdr:row>60</xdr:row>
      <xdr:rowOff>67236</xdr:rowOff>
    </xdr:from>
    <xdr:to>
      <xdr:col>1</xdr:col>
      <xdr:colOff>11205</xdr:colOff>
      <xdr:row>62</xdr:row>
      <xdr:rowOff>121585</xdr:rowOff>
    </xdr:to>
    <xdr:cxnSp macro="">
      <xdr:nvCxnSpPr>
        <xdr:cNvPr id="37" name="Straight Arrow Connector 36"/>
        <xdr:cNvCxnSpPr>
          <a:stCxn id="34" idx="3"/>
        </xdr:cNvCxnSpPr>
      </xdr:nvCxnSpPr>
      <xdr:spPr>
        <a:xfrm flipV="1">
          <a:off x="734545" y="9925611"/>
          <a:ext cx="3486710" cy="3019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974914</xdr:colOff>
      <xdr:row>2</xdr:row>
      <xdr:rowOff>56030</xdr:rowOff>
    </xdr:from>
    <xdr:to>
      <xdr:col>0</xdr:col>
      <xdr:colOff>3160060</xdr:colOff>
      <xdr:row>3</xdr:row>
      <xdr:rowOff>156883</xdr:rowOff>
    </xdr:to>
    <xdr:pic>
      <xdr:nvPicPr>
        <xdr:cNvPr id="39" name="Picture 38" descr="UtilityRegulator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4914" y="389405"/>
          <a:ext cx="2185146" cy="41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as%20database\Price%20Controls\GD17\3.%20Cost%20Reporting\2014\Submission\FE\FE%20-2014%20ACRDT%20-%20submission%20to%20U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ion%20Issues$\PNG%20Price%20Control%20and%20ACR\PNGL12%20(2012-2013)\Retro%20Mechanism\TRV%20Bridge%20v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egni-millarj\AppData\Local\Microsoft\Windows\Temporary%20Internet%20Files\Content.Outlook\W6EPPPGN\PNGL_GD14%20Pis%20Submission_Dec2012%20-%20final%20to%20UR_rev1%20-%20Board%20Scenarios%2027%2006%202013_IMRadjusted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as%20database\Price%20Controls\GD17\9.%20Business%20Plan%20Submissions\PNGL\Phase%202%20-%2029%20Sept%202015%20Submission\5%20%20Cost%20Reporting%20Template%20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as%20database\Phoenix%20Distribution\Price%20Control%20Review%20-%20GD14\05.%20PNGL%20Submission\PNGL_GD14%20Pis%20Submission_Dec2012%20-%20final%20to%20UR_rev1%20-%20Board%20Scenarios%2027.06.20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as%20database/Phoenix%20Distribution/Price%20Control%20Review%20-%20GD14/18.%20Final%20Determination/Final%20Pi%20Models%20sent%20to%20GDNs/FE%20GD14%20Model%20FINAL%20-%20Re-issued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Gas%20database/Phoenix%20Distribution/Price%20Control%20Review%20-%20GD14/18.%20Final%20Determination/Final%20Pi%20Models%20sent%20to%20GDNs/Archive/For%20Publication/FE/FE%20GD14%20Model%20for%20Publication%20FINAL%20Full%20for%20FE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-ureg-docs\Gas%20database\Price%20Controls\GD17\11.%20Information%20Requests\SGN\Received\Copy%20of%20GD17%20SGN%20Business%20Plan%20Template%20sent%20v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List of Tables"/>
      <sheetName val="Changes Log"/>
      <sheetName val="Universal Data"/>
      <sheetName val="1.1 Income Statement"/>
      <sheetName val="1.2 Financial Position"/>
      <sheetName val="1.3 Cash Flow"/>
      <sheetName val="1.4 Reconcile to Reg. Accounts"/>
      <sheetName val="1.5 Net Debt "/>
      <sheetName val="1.6 Accruals and Prepayments"/>
      <sheetName val="2.1 Cost Summary"/>
      <sheetName val="2.2 Workload Summary"/>
      <sheetName val="2.3 Total Volumes"/>
      <sheetName val="2.4 Connection Specifics"/>
      <sheetName val="3.1 Opex Matrix"/>
      <sheetName val="3.2 Head Count"/>
      <sheetName val="3.3 Staff - Costs"/>
      <sheetName val="3.4 Staff - Cars"/>
      <sheetName val="3.5 Business Support"/>
      <sheetName val="3.6 Maintenance"/>
      <sheetName val="3.7 PRE Repairs"/>
      <sheetName val="3.8 Metering"/>
      <sheetName val="3.9 Int and Ext Contractors"/>
      <sheetName val="3.10 Group Transactions"/>
      <sheetName val="3.11 Gas Theft"/>
      <sheetName val="4.1 Capex Summary"/>
      <sheetName val="4.2 Capex Analysis"/>
      <sheetName val="4.3 Project List Summaries"/>
      <sheetName val="4.4 Project List Cost"/>
      <sheetName val="4.5 Project List Workloads"/>
      <sheetName val="4.6 District Governors"/>
      <sheetName val="4.7 Connections Summary"/>
      <sheetName val="4.8 Connection Numbers"/>
      <sheetName val="4.9 Risers &amp; Laterals"/>
      <sheetName val="4.10 Meter Replacement"/>
      <sheetName val="4.11 Service Governor Renewal"/>
      <sheetName val="4.12 Other Capex"/>
      <sheetName val="5.1 Network Assets"/>
      <sheetName val="5.2 Metering Assets"/>
      <sheetName val="5.3 MEAV"/>
      <sheetName val="6.1 PREs Reports &amp; Repairs"/>
      <sheetName val="6.2 Environmental Impact"/>
      <sheetName val="6.3 Business Carbon Footprint"/>
      <sheetName val="7.1 Standards of Perform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9">
          <cell r="C49">
            <v>29.307099999999998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V Bridge"/>
      <sheetName val="modification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ifications"/>
      <sheetName val="Inputs"/>
      <sheetName val="Opening Values"/>
      <sheetName val="DAV"/>
      <sheetName val="Pis Calc"/>
      <sheetName val="P1 Scenario"/>
      <sheetName val="P1 Scenario Table"/>
      <sheetName val="Revenue Table for Fitch"/>
    </sheetNames>
    <sheetDataSet>
      <sheetData sheetId="0"/>
      <sheetData sheetId="1"/>
      <sheetData sheetId="2">
        <row r="4">
          <cell r="N4">
            <v>244.2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List of Tables"/>
      <sheetName val="Changes Log"/>
      <sheetName val="Universal Data"/>
      <sheetName val="1.1 Income Statement"/>
      <sheetName val="1.2 Financial Position"/>
      <sheetName val="1.3 Cash Flow"/>
      <sheetName val="1.4 Reconcile to Reg. Accounts"/>
      <sheetName val="1.5 Net Debt "/>
      <sheetName val="1.6 Accruals and Prepayments"/>
      <sheetName val="2.1 Cost Summary"/>
      <sheetName val="2.2 Workload Summary"/>
      <sheetName val="2.3 Total Volumes"/>
      <sheetName val="2.4 Connection Specifics"/>
      <sheetName val="3.1 Opex Matrix"/>
      <sheetName val="3.2 Head Count"/>
      <sheetName val="3.3 Staff - Costs"/>
      <sheetName val="3.4 Staff - Cars"/>
      <sheetName val="3.5 Business Support"/>
      <sheetName val="3.6 Maintenance"/>
      <sheetName val="3.7 PRE Repairs"/>
      <sheetName val="3.8 Metering"/>
      <sheetName val="3.9 Int and Ext Contractors"/>
      <sheetName val="3.10 Group Transactions"/>
      <sheetName val="3.11 Gas Theft"/>
      <sheetName val="4.1 Capex Summary"/>
      <sheetName val="4.2 Capex Analysis"/>
      <sheetName val="4.3 Project List Summaries"/>
      <sheetName val="4.4 Project List Cost"/>
      <sheetName val="4.5 Project List Workloads"/>
      <sheetName val="4.6 District Governors"/>
      <sheetName val="4.7 Connections Summary"/>
      <sheetName val="Meter split analysis"/>
      <sheetName val="4.8 Connection Numbers"/>
      <sheetName val="4.9 Risers &amp; Laterals"/>
      <sheetName val="4.10 Meter Replacement"/>
      <sheetName val="4.11 Service Governor Renewal"/>
      <sheetName val="4.12 Other Capex"/>
      <sheetName val="5.1 Network Assets"/>
      <sheetName val="5.2 Metering Assets"/>
      <sheetName val="5.3 MEAV"/>
      <sheetName val="6.1 PREs Reports &amp; Repairs"/>
      <sheetName val="6.2 Environmental Impact"/>
      <sheetName val="6.3 Business Carbon Footprint"/>
      <sheetName val="7.1 Standards of Performance"/>
    </sheetNames>
    <sheetDataSet>
      <sheetData sheetId="0"/>
      <sheetData sheetId="1"/>
      <sheetData sheetId="2"/>
      <sheetData sheetId="3"/>
      <sheetData sheetId="4">
        <row r="8">
          <cell r="A8">
            <v>2014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ifications"/>
      <sheetName val="Inputs"/>
      <sheetName val="Opening Values"/>
      <sheetName val="DAV"/>
      <sheetName val="Pis Calc"/>
      <sheetName val="P1 Scenario"/>
      <sheetName val="P1 Scenario Table"/>
    </sheetNames>
    <sheetDataSet>
      <sheetData sheetId="0" refreshError="1"/>
      <sheetData sheetId="1" refreshError="1"/>
      <sheetData sheetId="2" refreshError="1">
        <row r="1">
          <cell r="N1">
            <v>200.1</v>
          </cell>
        </row>
        <row r="2">
          <cell r="N2">
            <v>225.3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wances"/>
      <sheetName val="Inputs"/>
      <sheetName val="Retrospective mechanism"/>
      <sheetName val="DAV"/>
      <sheetName val="Pi's Calc"/>
    </sheetNames>
    <sheetDataSet>
      <sheetData sheetId="0"/>
      <sheetData sheetId="1">
        <row r="50">
          <cell r="B50" t="str">
            <v>Mains</v>
          </cell>
        </row>
      </sheetData>
      <sheetData sheetId="2"/>
      <sheetData sheetId="3"/>
      <sheetData sheetId="4">
        <row r="1">
          <cell r="A1">
            <v>1.2549120992761116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wances"/>
      <sheetName val="Inputs"/>
      <sheetName val="Retrospective mechanism"/>
      <sheetName val="DAV"/>
      <sheetName val="Pi's Calc"/>
    </sheetNames>
    <sheetDataSet>
      <sheetData sheetId="0"/>
      <sheetData sheetId="1"/>
      <sheetData sheetId="2"/>
      <sheetData sheetId="3"/>
      <sheetData sheetId="4">
        <row r="1">
          <cell r="A1">
            <v>1.2549120992761116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List of Tables"/>
      <sheetName val="Changes Log"/>
      <sheetName val="Universal Data"/>
      <sheetName val="1.0 Income Statement"/>
      <sheetName val="1.1 Financial Position"/>
      <sheetName val="1.2 Cash Flow Statement"/>
      <sheetName val="1.3 Tax Composition"/>
      <sheetName val="1.4 Tax Allocations"/>
      <sheetName val="1.5 RPEs and Efficiencies  "/>
      <sheetName val="1.5 old"/>
      <sheetName val="2.0 Volumes&amp;Customers Summary"/>
      <sheetName val="2.1 Domestic &lt;=2.5kTh"/>
      <sheetName val="2.2 I&amp;C Tariff &lt;=25kTh"/>
      <sheetName val="2.3 Contract CHP &gt;25kTh"/>
      <sheetName val="2.4 Contract Firm &gt;25kTh"/>
      <sheetName val="2.5 Contract Int &gt;25kTh"/>
      <sheetName val="2.6 Workload Summary"/>
      <sheetName val="2.7 Workload Summary 2015-2018"/>
      <sheetName val="3.0 Opex Summary"/>
      <sheetName val="3.1 Opex Matrix"/>
      <sheetName val="3.2 Staff &amp; Agency - Summary"/>
      <sheetName val="3.3 Staff &amp; Agency - Head Count"/>
      <sheetName val="3.4 Staff &amp; Agency - Costs"/>
      <sheetName val="3.5 Staff &amp; Agency - Cars"/>
      <sheetName val="3.6 Staff &amp; Agency - Recharges"/>
      <sheetName val="3.7 Staff &amp; Agency - SOC Codes"/>
      <sheetName val="3.8 Maintenance"/>
      <sheetName val="3.9 PRE Repairs"/>
      <sheetName val="3.10 Metering"/>
      <sheetName val="3.11 Business Support"/>
      <sheetName val="3.12 Int and Ext Contractors"/>
      <sheetName val="3.13 Group Transactions"/>
      <sheetName val="3.14 Historic Opex"/>
      <sheetName val="4.0 Capex Summary"/>
      <sheetName val="4.1 Capex Summary 2015-2022"/>
      <sheetName val="4.2 Capex Analysis"/>
      <sheetName val="4.3 TMA Costs"/>
      <sheetName val="4.4 Project List Summaries"/>
      <sheetName val="4.5 Project List Costs"/>
      <sheetName val="4.6 Project List Workloads"/>
      <sheetName val="4.7 Planned Mains"/>
      <sheetName val="4.8 District Governors"/>
      <sheetName val="4.9 District Gov. 2015-2018"/>
      <sheetName val="4.10 Connections Summary"/>
      <sheetName val="4.11 Risers &amp; Laterals"/>
      <sheetName val="4.12 Meter Replacement"/>
      <sheetName val="4.13 Service Governor Renewal"/>
      <sheetName val="4.14 Other Capex"/>
      <sheetName val="4.15 Other Capex Projects"/>
      <sheetName val="4.16 Other Capex Transport"/>
      <sheetName val="5.0 Network Assets"/>
      <sheetName val="5.1 Metering Assets"/>
      <sheetName val="5.2 MEAV"/>
      <sheetName val="6.0 PREs Reports &amp; Repairs"/>
      <sheetName val="6.1 Environmental Impact"/>
      <sheetName val="6.2 Business Carbon Footprint"/>
    </sheetNames>
    <sheetDataSet>
      <sheetData sheetId="0"/>
      <sheetData sheetId="1"/>
      <sheetData sheetId="2"/>
      <sheetData sheetId="3"/>
      <sheetData sheetId="4">
        <row r="54">
          <cell r="C54">
            <v>29.307099999999998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Y114"/>
  <sheetViews>
    <sheetView zoomScale="85" zoomScaleNormal="8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Q61" sqref="AQ61:AR61"/>
    </sheetView>
  </sheetViews>
  <sheetFormatPr defaultRowHeight="12.75" outlineLevelRow="1"/>
  <cols>
    <col min="1" max="1" width="48" style="31" bestFit="1" customWidth="1"/>
    <col min="2" max="2" width="29" style="35" customWidth="1"/>
    <col min="3" max="3" width="40" style="35" hidden="1" customWidth="1"/>
    <col min="4" max="4" width="16.7109375" style="34" customWidth="1"/>
    <col min="5" max="23" width="11.7109375" style="34" bestFit="1" customWidth="1"/>
    <col min="24" max="33" width="12.28515625" style="34" bestFit="1" customWidth="1"/>
    <col min="34" max="34" width="12.28515625" style="42" customWidth="1"/>
    <col min="35" max="44" width="12.28515625" style="34" customWidth="1"/>
    <col min="45" max="51" width="9.140625" style="34"/>
    <col min="52" max="16384" width="9.140625" style="35"/>
  </cols>
  <sheetData>
    <row r="1" spans="1:51" ht="12.75" customHeight="1">
      <c r="A1" s="151" t="s">
        <v>5</v>
      </c>
      <c r="B1" s="3" t="s">
        <v>84</v>
      </c>
      <c r="C1" s="31"/>
      <c r="D1" s="121">
        <v>256</v>
      </c>
      <c r="E1" s="119"/>
    </row>
    <row r="2" spans="1:51" ht="13.5" customHeight="1" thickBot="1">
      <c r="A2" s="151"/>
      <c r="B2" s="70" t="s">
        <v>83</v>
      </c>
      <c r="C2" s="70"/>
      <c r="D2" s="120">
        <v>257.5</v>
      </c>
      <c r="E2" s="70"/>
      <c r="F2" s="70"/>
      <c r="G2" s="70"/>
      <c r="H2" s="70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70"/>
      <c r="Y2" s="70"/>
      <c r="Z2" s="70"/>
      <c r="AA2" s="70"/>
      <c r="AB2" s="70"/>
      <c r="AC2" s="70"/>
      <c r="AD2" s="70"/>
      <c r="AE2" s="70"/>
      <c r="AF2" s="70"/>
      <c r="AG2" s="70"/>
    </row>
    <row r="3" spans="1:51" s="33" customFormat="1" ht="13.5" customHeight="1" thickBot="1">
      <c r="A3" s="152"/>
      <c r="B3" s="67" t="s">
        <v>53</v>
      </c>
      <c r="C3" s="33" t="s">
        <v>6</v>
      </c>
      <c r="D3" s="1">
        <v>2017</v>
      </c>
      <c r="E3" s="1">
        <f>D3+1</f>
        <v>2018</v>
      </c>
      <c r="F3" s="1">
        <f t="shared" ref="F3:W3" si="0">E3+1</f>
        <v>2019</v>
      </c>
      <c r="G3" s="1">
        <f t="shared" si="0"/>
        <v>2020</v>
      </c>
      <c r="H3" s="1">
        <f t="shared" si="0"/>
        <v>2021</v>
      </c>
      <c r="I3" s="1">
        <f t="shared" si="0"/>
        <v>2022</v>
      </c>
      <c r="J3" s="1">
        <f t="shared" si="0"/>
        <v>2023</v>
      </c>
      <c r="K3" s="1">
        <f t="shared" si="0"/>
        <v>2024</v>
      </c>
      <c r="L3" s="1">
        <f t="shared" si="0"/>
        <v>2025</v>
      </c>
      <c r="M3" s="1">
        <f t="shared" si="0"/>
        <v>2026</v>
      </c>
      <c r="N3" s="1">
        <f t="shared" si="0"/>
        <v>2027</v>
      </c>
      <c r="O3" s="1">
        <f t="shared" si="0"/>
        <v>2028</v>
      </c>
      <c r="P3" s="1">
        <f t="shared" si="0"/>
        <v>2029</v>
      </c>
      <c r="Q3" s="1">
        <f t="shared" si="0"/>
        <v>2030</v>
      </c>
      <c r="R3" s="1">
        <f t="shared" si="0"/>
        <v>2031</v>
      </c>
      <c r="S3" s="1">
        <f t="shared" si="0"/>
        <v>2032</v>
      </c>
      <c r="T3" s="1">
        <f t="shared" si="0"/>
        <v>2033</v>
      </c>
      <c r="U3" s="1">
        <f t="shared" si="0"/>
        <v>2034</v>
      </c>
      <c r="V3" s="1">
        <f t="shared" si="0"/>
        <v>2035</v>
      </c>
      <c r="W3" s="1">
        <f t="shared" si="0"/>
        <v>2036</v>
      </c>
      <c r="X3" s="1">
        <f t="shared" ref="X3" si="1">W3+1</f>
        <v>2037</v>
      </c>
      <c r="Y3" s="1">
        <f t="shared" ref="Y3" si="2">X3+1</f>
        <v>2038</v>
      </c>
      <c r="Z3" s="1">
        <f t="shared" ref="Z3" si="3">Y3+1</f>
        <v>2039</v>
      </c>
      <c r="AA3" s="1">
        <f t="shared" ref="AA3" si="4">Z3+1</f>
        <v>2040</v>
      </c>
      <c r="AB3" s="1">
        <f t="shared" ref="AB3" si="5">AA3+1</f>
        <v>2041</v>
      </c>
      <c r="AC3" s="1">
        <f t="shared" ref="AC3" si="6">AB3+1</f>
        <v>2042</v>
      </c>
      <c r="AD3" s="1">
        <f t="shared" ref="AD3" si="7">AC3+1</f>
        <v>2043</v>
      </c>
      <c r="AE3" s="1">
        <f t="shared" ref="AE3" si="8">AD3+1</f>
        <v>2044</v>
      </c>
      <c r="AF3" s="1">
        <f t="shared" ref="AF3" si="9">AE3+1</f>
        <v>2045</v>
      </c>
      <c r="AG3" s="1">
        <f t="shared" ref="AG3" si="10">AF3+1</f>
        <v>2046</v>
      </c>
      <c r="AH3" s="1">
        <f t="shared" ref="AH3" si="11">AG3+1</f>
        <v>2047</v>
      </c>
      <c r="AI3" s="1">
        <f t="shared" ref="AI3" si="12">AH3+1</f>
        <v>2048</v>
      </c>
      <c r="AJ3" s="1">
        <f t="shared" ref="AJ3" si="13">AI3+1</f>
        <v>2049</v>
      </c>
      <c r="AK3" s="1">
        <f t="shared" ref="AK3" si="14">AJ3+1</f>
        <v>2050</v>
      </c>
      <c r="AL3" s="1">
        <f t="shared" ref="AL3" si="15">AK3+1</f>
        <v>2051</v>
      </c>
      <c r="AM3" s="1">
        <f t="shared" ref="AM3" si="16">AL3+1</f>
        <v>2052</v>
      </c>
      <c r="AN3" s="1">
        <f t="shared" ref="AN3" si="17">AM3+1</f>
        <v>2053</v>
      </c>
      <c r="AO3" s="1">
        <f t="shared" ref="AO3" si="18">AN3+1</f>
        <v>2054</v>
      </c>
      <c r="AP3" s="1">
        <f t="shared" ref="AP3" si="19">AO3+1</f>
        <v>2055</v>
      </c>
      <c r="AQ3" s="1">
        <f t="shared" ref="AQ3" si="20">AP3+1</f>
        <v>2056</v>
      </c>
      <c r="AR3" s="1">
        <f t="shared" ref="AR3" si="21">AQ3+1</f>
        <v>2057</v>
      </c>
      <c r="AS3" s="32"/>
      <c r="AT3" s="32"/>
      <c r="AU3" s="32"/>
      <c r="AV3" s="32"/>
      <c r="AW3" s="32"/>
      <c r="AX3" s="32"/>
      <c r="AY3" s="32"/>
    </row>
    <row r="4" spans="1:51">
      <c r="D4" s="32"/>
      <c r="E4" s="84" t="s">
        <v>68</v>
      </c>
      <c r="F4" s="84" t="s">
        <v>68</v>
      </c>
      <c r="G4" s="84" t="s">
        <v>68</v>
      </c>
      <c r="H4" s="84" t="s">
        <v>68</v>
      </c>
      <c r="I4" s="84" t="s">
        <v>68</v>
      </c>
      <c r="J4" s="84" t="s">
        <v>68</v>
      </c>
      <c r="K4" s="84" t="s">
        <v>68</v>
      </c>
      <c r="L4" s="84" t="s">
        <v>68</v>
      </c>
      <c r="M4" s="84" t="s">
        <v>68</v>
      </c>
      <c r="N4" s="84" t="s">
        <v>68</v>
      </c>
      <c r="O4" s="84" t="s">
        <v>68</v>
      </c>
      <c r="P4" s="84" t="s">
        <v>68</v>
      </c>
      <c r="Q4" s="84" t="s">
        <v>68</v>
      </c>
      <c r="R4" s="84" t="s">
        <v>68</v>
      </c>
      <c r="S4" s="84" t="s">
        <v>68</v>
      </c>
      <c r="T4" s="84" t="s">
        <v>68</v>
      </c>
      <c r="U4" s="84" t="s">
        <v>68</v>
      </c>
      <c r="V4" s="84" t="s">
        <v>68</v>
      </c>
      <c r="W4" s="84" t="s">
        <v>68</v>
      </c>
      <c r="X4" s="84" t="s">
        <v>68</v>
      </c>
      <c r="Y4" s="84" t="s">
        <v>68</v>
      </c>
      <c r="Z4" s="84" t="s">
        <v>68</v>
      </c>
      <c r="AA4" s="84" t="s">
        <v>68</v>
      </c>
      <c r="AB4" s="84" t="s">
        <v>68</v>
      </c>
      <c r="AC4" s="84" t="s">
        <v>68</v>
      </c>
      <c r="AD4" s="84" t="s">
        <v>68</v>
      </c>
      <c r="AE4" s="84" t="s">
        <v>68</v>
      </c>
      <c r="AF4" s="84" t="s">
        <v>68</v>
      </c>
      <c r="AG4" s="84" t="s">
        <v>68</v>
      </c>
      <c r="AH4" s="84" t="s">
        <v>68</v>
      </c>
      <c r="AI4" s="84" t="s">
        <v>68</v>
      </c>
      <c r="AJ4" s="84" t="s">
        <v>68</v>
      </c>
      <c r="AK4" s="84" t="s">
        <v>68</v>
      </c>
      <c r="AL4" s="84" t="s">
        <v>68</v>
      </c>
      <c r="AM4" s="84" t="s">
        <v>68</v>
      </c>
      <c r="AN4" s="84" t="s">
        <v>68</v>
      </c>
      <c r="AO4" s="84" t="s">
        <v>68</v>
      </c>
      <c r="AP4" s="84" t="s">
        <v>68</v>
      </c>
      <c r="AQ4" s="84" t="s">
        <v>68</v>
      </c>
      <c r="AR4" s="84" t="s">
        <v>68</v>
      </c>
    </row>
    <row r="5" spans="1:51" ht="13.5" outlineLevel="1" thickBot="1">
      <c r="A5" s="106"/>
      <c r="C5" s="30"/>
      <c r="D5" s="32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</row>
    <row r="6" spans="1:51" ht="13.5" outlineLevel="1" thickBot="1">
      <c r="A6" s="103" t="s">
        <v>59</v>
      </c>
      <c r="C6" s="27"/>
      <c r="D6" s="13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</row>
    <row r="7" spans="1:51" ht="13.5" outlineLevel="1" thickBot="1">
      <c r="A7" s="104"/>
      <c r="B7" s="70"/>
      <c r="C7" s="27"/>
      <c r="D7" s="40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</row>
    <row r="8" spans="1:51" ht="13.5" outlineLevel="1" thickBot="1">
      <c r="A8" s="104" t="s">
        <v>75</v>
      </c>
      <c r="B8" s="104"/>
      <c r="C8" s="27"/>
      <c r="D8" s="39" t="s">
        <v>15</v>
      </c>
      <c r="E8" s="105">
        <f>E20/$D$2*$D$1</f>
        <v>0</v>
      </c>
      <c r="F8" s="105">
        <f t="shared" ref="F8:AR14" si="22">F20/$D$2*$D$1</f>
        <v>0</v>
      </c>
      <c r="G8" s="105">
        <f t="shared" si="22"/>
        <v>0</v>
      </c>
      <c r="H8" s="105">
        <f t="shared" si="22"/>
        <v>0</v>
      </c>
      <c r="I8" s="105">
        <f t="shared" si="22"/>
        <v>0</v>
      </c>
      <c r="J8" s="105">
        <f t="shared" si="22"/>
        <v>0</v>
      </c>
      <c r="K8" s="105">
        <f t="shared" si="22"/>
        <v>0</v>
      </c>
      <c r="L8" s="105">
        <f t="shared" si="22"/>
        <v>0</v>
      </c>
      <c r="M8" s="105">
        <f t="shared" si="22"/>
        <v>0</v>
      </c>
      <c r="N8" s="105">
        <f t="shared" si="22"/>
        <v>0</v>
      </c>
      <c r="O8" s="105">
        <f t="shared" si="22"/>
        <v>0</v>
      </c>
      <c r="P8" s="105">
        <f t="shared" si="22"/>
        <v>0</v>
      </c>
      <c r="Q8" s="105">
        <f t="shared" si="22"/>
        <v>0</v>
      </c>
      <c r="R8" s="105">
        <f t="shared" si="22"/>
        <v>0</v>
      </c>
      <c r="S8" s="105">
        <f t="shared" si="22"/>
        <v>0</v>
      </c>
      <c r="T8" s="105">
        <f t="shared" si="22"/>
        <v>0</v>
      </c>
      <c r="U8" s="105">
        <f t="shared" si="22"/>
        <v>0</v>
      </c>
      <c r="V8" s="105">
        <f t="shared" si="22"/>
        <v>0</v>
      </c>
      <c r="W8" s="105">
        <f t="shared" si="22"/>
        <v>0</v>
      </c>
      <c r="X8" s="105">
        <f t="shared" si="22"/>
        <v>0</v>
      </c>
      <c r="Y8" s="105">
        <f t="shared" si="22"/>
        <v>0</v>
      </c>
      <c r="Z8" s="105">
        <f t="shared" si="22"/>
        <v>0</v>
      </c>
      <c r="AA8" s="105">
        <f t="shared" si="22"/>
        <v>0</v>
      </c>
      <c r="AB8" s="105">
        <f t="shared" si="22"/>
        <v>0</v>
      </c>
      <c r="AC8" s="105">
        <f t="shared" si="22"/>
        <v>0</v>
      </c>
      <c r="AD8" s="105">
        <f t="shared" si="22"/>
        <v>0</v>
      </c>
      <c r="AE8" s="105">
        <f t="shared" si="22"/>
        <v>0</v>
      </c>
      <c r="AF8" s="105">
        <f t="shared" si="22"/>
        <v>0</v>
      </c>
      <c r="AG8" s="105">
        <f t="shared" si="22"/>
        <v>0</v>
      </c>
      <c r="AH8" s="105">
        <f t="shared" si="22"/>
        <v>0</v>
      </c>
      <c r="AI8" s="105">
        <f t="shared" si="22"/>
        <v>0</v>
      </c>
      <c r="AJ8" s="105">
        <f t="shared" si="22"/>
        <v>0</v>
      </c>
      <c r="AK8" s="105">
        <f t="shared" si="22"/>
        <v>0</v>
      </c>
      <c r="AL8" s="105">
        <f t="shared" si="22"/>
        <v>0</v>
      </c>
      <c r="AM8" s="105">
        <f t="shared" si="22"/>
        <v>0</v>
      </c>
      <c r="AN8" s="105">
        <f t="shared" si="22"/>
        <v>0</v>
      </c>
      <c r="AO8" s="105">
        <f t="shared" si="22"/>
        <v>0</v>
      </c>
      <c r="AP8" s="105">
        <f t="shared" si="22"/>
        <v>0</v>
      </c>
      <c r="AQ8" s="105">
        <f t="shared" si="22"/>
        <v>0</v>
      </c>
      <c r="AR8" s="105">
        <f t="shared" si="22"/>
        <v>0</v>
      </c>
    </row>
    <row r="9" spans="1:51" ht="13.5" outlineLevel="1" thickBot="1">
      <c r="A9" s="104" t="s">
        <v>76</v>
      </c>
      <c r="B9" s="104"/>
      <c r="C9" s="27"/>
      <c r="D9" s="39" t="s">
        <v>15</v>
      </c>
      <c r="E9" s="105">
        <f t="shared" ref="E9:T16" si="23">E21/$D$2*$D$1</f>
        <v>9121256.1332151648</v>
      </c>
      <c r="F9" s="105">
        <f t="shared" si="23"/>
        <v>7696483.4730573576</v>
      </c>
      <c r="G9" s="105">
        <f t="shared" si="23"/>
        <v>4610084.965380067</v>
      </c>
      <c r="H9" s="105">
        <f t="shared" si="23"/>
        <v>4610084.965380067</v>
      </c>
      <c r="I9" s="105">
        <f t="shared" si="23"/>
        <v>4610084.965380067</v>
      </c>
      <c r="J9" s="105">
        <f t="shared" si="23"/>
        <v>161827.79029126215</v>
      </c>
      <c r="K9" s="105">
        <f t="shared" si="23"/>
        <v>161827.79029126215</v>
      </c>
      <c r="L9" s="105">
        <f t="shared" si="23"/>
        <v>161827.79029126215</v>
      </c>
      <c r="M9" s="105">
        <f t="shared" si="23"/>
        <v>161827.79029126215</v>
      </c>
      <c r="N9" s="105">
        <f t="shared" si="23"/>
        <v>161827.79029126215</v>
      </c>
      <c r="O9" s="105">
        <f t="shared" si="23"/>
        <v>161827.79029126215</v>
      </c>
      <c r="P9" s="105">
        <f t="shared" si="23"/>
        <v>161827.79029126215</v>
      </c>
      <c r="Q9" s="105">
        <f t="shared" si="23"/>
        <v>161827.79029126215</v>
      </c>
      <c r="R9" s="105">
        <f t="shared" si="23"/>
        <v>161827.79029126215</v>
      </c>
      <c r="S9" s="105">
        <f t="shared" si="23"/>
        <v>161827.79029126215</v>
      </c>
      <c r="T9" s="105">
        <f t="shared" si="23"/>
        <v>161827.79029126215</v>
      </c>
      <c r="U9" s="105">
        <f t="shared" si="22"/>
        <v>161827.79029126215</v>
      </c>
      <c r="V9" s="105">
        <f t="shared" si="22"/>
        <v>161827.79029126215</v>
      </c>
      <c r="W9" s="105">
        <f t="shared" si="22"/>
        <v>161827.79029126215</v>
      </c>
      <c r="X9" s="105">
        <f t="shared" si="22"/>
        <v>161827.79029126215</v>
      </c>
      <c r="Y9" s="105">
        <f t="shared" si="22"/>
        <v>161827.79029126215</v>
      </c>
      <c r="Z9" s="105">
        <f t="shared" si="22"/>
        <v>161827.79029126215</v>
      </c>
      <c r="AA9" s="105">
        <f t="shared" si="22"/>
        <v>161827.79029126215</v>
      </c>
      <c r="AB9" s="105">
        <f t="shared" si="22"/>
        <v>161827.79029126215</v>
      </c>
      <c r="AC9" s="105">
        <f t="shared" si="22"/>
        <v>161827.79029126215</v>
      </c>
      <c r="AD9" s="105">
        <f t="shared" si="22"/>
        <v>161827.79029126215</v>
      </c>
      <c r="AE9" s="105">
        <f t="shared" si="22"/>
        <v>161827.79029126215</v>
      </c>
      <c r="AF9" s="105">
        <f t="shared" si="22"/>
        <v>161827.79029126215</v>
      </c>
      <c r="AG9" s="105">
        <f t="shared" si="22"/>
        <v>161827.79029126215</v>
      </c>
      <c r="AH9" s="105">
        <f t="shared" si="22"/>
        <v>161827.79029126215</v>
      </c>
      <c r="AI9" s="105">
        <f t="shared" si="22"/>
        <v>161827.79029126215</v>
      </c>
      <c r="AJ9" s="105">
        <f t="shared" si="22"/>
        <v>161827.79029126215</v>
      </c>
      <c r="AK9" s="105">
        <f t="shared" si="22"/>
        <v>161827.79029126215</v>
      </c>
      <c r="AL9" s="105">
        <f t="shared" si="22"/>
        <v>161827.79029126215</v>
      </c>
      <c r="AM9" s="105">
        <f t="shared" si="22"/>
        <v>161827.79029126215</v>
      </c>
      <c r="AN9" s="105">
        <f t="shared" si="22"/>
        <v>161827.79029126215</v>
      </c>
      <c r="AO9" s="105">
        <f t="shared" si="22"/>
        <v>161827.79029126215</v>
      </c>
      <c r="AP9" s="105">
        <f t="shared" si="22"/>
        <v>161827.79029126215</v>
      </c>
      <c r="AQ9" s="105">
        <f t="shared" si="22"/>
        <v>0</v>
      </c>
      <c r="AR9" s="105">
        <f t="shared" si="22"/>
        <v>0</v>
      </c>
    </row>
    <row r="10" spans="1:51" ht="13.5" outlineLevel="1" thickBot="1">
      <c r="A10" s="104" t="s">
        <v>77</v>
      </c>
      <c r="B10" s="104"/>
      <c r="C10" s="27"/>
      <c r="D10" s="39" t="s">
        <v>87</v>
      </c>
      <c r="E10" s="105">
        <f t="shared" si="23"/>
        <v>760543.68932038837</v>
      </c>
      <c r="F10" s="105">
        <f t="shared" si="22"/>
        <v>824170.87378640776</v>
      </c>
      <c r="G10" s="105">
        <f t="shared" si="22"/>
        <v>802299.02912621363</v>
      </c>
      <c r="H10" s="105">
        <f t="shared" si="22"/>
        <v>751596.11650485441</v>
      </c>
      <c r="I10" s="105">
        <f t="shared" si="22"/>
        <v>700893.20388349518</v>
      </c>
      <c r="J10" s="105">
        <f t="shared" si="22"/>
        <v>131231.06796116504</v>
      </c>
      <c r="K10" s="105">
        <f t="shared" si="22"/>
        <v>131231.06796116504</v>
      </c>
      <c r="L10" s="105">
        <f t="shared" si="22"/>
        <v>131231.06796116504</v>
      </c>
      <c r="M10" s="105">
        <f t="shared" si="22"/>
        <v>131231.06796116504</v>
      </c>
      <c r="N10" s="105">
        <f t="shared" si="22"/>
        <v>131231.06796116504</v>
      </c>
      <c r="O10" s="105">
        <f t="shared" si="22"/>
        <v>131231.06796116504</v>
      </c>
      <c r="P10" s="105">
        <f t="shared" si="22"/>
        <v>131231.06796116504</v>
      </c>
      <c r="Q10" s="105">
        <f t="shared" si="22"/>
        <v>131231.06796116504</v>
      </c>
      <c r="R10" s="105">
        <f t="shared" si="22"/>
        <v>131231.06796116504</v>
      </c>
      <c r="S10" s="105">
        <f t="shared" si="22"/>
        <v>131231.06796116504</v>
      </c>
      <c r="T10" s="105">
        <f t="shared" si="22"/>
        <v>131231.06796116504</v>
      </c>
      <c r="U10" s="105">
        <f t="shared" si="22"/>
        <v>131231.06796116504</v>
      </c>
      <c r="V10" s="105">
        <f t="shared" si="22"/>
        <v>131231.06796116504</v>
      </c>
      <c r="W10" s="105">
        <f t="shared" si="22"/>
        <v>131231.06796116504</v>
      </c>
      <c r="X10" s="105">
        <f t="shared" si="22"/>
        <v>131231.06796116504</v>
      </c>
      <c r="Y10" s="105">
        <f t="shared" si="22"/>
        <v>131231.06796116504</v>
      </c>
      <c r="Z10" s="105">
        <f t="shared" si="22"/>
        <v>131231.06796116504</v>
      </c>
      <c r="AA10" s="105">
        <f t="shared" si="22"/>
        <v>131231.06796116504</v>
      </c>
      <c r="AB10" s="105">
        <f t="shared" si="22"/>
        <v>131231.06796116504</v>
      </c>
      <c r="AC10" s="105">
        <f t="shared" si="22"/>
        <v>131231.06796116504</v>
      </c>
      <c r="AD10" s="105">
        <f t="shared" si="22"/>
        <v>131231.06796116504</v>
      </c>
      <c r="AE10" s="105">
        <f t="shared" si="22"/>
        <v>131231.06796116504</v>
      </c>
      <c r="AF10" s="105">
        <f t="shared" si="22"/>
        <v>131231.06796116504</v>
      </c>
      <c r="AG10" s="105">
        <f t="shared" si="22"/>
        <v>131231.06796116504</v>
      </c>
      <c r="AH10" s="105">
        <f t="shared" si="22"/>
        <v>131231.06796116504</v>
      </c>
      <c r="AI10" s="105">
        <f t="shared" si="22"/>
        <v>131231.06796116504</v>
      </c>
      <c r="AJ10" s="105">
        <f t="shared" si="22"/>
        <v>131231.06796116504</v>
      </c>
      <c r="AK10" s="105">
        <f t="shared" si="22"/>
        <v>131231.06796116504</v>
      </c>
      <c r="AL10" s="105">
        <f t="shared" si="22"/>
        <v>131231.06796116504</v>
      </c>
      <c r="AM10" s="105">
        <f t="shared" si="22"/>
        <v>131231.06796116504</v>
      </c>
      <c r="AN10" s="105">
        <f t="shared" si="22"/>
        <v>131231.06796116504</v>
      </c>
      <c r="AO10" s="105">
        <f t="shared" si="22"/>
        <v>131231.06796116504</v>
      </c>
      <c r="AP10" s="105">
        <f t="shared" si="22"/>
        <v>120295.14563106796</v>
      </c>
      <c r="AQ10" s="105">
        <f t="shared" si="22"/>
        <v>0</v>
      </c>
      <c r="AR10" s="105">
        <f t="shared" si="22"/>
        <v>0</v>
      </c>
    </row>
    <row r="11" spans="1:51" ht="13.5" outlineLevel="1" thickBot="1">
      <c r="A11" s="104" t="s">
        <v>78</v>
      </c>
      <c r="B11" s="104"/>
      <c r="C11" s="27"/>
      <c r="D11" s="39" t="s">
        <v>7</v>
      </c>
      <c r="E11" s="105">
        <f t="shared" si="23"/>
        <v>451084.66923432681</v>
      </c>
      <c r="F11" s="105">
        <f t="shared" si="22"/>
        <v>731244.36238802818</v>
      </c>
      <c r="G11" s="105">
        <f t="shared" si="22"/>
        <v>1006168.7646207324</v>
      </c>
      <c r="H11" s="105">
        <f t="shared" si="22"/>
        <v>1281093.166853436</v>
      </c>
      <c r="I11" s="105">
        <f t="shared" si="22"/>
        <v>1416110.1737775197</v>
      </c>
      <c r="J11" s="105">
        <f>J23/$D$2*$D$1</f>
        <v>837198.62351961201</v>
      </c>
      <c r="K11" s="105">
        <f t="shared" si="22"/>
        <v>684484.08124808257</v>
      </c>
      <c r="L11" s="105">
        <f t="shared" si="22"/>
        <v>698456.20127196726</v>
      </c>
      <c r="M11" s="105">
        <f t="shared" si="22"/>
        <v>712428.32129585196</v>
      </c>
      <c r="N11" s="105">
        <f t="shared" si="22"/>
        <v>726400.44131973654</v>
      </c>
      <c r="O11" s="105">
        <f t="shared" si="22"/>
        <v>740372.56134362053</v>
      </c>
      <c r="P11" s="105">
        <f t="shared" si="22"/>
        <v>754344.68136750453</v>
      </c>
      <c r="Q11" s="105">
        <f t="shared" si="22"/>
        <v>768316.8013913898</v>
      </c>
      <c r="R11" s="105">
        <f t="shared" si="22"/>
        <v>782288.92141527392</v>
      </c>
      <c r="S11" s="105">
        <f t="shared" si="22"/>
        <v>796261.04143915826</v>
      </c>
      <c r="T11" s="105">
        <f t="shared" si="22"/>
        <v>810233.1614630426</v>
      </c>
      <c r="U11" s="105">
        <f t="shared" si="22"/>
        <v>824205.28148692648</v>
      </c>
      <c r="V11" s="105">
        <f t="shared" si="22"/>
        <v>838177.40151081118</v>
      </c>
      <c r="W11" s="105">
        <f t="shared" si="22"/>
        <v>852149.52153469564</v>
      </c>
      <c r="X11" s="105">
        <f t="shared" si="22"/>
        <v>866121.64155857975</v>
      </c>
      <c r="Y11" s="105">
        <f t="shared" si="22"/>
        <v>880093.76158246445</v>
      </c>
      <c r="Z11" s="105">
        <f t="shared" si="22"/>
        <v>894065.88160634832</v>
      </c>
      <c r="AA11" s="105">
        <f t="shared" si="22"/>
        <v>908038.0016302329</v>
      </c>
      <c r="AB11" s="105">
        <f t="shared" si="22"/>
        <v>922010.12165411771</v>
      </c>
      <c r="AC11" s="105">
        <f t="shared" si="22"/>
        <v>935982.24167800113</v>
      </c>
      <c r="AD11" s="105">
        <f t="shared" si="22"/>
        <v>949954.36170188501</v>
      </c>
      <c r="AE11" s="105">
        <f t="shared" si="22"/>
        <v>963926.48172577051</v>
      </c>
      <c r="AF11" s="105">
        <f t="shared" si="22"/>
        <v>977898.60174965463</v>
      </c>
      <c r="AG11" s="105">
        <f t="shared" si="22"/>
        <v>991870.72177353944</v>
      </c>
      <c r="AH11" s="105">
        <f t="shared" si="22"/>
        <v>609158.4607405545</v>
      </c>
      <c r="AI11" s="105">
        <f t="shared" si="22"/>
        <v>244512.10041797571</v>
      </c>
      <c r="AJ11" s="105">
        <f t="shared" si="22"/>
        <v>244512.10041797589</v>
      </c>
      <c r="AK11" s="105">
        <f t="shared" si="22"/>
        <v>244512.10041797571</v>
      </c>
      <c r="AL11" s="105">
        <f t="shared" si="22"/>
        <v>244512.10041797589</v>
      </c>
      <c r="AM11" s="105">
        <f t="shared" si="22"/>
        <v>244512.10041797571</v>
      </c>
      <c r="AN11" s="105">
        <f t="shared" si="22"/>
        <v>244512.10041797571</v>
      </c>
      <c r="AO11" s="105">
        <f t="shared" si="22"/>
        <v>244512.10041797589</v>
      </c>
      <c r="AP11" s="105">
        <f t="shared" si="22"/>
        <v>244512.10041797589</v>
      </c>
      <c r="AQ11" s="105">
        <f t="shared" si="22"/>
        <v>0</v>
      </c>
      <c r="AR11" s="105">
        <f t="shared" si="22"/>
        <v>0</v>
      </c>
    </row>
    <row r="12" spans="1:51" ht="13.5" outlineLevel="1" thickBot="1">
      <c r="A12" s="104" t="s">
        <v>79</v>
      </c>
      <c r="B12" s="104"/>
      <c r="C12" s="27"/>
      <c r="D12" s="39" t="s">
        <v>87</v>
      </c>
      <c r="E12" s="105">
        <f t="shared" si="23"/>
        <v>95742.650230221436</v>
      </c>
      <c r="F12" s="105">
        <f t="shared" si="22"/>
        <v>159618.698454222</v>
      </c>
      <c r="G12" s="105">
        <f t="shared" si="22"/>
        <v>220585.99512539798</v>
      </c>
      <c r="H12" s="105">
        <f t="shared" si="22"/>
        <v>281553.29179657402</v>
      </c>
      <c r="I12" s="105">
        <f t="shared" si="22"/>
        <v>311929.95121164696</v>
      </c>
      <c r="J12" s="105">
        <f t="shared" si="22"/>
        <v>69114.170889731511</v>
      </c>
      <c r="K12" s="105">
        <f t="shared" si="22"/>
        <v>56506.960754185529</v>
      </c>
      <c r="L12" s="105">
        <f t="shared" si="22"/>
        <v>57660.416414400184</v>
      </c>
      <c r="M12" s="105">
        <f t="shared" si="22"/>
        <v>58813.87207461481</v>
      </c>
      <c r="N12" s="105">
        <f t="shared" si="22"/>
        <v>59967.32773482945</v>
      </c>
      <c r="O12" s="105">
        <f t="shared" si="22"/>
        <v>61120.78339504404</v>
      </c>
      <c r="P12" s="105">
        <f t="shared" si="22"/>
        <v>62274.239055258629</v>
      </c>
      <c r="Q12" s="105">
        <f t="shared" si="22"/>
        <v>63427.694715473306</v>
      </c>
      <c r="R12" s="105">
        <f t="shared" si="22"/>
        <v>64581.15037568791</v>
      </c>
      <c r="S12" s="105">
        <f t="shared" si="22"/>
        <v>65734.606035902543</v>
      </c>
      <c r="T12" s="105">
        <f t="shared" si="22"/>
        <v>66888.061696117147</v>
      </c>
      <c r="U12" s="105">
        <f t="shared" si="22"/>
        <v>68041.517356331737</v>
      </c>
      <c r="V12" s="105">
        <f t="shared" si="22"/>
        <v>69194.973016546384</v>
      </c>
      <c r="W12" s="105">
        <f t="shared" si="22"/>
        <v>70348.428676760988</v>
      </c>
      <c r="X12" s="105">
        <f t="shared" si="22"/>
        <v>71501.884336975592</v>
      </c>
      <c r="Y12" s="105">
        <f t="shared" si="22"/>
        <v>72655.339997190269</v>
      </c>
      <c r="Z12" s="105">
        <f t="shared" si="22"/>
        <v>73808.795657404829</v>
      </c>
      <c r="AA12" s="105">
        <f t="shared" si="22"/>
        <v>74962.251317619448</v>
      </c>
      <c r="AB12" s="105">
        <f t="shared" si="22"/>
        <v>76115.70697783411</v>
      </c>
      <c r="AC12" s="105">
        <f t="shared" si="22"/>
        <v>77269.162638048656</v>
      </c>
      <c r="AD12" s="105">
        <f t="shared" si="22"/>
        <v>78422.618298263245</v>
      </c>
      <c r="AE12" s="105">
        <f t="shared" si="22"/>
        <v>79576.073958477922</v>
      </c>
      <c r="AF12" s="105">
        <f t="shared" si="22"/>
        <v>80729.529618692541</v>
      </c>
      <c r="AG12" s="105">
        <f t="shared" si="22"/>
        <v>81882.985278907217</v>
      </c>
      <c r="AH12" s="105">
        <f t="shared" si="22"/>
        <v>50288.522665687626</v>
      </c>
      <c r="AI12" s="105">
        <f t="shared" si="22"/>
        <v>20185.474053755759</v>
      </c>
      <c r="AJ12" s="105">
        <f t="shared" si="22"/>
        <v>20185.47405375577</v>
      </c>
      <c r="AK12" s="105">
        <f t="shared" si="22"/>
        <v>20185.474053755759</v>
      </c>
      <c r="AL12" s="105">
        <f t="shared" si="22"/>
        <v>20185.474053755777</v>
      </c>
      <c r="AM12" s="105">
        <f t="shared" si="22"/>
        <v>20185.474053755759</v>
      </c>
      <c r="AN12" s="105">
        <f t="shared" si="22"/>
        <v>20185.474053755755</v>
      </c>
      <c r="AO12" s="105">
        <f t="shared" si="22"/>
        <v>20185.474053755774</v>
      </c>
      <c r="AP12" s="105">
        <f t="shared" si="22"/>
        <v>20185.474053755777</v>
      </c>
      <c r="AQ12" s="105">
        <f t="shared" si="22"/>
        <v>0</v>
      </c>
      <c r="AR12" s="105">
        <f t="shared" si="22"/>
        <v>0</v>
      </c>
    </row>
    <row r="13" spans="1:51" ht="13.5" outlineLevel="1" thickBot="1">
      <c r="A13" s="104" t="s">
        <v>80</v>
      </c>
      <c r="B13" s="104"/>
      <c r="C13" s="27"/>
      <c r="D13" s="39" t="s">
        <v>7</v>
      </c>
      <c r="E13" s="105">
        <f t="shared" si="23"/>
        <v>327752.7977805445</v>
      </c>
      <c r="F13" s="105">
        <f t="shared" si="22"/>
        <v>334079.21910493821</v>
      </c>
      <c r="G13" s="105">
        <f t="shared" si="22"/>
        <v>99749.654891955244</v>
      </c>
      <c r="H13" s="105">
        <f t="shared" si="22"/>
        <v>60250.447072565672</v>
      </c>
      <c r="I13" s="105">
        <f t="shared" si="22"/>
        <v>90732.087641216</v>
      </c>
      <c r="J13" s="105">
        <f t="shared" si="22"/>
        <v>106880.95994902372</v>
      </c>
      <c r="K13" s="105">
        <f t="shared" si="22"/>
        <v>63631.450043277662</v>
      </c>
      <c r="L13" s="105">
        <f t="shared" si="22"/>
        <v>67405.51015605437</v>
      </c>
      <c r="M13" s="105">
        <f t="shared" si="22"/>
        <v>70849.237156411706</v>
      </c>
      <c r="N13" s="105">
        <f t="shared" si="22"/>
        <v>28821.676042985368</v>
      </c>
      <c r="O13" s="105">
        <f t="shared" si="22"/>
        <v>28819.828402532261</v>
      </c>
      <c r="P13" s="105">
        <f t="shared" si="22"/>
        <v>28819.82840253225</v>
      </c>
      <c r="Q13" s="105">
        <f t="shared" si="22"/>
        <v>28819.828402532257</v>
      </c>
      <c r="R13" s="105">
        <f t="shared" si="22"/>
        <v>28819.828402532272</v>
      </c>
      <c r="S13" s="105">
        <f t="shared" si="22"/>
        <v>28819.828402532239</v>
      </c>
      <c r="T13" s="105">
        <f t="shared" si="22"/>
        <v>28819.828402532268</v>
      </c>
      <c r="U13" s="105">
        <f t="shared" si="22"/>
        <v>28819.828402532246</v>
      </c>
      <c r="V13" s="105">
        <f t="shared" si="22"/>
        <v>28819.828402532254</v>
      </c>
      <c r="W13" s="105">
        <f t="shared" si="22"/>
        <v>28819.828402532254</v>
      </c>
      <c r="X13" s="105">
        <f t="shared" si="22"/>
        <v>28819.828402532254</v>
      </c>
      <c r="Y13" s="105">
        <f t="shared" si="22"/>
        <v>28819.828402532239</v>
      </c>
      <c r="Z13" s="105">
        <f t="shared" si="22"/>
        <v>28819.828402532235</v>
      </c>
      <c r="AA13" s="105">
        <f t="shared" si="22"/>
        <v>28819.828402532268</v>
      </c>
      <c r="AB13" s="105">
        <f t="shared" si="22"/>
        <v>28819.828402532261</v>
      </c>
      <c r="AC13" s="105">
        <f t="shared" si="22"/>
        <v>28819.828402532261</v>
      </c>
      <c r="AD13" s="105">
        <f t="shared" si="22"/>
        <v>28819.828402532254</v>
      </c>
      <c r="AE13" s="105">
        <f t="shared" si="22"/>
        <v>28819.828402532279</v>
      </c>
      <c r="AF13" s="105">
        <f t="shared" si="22"/>
        <v>28819.828402532203</v>
      </c>
      <c r="AG13" s="105">
        <f t="shared" si="22"/>
        <v>28819.828402532268</v>
      </c>
      <c r="AH13" s="105">
        <f t="shared" si="22"/>
        <v>13869.542418717998</v>
      </c>
      <c r="AI13" s="105">
        <f t="shared" si="22"/>
        <v>0</v>
      </c>
      <c r="AJ13" s="105">
        <f t="shared" si="22"/>
        <v>0</v>
      </c>
      <c r="AK13" s="105">
        <f t="shared" si="22"/>
        <v>0</v>
      </c>
      <c r="AL13" s="105">
        <f t="shared" si="22"/>
        <v>0</v>
      </c>
      <c r="AM13" s="105">
        <f t="shared" si="22"/>
        <v>0</v>
      </c>
      <c r="AN13" s="105">
        <f t="shared" si="22"/>
        <v>0</v>
      </c>
      <c r="AO13" s="105">
        <f t="shared" si="22"/>
        <v>0</v>
      </c>
      <c r="AP13" s="105">
        <f t="shared" si="22"/>
        <v>0</v>
      </c>
      <c r="AQ13" s="105">
        <f t="shared" si="22"/>
        <v>0</v>
      </c>
      <c r="AR13" s="105">
        <f t="shared" si="22"/>
        <v>0</v>
      </c>
    </row>
    <row r="14" spans="1:51" ht="13.5" outlineLevel="1" thickBot="1">
      <c r="A14" s="104" t="s">
        <v>81</v>
      </c>
      <c r="B14" s="104"/>
      <c r="C14" s="27"/>
      <c r="D14" s="39" t="s">
        <v>87</v>
      </c>
      <c r="E14" s="105">
        <f t="shared" si="23"/>
        <v>672517.85326771834</v>
      </c>
      <c r="F14" s="105">
        <f t="shared" si="22"/>
        <v>542657.12048107723</v>
      </c>
      <c r="G14" s="105">
        <f t="shared" si="22"/>
        <v>78724.213744226596</v>
      </c>
      <c r="H14" s="105">
        <f t="shared" si="22"/>
        <v>45836.109971058751</v>
      </c>
      <c r="I14" s="105">
        <f t="shared" si="22"/>
        <v>97450.815490866327</v>
      </c>
      <c r="J14" s="105">
        <f t="shared" si="22"/>
        <v>295228.54262306791</v>
      </c>
      <c r="K14" s="105">
        <f t="shared" si="22"/>
        <v>15886.673000388348</v>
      </c>
      <c r="L14" s="105">
        <f t="shared" si="22"/>
        <v>16743.765101359222</v>
      </c>
      <c r="M14" s="105">
        <f t="shared" si="22"/>
        <v>15929.661166601962</v>
      </c>
      <c r="N14" s="105">
        <f t="shared" si="22"/>
        <v>6490.2055391180265</v>
      </c>
      <c r="O14" s="105">
        <f t="shared" si="22"/>
        <v>6490.1105865949303</v>
      </c>
      <c r="P14" s="105">
        <f t="shared" si="22"/>
        <v>6490.1105865949239</v>
      </c>
      <c r="Q14" s="105">
        <f t="shared" si="22"/>
        <v>6490.1105865949312</v>
      </c>
      <c r="R14" s="105">
        <f t="shared" si="22"/>
        <v>6490.1105865949357</v>
      </c>
      <c r="S14" s="105">
        <f t="shared" si="22"/>
        <v>6490.1105865949212</v>
      </c>
      <c r="T14" s="105">
        <f t="shared" si="22"/>
        <v>6490.1105865949303</v>
      </c>
      <c r="U14" s="105">
        <f t="shared" si="22"/>
        <v>6490.1105865949339</v>
      </c>
      <c r="V14" s="105">
        <f t="shared" si="22"/>
        <v>6490.110586594923</v>
      </c>
      <c r="W14" s="105">
        <f t="shared" si="22"/>
        <v>6490.1105865949312</v>
      </c>
      <c r="X14" s="105">
        <f t="shared" si="22"/>
        <v>6490.1105865949312</v>
      </c>
      <c r="Y14" s="105">
        <f t="shared" si="22"/>
        <v>6490.1105865949221</v>
      </c>
      <c r="Z14" s="105">
        <f t="shared" si="22"/>
        <v>6490.1105865949303</v>
      </c>
      <c r="AA14" s="105">
        <f t="shared" si="22"/>
        <v>6490.1105865949266</v>
      </c>
      <c r="AB14" s="105">
        <f t="shared" si="22"/>
        <v>6490.1105865949348</v>
      </c>
      <c r="AC14" s="105">
        <f t="shared" si="22"/>
        <v>6490.1105865949321</v>
      </c>
      <c r="AD14" s="105">
        <f t="shared" si="22"/>
        <v>6490.1105865949312</v>
      </c>
      <c r="AE14" s="105">
        <f t="shared" si="22"/>
        <v>6490.1105865949294</v>
      </c>
      <c r="AF14" s="105">
        <f t="shared" si="22"/>
        <v>6490.1105865949139</v>
      </c>
      <c r="AG14" s="105">
        <f t="shared" si="22"/>
        <v>6490.1105865949321</v>
      </c>
      <c r="AH14" s="105">
        <f t="shared" si="22"/>
        <v>3123.3657197986627</v>
      </c>
      <c r="AI14" s="105">
        <f t="shared" si="22"/>
        <v>0</v>
      </c>
      <c r="AJ14" s="105">
        <f t="shared" si="22"/>
        <v>0</v>
      </c>
      <c r="AK14" s="105">
        <f t="shared" si="22"/>
        <v>0</v>
      </c>
      <c r="AL14" s="105">
        <f t="shared" si="22"/>
        <v>0</v>
      </c>
      <c r="AM14" s="105">
        <f t="shared" si="22"/>
        <v>0</v>
      </c>
      <c r="AN14" s="105">
        <f t="shared" si="22"/>
        <v>0</v>
      </c>
      <c r="AO14" s="105">
        <f t="shared" si="22"/>
        <v>0</v>
      </c>
      <c r="AP14" s="105">
        <f t="shared" ref="F14:AR16" si="24">AP26/$D$2*$D$1</f>
        <v>0</v>
      </c>
      <c r="AQ14" s="105">
        <f t="shared" si="24"/>
        <v>0</v>
      </c>
      <c r="AR14" s="105">
        <f t="shared" si="24"/>
        <v>0</v>
      </c>
    </row>
    <row r="15" spans="1:51" ht="13.5" outlineLevel="1" thickBot="1">
      <c r="A15" s="104" t="s">
        <v>16</v>
      </c>
      <c r="B15" s="104"/>
      <c r="C15" s="27"/>
      <c r="D15" s="39" t="s">
        <v>2</v>
      </c>
      <c r="E15" s="105">
        <f t="shared" si="23"/>
        <v>467552.43495145632</v>
      </c>
      <c r="F15" s="105">
        <f t="shared" si="24"/>
        <v>467552.43495145632</v>
      </c>
      <c r="G15" s="105">
        <f t="shared" si="24"/>
        <v>467552.43495145632</v>
      </c>
      <c r="H15" s="105">
        <f t="shared" si="24"/>
        <v>467552.43495145632</v>
      </c>
      <c r="I15" s="105">
        <f t="shared" si="24"/>
        <v>467552.43495145632</v>
      </c>
      <c r="J15" s="105">
        <f t="shared" si="24"/>
        <v>472233.00970873784</v>
      </c>
      <c r="K15" s="105">
        <f t="shared" si="24"/>
        <v>504185.78640776698</v>
      </c>
      <c r="L15" s="105">
        <f t="shared" si="24"/>
        <v>472233.00970873784</v>
      </c>
      <c r="M15" s="105">
        <f t="shared" si="24"/>
        <v>484452.41165048542</v>
      </c>
      <c r="N15" s="105">
        <f t="shared" si="24"/>
        <v>502227.26213592233</v>
      </c>
      <c r="O15" s="105">
        <f t="shared" si="24"/>
        <v>522238.01165048545</v>
      </c>
      <c r="P15" s="105">
        <f t="shared" si="24"/>
        <v>541337.10291262134</v>
      </c>
      <c r="Q15" s="105">
        <f t="shared" si="24"/>
        <v>560437.18834951462</v>
      </c>
      <c r="R15" s="105">
        <f t="shared" si="24"/>
        <v>569953.42912621354</v>
      </c>
      <c r="S15" s="105">
        <f t="shared" si="24"/>
        <v>552318.75728155335</v>
      </c>
      <c r="T15" s="105">
        <f t="shared" si="24"/>
        <v>511586.42330097087</v>
      </c>
      <c r="U15" s="105">
        <f t="shared" si="24"/>
        <v>512389.71650485438</v>
      </c>
      <c r="V15" s="105">
        <f t="shared" si="24"/>
        <v>513193.00970873784</v>
      </c>
      <c r="W15" s="105">
        <f t="shared" si="24"/>
        <v>526215.70485436893</v>
      </c>
      <c r="X15" s="105">
        <f t="shared" si="24"/>
        <v>570966.64992570481</v>
      </c>
      <c r="Y15" s="105">
        <f t="shared" si="24"/>
        <v>629851.29679458623</v>
      </c>
      <c r="Z15" s="105">
        <f t="shared" si="24"/>
        <v>692615.46276352566</v>
      </c>
      <c r="AA15" s="105">
        <f t="shared" si="24"/>
        <v>785380.61352796946</v>
      </c>
      <c r="AB15" s="105">
        <f t="shared" si="24"/>
        <v>804656.89007230732</v>
      </c>
      <c r="AC15" s="105">
        <f t="shared" si="24"/>
        <v>1495044.3131487623</v>
      </c>
      <c r="AD15" s="105">
        <f t="shared" si="24"/>
        <v>1223777.1754744654</v>
      </c>
      <c r="AE15" s="105">
        <f t="shared" si="24"/>
        <v>1270205.0229506206</v>
      </c>
      <c r="AF15" s="105">
        <f t="shared" si="24"/>
        <v>1251660.3651496596</v>
      </c>
      <c r="AG15" s="105">
        <f t="shared" si="24"/>
        <v>1256271.3669650606</v>
      </c>
      <c r="AH15" s="105">
        <f t="shared" si="24"/>
        <v>1266436.7948196717</v>
      </c>
      <c r="AI15" s="105">
        <f t="shared" si="24"/>
        <v>871366.44363794487</v>
      </c>
      <c r="AJ15" s="105">
        <f t="shared" si="24"/>
        <v>861840.46126174578</v>
      </c>
      <c r="AK15" s="105">
        <f t="shared" si="24"/>
        <v>884267.25558457535</v>
      </c>
      <c r="AL15" s="105">
        <f t="shared" si="24"/>
        <v>897110.72908535786</v>
      </c>
      <c r="AM15" s="105">
        <f t="shared" si="24"/>
        <v>850850.74675376248</v>
      </c>
      <c r="AN15" s="105">
        <f t="shared" si="24"/>
        <v>845397.9122685981</v>
      </c>
      <c r="AO15" s="105">
        <f t="shared" si="24"/>
        <v>849528.39860548137</v>
      </c>
      <c r="AP15" s="105">
        <f t="shared" si="24"/>
        <v>853658.88494236465</v>
      </c>
      <c r="AQ15" s="105">
        <f t="shared" si="24"/>
        <v>0</v>
      </c>
      <c r="AR15" s="105">
        <f t="shared" si="24"/>
        <v>0</v>
      </c>
    </row>
    <row r="16" spans="1:51" ht="13.5" outlineLevel="1" thickBot="1">
      <c r="A16" s="104" t="s">
        <v>82</v>
      </c>
      <c r="B16" s="104"/>
      <c r="C16" s="27"/>
      <c r="D16" s="39" t="s">
        <v>15</v>
      </c>
      <c r="E16" s="105">
        <f t="shared" si="23"/>
        <v>0</v>
      </c>
      <c r="F16" s="105">
        <f t="shared" si="24"/>
        <v>0</v>
      </c>
      <c r="G16" s="105">
        <f t="shared" si="24"/>
        <v>0</v>
      </c>
      <c r="H16" s="105">
        <f t="shared" si="24"/>
        <v>0</v>
      </c>
      <c r="I16" s="105">
        <f t="shared" si="24"/>
        <v>0</v>
      </c>
      <c r="J16" s="105">
        <f t="shared" si="24"/>
        <v>0</v>
      </c>
      <c r="K16" s="105">
        <f t="shared" si="24"/>
        <v>0</v>
      </c>
      <c r="L16" s="105">
        <f t="shared" si="24"/>
        <v>0</v>
      </c>
      <c r="M16" s="105">
        <f t="shared" si="24"/>
        <v>0</v>
      </c>
      <c r="N16" s="105">
        <f t="shared" si="24"/>
        <v>0</v>
      </c>
      <c r="O16" s="105">
        <f t="shared" si="24"/>
        <v>0</v>
      </c>
      <c r="P16" s="105">
        <f t="shared" si="24"/>
        <v>0</v>
      </c>
      <c r="Q16" s="105">
        <f t="shared" si="24"/>
        <v>0</v>
      </c>
      <c r="R16" s="105">
        <f t="shared" si="24"/>
        <v>0</v>
      </c>
      <c r="S16" s="105">
        <f t="shared" si="24"/>
        <v>0</v>
      </c>
      <c r="T16" s="105">
        <f t="shared" si="24"/>
        <v>0</v>
      </c>
      <c r="U16" s="105">
        <f t="shared" si="24"/>
        <v>0</v>
      </c>
      <c r="V16" s="105">
        <f t="shared" si="24"/>
        <v>0</v>
      </c>
      <c r="W16" s="105">
        <f t="shared" si="24"/>
        <v>0</v>
      </c>
      <c r="X16" s="105">
        <f t="shared" si="24"/>
        <v>0</v>
      </c>
      <c r="Y16" s="105">
        <f t="shared" si="24"/>
        <v>0</v>
      </c>
      <c r="Z16" s="105">
        <f t="shared" si="24"/>
        <v>0</v>
      </c>
      <c r="AA16" s="105">
        <f t="shared" si="24"/>
        <v>0</v>
      </c>
      <c r="AB16" s="105">
        <f t="shared" si="24"/>
        <v>0</v>
      </c>
      <c r="AC16" s="105">
        <f t="shared" si="24"/>
        <v>0</v>
      </c>
      <c r="AD16" s="105">
        <f t="shared" si="24"/>
        <v>0</v>
      </c>
      <c r="AE16" s="105">
        <f t="shared" si="24"/>
        <v>0</v>
      </c>
      <c r="AF16" s="105">
        <f t="shared" si="24"/>
        <v>0</v>
      </c>
      <c r="AG16" s="105">
        <f t="shared" si="24"/>
        <v>0</v>
      </c>
      <c r="AH16" s="105">
        <f t="shared" si="24"/>
        <v>0</v>
      </c>
      <c r="AI16" s="105">
        <f t="shared" si="24"/>
        <v>0</v>
      </c>
      <c r="AJ16" s="105">
        <f t="shared" si="24"/>
        <v>0</v>
      </c>
      <c r="AK16" s="105">
        <f t="shared" si="24"/>
        <v>0</v>
      </c>
      <c r="AL16" s="105">
        <f t="shared" si="24"/>
        <v>0</v>
      </c>
      <c r="AM16" s="105">
        <f t="shared" si="24"/>
        <v>0</v>
      </c>
      <c r="AN16" s="105">
        <f t="shared" si="24"/>
        <v>0</v>
      </c>
      <c r="AO16" s="105">
        <f t="shared" si="24"/>
        <v>0</v>
      </c>
      <c r="AP16" s="105">
        <f t="shared" si="24"/>
        <v>0</v>
      </c>
      <c r="AQ16" s="105">
        <f t="shared" si="24"/>
        <v>0</v>
      </c>
      <c r="AR16" s="105">
        <f t="shared" si="24"/>
        <v>0</v>
      </c>
    </row>
    <row r="17" spans="1:51" ht="13.5" outlineLevel="1" thickBot="1">
      <c r="A17" s="106"/>
      <c r="C17" s="27"/>
      <c r="D17" s="40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</row>
    <row r="18" spans="1:51" ht="13.5" outlineLevel="1" thickBot="1">
      <c r="A18" s="103" t="s">
        <v>72</v>
      </c>
      <c r="C18" s="27"/>
      <c r="D18" s="13"/>
      <c r="E18" s="42"/>
      <c r="F18" s="42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51" ht="13.5" customHeight="1" outlineLevel="1" thickBot="1">
      <c r="A19" s="104"/>
      <c r="B19" s="70"/>
      <c r="C19" s="27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126"/>
      <c r="AR19" s="126"/>
    </row>
    <row r="20" spans="1:51" ht="13.5" outlineLevel="1" thickBot="1">
      <c r="A20" s="104" t="s">
        <v>75</v>
      </c>
      <c r="B20" s="104"/>
      <c r="C20" s="27"/>
      <c r="D20" s="39" t="s">
        <v>15</v>
      </c>
      <c r="E20" s="105">
        <v>0</v>
      </c>
      <c r="F20" s="105">
        <v>0</v>
      </c>
      <c r="G20" s="105">
        <v>0</v>
      </c>
      <c r="H20" s="105">
        <v>0</v>
      </c>
      <c r="I20" s="105">
        <v>0</v>
      </c>
      <c r="J20" s="105">
        <v>0</v>
      </c>
      <c r="K20" s="105">
        <v>0</v>
      </c>
      <c r="L20" s="105">
        <v>0</v>
      </c>
      <c r="M20" s="105">
        <v>0</v>
      </c>
      <c r="N20" s="105">
        <v>0</v>
      </c>
      <c r="O20" s="105">
        <v>0</v>
      </c>
      <c r="P20" s="105">
        <v>0</v>
      </c>
      <c r="Q20" s="105">
        <v>0</v>
      </c>
      <c r="R20" s="105">
        <v>0</v>
      </c>
      <c r="S20" s="105">
        <v>0</v>
      </c>
      <c r="T20" s="105">
        <v>0</v>
      </c>
      <c r="U20" s="105">
        <v>0</v>
      </c>
      <c r="V20" s="105">
        <v>0</v>
      </c>
      <c r="W20" s="105">
        <v>0</v>
      </c>
      <c r="X20" s="105">
        <v>0</v>
      </c>
      <c r="Y20" s="105">
        <v>0</v>
      </c>
      <c r="Z20" s="105">
        <v>0</v>
      </c>
      <c r="AA20" s="105">
        <v>0</v>
      </c>
      <c r="AB20" s="105">
        <v>0</v>
      </c>
      <c r="AC20" s="105">
        <v>0</v>
      </c>
      <c r="AD20" s="105">
        <v>0</v>
      </c>
      <c r="AE20" s="105">
        <v>0</v>
      </c>
      <c r="AF20" s="105">
        <v>0</v>
      </c>
      <c r="AG20" s="105">
        <v>0</v>
      </c>
      <c r="AH20" s="105">
        <v>0</v>
      </c>
      <c r="AI20" s="105">
        <v>0</v>
      </c>
      <c r="AJ20" s="105">
        <v>0</v>
      </c>
      <c r="AK20" s="105">
        <v>0</v>
      </c>
      <c r="AL20" s="105">
        <v>0</v>
      </c>
      <c r="AM20" s="105">
        <v>0</v>
      </c>
      <c r="AN20" s="105">
        <v>0</v>
      </c>
      <c r="AO20" s="105">
        <v>0</v>
      </c>
      <c r="AP20" s="105">
        <v>0</v>
      </c>
      <c r="AQ20" s="124">
        <f>AP20/SUM($AP$20:$AP$28)*$AQ$29</f>
        <v>0</v>
      </c>
      <c r="AR20" s="124">
        <f>AP20/SUM($AP$20:$AP$28)*$AR$29</f>
        <v>0</v>
      </c>
    </row>
    <row r="21" spans="1:51" ht="13.5" outlineLevel="1" thickBot="1">
      <c r="A21" s="104" t="s">
        <v>76</v>
      </c>
      <c r="B21" s="104"/>
      <c r="C21" s="27"/>
      <c r="D21" s="39" t="s">
        <v>15</v>
      </c>
      <c r="E21" s="105">
        <v>9174700.993370723</v>
      </c>
      <c r="F21" s="105">
        <v>7741580.0559073035</v>
      </c>
      <c r="G21" s="105">
        <v>4637097.1819740906</v>
      </c>
      <c r="H21" s="105">
        <v>4637097.1819740906</v>
      </c>
      <c r="I21" s="105">
        <v>4637097.1819740906</v>
      </c>
      <c r="J21" s="105">
        <v>162776</v>
      </c>
      <c r="K21" s="105">
        <v>162776</v>
      </c>
      <c r="L21" s="105">
        <v>162776</v>
      </c>
      <c r="M21" s="105">
        <v>162776</v>
      </c>
      <c r="N21" s="105">
        <v>162776</v>
      </c>
      <c r="O21" s="105">
        <v>162776</v>
      </c>
      <c r="P21" s="105">
        <v>162776</v>
      </c>
      <c r="Q21" s="105">
        <v>162776</v>
      </c>
      <c r="R21" s="105">
        <v>162776</v>
      </c>
      <c r="S21" s="105">
        <v>162776</v>
      </c>
      <c r="T21" s="105">
        <v>162776</v>
      </c>
      <c r="U21" s="105">
        <v>162776</v>
      </c>
      <c r="V21" s="105">
        <v>162776</v>
      </c>
      <c r="W21" s="105">
        <v>162776</v>
      </c>
      <c r="X21" s="105">
        <v>162776</v>
      </c>
      <c r="Y21" s="105">
        <v>162776</v>
      </c>
      <c r="Z21" s="105">
        <v>162776</v>
      </c>
      <c r="AA21" s="105">
        <v>162776</v>
      </c>
      <c r="AB21" s="105">
        <v>162776</v>
      </c>
      <c r="AC21" s="105">
        <v>162776</v>
      </c>
      <c r="AD21" s="105">
        <v>162776</v>
      </c>
      <c r="AE21" s="105">
        <v>162776</v>
      </c>
      <c r="AF21" s="105">
        <v>162776</v>
      </c>
      <c r="AG21" s="105">
        <v>162776</v>
      </c>
      <c r="AH21" s="105">
        <v>162776</v>
      </c>
      <c r="AI21" s="105">
        <v>162776</v>
      </c>
      <c r="AJ21" s="105">
        <v>162776</v>
      </c>
      <c r="AK21" s="105">
        <v>162776</v>
      </c>
      <c r="AL21" s="105">
        <v>162776</v>
      </c>
      <c r="AM21" s="105">
        <v>162776</v>
      </c>
      <c r="AN21" s="105">
        <v>162776</v>
      </c>
      <c r="AO21" s="105">
        <v>162776</v>
      </c>
      <c r="AP21" s="105">
        <v>162776</v>
      </c>
      <c r="AQ21" s="124">
        <f t="shared" ref="AQ21:AQ28" si="25">AP21/SUM($AP$20:$AP$28)*$AQ$29</f>
        <v>0</v>
      </c>
      <c r="AR21" s="124">
        <f t="shared" ref="AR21:AR28" si="26">AP21/SUM($AP$20:$AP$28)*$AR$29</f>
        <v>0</v>
      </c>
    </row>
    <row r="22" spans="1:51" ht="13.5" outlineLevel="1" thickBot="1">
      <c r="A22" s="104" t="s">
        <v>77</v>
      </c>
      <c r="B22" s="104"/>
      <c r="C22" s="27"/>
      <c r="D22" s="39" t="s">
        <v>87</v>
      </c>
      <c r="E22" s="105">
        <v>765000</v>
      </c>
      <c r="F22" s="105">
        <v>829000</v>
      </c>
      <c r="G22" s="105">
        <v>807000</v>
      </c>
      <c r="H22" s="105">
        <v>756000</v>
      </c>
      <c r="I22" s="105">
        <v>705000</v>
      </c>
      <c r="J22" s="105">
        <v>132000</v>
      </c>
      <c r="K22" s="105">
        <v>132000</v>
      </c>
      <c r="L22" s="105">
        <v>132000</v>
      </c>
      <c r="M22" s="105">
        <v>132000</v>
      </c>
      <c r="N22" s="105">
        <v>132000</v>
      </c>
      <c r="O22" s="105">
        <v>132000</v>
      </c>
      <c r="P22" s="105">
        <v>132000</v>
      </c>
      <c r="Q22" s="105">
        <v>132000</v>
      </c>
      <c r="R22" s="105">
        <v>132000</v>
      </c>
      <c r="S22" s="105">
        <v>132000</v>
      </c>
      <c r="T22" s="105">
        <v>132000</v>
      </c>
      <c r="U22" s="105">
        <v>132000</v>
      </c>
      <c r="V22" s="105">
        <v>132000</v>
      </c>
      <c r="W22" s="105">
        <v>132000</v>
      </c>
      <c r="X22" s="105">
        <v>132000</v>
      </c>
      <c r="Y22" s="105">
        <v>132000</v>
      </c>
      <c r="Z22" s="105">
        <v>132000</v>
      </c>
      <c r="AA22" s="105">
        <v>132000</v>
      </c>
      <c r="AB22" s="105">
        <v>132000</v>
      </c>
      <c r="AC22" s="105">
        <v>132000</v>
      </c>
      <c r="AD22" s="105">
        <v>132000</v>
      </c>
      <c r="AE22" s="105">
        <v>132000</v>
      </c>
      <c r="AF22" s="105">
        <v>132000</v>
      </c>
      <c r="AG22" s="105">
        <v>132000</v>
      </c>
      <c r="AH22" s="105">
        <v>132000</v>
      </c>
      <c r="AI22" s="105">
        <v>132000</v>
      </c>
      <c r="AJ22" s="105">
        <v>132000</v>
      </c>
      <c r="AK22" s="105">
        <v>132000</v>
      </c>
      <c r="AL22" s="105">
        <v>132000</v>
      </c>
      <c r="AM22" s="105">
        <v>132000</v>
      </c>
      <c r="AN22" s="105">
        <v>132000</v>
      </c>
      <c r="AO22" s="105">
        <v>132000</v>
      </c>
      <c r="AP22" s="105">
        <v>121000</v>
      </c>
      <c r="AQ22" s="124">
        <f t="shared" si="25"/>
        <v>0</v>
      </c>
      <c r="AR22" s="124">
        <f t="shared" si="26"/>
        <v>0</v>
      </c>
    </row>
    <row r="23" spans="1:51" ht="13.5" outlineLevel="1" thickBot="1">
      <c r="A23" s="104" t="s">
        <v>78</v>
      </c>
      <c r="B23" s="104"/>
      <c r="C23" s="27"/>
      <c r="D23" s="39" t="s">
        <v>7</v>
      </c>
      <c r="E23" s="105">
        <v>453727.74346812168</v>
      </c>
      <c r="F23" s="105">
        <v>735528.99732389557</v>
      </c>
      <c r="G23" s="105">
        <v>1012064.2847259321</v>
      </c>
      <c r="H23" s="105">
        <v>1288599.5721279678</v>
      </c>
      <c r="I23" s="105">
        <v>1424407.6943269973</v>
      </c>
      <c r="J23" s="105">
        <v>842104.08420429728</v>
      </c>
      <c r="K23" s="105">
        <v>688494.73016164557</v>
      </c>
      <c r="L23" s="105">
        <v>702548.71807629522</v>
      </c>
      <c r="M23" s="105">
        <v>716602.70599094487</v>
      </c>
      <c r="N23" s="105">
        <v>730656.69390559441</v>
      </c>
      <c r="O23" s="105">
        <v>744710.68182024336</v>
      </c>
      <c r="P23" s="105">
        <v>758764.6697348922</v>
      </c>
      <c r="Q23" s="105">
        <v>772818.65764954244</v>
      </c>
      <c r="R23" s="105">
        <v>786872.64556419151</v>
      </c>
      <c r="S23" s="105">
        <v>800926.63347884081</v>
      </c>
      <c r="T23" s="105">
        <v>814980.62139349012</v>
      </c>
      <c r="U23" s="105">
        <v>829034.60930813896</v>
      </c>
      <c r="V23" s="105">
        <v>843088.59722278861</v>
      </c>
      <c r="W23" s="105">
        <v>857142.58513743803</v>
      </c>
      <c r="X23" s="105">
        <v>871196.5730520871</v>
      </c>
      <c r="Y23" s="105">
        <v>885250.56096673675</v>
      </c>
      <c r="Z23" s="105">
        <v>899304.54888138548</v>
      </c>
      <c r="AA23" s="105">
        <v>913358.53679603501</v>
      </c>
      <c r="AB23" s="105">
        <v>927412.52471068478</v>
      </c>
      <c r="AC23" s="105">
        <v>941466.51262533315</v>
      </c>
      <c r="AD23" s="105">
        <v>955520.50053998199</v>
      </c>
      <c r="AE23" s="105">
        <v>969574.48845463246</v>
      </c>
      <c r="AF23" s="105">
        <v>983628.47636928153</v>
      </c>
      <c r="AG23" s="105">
        <v>997682.4642839313</v>
      </c>
      <c r="AH23" s="105">
        <v>612727.74859645613</v>
      </c>
      <c r="AI23" s="105">
        <v>245944.7885063623</v>
      </c>
      <c r="AJ23" s="105">
        <v>245944.78850636247</v>
      </c>
      <c r="AK23" s="105">
        <v>245944.7885063623</v>
      </c>
      <c r="AL23" s="105">
        <v>245944.78850636247</v>
      </c>
      <c r="AM23" s="105">
        <v>245944.7885063623</v>
      </c>
      <c r="AN23" s="105">
        <v>245944.7885063623</v>
      </c>
      <c r="AO23" s="105">
        <v>245944.78850636247</v>
      </c>
      <c r="AP23" s="105">
        <v>245944.78850636247</v>
      </c>
      <c r="AQ23" s="124">
        <f t="shared" si="25"/>
        <v>0</v>
      </c>
      <c r="AR23" s="124">
        <f t="shared" si="26"/>
        <v>0</v>
      </c>
    </row>
    <row r="24" spans="1:51" ht="13.5" outlineLevel="1" thickBot="1">
      <c r="A24" s="104" t="s">
        <v>79</v>
      </c>
      <c r="B24" s="104"/>
      <c r="C24" s="27"/>
      <c r="D24" s="39" t="s">
        <v>87</v>
      </c>
      <c r="E24" s="105">
        <v>96303.64232141414</v>
      </c>
      <c r="F24" s="105">
        <v>160553.9642654772</v>
      </c>
      <c r="G24" s="105">
        <v>221878.49119058586</v>
      </c>
      <c r="H24" s="105">
        <v>283203.01811569458</v>
      </c>
      <c r="I24" s="105">
        <v>313757.66576952772</v>
      </c>
      <c r="J24" s="105">
        <v>69519.136734788539</v>
      </c>
      <c r="K24" s="105">
        <v>56838.056227354587</v>
      </c>
      <c r="L24" s="105">
        <v>57998.270416828309</v>
      </c>
      <c r="M24" s="105">
        <v>59158.484606302009</v>
      </c>
      <c r="N24" s="105">
        <v>60318.698795775716</v>
      </c>
      <c r="O24" s="105">
        <v>61478.912985249379</v>
      </c>
      <c r="P24" s="105">
        <v>62639.127174723035</v>
      </c>
      <c r="Q24" s="105">
        <v>63799.341364196785</v>
      </c>
      <c r="R24" s="105">
        <v>64959.555553670456</v>
      </c>
      <c r="S24" s="105">
        <v>66119.769743144163</v>
      </c>
      <c r="T24" s="105">
        <v>67279.983932617833</v>
      </c>
      <c r="U24" s="105">
        <v>68440.198122091489</v>
      </c>
      <c r="V24" s="105">
        <v>69600.412311565204</v>
      </c>
      <c r="W24" s="105">
        <v>70760.626501038889</v>
      </c>
      <c r="X24" s="105">
        <v>71920.840690512559</v>
      </c>
      <c r="Y24" s="105">
        <v>73081.054879986303</v>
      </c>
      <c r="Z24" s="105">
        <v>74241.26906945993</v>
      </c>
      <c r="AA24" s="105">
        <v>75401.483258933629</v>
      </c>
      <c r="AB24" s="105">
        <v>76561.697448407358</v>
      </c>
      <c r="AC24" s="105">
        <v>77721.91163788097</v>
      </c>
      <c r="AD24" s="105">
        <v>78882.125827354626</v>
      </c>
      <c r="AE24" s="105">
        <v>80042.340016828384</v>
      </c>
      <c r="AF24" s="105">
        <v>81202.554206302069</v>
      </c>
      <c r="AG24" s="105">
        <v>82362.768395775813</v>
      </c>
      <c r="AH24" s="105">
        <v>50583.181978181892</v>
      </c>
      <c r="AI24" s="105">
        <v>20303.748315789486</v>
      </c>
      <c r="AJ24" s="105">
        <v>20303.748315789497</v>
      </c>
      <c r="AK24" s="105">
        <v>20303.748315789486</v>
      </c>
      <c r="AL24" s="105">
        <v>20303.748315789504</v>
      </c>
      <c r="AM24" s="105">
        <v>20303.748315789486</v>
      </c>
      <c r="AN24" s="105">
        <v>20303.748315789482</v>
      </c>
      <c r="AO24" s="105">
        <v>20303.7483157895</v>
      </c>
      <c r="AP24" s="105">
        <v>20303.748315789504</v>
      </c>
      <c r="AQ24" s="124">
        <f t="shared" si="25"/>
        <v>0</v>
      </c>
      <c r="AR24" s="124">
        <f t="shared" si="26"/>
        <v>0</v>
      </c>
    </row>
    <row r="25" spans="1:51" ht="13.5" outlineLevel="1" thickBot="1">
      <c r="A25" s="104" t="s">
        <v>80</v>
      </c>
      <c r="B25" s="104"/>
      <c r="C25" s="27"/>
      <c r="D25" s="39" t="s">
        <v>7</v>
      </c>
      <c r="E25" s="105">
        <v>329673.22433003987</v>
      </c>
      <c r="F25" s="105">
        <v>336036.71452938119</v>
      </c>
      <c r="G25" s="105">
        <v>100334.1255260878</v>
      </c>
      <c r="H25" s="105">
        <v>60603.477035881486</v>
      </c>
      <c r="I25" s="105">
        <v>91263.720967238754</v>
      </c>
      <c r="J25" s="105">
        <v>107507.21557372503</v>
      </c>
      <c r="K25" s="105">
        <v>64004.290570874989</v>
      </c>
      <c r="L25" s="105">
        <v>67800.464317125006</v>
      </c>
      <c r="M25" s="105">
        <v>71264.369405375051</v>
      </c>
      <c r="N25" s="105">
        <v>28990.553051049734</v>
      </c>
      <c r="O25" s="105">
        <v>28988.694584578348</v>
      </c>
      <c r="P25" s="105">
        <v>28988.694584578338</v>
      </c>
      <c r="Q25" s="105">
        <v>28988.694584578345</v>
      </c>
      <c r="R25" s="105">
        <v>28988.694584578359</v>
      </c>
      <c r="S25" s="105">
        <v>28988.694584578327</v>
      </c>
      <c r="T25" s="105">
        <v>28988.694584578356</v>
      </c>
      <c r="U25" s="105">
        <v>28988.694584578334</v>
      </c>
      <c r="V25" s="105">
        <v>28988.694584578341</v>
      </c>
      <c r="W25" s="105">
        <v>28988.694584578341</v>
      </c>
      <c r="X25" s="105">
        <v>28988.694584578341</v>
      </c>
      <c r="Y25" s="105">
        <v>28988.694584578327</v>
      </c>
      <c r="Z25" s="105">
        <v>28988.694584578323</v>
      </c>
      <c r="AA25" s="105">
        <v>28988.694584578356</v>
      </c>
      <c r="AB25" s="105">
        <v>28988.694584578348</v>
      </c>
      <c r="AC25" s="105">
        <v>28988.694584578348</v>
      </c>
      <c r="AD25" s="105">
        <v>28988.694584578341</v>
      </c>
      <c r="AE25" s="105">
        <v>28988.694584578367</v>
      </c>
      <c r="AF25" s="105">
        <v>28988.69458457829</v>
      </c>
      <c r="AG25" s="105">
        <v>28988.694584578356</v>
      </c>
      <c r="AH25" s="105">
        <v>13950.809268827674</v>
      </c>
      <c r="AI25" s="105">
        <v>0</v>
      </c>
      <c r="AJ25" s="105">
        <v>0</v>
      </c>
      <c r="AK25" s="105">
        <v>0</v>
      </c>
      <c r="AL25" s="105">
        <v>0</v>
      </c>
      <c r="AM25" s="105">
        <v>0</v>
      </c>
      <c r="AN25" s="105">
        <v>0</v>
      </c>
      <c r="AO25" s="105">
        <v>0</v>
      </c>
      <c r="AP25" s="105">
        <v>0</v>
      </c>
      <c r="AQ25" s="124">
        <f t="shared" si="25"/>
        <v>0</v>
      </c>
      <c r="AR25" s="124">
        <f t="shared" si="26"/>
        <v>0</v>
      </c>
    </row>
    <row r="26" spans="1:51" ht="13.5" outlineLevel="1" thickBot="1">
      <c r="A26" s="104" t="s">
        <v>81</v>
      </c>
      <c r="B26" s="104"/>
      <c r="C26" s="27"/>
      <c r="D26" s="39" t="s">
        <v>87</v>
      </c>
      <c r="E26" s="105">
        <v>676458.38756420882</v>
      </c>
      <c r="F26" s="105">
        <v>545836.75204639602</v>
      </c>
      <c r="G26" s="105">
        <v>79185.488434134168</v>
      </c>
      <c r="H26" s="105">
        <v>46104.680927920424</v>
      </c>
      <c r="I26" s="105">
        <v>98021.816362883124</v>
      </c>
      <c r="J26" s="105">
        <v>296958.39736499998</v>
      </c>
      <c r="K26" s="105">
        <v>15979.758974999999</v>
      </c>
      <c r="L26" s="105">
        <v>16841.873099999997</v>
      </c>
      <c r="M26" s="105">
        <v>16022.999025000019</v>
      </c>
      <c r="N26" s="105">
        <v>6528.2340871987963</v>
      </c>
      <c r="O26" s="105">
        <v>6528.13857831326</v>
      </c>
      <c r="P26" s="105">
        <v>6528.1385783132537</v>
      </c>
      <c r="Q26" s="105">
        <v>6528.138578313261</v>
      </c>
      <c r="R26" s="105">
        <v>6528.1385783132655</v>
      </c>
      <c r="S26" s="105">
        <v>6528.1385783132509</v>
      </c>
      <c r="T26" s="105">
        <v>6528.13857831326</v>
      </c>
      <c r="U26" s="105">
        <v>6528.1385783132637</v>
      </c>
      <c r="V26" s="105">
        <v>6528.1385783132528</v>
      </c>
      <c r="W26" s="105">
        <v>6528.138578313261</v>
      </c>
      <c r="X26" s="105">
        <v>6528.138578313261</v>
      </c>
      <c r="Y26" s="105">
        <v>6528.1385783132519</v>
      </c>
      <c r="Z26" s="105">
        <v>6528.13857831326</v>
      </c>
      <c r="AA26" s="105">
        <v>6528.1385783132564</v>
      </c>
      <c r="AB26" s="105">
        <v>6528.1385783132646</v>
      </c>
      <c r="AC26" s="105">
        <v>6528.1385783132619</v>
      </c>
      <c r="AD26" s="105">
        <v>6528.138578313261</v>
      </c>
      <c r="AE26" s="105">
        <v>6528.1385783132591</v>
      </c>
      <c r="AF26" s="105">
        <v>6528.1385783132437</v>
      </c>
      <c r="AG26" s="105">
        <v>6528.1385783132619</v>
      </c>
      <c r="AH26" s="105">
        <v>3141.6666908131078</v>
      </c>
      <c r="AI26" s="105">
        <v>0</v>
      </c>
      <c r="AJ26" s="105">
        <v>0</v>
      </c>
      <c r="AK26" s="105">
        <v>0</v>
      </c>
      <c r="AL26" s="105">
        <v>0</v>
      </c>
      <c r="AM26" s="105">
        <v>0</v>
      </c>
      <c r="AN26" s="105">
        <v>0</v>
      </c>
      <c r="AO26" s="105">
        <v>0</v>
      </c>
      <c r="AP26" s="105">
        <v>0</v>
      </c>
      <c r="AQ26" s="124">
        <f t="shared" si="25"/>
        <v>0</v>
      </c>
      <c r="AR26" s="124">
        <f t="shared" si="26"/>
        <v>0</v>
      </c>
    </row>
    <row r="27" spans="1:51" ht="13.5" outlineLevel="1" thickBot="1">
      <c r="A27" s="104" t="s">
        <v>16</v>
      </c>
      <c r="B27" s="104"/>
      <c r="C27" s="104"/>
      <c r="D27" s="39" t="s">
        <v>2</v>
      </c>
      <c r="E27" s="105">
        <v>470292</v>
      </c>
      <c r="F27" s="105">
        <v>470292</v>
      </c>
      <c r="G27" s="105">
        <v>470292</v>
      </c>
      <c r="H27" s="105">
        <v>470292</v>
      </c>
      <c r="I27" s="105">
        <v>470292</v>
      </c>
      <c r="J27" s="105">
        <v>475000</v>
      </c>
      <c r="K27" s="105">
        <v>507140</v>
      </c>
      <c r="L27" s="105">
        <v>475000</v>
      </c>
      <c r="M27" s="105">
        <v>487291</v>
      </c>
      <c r="N27" s="105">
        <v>505170</v>
      </c>
      <c r="O27" s="105">
        <v>525298</v>
      </c>
      <c r="P27" s="105">
        <v>544509</v>
      </c>
      <c r="Q27" s="105">
        <v>563721</v>
      </c>
      <c r="R27" s="105">
        <v>573293</v>
      </c>
      <c r="S27" s="105">
        <v>555555</v>
      </c>
      <c r="T27" s="105">
        <v>514584</v>
      </c>
      <c r="U27" s="105">
        <v>515392</v>
      </c>
      <c r="V27" s="105">
        <v>516200</v>
      </c>
      <c r="W27" s="105">
        <v>529299</v>
      </c>
      <c r="X27" s="105">
        <v>574312.15764011326</v>
      </c>
      <c r="Y27" s="105">
        <v>633541.83173674205</v>
      </c>
      <c r="Z27" s="105">
        <v>696673.75649065571</v>
      </c>
      <c r="AA27" s="105">
        <v>789982.45306035993</v>
      </c>
      <c r="AB27" s="105">
        <v>809371.67653757473</v>
      </c>
      <c r="AC27" s="105">
        <v>1503804.3384211184</v>
      </c>
      <c r="AD27" s="105">
        <v>1230947.7448620112</v>
      </c>
      <c r="AE27" s="105">
        <v>1277647.6305069719</v>
      </c>
      <c r="AF27" s="105">
        <v>1258994.3126017083</v>
      </c>
      <c r="AG27" s="105">
        <v>1263632.3320058715</v>
      </c>
      <c r="AH27" s="105">
        <v>1273857.3229143182</v>
      </c>
      <c r="AI27" s="105">
        <v>876472.10639363597</v>
      </c>
      <c r="AJ27" s="105">
        <v>866890.30771445134</v>
      </c>
      <c r="AK27" s="105">
        <v>889448.50903526624</v>
      </c>
      <c r="AL27" s="105">
        <v>902367.23726359243</v>
      </c>
      <c r="AM27" s="105">
        <v>855836.20034802286</v>
      </c>
      <c r="AN27" s="105">
        <v>850351.41566079692</v>
      </c>
      <c r="AO27" s="105">
        <v>854506.10406606039</v>
      </c>
      <c r="AP27" s="105">
        <v>858660.79247132386</v>
      </c>
      <c r="AQ27" s="124">
        <f t="shared" si="25"/>
        <v>0</v>
      </c>
      <c r="AR27" s="124">
        <f t="shared" si="26"/>
        <v>0</v>
      </c>
    </row>
    <row r="28" spans="1:51" ht="13.5" outlineLevel="1" thickBot="1">
      <c r="A28" s="104" t="s">
        <v>82</v>
      </c>
      <c r="B28" s="122" t="s">
        <v>86</v>
      </c>
      <c r="C28" s="27"/>
      <c r="D28" s="39" t="s">
        <v>15</v>
      </c>
      <c r="E28" s="105">
        <v>0</v>
      </c>
      <c r="F28" s="105">
        <v>0</v>
      </c>
      <c r="G28" s="105">
        <v>0</v>
      </c>
      <c r="H28" s="105">
        <v>0</v>
      </c>
      <c r="I28" s="105">
        <v>0</v>
      </c>
      <c r="J28" s="105">
        <v>0</v>
      </c>
      <c r="K28" s="105">
        <v>0</v>
      </c>
      <c r="L28" s="105">
        <v>0</v>
      </c>
      <c r="M28" s="105">
        <v>0</v>
      </c>
      <c r="N28" s="105">
        <v>0</v>
      </c>
      <c r="O28" s="105">
        <v>0</v>
      </c>
      <c r="P28" s="105">
        <v>0</v>
      </c>
      <c r="Q28" s="105">
        <v>0</v>
      </c>
      <c r="R28" s="105">
        <v>0</v>
      </c>
      <c r="S28" s="105">
        <v>0</v>
      </c>
      <c r="T28" s="105">
        <v>0</v>
      </c>
      <c r="U28" s="105">
        <v>0</v>
      </c>
      <c r="V28" s="105">
        <v>0</v>
      </c>
      <c r="W28" s="105">
        <v>0</v>
      </c>
      <c r="X28" s="105">
        <v>0</v>
      </c>
      <c r="Y28" s="105">
        <v>0</v>
      </c>
      <c r="Z28" s="105">
        <v>0</v>
      </c>
      <c r="AA28" s="105">
        <v>0</v>
      </c>
      <c r="AB28" s="105">
        <v>0</v>
      </c>
      <c r="AC28" s="105">
        <v>0</v>
      </c>
      <c r="AD28" s="105">
        <v>0</v>
      </c>
      <c r="AE28" s="105">
        <v>0</v>
      </c>
      <c r="AF28" s="105">
        <v>0</v>
      </c>
      <c r="AG28" s="105">
        <v>0</v>
      </c>
      <c r="AH28" s="105">
        <v>0</v>
      </c>
      <c r="AI28" s="105">
        <v>0</v>
      </c>
      <c r="AJ28" s="105">
        <v>0</v>
      </c>
      <c r="AK28" s="105">
        <v>0</v>
      </c>
      <c r="AL28" s="105">
        <v>0</v>
      </c>
      <c r="AM28" s="105">
        <v>0</v>
      </c>
      <c r="AN28" s="105">
        <v>0</v>
      </c>
      <c r="AO28" s="105">
        <v>0</v>
      </c>
      <c r="AP28" s="105">
        <v>0</v>
      </c>
      <c r="AQ28" s="124">
        <f t="shared" si="25"/>
        <v>0</v>
      </c>
      <c r="AR28" s="124">
        <f t="shared" si="26"/>
        <v>0</v>
      </c>
    </row>
    <row r="29" spans="1:51" ht="13.5" outlineLevel="1" thickBot="1">
      <c r="A29" s="89"/>
      <c r="B29" s="123">
        <v>0.1</v>
      </c>
      <c r="D29" s="4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141"/>
      <c r="AR29" s="141"/>
      <c r="AS29" s="35"/>
      <c r="AT29" s="35"/>
      <c r="AU29" s="35"/>
      <c r="AV29" s="35"/>
      <c r="AW29" s="35"/>
      <c r="AX29" s="35"/>
      <c r="AY29" s="35"/>
    </row>
    <row r="30" spans="1:51" ht="13.5" outlineLevel="1" thickBot="1">
      <c r="A30" s="106"/>
      <c r="B30" s="132" t="s">
        <v>85</v>
      </c>
      <c r="D30" s="4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35"/>
      <c r="AT30" s="35"/>
      <c r="AU30" s="35"/>
      <c r="AV30" s="35"/>
      <c r="AW30" s="35"/>
      <c r="AX30" s="35"/>
      <c r="AY30" s="35"/>
    </row>
    <row r="31" spans="1:51" ht="13.5" outlineLevel="1" thickBot="1">
      <c r="A31" s="103" t="s">
        <v>70</v>
      </c>
      <c r="B31" s="133" t="s">
        <v>86</v>
      </c>
      <c r="D31" s="13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35"/>
      <c r="AT31" s="35"/>
      <c r="AU31" s="35"/>
      <c r="AV31" s="35"/>
      <c r="AW31" s="35"/>
      <c r="AX31" s="35"/>
      <c r="AY31" s="35"/>
    </row>
    <row r="32" spans="1:51" ht="13.5" customHeight="1" outlineLevel="1" thickBot="1">
      <c r="A32" s="104"/>
      <c r="B32" s="131"/>
      <c r="D32" s="13"/>
      <c r="E32" s="155"/>
      <c r="F32" s="155"/>
      <c r="G32" s="155"/>
      <c r="H32" s="155"/>
      <c r="I32" s="155"/>
      <c r="J32" s="126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126"/>
      <c r="AR32" s="126"/>
      <c r="AS32" s="35"/>
      <c r="AT32" s="35"/>
      <c r="AU32" s="35"/>
      <c r="AV32" s="35"/>
      <c r="AW32" s="35"/>
      <c r="AX32" s="35"/>
      <c r="AY32" s="35"/>
    </row>
    <row r="33" spans="1:51" ht="13.5" outlineLevel="1" thickBot="1">
      <c r="A33" s="104" t="s">
        <v>75</v>
      </c>
      <c r="B33" s="104"/>
      <c r="D33" s="39" t="s">
        <v>15</v>
      </c>
      <c r="E33" s="115">
        <v>0</v>
      </c>
      <c r="F33" s="115">
        <v>0</v>
      </c>
      <c r="G33" s="115">
        <v>0</v>
      </c>
      <c r="H33" s="115">
        <v>0</v>
      </c>
      <c r="I33" s="115">
        <v>0</v>
      </c>
      <c r="J33" s="115">
        <v>0</v>
      </c>
      <c r="K33" s="115">
        <v>0</v>
      </c>
      <c r="L33" s="115">
        <v>0</v>
      </c>
      <c r="M33" s="115">
        <v>0</v>
      </c>
      <c r="N33" s="115">
        <v>0</v>
      </c>
      <c r="O33" s="115">
        <v>0</v>
      </c>
      <c r="P33" s="115">
        <v>0</v>
      </c>
      <c r="Q33" s="115">
        <v>0</v>
      </c>
      <c r="R33" s="115">
        <v>0</v>
      </c>
      <c r="S33" s="115">
        <v>0</v>
      </c>
      <c r="T33" s="115">
        <v>0</v>
      </c>
      <c r="U33" s="115">
        <v>0</v>
      </c>
      <c r="V33" s="115">
        <v>0</v>
      </c>
      <c r="W33" s="115">
        <v>0</v>
      </c>
      <c r="X33" s="115">
        <v>0</v>
      </c>
      <c r="Y33" s="115">
        <v>0</v>
      </c>
      <c r="Z33" s="115">
        <v>0</v>
      </c>
      <c r="AA33" s="115">
        <v>0</v>
      </c>
      <c r="AB33" s="115">
        <v>0</v>
      </c>
      <c r="AC33" s="115">
        <v>0</v>
      </c>
      <c r="AD33" s="115">
        <v>0</v>
      </c>
      <c r="AE33" s="115">
        <v>0</v>
      </c>
      <c r="AF33" s="115">
        <v>0</v>
      </c>
      <c r="AG33" s="115">
        <v>0</v>
      </c>
      <c r="AH33" s="115">
        <v>0</v>
      </c>
      <c r="AI33" s="115">
        <v>0</v>
      </c>
      <c r="AJ33" s="115">
        <v>0</v>
      </c>
      <c r="AK33" s="115">
        <v>0</v>
      </c>
      <c r="AL33" s="115">
        <v>0</v>
      </c>
      <c r="AM33" s="115">
        <v>0</v>
      </c>
      <c r="AN33" s="115">
        <v>0</v>
      </c>
      <c r="AO33" s="115">
        <v>0</v>
      </c>
      <c r="AP33" s="115">
        <v>0</v>
      </c>
      <c r="AQ33" s="115">
        <v>0</v>
      </c>
      <c r="AR33" s="115">
        <v>0</v>
      </c>
      <c r="AS33" s="35"/>
      <c r="AT33" s="35"/>
      <c r="AU33" s="35"/>
      <c r="AV33" s="35"/>
      <c r="AW33" s="35"/>
      <c r="AX33" s="35"/>
      <c r="AY33" s="35"/>
    </row>
    <row r="34" spans="1:51" ht="13.5" outlineLevel="1" thickBot="1">
      <c r="A34" s="104" t="s">
        <v>76</v>
      </c>
      <c r="B34" s="104"/>
      <c r="D34" s="39" t="s">
        <v>15</v>
      </c>
      <c r="E34" s="115">
        <v>7155040.3265250875</v>
      </c>
      <c r="F34" s="115">
        <v>6021885.2417754643</v>
      </c>
      <c r="G34" s="115">
        <v>3424903.307846976</v>
      </c>
      <c r="H34" s="115">
        <v>3432337.301334362</v>
      </c>
      <c r="I34" s="115">
        <v>3400900.6701644226</v>
      </c>
      <c r="J34" s="115">
        <v>2020649.6756074554</v>
      </c>
      <c r="K34" s="115">
        <v>1474792.3029553224</v>
      </c>
      <c r="L34" s="115">
        <v>1482611.291612145</v>
      </c>
      <c r="M34" s="115">
        <v>1145411.7869239082</v>
      </c>
      <c r="N34" s="115">
        <v>1145871.7274331332</v>
      </c>
      <c r="O34" s="115">
        <v>1145411.7869239082</v>
      </c>
      <c r="P34" s="115">
        <v>306266.9274268428</v>
      </c>
      <c r="Q34" s="115">
        <v>305806.98691761796</v>
      </c>
      <c r="R34" s="115">
        <v>306266.9274268428</v>
      </c>
      <c r="S34" s="115">
        <v>305806.98691761796</v>
      </c>
      <c r="T34" s="115">
        <v>306266.9274268428</v>
      </c>
      <c r="U34" s="115">
        <v>305806.98691761796</v>
      </c>
      <c r="V34" s="115">
        <v>305806.98691761796</v>
      </c>
      <c r="W34" s="115">
        <v>306266.9274268428</v>
      </c>
      <c r="X34" s="115">
        <v>305806.98691761796</v>
      </c>
      <c r="Y34" s="115">
        <v>306266.9274268428</v>
      </c>
      <c r="Z34" s="115">
        <v>305806.98691761796</v>
      </c>
      <c r="AA34" s="115">
        <v>306266.9274268428</v>
      </c>
      <c r="AB34" s="115">
        <v>305806.98691761796</v>
      </c>
      <c r="AC34" s="115">
        <v>306266.9274268428</v>
      </c>
      <c r="AD34" s="115">
        <v>305806.98691761796</v>
      </c>
      <c r="AE34" s="115">
        <v>306266.9274268428</v>
      </c>
      <c r="AF34" s="115">
        <v>305806.98691761796</v>
      </c>
      <c r="AG34" s="115">
        <f>AF34</f>
        <v>305806.98691761796</v>
      </c>
      <c r="AH34" s="115">
        <f t="shared" ref="AH34:AR34" si="27">AG34</f>
        <v>305806.98691761796</v>
      </c>
      <c r="AI34" s="115">
        <f t="shared" si="27"/>
        <v>305806.98691761796</v>
      </c>
      <c r="AJ34" s="115">
        <f t="shared" si="27"/>
        <v>305806.98691761796</v>
      </c>
      <c r="AK34" s="115">
        <f t="shared" si="27"/>
        <v>305806.98691761796</v>
      </c>
      <c r="AL34" s="115">
        <f t="shared" si="27"/>
        <v>305806.98691761796</v>
      </c>
      <c r="AM34" s="115">
        <f t="shared" si="27"/>
        <v>305806.98691761796</v>
      </c>
      <c r="AN34" s="115">
        <f t="shared" si="27"/>
        <v>305806.98691761796</v>
      </c>
      <c r="AO34" s="115">
        <f t="shared" si="27"/>
        <v>305806.98691761796</v>
      </c>
      <c r="AP34" s="115">
        <f t="shared" si="27"/>
        <v>305806.98691761796</v>
      </c>
      <c r="AQ34" s="115">
        <f t="shared" si="27"/>
        <v>305806.98691761796</v>
      </c>
      <c r="AR34" s="115">
        <f t="shared" si="27"/>
        <v>305806.98691761796</v>
      </c>
      <c r="AS34" s="35"/>
      <c r="AT34" s="35"/>
      <c r="AU34" s="35"/>
      <c r="AV34" s="35"/>
      <c r="AW34" s="35"/>
      <c r="AX34" s="35"/>
      <c r="AY34" s="35"/>
    </row>
    <row r="35" spans="1:51" ht="13.5" outlineLevel="1" thickBot="1">
      <c r="A35" s="104" t="s">
        <v>77</v>
      </c>
      <c r="B35" s="104"/>
      <c r="D35" s="39" t="s">
        <v>87</v>
      </c>
      <c r="E35" s="115">
        <v>86023.095512580461</v>
      </c>
      <c r="F35" s="115">
        <v>92471.818436729765</v>
      </c>
      <c r="G35" s="115">
        <v>89474.266729406401</v>
      </c>
      <c r="H35" s="115">
        <v>83313.648638195111</v>
      </c>
      <c r="I35" s="115">
        <v>77224.165082928288</v>
      </c>
      <c r="J35" s="115">
        <v>228344.41490497024</v>
      </c>
      <c r="K35" s="115">
        <v>27080.830094397279</v>
      </c>
      <c r="L35" s="115">
        <v>27080.830094397279</v>
      </c>
      <c r="M35" s="115">
        <v>27080.830094397279</v>
      </c>
      <c r="N35" s="115">
        <v>27080.830094397279</v>
      </c>
      <c r="O35" s="115">
        <v>27080.830094397279</v>
      </c>
      <c r="P35" s="115">
        <v>15208.368785784751</v>
      </c>
      <c r="Q35" s="115">
        <v>15208.368785784751</v>
      </c>
      <c r="R35" s="115">
        <v>15208.368785784751</v>
      </c>
      <c r="S35" s="115">
        <v>15208.368785784751</v>
      </c>
      <c r="T35" s="115">
        <v>15208.368785784751</v>
      </c>
      <c r="U35" s="115">
        <v>15208.368785784751</v>
      </c>
      <c r="V35" s="115">
        <v>15208.368785784751</v>
      </c>
      <c r="W35" s="115">
        <v>15208.368785784751</v>
      </c>
      <c r="X35" s="115">
        <v>133722.76517749255</v>
      </c>
      <c r="Y35" s="115">
        <v>101231.46429836522</v>
      </c>
      <c r="Z35" s="115">
        <v>107680.18722251451</v>
      </c>
      <c r="AA35" s="115">
        <v>104682.63551519116</v>
      </c>
      <c r="AB35" s="115">
        <v>98522.017423979865</v>
      </c>
      <c r="AC35" s="115">
        <v>92432.533868713042</v>
      </c>
      <c r="AD35" s="115">
        <v>243552.78369075499</v>
      </c>
      <c r="AE35" s="115">
        <v>42289.198880182033</v>
      </c>
      <c r="AF35" s="115">
        <v>42289.198880182033</v>
      </c>
      <c r="AG35" s="115">
        <f t="shared" ref="AG35:AR41" si="28">AF35</f>
        <v>42289.198880182033</v>
      </c>
      <c r="AH35" s="115">
        <f t="shared" si="28"/>
        <v>42289.198880182033</v>
      </c>
      <c r="AI35" s="115">
        <f t="shared" si="28"/>
        <v>42289.198880182033</v>
      </c>
      <c r="AJ35" s="115">
        <f t="shared" si="28"/>
        <v>42289.198880182033</v>
      </c>
      <c r="AK35" s="115">
        <f t="shared" si="28"/>
        <v>42289.198880182033</v>
      </c>
      <c r="AL35" s="115">
        <f t="shared" si="28"/>
        <v>42289.198880182033</v>
      </c>
      <c r="AM35" s="115">
        <f t="shared" si="28"/>
        <v>42289.198880182033</v>
      </c>
      <c r="AN35" s="115">
        <f t="shared" si="28"/>
        <v>42289.198880182033</v>
      </c>
      <c r="AO35" s="115">
        <f t="shared" si="28"/>
        <v>42289.198880182033</v>
      </c>
      <c r="AP35" s="115">
        <f t="shared" si="28"/>
        <v>42289.198880182033</v>
      </c>
      <c r="AQ35" s="115">
        <f t="shared" si="28"/>
        <v>42289.198880182033</v>
      </c>
      <c r="AR35" s="115">
        <f t="shared" si="28"/>
        <v>42289.198880182033</v>
      </c>
      <c r="AS35" s="35"/>
      <c r="AT35" s="35"/>
      <c r="AU35" s="35"/>
      <c r="AV35" s="35"/>
      <c r="AW35" s="35"/>
      <c r="AX35" s="35"/>
      <c r="AY35" s="35"/>
    </row>
    <row r="36" spans="1:51" ht="13.5" outlineLevel="1" thickBot="1">
      <c r="A36" s="104" t="s">
        <v>78</v>
      </c>
      <c r="B36" s="104"/>
      <c r="D36" s="39" t="s">
        <v>7</v>
      </c>
      <c r="E36" s="115">
        <v>1683464.0859222081</v>
      </c>
      <c r="F36" s="115">
        <v>1218307.8835097987</v>
      </c>
      <c r="G36" s="115">
        <v>862579.6047592361</v>
      </c>
      <c r="H36" s="115">
        <v>875627.1025685796</v>
      </c>
      <c r="I36" s="115">
        <v>863813.41345539852</v>
      </c>
      <c r="J36" s="115">
        <v>787809.96732160239</v>
      </c>
      <c r="K36" s="115">
        <v>797058.44199569826</v>
      </c>
      <c r="L36" s="115">
        <v>803405.70964526548</v>
      </c>
      <c r="M36" s="115">
        <v>802343.28466661018</v>
      </c>
      <c r="N36" s="115">
        <v>801941.46502181888</v>
      </c>
      <c r="O36" s="115">
        <v>919482.85454234865</v>
      </c>
      <c r="P36" s="115">
        <v>919081.03489755723</v>
      </c>
      <c r="Q36" s="115">
        <v>919482.85454234865</v>
      </c>
      <c r="R36" s="115">
        <v>919081.03489755723</v>
      </c>
      <c r="S36" s="115">
        <v>919482.85454234865</v>
      </c>
      <c r="T36" s="115">
        <v>919813.15720928065</v>
      </c>
      <c r="U36" s="115">
        <v>918750.73223062523</v>
      </c>
      <c r="V36" s="115">
        <v>919482.85454234865</v>
      </c>
      <c r="W36" s="115">
        <v>918348.91258583392</v>
      </c>
      <c r="X36" s="115">
        <v>919482.85454234865</v>
      </c>
      <c r="Y36" s="115">
        <v>725068.6222908654</v>
      </c>
      <c r="Z36" s="115">
        <v>724738.31962393352</v>
      </c>
      <c r="AA36" s="115">
        <v>725068.6222908654</v>
      </c>
      <c r="AB36" s="115">
        <v>724738.31962393352</v>
      </c>
      <c r="AC36" s="115">
        <v>725068.6222908654</v>
      </c>
      <c r="AD36" s="115">
        <v>724738.31962393352</v>
      </c>
      <c r="AE36" s="115">
        <v>724336.4999791421</v>
      </c>
      <c r="AF36" s="115">
        <v>724738.31962393352</v>
      </c>
      <c r="AG36" s="115">
        <f t="shared" si="28"/>
        <v>724738.31962393352</v>
      </c>
      <c r="AH36" s="115">
        <f t="shared" si="28"/>
        <v>724738.31962393352</v>
      </c>
      <c r="AI36" s="115">
        <f t="shared" si="28"/>
        <v>724738.31962393352</v>
      </c>
      <c r="AJ36" s="115">
        <f t="shared" si="28"/>
        <v>724738.31962393352</v>
      </c>
      <c r="AK36" s="115">
        <f t="shared" si="28"/>
        <v>724738.31962393352</v>
      </c>
      <c r="AL36" s="115">
        <f t="shared" si="28"/>
        <v>724738.31962393352</v>
      </c>
      <c r="AM36" s="115">
        <f t="shared" si="28"/>
        <v>724738.31962393352</v>
      </c>
      <c r="AN36" s="115">
        <f t="shared" si="28"/>
        <v>724738.31962393352</v>
      </c>
      <c r="AO36" s="115">
        <f t="shared" si="28"/>
        <v>724738.31962393352</v>
      </c>
      <c r="AP36" s="115">
        <f t="shared" si="28"/>
        <v>724738.31962393352</v>
      </c>
      <c r="AQ36" s="115">
        <f t="shared" si="28"/>
        <v>724738.31962393352</v>
      </c>
      <c r="AR36" s="115">
        <f t="shared" si="28"/>
        <v>724738.31962393352</v>
      </c>
      <c r="AS36" s="35"/>
      <c r="AT36" s="35"/>
      <c r="AU36" s="35"/>
      <c r="AV36" s="35"/>
      <c r="AW36" s="35"/>
      <c r="AX36" s="35"/>
      <c r="AY36" s="35"/>
    </row>
    <row r="37" spans="1:51" ht="13.5" outlineLevel="1" thickBot="1">
      <c r="A37" s="104" t="s">
        <v>79</v>
      </c>
      <c r="B37" s="104"/>
      <c r="D37" s="39" t="s">
        <v>87</v>
      </c>
      <c r="E37" s="115">
        <v>438273.66189075849</v>
      </c>
      <c r="F37" s="115">
        <v>352824.88646701089</v>
      </c>
      <c r="G37" s="115">
        <v>257885.1822826417</v>
      </c>
      <c r="H37" s="115">
        <v>267084.34855789423</v>
      </c>
      <c r="I37" s="115">
        <v>261485.06621574736</v>
      </c>
      <c r="J37" s="115">
        <v>242444.4631370407</v>
      </c>
      <c r="K37" s="115">
        <v>247781.29094194411</v>
      </c>
      <c r="L37" s="115">
        <v>251212.10881652488</v>
      </c>
      <c r="M37" s="115">
        <v>250830.90683046033</v>
      </c>
      <c r="N37" s="115">
        <v>250830.90683046033</v>
      </c>
      <c r="O37" s="115">
        <v>281327.06571562268</v>
      </c>
      <c r="P37" s="115">
        <v>281327.06571562268</v>
      </c>
      <c r="Q37" s="115">
        <v>281327.06571562268</v>
      </c>
      <c r="R37" s="115">
        <v>281327.06571562268</v>
      </c>
      <c r="S37" s="115">
        <v>281327.06571562268</v>
      </c>
      <c r="T37" s="115">
        <v>281517.66670865496</v>
      </c>
      <c r="U37" s="115">
        <v>281136.4647225904</v>
      </c>
      <c r="V37" s="115">
        <v>281327.06571562268</v>
      </c>
      <c r="W37" s="115">
        <v>281136.4647225904</v>
      </c>
      <c r="X37" s="115">
        <v>281327.06571562268</v>
      </c>
      <c r="Y37" s="115">
        <v>669091.46445283107</v>
      </c>
      <c r="Z37" s="115">
        <v>583452.08803605114</v>
      </c>
      <c r="AA37" s="115">
        <v>488702.98484471423</v>
      </c>
      <c r="AB37" s="115">
        <v>497711.55012693454</v>
      </c>
      <c r="AC37" s="115">
        <v>492302.86877781991</v>
      </c>
      <c r="AD37" s="115">
        <v>473071.66470608098</v>
      </c>
      <c r="AE37" s="115">
        <v>478408.49251098436</v>
      </c>
      <c r="AF37" s="115">
        <v>481839.31038556516</v>
      </c>
      <c r="AG37" s="115">
        <f t="shared" si="28"/>
        <v>481839.31038556516</v>
      </c>
      <c r="AH37" s="115">
        <f t="shared" si="28"/>
        <v>481839.31038556516</v>
      </c>
      <c r="AI37" s="115">
        <f t="shared" si="28"/>
        <v>481839.31038556516</v>
      </c>
      <c r="AJ37" s="115">
        <f t="shared" si="28"/>
        <v>481839.31038556516</v>
      </c>
      <c r="AK37" s="115">
        <f t="shared" si="28"/>
        <v>481839.31038556516</v>
      </c>
      <c r="AL37" s="115">
        <f t="shared" si="28"/>
        <v>481839.31038556516</v>
      </c>
      <c r="AM37" s="115">
        <f t="shared" si="28"/>
        <v>481839.31038556516</v>
      </c>
      <c r="AN37" s="115">
        <f t="shared" si="28"/>
        <v>481839.31038556516</v>
      </c>
      <c r="AO37" s="115">
        <f t="shared" si="28"/>
        <v>481839.31038556516</v>
      </c>
      <c r="AP37" s="115">
        <f t="shared" si="28"/>
        <v>481839.31038556516</v>
      </c>
      <c r="AQ37" s="115">
        <f t="shared" si="28"/>
        <v>481839.31038556516</v>
      </c>
      <c r="AR37" s="115">
        <f t="shared" si="28"/>
        <v>481839.31038556516</v>
      </c>
      <c r="AS37" s="35"/>
      <c r="AT37" s="35"/>
      <c r="AU37" s="35"/>
      <c r="AV37" s="35"/>
      <c r="AW37" s="35"/>
      <c r="AX37" s="35"/>
      <c r="AY37" s="35"/>
    </row>
    <row r="38" spans="1:51" ht="13.5" outlineLevel="1" thickBot="1">
      <c r="A38" s="104" t="s">
        <v>80</v>
      </c>
      <c r="B38" s="104"/>
      <c r="D38" s="39" t="s">
        <v>7</v>
      </c>
      <c r="E38" s="115">
        <v>246396.79476792956</v>
      </c>
      <c r="F38" s="115">
        <v>331905.47715757077</v>
      </c>
      <c r="G38" s="115">
        <v>224408.20498232529</v>
      </c>
      <c r="H38" s="115">
        <v>190593.07835969562</v>
      </c>
      <c r="I38" s="115">
        <v>210575.69493907702</v>
      </c>
      <c r="J38" s="115">
        <v>241894.1808975641</v>
      </c>
      <c r="K38" s="115">
        <v>191167.07887144911</v>
      </c>
      <c r="L38" s="115">
        <v>169622.30969631262</v>
      </c>
      <c r="M38" s="115">
        <v>139300.04196834276</v>
      </c>
      <c r="N38" s="115">
        <v>123568.94066586214</v>
      </c>
      <c r="O38" s="115">
        <v>107153.87843718674</v>
      </c>
      <c r="P38" s="115">
        <v>102024.17149072565</v>
      </c>
      <c r="Q38" s="115">
        <v>99060.340810548165</v>
      </c>
      <c r="R38" s="115">
        <v>95070.56874107843</v>
      </c>
      <c r="S38" s="115">
        <v>92106.738060900941</v>
      </c>
      <c r="T38" s="115">
        <v>90966.803183909578</v>
      </c>
      <c r="U38" s="115">
        <v>89142.907380723438</v>
      </c>
      <c r="V38" s="115">
        <v>83329.239508067549</v>
      </c>
      <c r="W38" s="115">
        <v>82189.304631076186</v>
      </c>
      <c r="X38" s="115">
        <v>81049.369754084852</v>
      </c>
      <c r="Y38" s="115">
        <v>76375.63675842034</v>
      </c>
      <c r="Z38" s="115">
        <v>71701.903762755814</v>
      </c>
      <c r="AA38" s="115">
        <v>68738.073082578296</v>
      </c>
      <c r="AB38" s="115">
        <v>64064.340086913769</v>
      </c>
      <c r="AC38" s="115">
        <v>62924.405209922414</v>
      </c>
      <c r="AD38" s="115">
        <v>61784.470332931072</v>
      </c>
      <c r="AE38" s="115">
        <v>60644.535455939724</v>
      </c>
      <c r="AF38" s="115">
        <v>58820.639652753569</v>
      </c>
      <c r="AG38" s="115">
        <f t="shared" si="28"/>
        <v>58820.639652753569</v>
      </c>
      <c r="AH38" s="115">
        <f t="shared" si="28"/>
        <v>58820.639652753569</v>
      </c>
      <c r="AI38" s="115">
        <f t="shared" si="28"/>
        <v>58820.639652753569</v>
      </c>
      <c r="AJ38" s="115">
        <f t="shared" si="28"/>
        <v>58820.639652753569</v>
      </c>
      <c r="AK38" s="115">
        <f t="shared" si="28"/>
        <v>58820.639652753569</v>
      </c>
      <c r="AL38" s="115">
        <f t="shared" si="28"/>
        <v>58820.639652753569</v>
      </c>
      <c r="AM38" s="115">
        <f t="shared" si="28"/>
        <v>58820.639652753569</v>
      </c>
      <c r="AN38" s="115">
        <f t="shared" si="28"/>
        <v>58820.639652753569</v>
      </c>
      <c r="AO38" s="115">
        <f t="shared" si="28"/>
        <v>58820.639652753569</v>
      </c>
      <c r="AP38" s="115">
        <f t="shared" si="28"/>
        <v>58820.639652753569</v>
      </c>
      <c r="AQ38" s="115">
        <f t="shared" si="28"/>
        <v>58820.639652753569</v>
      </c>
      <c r="AR38" s="115">
        <f t="shared" si="28"/>
        <v>58820.639652753569</v>
      </c>
      <c r="AS38" s="35"/>
      <c r="AT38" s="35"/>
      <c r="AU38" s="35"/>
      <c r="AV38" s="35"/>
      <c r="AW38" s="35"/>
      <c r="AX38" s="35"/>
      <c r="AY38" s="35"/>
    </row>
    <row r="39" spans="1:51" ht="13.5" outlineLevel="1" thickBot="1">
      <c r="A39" s="104" t="s">
        <v>81</v>
      </c>
      <c r="B39" s="104"/>
      <c r="D39" s="39" t="s">
        <v>87</v>
      </c>
      <c r="E39" s="115">
        <v>500632.39864965231</v>
      </c>
      <c r="F39" s="115">
        <v>474757.30437487579</v>
      </c>
      <c r="G39" s="115">
        <v>224467.45962768752</v>
      </c>
      <c r="H39" s="115">
        <v>183269.45515364213</v>
      </c>
      <c r="I39" s="115">
        <v>203587.0285972913</v>
      </c>
      <c r="J39" s="115">
        <v>236673.00835047179</v>
      </c>
      <c r="K39" s="115">
        <v>184573.79860941504</v>
      </c>
      <c r="L39" s="115">
        <v>163073.46759707385</v>
      </c>
      <c r="M39" s="115">
        <v>133211.33985411032</v>
      </c>
      <c r="N39" s="115">
        <v>119234.80791492488</v>
      </c>
      <c r="O39" s="115">
        <v>102124.40761086566</v>
      </c>
      <c r="P39" s="115">
        <v>96509.672402302516</v>
      </c>
      <c r="Q39" s="115">
        <v>95094.266908989099</v>
      </c>
      <c r="R39" s="115">
        <v>90894.937193739388</v>
      </c>
      <c r="S39" s="115">
        <v>89479.531700425956</v>
      </c>
      <c r="T39" s="115">
        <v>89288.930707393694</v>
      </c>
      <c r="U39" s="115">
        <v>87766.673685615664</v>
      </c>
      <c r="V39" s="115">
        <v>82342.539470084797</v>
      </c>
      <c r="W39" s="115">
        <v>82151.938477052536</v>
      </c>
      <c r="X39" s="115">
        <v>295427.26467588049</v>
      </c>
      <c r="Y39" s="115">
        <v>586352.14225826424</v>
      </c>
      <c r="Z39" s="115">
        <v>557316.80245926732</v>
      </c>
      <c r="AA39" s="115">
        <v>298490.64120037691</v>
      </c>
      <c r="AB39" s="115">
        <v>251602.54525481857</v>
      </c>
      <c r="AC39" s="115">
        <v>273946.47878137644</v>
      </c>
      <c r="AD39" s="115">
        <v>296290.4123079342</v>
      </c>
      <c r="AE39" s="115">
        <v>244000.60157384523</v>
      </c>
      <c r="AF39" s="115">
        <v>221275.46606122283</v>
      </c>
      <c r="AG39" s="115">
        <f t="shared" si="28"/>
        <v>221275.46606122283</v>
      </c>
      <c r="AH39" s="115">
        <f t="shared" si="28"/>
        <v>221275.46606122283</v>
      </c>
      <c r="AI39" s="115">
        <f t="shared" si="28"/>
        <v>221275.46606122283</v>
      </c>
      <c r="AJ39" s="115">
        <f t="shared" si="28"/>
        <v>221275.46606122283</v>
      </c>
      <c r="AK39" s="115">
        <f t="shared" si="28"/>
        <v>221275.46606122283</v>
      </c>
      <c r="AL39" s="115">
        <f t="shared" si="28"/>
        <v>221275.46606122283</v>
      </c>
      <c r="AM39" s="115">
        <f t="shared" si="28"/>
        <v>221275.46606122283</v>
      </c>
      <c r="AN39" s="115">
        <f t="shared" si="28"/>
        <v>221275.46606122283</v>
      </c>
      <c r="AO39" s="115">
        <f t="shared" si="28"/>
        <v>221275.46606122283</v>
      </c>
      <c r="AP39" s="115">
        <f t="shared" si="28"/>
        <v>221275.46606122283</v>
      </c>
      <c r="AQ39" s="115">
        <f t="shared" si="28"/>
        <v>221275.46606122283</v>
      </c>
      <c r="AR39" s="115">
        <f t="shared" si="28"/>
        <v>221275.46606122283</v>
      </c>
      <c r="AS39" s="35"/>
      <c r="AT39" s="35"/>
      <c r="AU39" s="35"/>
      <c r="AV39" s="35"/>
      <c r="AW39" s="35"/>
      <c r="AX39" s="35"/>
      <c r="AY39" s="35"/>
    </row>
    <row r="40" spans="1:51" ht="13.5" outlineLevel="1" thickBot="1">
      <c r="A40" s="104" t="s">
        <v>16</v>
      </c>
      <c r="B40" s="104"/>
      <c r="D40" s="39" t="s">
        <v>2</v>
      </c>
      <c r="E40" s="115">
        <v>383397.957589105</v>
      </c>
      <c r="F40" s="115">
        <v>380321.63479103107</v>
      </c>
      <c r="G40" s="115">
        <v>378025.22180375061</v>
      </c>
      <c r="H40" s="115">
        <v>375742.67474500474</v>
      </c>
      <c r="I40" s="115">
        <v>373473.9098911882</v>
      </c>
      <c r="J40" s="115">
        <v>74722.235351915951</v>
      </c>
      <c r="K40" s="115">
        <v>74722.235351915951</v>
      </c>
      <c r="L40" s="115">
        <v>74722.235351915951</v>
      </c>
      <c r="M40" s="115">
        <v>74722.235351915951</v>
      </c>
      <c r="N40" s="115">
        <v>74722.235351915951</v>
      </c>
      <c r="O40" s="115">
        <v>74722.235351915951</v>
      </c>
      <c r="P40" s="115">
        <v>74722.235351915951</v>
      </c>
      <c r="Q40" s="115">
        <v>74722.235351915951</v>
      </c>
      <c r="R40" s="115">
        <v>74722.235351915951</v>
      </c>
      <c r="S40" s="115">
        <v>74722.235351915951</v>
      </c>
      <c r="T40" s="115">
        <v>74722.235351915951</v>
      </c>
      <c r="U40" s="115">
        <v>74722.235351915951</v>
      </c>
      <c r="V40" s="115">
        <v>74722.235351915951</v>
      </c>
      <c r="W40" s="115">
        <v>74722.235351915951</v>
      </c>
      <c r="X40" s="115">
        <v>74722.235351915951</v>
      </c>
      <c r="Y40" s="115">
        <v>74722.235351915951</v>
      </c>
      <c r="Z40" s="115">
        <v>74722.235351915951</v>
      </c>
      <c r="AA40" s="115">
        <v>74722.235351915951</v>
      </c>
      <c r="AB40" s="115">
        <v>74722.235351915951</v>
      </c>
      <c r="AC40" s="115">
        <v>74722.235351915951</v>
      </c>
      <c r="AD40" s="115">
        <v>74722.235351915951</v>
      </c>
      <c r="AE40" s="115">
        <v>74722.235351915951</v>
      </c>
      <c r="AF40" s="115">
        <v>74722.235351915951</v>
      </c>
      <c r="AG40" s="115">
        <f t="shared" si="28"/>
        <v>74722.235351915951</v>
      </c>
      <c r="AH40" s="115">
        <f t="shared" si="28"/>
        <v>74722.235351915951</v>
      </c>
      <c r="AI40" s="115">
        <f t="shared" si="28"/>
        <v>74722.235351915951</v>
      </c>
      <c r="AJ40" s="115">
        <f t="shared" si="28"/>
        <v>74722.235351915951</v>
      </c>
      <c r="AK40" s="115">
        <f t="shared" si="28"/>
        <v>74722.235351915951</v>
      </c>
      <c r="AL40" s="115">
        <f t="shared" si="28"/>
        <v>74722.235351915951</v>
      </c>
      <c r="AM40" s="115">
        <f t="shared" si="28"/>
        <v>74722.235351915951</v>
      </c>
      <c r="AN40" s="115">
        <f t="shared" si="28"/>
        <v>74722.235351915951</v>
      </c>
      <c r="AO40" s="115">
        <f t="shared" si="28"/>
        <v>74722.235351915951</v>
      </c>
      <c r="AP40" s="115">
        <f t="shared" si="28"/>
        <v>74722.235351915951</v>
      </c>
      <c r="AQ40" s="115">
        <f t="shared" si="28"/>
        <v>74722.235351915951</v>
      </c>
      <c r="AR40" s="115">
        <f t="shared" si="28"/>
        <v>74722.235351915951</v>
      </c>
      <c r="AS40" s="35"/>
      <c r="AT40" s="35"/>
      <c r="AU40" s="35"/>
      <c r="AV40" s="35"/>
      <c r="AW40" s="35"/>
      <c r="AX40" s="35"/>
      <c r="AY40" s="35"/>
    </row>
    <row r="41" spans="1:51" ht="13.5" outlineLevel="1" thickBot="1">
      <c r="A41" s="104" t="s">
        <v>82</v>
      </c>
      <c r="B41" s="104"/>
      <c r="D41" s="39" t="s">
        <v>15</v>
      </c>
      <c r="E41" s="115">
        <v>908490.1207215226</v>
      </c>
      <c r="F41" s="115">
        <v>757209.86024428345</v>
      </c>
      <c r="G41" s="115">
        <v>451189.11175885366</v>
      </c>
      <c r="H41" s="115">
        <v>449855.74822626373</v>
      </c>
      <c r="I41" s="115">
        <v>447528.97785588988</v>
      </c>
      <c r="J41" s="115">
        <v>305035.38238266221</v>
      </c>
      <c r="K41" s="115">
        <v>246301.78238224698</v>
      </c>
      <c r="L41" s="115">
        <v>245563.93109537233</v>
      </c>
      <c r="M41" s="115">
        <v>208705.51135588615</v>
      </c>
      <c r="N41" s="115">
        <v>207138.21331208144</v>
      </c>
      <c r="O41" s="115">
        <v>217204.85199034438</v>
      </c>
      <c r="P41" s="115">
        <v>132737.21338151259</v>
      </c>
      <c r="Q41" s="115">
        <v>132435.01822705151</v>
      </c>
      <c r="R41" s="115">
        <v>132041.85310654787</v>
      </c>
      <c r="S41" s="115">
        <v>131739.65795208677</v>
      </c>
      <c r="T41" s="115">
        <v>131704.6887820033</v>
      </c>
      <c r="U41" s="115">
        <v>131370.06265289668</v>
      </c>
      <c r="V41" s="115">
        <v>130861.90809680342</v>
      </c>
      <c r="W41" s="115">
        <v>130680.51446437532</v>
      </c>
      <c r="X41" s="115">
        <v>130633.92112140513</v>
      </c>
      <c r="Y41" s="115">
        <v>110771.11864761286</v>
      </c>
      <c r="Z41" s="115">
        <v>110224.72103043072</v>
      </c>
      <c r="AA41" s="115">
        <v>110007.36228002865</v>
      </c>
      <c r="AB41" s="115">
        <v>109460.96466284653</v>
      </c>
      <c r="AC41" s="115">
        <v>109425.99549276306</v>
      </c>
      <c r="AD41" s="115">
        <v>109232.97768744826</v>
      </c>
      <c r="AE41" s="115">
        <v>109124.79628619245</v>
      </c>
      <c r="AF41" s="115">
        <v>108936.5946194305</v>
      </c>
      <c r="AG41" s="115">
        <f t="shared" si="28"/>
        <v>108936.5946194305</v>
      </c>
      <c r="AH41" s="115">
        <f t="shared" si="28"/>
        <v>108936.5946194305</v>
      </c>
      <c r="AI41" s="115">
        <f t="shared" si="28"/>
        <v>108936.5946194305</v>
      </c>
      <c r="AJ41" s="115">
        <f t="shared" si="28"/>
        <v>108936.5946194305</v>
      </c>
      <c r="AK41" s="115">
        <f t="shared" si="28"/>
        <v>108936.5946194305</v>
      </c>
      <c r="AL41" s="115">
        <f t="shared" si="28"/>
        <v>108936.5946194305</v>
      </c>
      <c r="AM41" s="115">
        <f t="shared" si="28"/>
        <v>108936.5946194305</v>
      </c>
      <c r="AN41" s="115">
        <f t="shared" si="28"/>
        <v>108936.5946194305</v>
      </c>
      <c r="AO41" s="115">
        <f t="shared" si="28"/>
        <v>108936.5946194305</v>
      </c>
      <c r="AP41" s="115">
        <f t="shared" si="28"/>
        <v>108936.5946194305</v>
      </c>
      <c r="AQ41" s="115">
        <f t="shared" si="28"/>
        <v>108936.5946194305</v>
      </c>
      <c r="AR41" s="115">
        <f t="shared" si="28"/>
        <v>108936.5946194305</v>
      </c>
      <c r="AS41" s="35"/>
      <c r="AT41" s="35"/>
      <c r="AU41" s="35"/>
      <c r="AV41" s="35"/>
      <c r="AW41" s="35"/>
      <c r="AX41" s="35"/>
      <c r="AY41" s="35"/>
    </row>
    <row r="42" spans="1:51" ht="13.5" outlineLevel="1" thickBot="1">
      <c r="A42" s="106"/>
      <c r="D42" s="40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35"/>
      <c r="AT42" s="35"/>
      <c r="AU42" s="35"/>
      <c r="AV42" s="35"/>
      <c r="AW42" s="35"/>
      <c r="AX42" s="35"/>
      <c r="AY42" s="35"/>
    </row>
    <row r="43" spans="1:51" ht="13.5" outlineLevel="1" thickBot="1">
      <c r="A43" s="103" t="s">
        <v>71</v>
      </c>
      <c r="D43" s="13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35"/>
      <c r="AT43" s="35"/>
      <c r="AU43" s="35"/>
      <c r="AV43" s="35"/>
      <c r="AW43" s="35"/>
      <c r="AX43" s="35"/>
      <c r="AY43" s="35"/>
    </row>
    <row r="44" spans="1:51" ht="13.5" outlineLevel="1" thickBot="1">
      <c r="A44" s="104"/>
      <c r="B44" s="70"/>
      <c r="D44" s="13"/>
      <c r="E44" s="113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35"/>
      <c r="AT44" s="35"/>
      <c r="AU44" s="35"/>
      <c r="AV44" s="35"/>
      <c r="AW44" s="35"/>
      <c r="AX44" s="35"/>
      <c r="AY44" s="35"/>
    </row>
    <row r="45" spans="1:51" ht="13.5" outlineLevel="1" thickBot="1">
      <c r="A45" s="104" t="s">
        <v>75</v>
      </c>
      <c r="B45" s="104"/>
      <c r="D45" s="39" t="s">
        <v>15</v>
      </c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35"/>
      <c r="AT45" s="35"/>
      <c r="AU45" s="35"/>
      <c r="AV45" s="35"/>
      <c r="AW45" s="35"/>
      <c r="AX45" s="35"/>
      <c r="AY45" s="35"/>
    </row>
    <row r="46" spans="1:51" ht="13.5" outlineLevel="1" thickBot="1">
      <c r="A46" s="104" t="s">
        <v>76</v>
      </c>
      <c r="B46" s="104"/>
      <c r="D46" s="39" t="s">
        <v>15</v>
      </c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35"/>
      <c r="AT46" s="35"/>
      <c r="AU46" s="35"/>
      <c r="AV46" s="35"/>
      <c r="AW46" s="35"/>
      <c r="AX46" s="35"/>
      <c r="AY46" s="35"/>
    </row>
    <row r="47" spans="1:51" ht="13.5" outlineLevel="1" thickBot="1">
      <c r="A47" s="104" t="s">
        <v>77</v>
      </c>
      <c r="B47" s="104"/>
      <c r="D47" s="39" t="s">
        <v>87</v>
      </c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35"/>
      <c r="AT47" s="35"/>
      <c r="AU47" s="35"/>
      <c r="AV47" s="35"/>
      <c r="AW47" s="35"/>
      <c r="AX47" s="35"/>
      <c r="AY47" s="35"/>
    </row>
    <row r="48" spans="1:51" ht="13.5" outlineLevel="1" thickBot="1">
      <c r="A48" s="104" t="s">
        <v>78</v>
      </c>
      <c r="B48" s="104"/>
      <c r="D48" s="39" t="s">
        <v>7</v>
      </c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35"/>
      <c r="AT48" s="35"/>
      <c r="AU48" s="35"/>
      <c r="AV48" s="35"/>
      <c r="AW48" s="35"/>
      <c r="AX48" s="35"/>
      <c r="AY48" s="35"/>
    </row>
    <row r="49" spans="1:51" ht="13.5" outlineLevel="1" thickBot="1">
      <c r="A49" s="104" t="s">
        <v>79</v>
      </c>
      <c r="B49" s="104"/>
      <c r="D49" s="39" t="s">
        <v>87</v>
      </c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35"/>
      <c r="AT49" s="35"/>
      <c r="AU49" s="35"/>
      <c r="AV49" s="35"/>
      <c r="AW49" s="35"/>
      <c r="AX49" s="35"/>
      <c r="AY49" s="35"/>
    </row>
    <row r="50" spans="1:51" ht="13.5" outlineLevel="1" thickBot="1">
      <c r="A50" s="104" t="s">
        <v>80</v>
      </c>
      <c r="B50" s="104"/>
      <c r="D50" s="39" t="s">
        <v>7</v>
      </c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35"/>
      <c r="AT50" s="35"/>
      <c r="AU50" s="35"/>
      <c r="AV50" s="35"/>
      <c r="AW50" s="35"/>
      <c r="AX50" s="35"/>
      <c r="AY50" s="35"/>
    </row>
    <row r="51" spans="1:51" ht="13.5" outlineLevel="1" thickBot="1">
      <c r="A51" s="104" t="s">
        <v>81</v>
      </c>
      <c r="B51" s="104"/>
      <c r="D51" s="39" t="s">
        <v>87</v>
      </c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35"/>
      <c r="AT51" s="35"/>
      <c r="AU51" s="35"/>
      <c r="AV51" s="35"/>
      <c r="AW51" s="35"/>
      <c r="AX51" s="35"/>
      <c r="AY51" s="35"/>
    </row>
    <row r="52" spans="1:51" ht="13.5" outlineLevel="1" thickBot="1">
      <c r="A52" s="104" t="s">
        <v>16</v>
      </c>
      <c r="B52" s="104"/>
      <c r="D52" s="39" t="s">
        <v>2</v>
      </c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35"/>
      <c r="AT52" s="35"/>
      <c r="AU52" s="35"/>
      <c r="AV52" s="35"/>
      <c r="AW52" s="35"/>
      <c r="AX52" s="35"/>
      <c r="AY52" s="35"/>
    </row>
    <row r="53" spans="1:51" ht="13.5" outlineLevel="1" thickBot="1">
      <c r="A53" s="104" t="s">
        <v>82</v>
      </c>
      <c r="B53" s="104"/>
      <c r="D53" s="39" t="s">
        <v>15</v>
      </c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35"/>
      <c r="AT53" s="35"/>
      <c r="AU53" s="35"/>
      <c r="AV53" s="35"/>
      <c r="AW53" s="35"/>
      <c r="AX53" s="35"/>
      <c r="AY53" s="35"/>
    </row>
    <row r="54" spans="1:51" s="42" customFormat="1" outlineLevel="1">
      <c r="D54" s="40"/>
    </row>
    <row r="55" spans="1:51" ht="19.5" thickBot="1">
      <c r="A55" s="26" t="s">
        <v>8</v>
      </c>
      <c r="B55" s="42"/>
      <c r="C55" s="30"/>
      <c r="D55" s="2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</row>
    <row r="56" spans="1:51" ht="13.5" thickBot="1">
      <c r="A56" s="8" t="s">
        <v>104</v>
      </c>
      <c r="B56" s="42"/>
      <c r="C56" s="25"/>
      <c r="D56" s="4"/>
      <c r="E56" s="86">
        <f>SUM(E8:E16)</f>
        <v>11896450.227999819</v>
      </c>
      <c r="F56" s="86">
        <f t="shared" ref="F56:AR56" si="29">SUM(F8:F16)</f>
        <v>10755806.182223488</v>
      </c>
      <c r="G56" s="86">
        <f t="shared" si="29"/>
        <v>7285165.0578400502</v>
      </c>
      <c r="H56" s="86">
        <f t="shared" si="29"/>
        <v>7497966.5325300125</v>
      </c>
      <c r="I56" s="86">
        <f t="shared" si="29"/>
        <v>7694753.6323362673</v>
      </c>
      <c r="J56" s="86">
        <f t="shared" si="29"/>
        <v>2073714.1649426003</v>
      </c>
      <c r="K56" s="86">
        <f t="shared" si="29"/>
        <v>1617753.8097061282</v>
      </c>
      <c r="L56" s="86">
        <f t="shared" si="29"/>
        <v>1605557.7609049459</v>
      </c>
      <c r="M56" s="86">
        <f t="shared" si="29"/>
        <v>1635532.3615963929</v>
      </c>
      <c r="N56" s="86">
        <f t="shared" si="29"/>
        <v>1616965.7710250188</v>
      </c>
      <c r="O56" s="86">
        <f t="shared" si="29"/>
        <v>1652100.1536307044</v>
      </c>
      <c r="P56" s="86">
        <f t="shared" si="29"/>
        <v>1686324.820576939</v>
      </c>
      <c r="Q56" s="86">
        <f t="shared" si="29"/>
        <v>1720550.4816979324</v>
      </c>
      <c r="R56" s="86">
        <f t="shared" si="29"/>
        <v>1745192.2981587299</v>
      </c>
      <c r="S56" s="86">
        <f t="shared" si="29"/>
        <v>1742683.2019981686</v>
      </c>
      <c r="T56" s="86">
        <f t="shared" si="29"/>
        <v>1717076.4437016849</v>
      </c>
      <c r="U56" s="86">
        <f t="shared" si="29"/>
        <v>1733005.312589667</v>
      </c>
      <c r="V56" s="86">
        <f t="shared" si="29"/>
        <v>1748934.1814776501</v>
      </c>
      <c r="W56" s="86">
        <f t="shared" si="29"/>
        <v>1777082.45230738</v>
      </c>
      <c r="X56" s="86">
        <f t="shared" si="29"/>
        <v>1836958.9730628147</v>
      </c>
      <c r="Y56" s="86">
        <f t="shared" si="29"/>
        <v>1910969.1956157954</v>
      </c>
      <c r="Z56" s="86">
        <f t="shared" si="29"/>
        <v>1988858.9372688332</v>
      </c>
      <c r="AA56" s="86">
        <f t="shared" si="29"/>
        <v>2096749.6637173763</v>
      </c>
      <c r="AB56" s="86">
        <f t="shared" si="29"/>
        <v>2131151.5159458136</v>
      </c>
      <c r="AC56" s="86">
        <f t="shared" si="29"/>
        <v>2836664.5147063667</v>
      </c>
      <c r="AD56" s="86">
        <f t="shared" si="29"/>
        <v>2580522.952716168</v>
      </c>
      <c r="AE56" s="86">
        <f t="shared" si="29"/>
        <v>2642076.3758764234</v>
      </c>
      <c r="AF56" s="86">
        <f t="shared" si="29"/>
        <v>2638657.2937595611</v>
      </c>
      <c r="AG56" s="86">
        <f t="shared" si="29"/>
        <v>2658393.8712590616</v>
      </c>
      <c r="AH56" s="86">
        <f t="shared" si="29"/>
        <v>2235935.5446168575</v>
      </c>
      <c r="AI56" s="86">
        <f t="shared" si="29"/>
        <v>1429122.8763621035</v>
      </c>
      <c r="AJ56" s="86">
        <f t="shared" si="29"/>
        <v>1419596.8939859048</v>
      </c>
      <c r="AK56" s="86">
        <f t="shared" si="29"/>
        <v>1442023.688308734</v>
      </c>
      <c r="AL56" s="86">
        <f t="shared" si="29"/>
        <v>1454867.1618095166</v>
      </c>
      <c r="AM56" s="86">
        <f t="shared" si="29"/>
        <v>1408607.1794779212</v>
      </c>
      <c r="AN56" s="86">
        <f t="shared" si="29"/>
        <v>1403154.3449927568</v>
      </c>
      <c r="AO56" s="86">
        <f t="shared" si="29"/>
        <v>1407284.8313296402</v>
      </c>
      <c r="AP56" s="86">
        <f t="shared" si="29"/>
        <v>1400479.3953364263</v>
      </c>
      <c r="AQ56" s="86">
        <f t="shared" si="29"/>
        <v>0</v>
      </c>
      <c r="AR56" s="86">
        <f t="shared" si="29"/>
        <v>0</v>
      </c>
    </row>
    <row r="57" spans="1:51" ht="13.5" thickBot="1">
      <c r="A57" s="8" t="s">
        <v>55</v>
      </c>
      <c r="B57" s="42"/>
      <c r="C57" s="25"/>
      <c r="D57" s="4"/>
      <c r="E57" s="97">
        <f>SUM(E20:E28)</f>
        <v>11966155.991054507</v>
      </c>
      <c r="F57" s="97">
        <f t="shared" ref="F57:AR57" si="30">SUM(F20:F28)</f>
        <v>10818828.484072454</v>
      </c>
      <c r="G57" s="97">
        <f t="shared" si="30"/>
        <v>7327851.5718508307</v>
      </c>
      <c r="H57" s="97">
        <f t="shared" si="30"/>
        <v>7541899.9301815545</v>
      </c>
      <c r="I57" s="97">
        <f t="shared" si="30"/>
        <v>7739840.0794007368</v>
      </c>
      <c r="J57" s="97">
        <f t="shared" si="30"/>
        <v>2085864.8338778107</v>
      </c>
      <c r="K57" s="97">
        <f t="shared" si="30"/>
        <v>1627232.8359348751</v>
      </c>
      <c r="L57" s="97">
        <f t="shared" si="30"/>
        <v>1614965.3259102486</v>
      </c>
      <c r="M57" s="97">
        <f t="shared" si="30"/>
        <v>1645115.559027622</v>
      </c>
      <c r="N57" s="97">
        <f t="shared" si="30"/>
        <v>1626440.1798396187</v>
      </c>
      <c r="O57" s="97">
        <f t="shared" si="30"/>
        <v>1661780.4279683842</v>
      </c>
      <c r="P57" s="97">
        <f t="shared" si="30"/>
        <v>1696205.6300725066</v>
      </c>
      <c r="Q57" s="97">
        <f t="shared" si="30"/>
        <v>1730631.8321766306</v>
      </c>
      <c r="R57" s="97">
        <f t="shared" si="30"/>
        <v>1755418.0342807535</v>
      </c>
      <c r="S57" s="97">
        <f t="shared" si="30"/>
        <v>1752894.2363848763</v>
      </c>
      <c r="T57" s="97">
        <f t="shared" si="30"/>
        <v>1727137.4384889994</v>
      </c>
      <c r="U57" s="97">
        <f t="shared" si="30"/>
        <v>1743159.640593122</v>
      </c>
      <c r="V57" s="97">
        <f t="shared" si="30"/>
        <v>1759181.8426972453</v>
      </c>
      <c r="W57" s="97">
        <f t="shared" si="30"/>
        <v>1787495.0448013684</v>
      </c>
      <c r="X57" s="97">
        <f t="shared" si="30"/>
        <v>1847722.4045456043</v>
      </c>
      <c r="Y57" s="97">
        <f t="shared" si="30"/>
        <v>1922166.2807463564</v>
      </c>
      <c r="Z57" s="97">
        <f t="shared" si="30"/>
        <v>2000512.4076043926</v>
      </c>
      <c r="AA57" s="97">
        <f t="shared" si="30"/>
        <v>2109035.3062782199</v>
      </c>
      <c r="AB57" s="97">
        <f t="shared" si="30"/>
        <v>2143638.7318595583</v>
      </c>
      <c r="AC57" s="97">
        <f t="shared" si="30"/>
        <v>2853285.5958472239</v>
      </c>
      <c r="AD57" s="97">
        <f t="shared" si="30"/>
        <v>2595643.2043922395</v>
      </c>
      <c r="AE57" s="97">
        <f t="shared" si="30"/>
        <v>2657557.2921413239</v>
      </c>
      <c r="AF57" s="97">
        <f t="shared" si="30"/>
        <v>2654118.1763401832</v>
      </c>
      <c r="AG57" s="97">
        <f t="shared" si="30"/>
        <v>2673970.3978484701</v>
      </c>
      <c r="AH57" s="97">
        <f t="shared" si="30"/>
        <v>2249036.7294485969</v>
      </c>
      <c r="AI57" s="97">
        <f t="shared" si="30"/>
        <v>1437496.6432157878</v>
      </c>
      <c r="AJ57" s="97">
        <f t="shared" si="30"/>
        <v>1427914.8445366034</v>
      </c>
      <c r="AK57" s="97">
        <f t="shared" si="30"/>
        <v>1450473.0458574181</v>
      </c>
      <c r="AL57" s="97">
        <f t="shared" si="30"/>
        <v>1463391.7740857443</v>
      </c>
      <c r="AM57" s="97">
        <f t="shared" si="30"/>
        <v>1416860.7371701747</v>
      </c>
      <c r="AN57" s="97">
        <f t="shared" si="30"/>
        <v>1411375.9524829488</v>
      </c>
      <c r="AO57" s="97">
        <f t="shared" si="30"/>
        <v>1415530.6408882122</v>
      </c>
      <c r="AP57" s="97">
        <f t="shared" si="30"/>
        <v>1408685.329293476</v>
      </c>
      <c r="AQ57" s="97">
        <f t="shared" si="30"/>
        <v>0</v>
      </c>
      <c r="AR57" s="97">
        <f t="shared" si="30"/>
        <v>0</v>
      </c>
    </row>
    <row r="58" spans="1:51" ht="13.5" thickBot="1">
      <c r="A58" s="8" t="s">
        <v>65</v>
      </c>
      <c r="B58" s="42"/>
      <c r="C58" s="25"/>
      <c r="D58" s="89"/>
      <c r="E58" s="86">
        <f>SUM(E33:E41)</f>
        <v>11401718.441578843</v>
      </c>
      <c r="F58" s="86">
        <f t="shared" ref="F58:AR58" si="31">SUM(F33:F41)</f>
        <v>9629684.1067567654</v>
      </c>
      <c r="G58" s="86">
        <f t="shared" si="31"/>
        <v>5912932.3597908774</v>
      </c>
      <c r="H58" s="86">
        <f t="shared" si="31"/>
        <v>5857823.3575836373</v>
      </c>
      <c r="I58" s="86">
        <f>SUM(I33:I41)</f>
        <v>5838588.9262019433</v>
      </c>
      <c r="J58" s="86">
        <f t="shared" si="31"/>
        <v>4137573.3279536832</v>
      </c>
      <c r="K58" s="86">
        <f t="shared" si="31"/>
        <v>3243477.7612023894</v>
      </c>
      <c r="L58" s="86">
        <f t="shared" si="31"/>
        <v>3217291.8839090075</v>
      </c>
      <c r="M58" s="86">
        <f t="shared" si="31"/>
        <v>2781605.9370456315</v>
      </c>
      <c r="N58" s="86">
        <f t="shared" si="31"/>
        <v>2750389.126624594</v>
      </c>
      <c r="O58" s="86">
        <f t="shared" si="31"/>
        <v>2874507.9106665896</v>
      </c>
      <c r="P58" s="86">
        <f t="shared" si="31"/>
        <v>1927876.689452264</v>
      </c>
      <c r="Q58" s="86">
        <f t="shared" si="31"/>
        <v>1923137.1372598785</v>
      </c>
      <c r="R58" s="86">
        <f t="shared" si="31"/>
        <v>1914612.9912190891</v>
      </c>
      <c r="S58" s="86">
        <f t="shared" si="31"/>
        <v>1909873.4390267036</v>
      </c>
      <c r="T58" s="86">
        <f t="shared" si="31"/>
        <v>1909488.7781557855</v>
      </c>
      <c r="U58" s="86">
        <f t="shared" si="31"/>
        <v>1903904.43172777</v>
      </c>
      <c r="V58" s="86">
        <f t="shared" si="31"/>
        <v>1893081.1983882454</v>
      </c>
      <c r="W58" s="86">
        <f t="shared" si="31"/>
        <v>1890704.6664454723</v>
      </c>
      <c r="X58" s="86">
        <f t="shared" si="31"/>
        <v>2222172.4632563684</v>
      </c>
      <c r="Y58" s="86">
        <f t="shared" si="31"/>
        <v>2649879.611485118</v>
      </c>
      <c r="Z58" s="86">
        <f t="shared" si="31"/>
        <v>2535643.2444044873</v>
      </c>
      <c r="AA58" s="86">
        <f t="shared" si="31"/>
        <v>2176679.4819925134</v>
      </c>
      <c r="AB58" s="86">
        <f t="shared" si="31"/>
        <v>2126628.9594489606</v>
      </c>
      <c r="AC58" s="86">
        <f t="shared" si="31"/>
        <v>2137090.0672002193</v>
      </c>
      <c r="AD58" s="86">
        <f t="shared" si="31"/>
        <v>2289199.8506186171</v>
      </c>
      <c r="AE58" s="86">
        <f t="shared" si="31"/>
        <v>2039793.2874650448</v>
      </c>
      <c r="AF58" s="86">
        <f t="shared" si="31"/>
        <v>2018428.7514926216</v>
      </c>
      <c r="AG58" s="86">
        <f t="shared" si="31"/>
        <v>2018428.7514926216</v>
      </c>
      <c r="AH58" s="86">
        <f t="shared" si="31"/>
        <v>2018428.7514926216</v>
      </c>
      <c r="AI58" s="86">
        <f t="shared" si="31"/>
        <v>2018428.7514926216</v>
      </c>
      <c r="AJ58" s="86">
        <f t="shared" si="31"/>
        <v>2018428.7514926216</v>
      </c>
      <c r="AK58" s="86">
        <f t="shared" si="31"/>
        <v>2018428.7514926216</v>
      </c>
      <c r="AL58" s="86">
        <f t="shared" si="31"/>
        <v>2018428.7514926216</v>
      </c>
      <c r="AM58" s="86">
        <f t="shared" si="31"/>
        <v>2018428.7514926216</v>
      </c>
      <c r="AN58" s="86">
        <f t="shared" si="31"/>
        <v>2018428.7514926216</v>
      </c>
      <c r="AO58" s="86">
        <f t="shared" si="31"/>
        <v>2018428.7514926216</v>
      </c>
      <c r="AP58" s="86">
        <f t="shared" si="31"/>
        <v>2018428.7514926216</v>
      </c>
      <c r="AQ58" s="86">
        <f t="shared" si="31"/>
        <v>2018428.7514926216</v>
      </c>
      <c r="AR58" s="86">
        <f t="shared" si="31"/>
        <v>2018428.7514926216</v>
      </c>
    </row>
    <row r="59" spans="1:51" ht="13.5" thickBot="1">
      <c r="A59" s="8" t="s">
        <v>66</v>
      </c>
      <c r="B59" s="42"/>
      <c r="C59" s="25"/>
      <c r="D59" s="89"/>
      <c r="E59" s="86">
        <f>SUM(E45:E53)</f>
        <v>0</v>
      </c>
      <c r="F59" s="86">
        <f t="shared" ref="F59:AR59" si="32">SUM(F45:F53)</f>
        <v>0</v>
      </c>
      <c r="G59" s="86">
        <f t="shared" si="32"/>
        <v>0</v>
      </c>
      <c r="H59" s="86">
        <f t="shared" si="32"/>
        <v>0</v>
      </c>
      <c r="I59" s="86">
        <f t="shared" si="32"/>
        <v>0</v>
      </c>
      <c r="J59" s="86">
        <f t="shared" si="32"/>
        <v>0</v>
      </c>
      <c r="K59" s="86">
        <f t="shared" si="32"/>
        <v>0</v>
      </c>
      <c r="L59" s="86">
        <f t="shared" si="32"/>
        <v>0</v>
      </c>
      <c r="M59" s="86">
        <f t="shared" si="32"/>
        <v>0</v>
      </c>
      <c r="N59" s="86">
        <f t="shared" si="32"/>
        <v>0</v>
      </c>
      <c r="O59" s="86">
        <f t="shared" si="32"/>
        <v>0</v>
      </c>
      <c r="P59" s="86">
        <f t="shared" si="32"/>
        <v>0</v>
      </c>
      <c r="Q59" s="86">
        <f t="shared" si="32"/>
        <v>0</v>
      </c>
      <c r="R59" s="86">
        <f t="shared" si="32"/>
        <v>0</v>
      </c>
      <c r="S59" s="86">
        <f t="shared" si="32"/>
        <v>0</v>
      </c>
      <c r="T59" s="86">
        <f t="shared" si="32"/>
        <v>0</v>
      </c>
      <c r="U59" s="86">
        <f t="shared" si="32"/>
        <v>0</v>
      </c>
      <c r="V59" s="86">
        <f t="shared" si="32"/>
        <v>0</v>
      </c>
      <c r="W59" s="86">
        <f t="shared" si="32"/>
        <v>0</v>
      </c>
      <c r="X59" s="86">
        <f t="shared" si="32"/>
        <v>0</v>
      </c>
      <c r="Y59" s="86">
        <f t="shared" si="32"/>
        <v>0</v>
      </c>
      <c r="Z59" s="86">
        <f t="shared" si="32"/>
        <v>0</v>
      </c>
      <c r="AA59" s="86">
        <f t="shared" si="32"/>
        <v>0</v>
      </c>
      <c r="AB59" s="86">
        <f t="shared" si="32"/>
        <v>0</v>
      </c>
      <c r="AC59" s="86">
        <f t="shared" si="32"/>
        <v>0</v>
      </c>
      <c r="AD59" s="86">
        <f t="shared" si="32"/>
        <v>0</v>
      </c>
      <c r="AE59" s="86">
        <f t="shared" si="32"/>
        <v>0</v>
      </c>
      <c r="AF59" s="86">
        <f t="shared" si="32"/>
        <v>0</v>
      </c>
      <c r="AG59" s="86">
        <f t="shared" si="32"/>
        <v>0</v>
      </c>
      <c r="AH59" s="86">
        <f t="shared" si="32"/>
        <v>0</v>
      </c>
      <c r="AI59" s="86">
        <f t="shared" si="32"/>
        <v>0</v>
      </c>
      <c r="AJ59" s="86">
        <f t="shared" si="32"/>
        <v>0</v>
      </c>
      <c r="AK59" s="86">
        <f t="shared" si="32"/>
        <v>0</v>
      </c>
      <c r="AL59" s="86">
        <f t="shared" si="32"/>
        <v>0</v>
      </c>
      <c r="AM59" s="86">
        <f t="shared" si="32"/>
        <v>0</v>
      </c>
      <c r="AN59" s="86">
        <f t="shared" si="32"/>
        <v>0</v>
      </c>
      <c r="AO59" s="86">
        <f t="shared" si="32"/>
        <v>0</v>
      </c>
      <c r="AP59" s="86">
        <f t="shared" si="32"/>
        <v>0</v>
      </c>
      <c r="AQ59" s="86">
        <f t="shared" si="32"/>
        <v>0</v>
      </c>
      <c r="AR59" s="86">
        <f t="shared" si="32"/>
        <v>0</v>
      </c>
    </row>
    <row r="60" spans="1:51">
      <c r="B60" s="42"/>
      <c r="C60" s="30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AH60" s="34"/>
    </row>
    <row r="61" spans="1:51" ht="19.5" thickBot="1">
      <c r="A61" s="26" t="s">
        <v>0</v>
      </c>
      <c r="C61" s="30"/>
      <c r="D61" s="28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156"/>
      <c r="AR61" s="156"/>
    </row>
    <row r="62" spans="1:51" ht="13.5" thickBot="1">
      <c r="A62" s="8" t="s">
        <v>105</v>
      </c>
      <c r="B62" s="25"/>
      <c r="C62" s="25"/>
      <c r="D62" s="4"/>
      <c r="E62" s="86">
        <f>E63/$D$2*$D$1</f>
        <v>2554994.6681015985</v>
      </c>
      <c r="F62" s="86">
        <f t="shared" ref="F62:AR62" si="33">F63/$D$2*$D$1</f>
        <v>2801997.7950360379</v>
      </c>
      <c r="G62" s="86">
        <f t="shared" si="33"/>
        <v>2330810.6075845533</v>
      </c>
      <c r="H62" s="86">
        <f t="shared" si="33"/>
        <v>2486761.4823829066</v>
      </c>
      <c r="I62" s="86">
        <f t="shared" si="33"/>
        <v>2795679.4248029618</v>
      </c>
      <c r="J62" s="86">
        <f t="shared" si="33"/>
        <v>2890493.2013394102</v>
      </c>
      <c r="K62" s="86">
        <f t="shared" si="33"/>
        <v>2895463.0802769209</v>
      </c>
      <c r="L62" s="86">
        <f t="shared" si="33"/>
        <v>2895463.0802769209</v>
      </c>
      <c r="M62" s="86">
        <f t="shared" si="33"/>
        <v>2895463.0802769209</v>
      </c>
      <c r="N62" s="86">
        <f>N63/$D$2*$D$1</f>
        <v>1801870.8479154143</v>
      </c>
      <c r="O62" s="86">
        <f t="shared" si="33"/>
        <v>1780735.3057985057</v>
      </c>
      <c r="P62" s="86">
        <f t="shared" si="33"/>
        <v>1780735.3057985057</v>
      </c>
      <c r="Q62" s="86">
        <f t="shared" si="33"/>
        <v>1780735.3057985057</v>
      </c>
      <c r="R62" s="86">
        <f t="shared" si="33"/>
        <v>1780735.3057985057</v>
      </c>
      <c r="S62" s="86">
        <f t="shared" si="33"/>
        <v>1780735.3057985057</v>
      </c>
      <c r="T62" s="86">
        <f t="shared" si="33"/>
        <v>1780735.3057985057</v>
      </c>
      <c r="U62" s="86">
        <f t="shared" si="33"/>
        <v>1780735.3057985057</v>
      </c>
      <c r="V62" s="86">
        <f t="shared" si="33"/>
        <v>1780735.3057985057</v>
      </c>
      <c r="W62" s="86">
        <f t="shared" si="33"/>
        <v>1780735.3057985057</v>
      </c>
      <c r="X62" s="86">
        <f t="shared" si="33"/>
        <v>1780735.3057985057</v>
      </c>
      <c r="Y62" s="86">
        <f t="shared" si="33"/>
        <v>1780735.3057985057</v>
      </c>
      <c r="Z62" s="86">
        <f t="shared" si="33"/>
        <v>1780735.3057985057</v>
      </c>
      <c r="AA62" s="86">
        <f t="shared" si="33"/>
        <v>1780735.3057985057</v>
      </c>
      <c r="AB62" s="86">
        <f t="shared" si="33"/>
        <v>1780735.3057985057</v>
      </c>
      <c r="AC62" s="86">
        <f t="shared" si="33"/>
        <v>1780735.3057985057</v>
      </c>
      <c r="AD62" s="86">
        <f t="shared" si="33"/>
        <v>1780735.3057985057</v>
      </c>
      <c r="AE62" s="86">
        <f t="shared" si="33"/>
        <v>1780735.3057985057</v>
      </c>
      <c r="AF62" s="86">
        <f t="shared" si="33"/>
        <v>1780735.3057985057</v>
      </c>
      <c r="AG62" s="86">
        <f t="shared" si="33"/>
        <v>1780735.3057985057</v>
      </c>
      <c r="AH62" s="86">
        <f t="shared" si="33"/>
        <v>1780735.3057985057</v>
      </c>
      <c r="AI62" s="86">
        <f t="shared" si="33"/>
        <v>1780735.3057985057</v>
      </c>
      <c r="AJ62" s="86">
        <f t="shared" si="33"/>
        <v>1780735.3057985057</v>
      </c>
      <c r="AK62" s="86">
        <f t="shared" si="33"/>
        <v>1780735.3057985057</v>
      </c>
      <c r="AL62" s="86">
        <f t="shared" si="33"/>
        <v>1780735.3057985057</v>
      </c>
      <c r="AM62" s="86">
        <f t="shared" si="33"/>
        <v>1780735.3057985057</v>
      </c>
      <c r="AN62" s="86">
        <f t="shared" si="33"/>
        <v>1780735.3057985057</v>
      </c>
      <c r="AO62" s="86">
        <f t="shared" si="33"/>
        <v>1780735.3057985057</v>
      </c>
      <c r="AP62" s="86">
        <f t="shared" si="33"/>
        <v>1780735.3057985057</v>
      </c>
      <c r="AQ62" s="86">
        <f>AQ63/$D$2*$D$1</f>
        <v>1780735.3057985057</v>
      </c>
      <c r="AR62" s="86">
        <f t="shared" si="33"/>
        <v>1780735.3057985057</v>
      </c>
    </row>
    <row r="63" spans="1:51" ht="13.5" thickBot="1">
      <c r="A63" s="8" t="s">
        <v>56</v>
      </c>
      <c r="B63" s="25"/>
      <c r="C63" s="25"/>
      <c r="D63" s="4"/>
      <c r="E63" s="86">
        <v>2569965.3399850065</v>
      </c>
      <c r="F63" s="86">
        <v>2818415.7508663274</v>
      </c>
      <c r="G63" s="86">
        <v>2344467.7009883691</v>
      </c>
      <c r="H63" s="86">
        <v>2501332.3504437441</v>
      </c>
      <c r="I63" s="86">
        <v>2812060.3589326665</v>
      </c>
      <c r="J63" s="86">
        <v>2907429.6849410082</v>
      </c>
      <c r="K63" s="86">
        <v>2912428.6842629183</v>
      </c>
      <c r="L63" s="86">
        <v>2912428.6842629183</v>
      </c>
      <c r="M63" s="86">
        <v>2912428.6842629183</v>
      </c>
      <c r="N63" s="86">
        <v>1812428.6849149186</v>
      </c>
      <c r="O63" s="86">
        <v>1791169.3017309187</v>
      </c>
      <c r="P63" s="86">
        <v>1791169.3017309187</v>
      </c>
      <c r="Q63" s="86">
        <v>1791169.3017309187</v>
      </c>
      <c r="R63" s="86">
        <v>1791169.3017309187</v>
      </c>
      <c r="S63" s="86">
        <v>1791169.3017309187</v>
      </c>
      <c r="T63" s="86">
        <v>1791169.3017309187</v>
      </c>
      <c r="U63" s="86">
        <v>1791169.3017309187</v>
      </c>
      <c r="V63" s="86">
        <v>1791169.3017309187</v>
      </c>
      <c r="W63" s="86">
        <v>1791169.3017309187</v>
      </c>
      <c r="X63" s="86">
        <v>1791169.3017309187</v>
      </c>
      <c r="Y63" s="86">
        <v>1791169.3017309187</v>
      </c>
      <c r="Z63" s="86">
        <v>1791169.3017309187</v>
      </c>
      <c r="AA63" s="86">
        <v>1791169.3017309187</v>
      </c>
      <c r="AB63" s="86">
        <v>1791169.3017309187</v>
      </c>
      <c r="AC63" s="86">
        <v>1791169.3017309187</v>
      </c>
      <c r="AD63" s="86">
        <v>1791169.3017309187</v>
      </c>
      <c r="AE63" s="86">
        <v>1791169.3017309187</v>
      </c>
      <c r="AF63" s="86">
        <v>1791169.3017309187</v>
      </c>
      <c r="AG63" s="86">
        <v>1791169.3017309187</v>
      </c>
      <c r="AH63" s="86">
        <v>1791169.3017309187</v>
      </c>
      <c r="AI63" s="86">
        <v>1791169.3017309187</v>
      </c>
      <c r="AJ63" s="86">
        <v>1791169.3017309187</v>
      </c>
      <c r="AK63" s="86">
        <v>1791169.3017309187</v>
      </c>
      <c r="AL63" s="86">
        <v>1791169.3017309187</v>
      </c>
      <c r="AM63" s="86">
        <v>1791169.3017309187</v>
      </c>
      <c r="AN63" s="86">
        <v>1791169.3017309187</v>
      </c>
      <c r="AO63" s="86">
        <v>1791169.3017309187</v>
      </c>
      <c r="AP63" s="86">
        <v>1791169.3017309187</v>
      </c>
      <c r="AQ63" s="86">
        <f>AP63</f>
        <v>1791169.3017309187</v>
      </c>
      <c r="AR63" s="86">
        <f>AP63</f>
        <v>1791169.3017309187</v>
      </c>
    </row>
    <row r="64" spans="1:51" ht="26.25" thickBot="1">
      <c r="A64" s="8" t="s">
        <v>107</v>
      </c>
      <c r="B64" s="25"/>
      <c r="C64" s="25"/>
      <c r="D64" s="89"/>
      <c r="E64" s="86">
        <v>2129200.6083845776</v>
      </c>
      <c r="F64" s="86">
        <v>1580319.7567613241</v>
      </c>
      <c r="G64" s="86">
        <v>1387190.5868976691</v>
      </c>
      <c r="H64" s="86">
        <v>1431612.0754367288</v>
      </c>
      <c r="I64" s="86">
        <v>1494512.3060298713</v>
      </c>
      <c r="J64" s="86">
        <v>1518705.9095927866</v>
      </c>
      <c r="K64" s="86">
        <v>1544593.0654051057</v>
      </c>
      <c r="L64" s="86">
        <v>1572292.3221242873</v>
      </c>
      <c r="M64" s="86">
        <v>1601930.5268138114</v>
      </c>
      <c r="N64" s="86">
        <v>1633643.4058316019</v>
      </c>
      <c r="O64" s="86">
        <v>1667576.1863806385</v>
      </c>
      <c r="P64" s="86">
        <v>1703884.2615681072</v>
      </c>
      <c r="Q64" s="86">
        <v>1742733.9020186991</v>
      </c>
      <c r="R64" s="86">
        <v>1784303.0173008319</v>
      </c>
      <c r="S64" s="86">
        <v>1828781.9706527144</v>
      </c>
      <c r="T64" s="86">
        <v>1876374.4507392282</v>
      </c>
      <c r="U64" s="86">
        <v>1927298.4044317985</v>
      </c>
      <c r="V64" s="86">
        <v>1981787.0348828479</v>
      </c>
      <c r="W64" s="86">
        <v>2040089.8694654717</v>
      </c>
      <c r="X64" s="86">
        <v>2102473.9024688788</v>
      </c>
      <c r="Y64" s="86">
        <v>2169224.8177825245</v>
      </c>
      <c r="Z64" s="86">
        <v>2240648.2971681254</v>
      </c>
      <c r="AA64" s="86">
        <v>2317071.4201107183</v>
      </c>
      <c r="AB64" s="86">
        <v>2398844.1616592924</v>
      </c>
      <c r="AC64" s="86">
        <v>2486340.9951162678</v>
      </c>
      <c r="AD64" s="86">
        <v>2579962.6069152304</v>
      </c>
      <c r="AE64" s="86">
        <v>2680137.7315401207</v>
      </c>
      <c r="AF64" s="86">
        <v>2787325.1148887533</v>
      </c>
      <c r="AG64" s="86">
        <v>2902015.6150717903</v>
      </c>
      <c r="AH64" s="86">
        <v>3024734.4502676395</v>
      </c>
      <c r="AI64" s="86">
        <v>3156043.6039271988</v>
      </c>
      <c r="AJ64" s="86">
        <v>3296544.3983429275</v>
      </c>
      <c r="AK64" s="86">
        <v>3446880.2483677561</v>
      </c>
      <c r="AL64" s="86">
        <v>3607739.6078943238</v>
      </c>
      <c r="AM64" s="86">
        <v>3779859.1225877502</v>
      </c>
      <c r="AN64" s="86">
        <v>3964027.0033097169</v>
      </c>
      <c r="AO64" s="86">
        <v>4161086.635682221</v>
      </c>
      <c r="AP64" s="86">
        <v>4371940.4423208013</v>
      </c>
      <c r="AQ64" s="86">
        <v>4597554.0154240821</v>
      </c>
      <c r="AR64" s="86">
        <v>4838960.5386445923</v>
      </c>
    </row>
    <row r="65" spans="1:44" ht="13.5" thickBot="1">
      <c r="A65" s="8" t="s">
        <v>67</v>
      </c>
      <c r="B65" s="25"/>
      <c r="C65" s="25"/>
      <c r="D65" s="89"/>
      <c r="E65" s="112"/>
      <c r="F65" s="112"/>
      <c r="G65" s="112"/>
      <c r="H65" s="112"/>
      <c r="I65" s="112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</row>
    <row r="66" spans="1:44" ht="13.5" thickBot="1">
      <c r="A66" s="2"/>
      <c r="C66" s="30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</row>
    <row r="67" spans="1:44" ht="19.5" thickBot="1">
      <c r="A67" s="26" t="s">
        <v>9</v>
      </c>
      <c r="C67" s="30"/>
      <c r="D67" s="28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</row>
    <row r="68" spans="1:44" ht="13.5" customHeight="1" outlineLevel="1" thickBot="1">
      <c r="A68" s="118" t="s">
        <v>58</v>
      </c>
      <c r="B68" s="127" t="s">
        <v>88</v>
      </c>
      <c r="C68" s="30"/>
      <c r="D68" s="4"/>
      <c r="E68" s="157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  <c r="AN68" s="158"/>
      <c r="AO68" s="158"/>
      <c r="AP68" s="158"/>
      <c r="AQ68" s="158"/>
      <c r="AR68" s="158"/>
    </row>
    <row r="69" spans="1:44" ht="13.5" outlineLevel="1" thickBot="1">
      <c r="A69" s="29" t="s">
        <v>1</v>
      </c>
      <c r="B69" s="50" t="s">
        <v>3</v>
      </c>
      <c r="D69" s="4"/>
      <c r="E69" s="85">
        <v>193129.36776132154</v>
      </c>
      <c r="F69" s="85">
        <v>469967.55382599519</v>
      </c>
      <c r="G69" s="85">
        <v>874426.81243931525</v>
      </c>
      <c r="H69" s="85">
        <v>1403599.7124914133</v>
      </c>
      <c r="I69" s="85">
        <v>1998914.1699186317</v>
      </c>
      <c r="J69" s="85">
        <v>2486887.6762186475</v>
      </c>
      <c r="K69" s="85">
        <v>2741882.1972408276</v>
      </c>
      <c r="L69" s="85">
        <v>3002121.9780524811</v>
      </c>
      <c r="M69" s="85">
        <v>3267607.0186536084</v>
      </c>
      <c r="N69" s="85">
        <v>3538337.31904421</v>
      </c>
      <c r="O69" s="85">
        <v>3814312.8792242846</v>
      </c>
      <c r="P69" s="85">
        <v>4095533.699193832</v>
      </c>
      <c r="Q69" s="85">
        <v>4381999.7789528547</v>
      </c>
      <c r="R69" s="85">
        <v>4673711.1185013512</v>
      </c>
      <c r="S69" s="85">
        <v>4970667.7178393202</v>
      </c>
      <c r="T69" s="85">
        <v>5272869.5769667635</v>
      </c>
      <c r="U69" s="85">
        <v>5580316.6958836811</v>
      </c>
      <c r="V69" s="85">
        <v>5893009.0745900711</v>
      </c>
      <c r="W69" s="85">
        <v>6210946.7130859364</v>
      </c>
      <c r="X69" s="85">
        <v>6534129.6113712741</v>
      </c>
      <c r="Y69" s="85">
        <v>6862557.7694460861</v>
      </c>
      <c r="Z69" s="85">
        <v>7196231.1873103715</v>
      </c>
      <c r="AA69" s="85">
        <v>7535149.8649641294</v>
      </c>
      <c r="AB69" s="85">
        <v>7879313.8024073634</v>
      </c>
      <c r="AC69" s="85">
        <v>8228722.999640069</v>
      </c>
      <c r="AD69" s="85">
        <v>8583377.4566622507</v>
      </c>
      <c r="AE69" s="85">
        <v>8943277.1734739058</v>
      </c>
      <c r="AF69" s="85">
        <v>9308422.1500750314</v>
      </c>
      <c r="AG69" s="85">
        <v>9678812.3864656333</v>
      </c>
      <c r="AH69" s="85">
        <v>10013117.684907874</v>
      </c>
      <c r="AI69" s="85">
        <v>10104909.731223665</v>
      </c>
      <c r="AJ69" s="85">
        <v>10196701.777539454</v>
      </c>
      <c r="AK69" s="85">
        <v>10288493.823855244</v>
      </c>
      <c r="AL69" s="85">
        <v>10380285.870171033</v>
      </c>
      <c r="AM69" s="85">
        <v>10472077.916486822</v>
      </c>
      <c r="AN69" s="85">
        <v>10563869.962802611</v>
      </c>
      <c r="AO69" s="85">
        <v>10655662.009118401</v>
      </c>
      <c r="AP69" s="85">
        <v>10747454.05543419</v>
      </c>
      <c r="AQ69" s="85">
        <v>10839246.101749981</v>
      </c>
      <c r="AR69" s="85">
        <v>10873668.119118402</v>
      </c>
    </row>
    <row r="70" spans="1:44" ht="13.5" outlineLevel="1" thickBot="1">
      <c r="A70" s="29" t="s">
        <v>91</v>
      </c>
      <c r="B70" s="50" t="s">
        <v>13</v>
      </c>
      <c r="D70" s="4"/>
      <c r="E70" s="85">
        <v>5560.5437888172646</v>
      </c>
      <c r="F70" s="85">
        <v>14054.624297926006</v>
      </c>
      <c r="G70" s="85">
        <v>26730.861107623314</v>
      </c>
      <c r="H70" s="85">
        <v>44489.219373598651</v>
      </c>
      <c r="I70" s="85">
        <v>64712.512422281405</v>
      </c>
      <c r="J70" s="85">
        <v>90043.527289377816</v>
      </c>
      <c r="K70" s="85">
        <v>115022.48251751684</v>
      </c>
      <c r="L70" s="85">
        <v>142240.35276723659</v>
      </c>
      <c r="M70" s="85">
        <v>172171.66377928818</v>
      </c>
      <c r="N70" s="85">
        <v>192015.2602476688</v>
      </c>
      <c r="O70" s="85">
        <v>204694.76567054418</v>
      </c>
      <c r="P70" s="85">
        <v>217374.27109341952</v>
      </c>
      <c r="Q70" s="85">
        <v>230053.77651629495</v>
      </c>
      <c r="R70" s="85">
        <v>242733.28193917029</v>
      </c>
      <c r="S70" s="85">
        <v>255412.78736204567</v>
      </c>
      <c r="T70" s="85">
        <v>268092.29278492107</v>
      </c>
      <c r="U70" s="85">
        <v>280771.79820779641</v>
      </c>
      <c r="V70" s="85">
        <v>293451.30363067181</v>
      </c>
      <c r="W70" s="85">
        <v>306130.80905354716</v>
      </c>
      <c r="X70" s="85">
        <v>318810.3144764225</v>
      </c>
      <c r="Y70" s="85">
        <v>331489.8198992979</v>
      </c>
      <c r="Z70" s="85">
        <v>344169.32532217324</v>
      </c>
      <c r="AA70" s="85">
        <v>356848.83074504859</v>
      </c>
      <c r="AB70" s="85">
        <v>369528.33616792399</v>
      </c>
      <c r="AC70" s="85">
        <v>382207.84159079939</v>
      </c>
      <c r="AD70" s="85">
        <v>394887.34701367479</v>
      </c>
      <c r="AE70" s="85">
        <v>407566.85243655014</v>
      </c>
      <c r="AF70" s="85">
        <v>420246.35785942548</v>
      </c>
      <c r="AG70" s="85">
        <v>432925.86328230088</v>
      </c>
      <c r="AH70" s="85">
        <v>443782.68980063772</v>
      </c>
      <c r="AI70" s="85">
        <v>443782.68980063772</v>
      </c>
      <c r="AJ70" s="85">
        <v>443782.68980063772</v>
      </c>
      <c r="AK70" s="85">
        <v>443782.68980063772</v>
      </c>
      <c r="AL70" s="85">
        <v>443782.68980063772</v>
      </c>
      <c r="AM70" s="85">
        <v>443782.68980063772</v>
      </c>
      <c r="AN70" s="85">
        <v>443782.68980063772</v>
      </c>
      <c r="AO70" s="85">
        <v>443782.68980063772</v>
      </c>
      <c r="AP70" s="85">
        <v>443782.68980063772</v>
      </c>
      <c r="AQ70" s="85">
        <v>443782.68980063772</v>
      </c>
      <c r="AR70" s="85">
        <v>443782.68980063772</v>
      </c>
    </row>
    <row r="71" spans="1:44" ht="13.5" outlineLevel="1" thickBot="1">
      <c r="A71" s="29" t="s">
        <v>92</v>
      </c>
      <c r="B71" s="50" t="s">
        <v>12</v>
      </c>
      <c r="D71" s="4"/>
      <c r="E71" s="85">
        <v>38297.931027131373</v>
      </c>
      <c r="F71" s="85">
        <v>117303.91269274062</v>
      </c>
      <c r="G71" s="85">
        <v>187178.51932706276</v>
      </c>
      <c r="H71" s="85">
        <v>240284.77477685962</v>
      </c>
      <c r="I71" s="85">
        <v>300430.55252031574</v>
      </c>
      <c r="J71" s="85">
        <v>377501.32591068186</v>
      </c>
      <c r="K71" s="85">
        <v>453552.5108941521</v>
      </c>
      <c r="L71" s="85">
        <v>536325.39385284891</v>
      </c>
      <c r="M71" s="85">
        <v>627178.03633548482</v>
      </c>
      <c r="N71" s="85">
        <v>688117.23275576346</v>
      </c>
      <c r="O71" s="85">
        <v>727847.13414429466</v>
      </c>
      <c r="P71" s="85">
        <v>767608.95913561154</v>
      </c>
      <c r="Q71" s="85">
        <v>807403.23836747627</v>
      </c>
      <c r="R71" s="85">
        <v>847230.51129797217</v>
      </c>
      <c r="S71" s="85">
        <v>887091.32635211642</v>
      </c>
      <c r="T71" s="85">
        <v>926986.24107090908</v>
      </c>
      <c r="U71" s="85">
        <v>966915.82226286014</v>
      </c>
      <c r="V71" s="85">
        <v>1004725.1735364315</v>
      </c>
      <c r="W71" s="85">
        <v>1042534.5248100028</v>
      </c>
      <c r="X71" s="85">
        <v>1080343.8760835738</v>
      </c>
      <c r="Y71" s="85">
        <v>1118153.2273571449</v>
      </c>
      <c r="Z71" s="85">
        <v>1155962.5786307163</v>
      </c>
      <c r="AA71" s="85">
        <v>1193771.9299042874</v>
      </c>
      <c r="AB71" s="85">
        <v>1231581.2811778588</v>
      </c>
      <c r="AC71" s="85">
        <v>1269390.63245143</v>
      </c>
      <c r="AD71" s="85">
        <v>1307199.9837250011</v>
      </c>
      <c r="AE71" s="85">
        <v>1345009.3349985722</v>
      </c>
      <c r="AF71" s="85">
        <v>1382818.6862721434</v>
      </c>
      <c r="AG71" s="85">
        <v>1420628.0375457145</v>
      </c>
      <c r="AH71" s="85">
        <v>1453002.2945737094</v>
      </c>
      <c r="AI71" s="85">
        <v>1453002.2945737094</v>
      </c>
      <c r="AJ71" s="85">
        <v>1453002.2945737094</v>
      </c>
      <c r="AK71" s="85">
        <v>1453002.2945737094</v>
      </c>
      <c r="AL71" s="85">
        <v>1453002.2945737094</v>
      </c>
      <c r="AM71" s="85">
        <v>1453002.2945737094</v>
      </c>
      <c r="AN71" s="85">
        <v>1453002.2945737094</v>
      </c>
      <c r="AO71" s="85">
        <v>1453002.2945737094</v>
      </c>
      <c r="AP71" s="85">
        <v>1453002.2945737094</v>
      </c>
      <c r="AQ71" s="85">
        <v>1453002.2945737094</v>
      </c>
      <c r="AR71" s="85">
        <v>1452998.9287386574</v>
      </c>
    </row>
    <row r="72" spans="1:44" ht="13.5" outlineLevel="1" thickBot="1">
      <c r="A72" s="29" t="s">
        <v>93</v>
      </c>
      <c r="B72" s="50" t="s">
        <v>11</v>
      </c>
      <c r="D72" s="4"/>
      <c r="E72" s="85">
        <v>208000</v>
      </c>
      <c r="F72" s="85">
        <v>786000</v>
      </c>
      <c r="G72" s="85">
        <v>1384000</v>
      </c>
      <c r="H72" s="85">
        <v>1548000</v>
      </c>
      <c r="I72" s="85">
        <v>1548000</v>
      </c>
      <c r="J72" s="85">
        <v>1638794.8476272258</v>
      </c>
      <c r="K72" s="85">
        <v>1707375.9031638349</v>
      </c>
      <c r="L72" s="85">
        <v>1773581.2933786572</v>
      </c>
      <c r="M72" s="85">
        <v>1820152.5983973157</v>
      </c>
      <c r="N72" s="85">
        <v>1850407.3822263214</v>
      </c>
      <c r="O72" s="85">
        <v>1881165.0645185353</v>
      </c>
      <c r="P72" s="85">
        <v>1912434.0045095002</v>
      </c>
      <c r="Q72" s="85">
        <v>1944222.7003829244</v>
      </c>
      <c r="R72" s="85">
        <v>1976539.7915802915</v>
      </c>
      <c r="S72" s="85">
        <v>2009394.0611488642</v>
      </c>
      <c r="T72" s="85">
        <v>2042794.4381287275</v>
      </c>
      <c r="U72" s="85">
        <v>2076749.9999794755</v>
      </c>
      <c r="V72" s="85">
        <v>2076749.9999794755</v>
      </c>
      <c r="W72" s="85">
        <v>2076749.9999794755</v>
      </c>
      <c r="X72" s="85">
        <v>2076749.9999794755</v>
      </c>
      <c r="Y72" s="85">
        <v>2076749.9999794755</v>
      </c>
      <c r="Z72" s="85">
        <v>2076749.9999794755</v>
      </c>
      <c r="AA72" s="85">
        <v>2076749.9999794755</v>
      </c>
      <c r="AB72" s="85">
        <v>2076749.9999794755</v>
      </c>
      <c r="AC72" s="85">
        <v>2076749.9999794755</v>
      </c>
      <c r="AD72" s="85">
        <v>2076749.9999794755</v>
      </c>
      <c r="AE72" s="85">
        <v>2076749.9999794755</v>
      </c>
      <c r="AF72" s="85">
        <v>2076749.9999794755</v>
      </c>
      <c r="AG72" s="85">
        <v>2076749.9999794755</v>
      </c>
      <c r="AH72" s="85">
        <v>2076749.9999794755</v>
      </c>
      <c r="AI72" s="85">
        <v>2076749.9999794755</v>
      </c>
      <c r="AJ72" s="85">
        <v>2076749.9999794755</v>
      </c>
      <c r="AK72" s="85">
        <v>2076749.9999794755</v>
      </c>
      <c r="AL72" s="85">
        <v>2076749.9999794755</v>
      </c>
      <c r="AM72" s="85">
        <v>2076749.9999794755</v>
      </c>
      <c r="AN72" s="85">
        <v>2076749.9999794755</v>
      </c>
      <c r="AO72" s="85">
        <v>2076749.9999794755</v>
      </c>
      <c r="AP72" s="85">
        <v>2076749.9999794755</v>
      </c>
      <c r="AQ72" s="85">
        <v>2076749.9999794755</v>
      </c>
      <c r="AR72" s="85">
        <v>2076749.9999794755</v>
      </c>
    </row>
    <row r="73" spans="1:44" s="34" customFormat="1" ht="13.5" outlineLevel="1" thickBot="1">
      <c r="A73" s="29" t="s">
        <v>94</v>
      </c>
      <c r="B73" s="50" t="s">
        <v>4</v>
      </c>
      <c r="C73" s="35"/>
      <c r="D73" s="4"/>
      <c r="E73" s="85">
        <v>6683200</v>
      </c>
      <c r="F73" s="85">
        <v>9945836.8000000007</v>
      </c>
      <c r="G73" s="85">
        <v>11620236.800000001</v>
      </c>
      <c r="H73" s="85">
        <v>11620236.800000001</v>
      </c>
      <c r="I73" s="85">
        <v>11785836.800000001</v>
      </c>
      <c r="J73" s="85">
        <v>15417925.066870585</v>
      </c>
      <c r="K73" s="85">
        <v>15674203.573629141</v>
      </c>
      <c r="L73" s="85">
        <v>15934741.970920404</v>
      </c>
      <c r="M73" s="85">
        <v>16199611.067130068</v>
      </c>
      <c r="N73" s="85">
        <v>16468882.847628877</v>
      </c>
      <c r="O73" s="85">
        <v>16742630.494336609</v>
      </c>
      <c r="P73" s="85">
        <v>17020928.405611232</v>
      </c>
      <c r="Q73" s="85">
        <v>17303852.216468729</v>
      </c>
      <c r="R73" s="85">
        <v>17591478.819138907</v>
      </c>
      <c r="S73" s="85">
        <v>17883886.383962978</v>
      </c>
      <c r="T73" s="85">
        <v>18181154.380638484</v>
      </c>
      <c r="U73" s="85">
        <v>18483363.599817321</v>
      </c>
      <c r="V73" s="85">
        <v>18483363.599817321</v>
      </c>
      <c r="W73" s="85">
        <v>18483363.599817321</v>
      </c>
      <c r="X73" s="85">
        <v>18483363.599817321</v>
      </c>
      <c r="Y73" s="85">
        <v>18483363.599817321</v>
      </c>
      <c r="Z73" s="85">
        <v>18483363.599817321</v>
      </c>
      <c r="AA73" s="85">
        <v>18483363.599817321</v>
      </c>
      <c r="AB73" s="85">
        <v>18483363.599817321</v>
      </c>
      <c r="AC73" s="85">
        <v>18483363.599817321</v>
      </c>
      <c r="AD73" s="85">
        <v>18483363.599817321</v>
      </c>
      <c r="AE73" s="85">
        <v>18483363.599817321</v>
      </c>
      <c r="AF73" s="85">
        <v>18483363.599817321</v>
      </c>
      <c r="AG73" s="85">
        <v>18483363.599817321</v>
      </c>
      <c r="AH73" s="85">
        <v>18483363.599817321</v>
      </c>
      <c r="AI73" s="85">
        <v>18483363.599817321</v>
      </c>
      <c r="AJ73" s="85">
        <v>18483363.599817321</v>
      </c>
      <c r="AK73" s="85">
        <v>18483363.599817321</v>
      </c>
      <c r="AL73" s="85">
        <v>18483363.599817321</v>
      </c>
      <c r="AM73" s="85">
        <v>18483363.599817321</v>
      </c>
      <c r="AN73" s="85">
        <v>18483363.599817321</v>
      </c>
      <c r="AO73" s="85">
        <v>18483363.599817321</v>
      </c>
      <c r="AP73" s="85">
        <v>18483363.599817321</v>
      </c>
      <c r="AQ73" s="85">
        <v>18483363.599817321</v>
      </c>
      <c r="AR73" s="85">
        <v>18483363.599817321</v>
      </c>
    </row>
    <row r="74" spans="1:44" s="34" customFormat="1" ht="13.5" outlineLevel="1" thickBot="1">
      <c r="A74" s="29" t="s">
        <v>95</v>
      </c>
      <c r="B74" s="50" t="s">
        <v>10</v>
      </c>
      <c r="C74" s="35"/>
      <c r="D74" s="4"/>
      <c r="E74" s="85">
        <v>10560000</v>
      </c>
      <c r="F74" s="85">
        <v>10560000</v>
      </c>
      <c r="G74" s="85">
        <v>10560000</v>
      </c>
      <c r="H74" s="85">
        <v>10560000</v>
      </c>
      <c r="I74" s="85">
        <v>10560000</v>
      </c>
      <c r="J74" s="85">
        <v>10735529.522917811</v>
      </c>
      <c r="K74" s="85">
        <v>10913976.717560599</v>
      </c>
      <c r="L74" s="85">
        <v>11095390.081800135</v>
      </c>
      <c r="M74" s="85">
        <v>11279818.919645341</v>
      </c>
      <c r="N74" s="85">
        <v>11467313.354641993</v>
      </c>
      <c r="O74" s="85">
        <v>11657924.343495149</v>
      </c>
      <c r="P74" s="85">
        <v>11851703.68991803</v>
      </c>
      <c r="Q74" s="85">
        <v>12048704.058711076</v>
      </c>
      <c r="R74" s="85">
        <v>12248978.990075039</v>
      </c>
      <c r="S74" s="85">
        <v>12452582.914161986</v>
      </c>
      <c r="T74" s="85">
        <v>12659571.165868172</v>
      </c>
      <c r="U74" s="85">
        <v>12869999.999872804</v>
      </c>
      <c r="V74" s="85">
        <v>12869999.999872804</v>
      </c>
      <c r="W74" s="85">
        <v>12869999.999872804</v>
      </c>
      <c r="X74" s="85">
        <v>12869999.999872804</v>
      </c>
      <c r="Y74" s="85">
        <v>12869999.999872804</v>
      </c>
      <c r="Z74" s="85">
        <v>12869999.999872804</v>
      </c>
      <c r="AA74" s="85">
        <v>12869999.999872804</v>
      </c>
      <c r="AB74" s="85">
        <v>12869999.999872804</v>
      </c>
      <c r="AC74" s="85">
        <v>12869999.999872804</v>
      </c>
      <c r="AD74" s="85">
        <v>12869999.999872804</v>
      </c>
      <c r="AE74" s="85">
        <v>12869999.999872804</v>
      </c>
      <c r="AF74" s="85">
        <v>12869999.999872804</v>
      </c>
      <c r="AG74" s="85">
        <v>12869999.999872804</v>
      </c>
      <c r="AH74" s="85">
        <v>12869999.999872804</v>
      </c>
      <c r="AI74" s="85">
        <v>12869999.999872804</v>
      </c>
      <c r="AJ74" s="85">
        <v>12869999.999872804</v>
      </c>
      <c r="AK74" s="85">
        <v>12869999.999872804</v>
      </c>
      <c r="AL74" s="85">
        <v>12869999.999872804</v>
      </c>
      <c r="AM74" s="85">
        <v>12869999.999872804</v>
      </c>
      <c r="AN74" s="85">
        <v>12869999.999872804</v>
      </c>
      <c r="AO74" s="85">
        <v>12869999.999872804</v>
      </c>
      <c r="AP74" s="85">
        <v>12869999.999872804</v>
      </c>
      <c r="AQ74" s="85">
        <v>12869999.999872804</v>
      </c>
      <c r="AR74" s="85">
        <v>12869999.999872804</v>
      </c>
    </row>
    <row r="75" spans="1:44" s="50" customFormat="1" ht="13.5" thickBot="1">
      <c r="A75" s="8" t="s">
        <v>106</v>
      </c>
      <c r="C75" s="31"/>
      <c r="D75" s="89"/>
      <c r="E75" s="102">
        <f>SUM(E69:E74)</f>
        <v>17688187.842577271</v>
      </c>
      <c r="F75" s="102">
        <f t="shared" ref="F75:AR75" si="34">SUM(F69:F74)</f>
        <v>21893162.890816662</v>
      </c>
      <c r="G75" s="102">
        <f t="shared" si="34"/>
        <v>24652572.992874004</v>
      </c>
      <c r="H75" s="102">
        <f t="shared" si="34"/>
        <v>25416610.506641872</v>
      </c>
      <c r="I75" s="102">
        <f t="shared" si="34"/>
        <v>26257894.034861229</v>
      </c>
      <c r="J75" s="102">
        <f t="shared" si="34"/>
        <v>30746681.966834329</v>
      </c>
      <c r="K75" s="102">
        <f t="shared" si="34"/>
        <v>31606013.38500607</v>
      </c>
      <c r="L75" s="102">
        <f t="shared" si="34"/>
        <v>32484401.070771761</v>
      </c>
      <c r="M75" s="102">
        <f t="shared" si="34"/>
        <v>33366539.303941108</v>
      </c>
      <c r="N75" s="102">
        <f t="shared" si="34"/>
        <v>34205073.396544829</v>
      </c>
      <c r="O75" s="102">
        <f t="shared" si="34"/>
        <v>35028574.681389421</v>
      </c>
      <c r="P75" s="102">
        <f t="shared" si="34"/>
        <v>35865583.029461622</v>
      </c>
      <c r="Q75" s="102">
        <f t="shared" si="34"/>
        <v>36716235.769399352</v>
      </c>
      <c r="R75" s="102">
        <f t="shared" si="34"/>
        <v>37580672.512532733</v>
      </c>
      <c r="S75" s="102">
        <f t="shared" si="34"/>
        <v>38459035.19082731</v>
      </c>
      <c r="T75" s="102">
        <f t="shared" si="34"/>
        <v>39351468.095457979</v>
      </c>
      <c r="U75" s="102">
        <f t="shared" si="34"/>
        <v>40258117.91602394</v>
      </c>
      <c r="V75" s="102">
        <f t="shared" si="34"/>
        <v>40621299.151426777</v>
      </c>
      <c r="W75" s="102">
        <f t="shared" si="34"/>
        <v>40989725.646619081</v>
      </c>
      <c r="X75" s="102">
        <f t="shared" si="34"/>
        <v>41363397.401600868</v>
      </c>
      <c r="Y75" s="102">
        <f t="shared" si="34"/>
        <v>41742314.416372128</v>
      </c>
      <c r="Z75" s="102">
        <f t="shared" si="34"/>
        <v>42126476.690932862</v>
      </c>
      <c r="AA75" s="102">
        <f t="shared" si="34"/>
        <v>42515884.225283064</v>
      </c>
      <c r="AB75" s="102">
        <f t="shared" si="34"/>
        <v>42910537.019422747</v>
      </c>
      <c r="AC75" s="102">
        <f t="shared" si="34"/>
        <v>43310435.073351897</v>
      </c>
      <c r="AD75" s="102">
        <f t="shared" si="34"/>
        <v>43715578.387070529</v>
      </c>
      <c r="AE75" s="102">
        <f t="shared" si="34"/>
        <v>44125966.960578628</v>
      </c>
      <c r="AF75" s="102">
        <f t="shared" si="34"/>
        <v>44541600.793876201</v>
      </c>
      <c r="AG75" s="102">
        <f t="shared" si="34"/>
        <v>44962479.886963248</v>
      </c>
      <c r="AH75" s="102">
        <f t="shared" si="34"/>
        <v>45340016.268951818</v>
      </c>
      <c r="AI75" s="102">
        <f t="shared" si="34"/>
        <v>45431808.315267608</v>
      </c>
      <c r="AJ75" s="102">
        <f t="shared" si="34"/>
        <v>45523600.361583397</v>
      </c>
      <c r="AK75" s="102">
        <f t="shared" si="34"/>
        <v>45615392.407899186</v>
      </c>
      <c r="AL75" s="102">
        <f t="shared" si="34"/>
        <v>45707184.454214975</v>
      </c>
      <c r="AM75" s="102">
        <f t="shared" si="34"/>
        <v>45798976.500530764</v>
      </c>
      <c r="AN75" s="102">
        <f t="shared" si="34"/>
        <v>45890768.546846554</v>
      </c>
      <c r="AO75" s="102">
        <f t="shared" si="34"/>
        <v>45982560.593162343</v>
      </c>
      <c r="AP75" s="102">
        <f t="shared" si="34"/>
        <v>46074352.639478132</v>
      </c>
      <c r="AQ75" s="102">
        <f t="shared" si="34"/>
        <v>46166144.685793929</v>
      </c>
      <c r="AR75" s="102">
        <f t="shared" si="34"/>
        <v>46200563.337327294</v>
      </c>
    </row>
    <row r="76" spans="1:44" s="34" customFormat="1" ht="13.5" outlineLevel="1" thickBot="1">
      <c r="A76" s="118" t="s">
        <v>96</v>
      </c>
      <c r="B76" s="50"/>
      <c r="C76" s="35"/>
      <c r="D76" s="89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96"/>
      <c r="AO76" s="96"/>
      <c r="AP76" s="96"/>
      <c r="AQ76" s="96"/>
      <c r="AR76" s="96"/>
    </row>
    <row r="77" spans="1:44" s="34" customFormat="1" ht="13.5" outlineLevel="1" thickBot="1">
      <c r="A77" s="29" t="s">
        <v>1</v>
      </c>
      <c r="B77" s="50" t="s">
        <v>3</v>
      </c>
      <c r="C77" s="35"/>
      <c r="D77" s="89"/>
      <c r="E77" s="85">
        <v>895511.89743589726</v>
      </c>
      <c r="F77" s="85">
        <v>1622047.3600207774</v>
      </c>
      <c r="G77" s="85">
        <v>2155910.3174451231</v>
      </c>
      <c r="H77" s="85">
        <v>2713072.7660401613</v>
      </c>
      <c r="I77" s="85">
        <v>3261142.7302759048</v>
      </c>
      <c r="J77" s="85">
        <v>3744677.9326044568</v>
      </c>
      <c r="K77" s="85">
        <v>4238718.8403019812</v>
      </c>
      <c r="L77" s="85">
        <v>4739018.3106679833</v>
      </c>
      <c r="M77" s="85">
        <v>5239317.7810339853</v>
      </c>
      <c r="N77" s="85">
        <v>5739617.2513999883</v>
      </c>
      <c r="O77" s="85">
        <v>6300473.5217659902</v>
      </c>
      <c r="P77" s="85">
        <v>6861329.792131993</v>
      </c>
      <c r="Q77" s="85">
        <v>7422186.0624979958</v>
      </c>
      <c r="R77" s="85">
        <v>7983042.3328639977</v>
      </c>
      <c r="S77" s="85">
        <v>8543898.6032299995</v>
      </c>
      <c r="T77" s="85">
        <v>9104754.8735960014</v>
      </c>
      <c r="U77" s="85">
        <v>9665611.1439620052</v>
      </c>
      <c r="V77" s="85">
        <v>10226467.414328009</v>
      </c>
      <c r="W77" s="85">
        <v>10787323.684694009</v>
      </c>
      <c r="X77" s="85">
        <v>11348179.955060013</v>
      </c>
      <c r="Y77" s="85">
        <v>11808108.225426015</v>
      </c>
      <c r="Z77" s="85">
        <v>12268036.495792016</v>
      </c>
      <c r="AA77" s="85">
        <v>12727964.766158018</v>
      </c>
      <c r="AB77" s="85">
        <v>13187893.036524022</v>
      </c>
      <c r="AC77" s="85">
        <v>13647821.306890026</v>
      </c>
      <c r="AD77" s="85">
        <v>14107749.577256028</v>
      </c>
      <c r="AE77" s="85">
        <v>14567677.847622031</v>
      </c>
      <c r="AF77" s="85">
        <v>15027606.117988031</v>
      </c>
      <c r="AG77" s="85">
        <v>15487534.388354037</v>
      </c>
      <c r="AH77" s="85">
        <v>15947462.658720035</v>
      </c>
      <c r="AI77" s="85">
        <v>16100015.993188603</v>
      </c>
      <c r="AJ77" s="85">
        <v>16252569.327657171</v>
      </c>
      <c r="AK77" s="85">
        <v>16405122.662125736</v>
      </c>
      <c r="AL77" s="85">
        <v>16557675.996594302</v>
      </c>
      <c r="AM77" s="85">
        <v>16710229.331062868</v>
      </c>
      <c r="AN77" s="85">
        <v>16862782.665531434</v>
      </c>
      <c r="AO77" s="85">
        <v>17015336</v>
      </c>
      <c r="AP77" s="85">
        <v>17015336</v>
      </c>
      <c r="AQ77" s="85">
        <v>17015336</v>
      </c>
      <c r="AR77" s="85">
        <f>AQ77</f>
        <v>17015336</v>
      </c>
    </row>
    <row r="78" spans="1:44" s="34" customFormat="1" ht="13.5" outlineLevel="1" thickBot="1">
      <c r="A78" s="29" t="s">
        <v>91</v>
      </c>
      <c r="B78" s="50" t="s">
        <v>13</v>
      </c>
      <c r="C78" s="35"/>
      <c r="D78" s="89"/>
      <c r="E78" s="153">
        <v>2058.3993326874997</v>
      </c>
      <c r="F78" s="153">
        <v>39324.696581062497</v>
      </c>
      <c r="G78" s="153">
        <v>125797.58487737497</v>
      </c>
      <c r="H78" s="153">
        <v>204435.79983999991</v>
      </c>
      <c r="I78" s="153">
        <v>272559.28414112492</v>
      </c>
      <c r="J78" s="153">
        <v>351721.6212384458</v>
      </c>
      <c r="K78" s="153">
        <v>451281.75693528325</v>
      </c>
      <c r="L78" s="153">
        <v>551932.64200943639</v>
      </c>
      <c r="M78" s="153">
        <v>660840.01833851647</v>
      </c>
      <c r="N78" s="153">
        <v>779471.86356695683</v>
      </c>
      <c r="O78" s="153">
        <v>871992.1933491776</v>
      </c>
      <c r="P78" s="153">
        <v>924404.73761649895</v>
      </c>
      <c r="Q78" s="153">
        <v>976848.94298725657</v>
      </c>
      <c r="R78" s="153">
        <v>1029325.6025985616</v>
      </c>
      <c r="S78" s="153">
        <v>1081835.2559084978</v>
      </c>
      <c r="T78" s="153">
        <v>1134378.4513420828</v>
      </c>
      <c r="U78" s="153">
        <v>1186955.7464403159</v>
      </c>
      <c r="V78" s="153">
        <v>1239567.7080117087</v>
      </c>
      <c r="W78" s="153">
        <v>1290059.4396647213</v>
      </c>
      <c r="X78" s="153">
        <v>1340551.1713177341</v>
      </c>
      <c r="Y78" s="153">
        <v>1391042.9029707469</v>
      </c>
      <c r="Z78" s="153">
        <v>1441534.6346237597</v>
      </c>
      <c r="AA78" s="153">
        <v>1492026.366276772</v>
      </c>
      <c r="AB78" s="153">
        <v>1542518.0979297848</v>
      </c>
      <c r="AC78" s="153">
        <v>1593009.8295827974</v>
      </c>
      <c r="AD78" s="153">
        <v>1643501.5612358106</v>
      </c>
      <c r="AE78" s="153">
        <v>1693993.2928888234</v>
      </c>
      <c r="AF78" s="153">
        <v>1744485.0245418369</v>
      </c>
      <c r="AG78" s="153">
        <v>1794976.7561948502</v>
      </c>
      <c r="AH78" s="153">
        <v>1845468.4878478632</v>
      </c>
      <c r="AI78" s="153">
        <v>1891985.2801061159</v>
      </c>
      <c r="AJ78" s="153">
        <v>1896885.6078541481</v>
      </c>
      <c r="AK78" s="153">
        <v>1896885.6078541481</v>
      </c>
      <c r="AL78" s="153">
        <v>1896885.6078541481</v>
      </c>
      <c r="AM78" s="153">
        <v>1896885.6078541481</v>
      </c>
      <c r="AN78" s="153">
        <v>1896885.6078541481</v>
      </c>
      <c r="AO78" s="153">
        <v>1896885.6078541481</v>
      </c>
      <c r="AP78" s="153">
        <v>1896885.6078541481</v>
      </c>
      <c r="AQ78" s="153">
        <v>1896885.6078541481</v>
      </c>
      <c r="AR78" s="153">
        <f>AQ78</f>
        <v>1896885.6078541481</v>
      </c>
    </row>
    <row r="79" spans="1:44" s="34" customFormat="1" ht="13.5" outlineLevel="1" thickBot="1">
      <c r="A79" s="29" t="s">
        <v>92</v>
      </c>
      <c r="B79" s="50" t="s">
        <v>12</v>
      </c>
      <c r="C79" s="35"/>
      <c r="D79" s="89"/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59"/>
      <c r="U79" s="159"/>
      <c r="V79" s="159"/>
      <c r="W79" s="159"/>
      <c r="X79" s="159"/>
      <c r="Y79" s="159"/>
      <c r="Z79" s="159"/>
      <c r="AA79" s="159"/>
      <c r="AB79" s="159"/>
      <c r="AC79" s="159"/>
      <c r="AD79" s="159"/>
      <c r="AE79" s="159"/>
      <c r="AF79" s="159"/>
      <c r="AG79" s="159"/>
      <c r="AH79" s="159"/>
      <c r="AI79" s="159"/>
      <c r="AJ79" s="159"/>
      <c r="AK79" s="159"/>
      <c r="AL79" s="159"/>
      <c r="AM79" s="159"/>
      <c r="AN79" s="159"/>
      <c r="AO79" s="159"/>
      <c r="AP79" s="159"/>
      <c r="AQ79" s="159"/>
      <c r="AR79" s="159"/>
    </row>
    <row r="80" spans="1:44" s="34" customFormat="1" ht="13.5" outlineLevel="1" thickBot="1">
      <c r="A80" s="29" t="s">
        <v>93</v>
      </c>
      <c r="B80" s="50" t="s">
        <v>11</v>
      </c>
      <c r="C80" s="35"/>
      <c r="D80" s="89"/>
      <c r="E80" s="150">
        <v>953200</v>
      </c>
      <c r="F80" s="150">
        <v>1906400</v>
      </c>
      <c r="G80" s="150">
        <v>1906400</v>
      </c>
      <c r="H80" s="150">
        <v>1906400</v>
      </c>
      <c r="I80" s="150">
        <v>1906400</v>
      </c>
      <c r="J80" s="150">
        <v>1906400</v>
      </c>
      <c r="K80" s="150">
        <v>1906400</v>
      </c>
      <c r="L80" s="150">
        <v>1906400</v>
      </c>
      <c r="M80" s="150">
        <v>1906400</v>
      </c>
      <c r="N80" s="150">
        <v>1906400</v>
      </c>
      <c r="O80" s="150">
        <v>1906400</v>
      </c>
      <c r="P80" s="150">
        <v>1906400</v>
      </c>
      <c r="Q80" s="150">
        <v>1906400</v>
      </c>
      <c r="R80" s="150">
        <v>1906400</v>
      </c>
      <c r="S80" s="150">
        <v>1906400</v>
      </c>
      <c r="T80" s="150">
        <v>1906400</v>
      </c>
      <c r="U80" s="150">
        <v>1906400</v>
      </c>
      <c r="V80" s="150">
        <v>1906400</v>
      </c>
      <c r="W80" s="150">
        <v>1906400</v>
      </c>
      <c r="X80" s="150">
        <v>1906400</v>
      </c>
      <c r="Y80" s="150">
        <v>1906400</v>
      </c>
      <c r="Z80" s="150">
        <v>1906400</v>
      </c>
      <c r="AA80" s="150">
        <v>1906400</v>
      </c>
      <c r="AB80" s="150">
        <v>1906400</v>
      </c>
      <c r="AC80" s="150">
        <v>1906400</v>
      </c>
      <c r="AD80" s="150">
        <v>1906400</v>
      </c>
      <c r="AE80" s="150">
        <v>1906400</v>
      </c>
      <c r="AF80" s="150">
        <v>1906400</v>
      </c>
      <c r="AG80" s="150">
        <v>1906400</v>
      </c>
      <c r="AH80" s="150">
        <v>1906400</v>
      </c>
      <c r="AI80" s="150">
        <v>1906400</v>
      </c>
      <c r="AJ80" s="150">
        <v>1906400</v>
      </c>
      <c r="AK80" s="150">
        <v>1906400</v>
      </c>
      <c r="AL80" s="150">
        <v>1906400</v>
      </c>
      <c r="AM80" s="150">
        <v>1906400</v>
      </c>
      <c r="AN80" s="150">
        <v>1906400</v>
      </c>
      <c r="AO80" s="150">
        <v>1906400</v>
      </c>
      <c r="AP80" s="150">
        <v>1906400</v>
      </c>
      <c r="AQ80" s="150">
        <v>1906400</v>
      </c>
      <c r="AR80" s="150">
        <v>1906400</v>
      </c>
    </row>
    <row r="81" spans="1:44" s="34" customFormat="1" ht="13.5" outlineLevel="1" thickBot="1">
      <c r="A81" s="29" t="s">
        <v>94</v>
      </c>
      <c r="B81" s="50" t="s">
        <v>4</v>
      </c>
      <c r="C81" s="35"/>
      <c r="D81" s="89"/>
      <c r="E81" s="153">
        <v>23022387.334470216</v>
      </c>
      <c r="F81" s="153">
        <v>30696500</v>
      </c>
      <c r="G81" s="153">
        <v>30696500</v>
      </c>
      <c r="H81" s="153">
        <v>30696500</v>
      </c>
      <c r="I81" s="153">
        <v>30696500</v>
      </c>
      <c r="J81" s="153">
        <v>30696500</v>
      </c>
      <c r="K81" s="153">
        <v>30696500</v>
      </c>
      <c r="L81" s="153">
        <v>30696500</v>
      </c>
      <c r="M81" s="153">
        <v>30696500</v>
      </c>
      <c r="N81" s="153">
        <v>30696500</v>
      </c>
      <c r="O81" s="153">
        <v>30696500</v>
      </c>
      <c r="P81" s="153">
        <v>30696500</v>
      </c>
      <c r="Q81" s="153">
        <v>30696500</v>
      </c>
      <c r="R81" s="153">
        <v>30696500</v>
      </c>
      <c r="S81" s="153">
        <v>30696500</v>
      </c>
      <c r="T81" s="153">
        <v>30696500</v>
      </c>
      <c r="U81" s="153">
        <v>30696500</v>
      </c>
      <c r="V81" s="153">
        <v>30696500</v>
      </c>
      <c r="W81" s="153">
        <v>16836500</v>
      </c>
      <c r="X81" s="153">
        <v>16836500</v>
      </c>
      <c r="Y81" s="153">
        <v>16836500</v>
      </c>
      <c r="Z81" s="153">
        <v>16836500</v>
      </c>
      <c r="AA81" s="153">
        <v>16836500</v>
      </c>
      <c r="AB81" s="153">
        <v>16836500</v>
      </c>
      <c r="AC81" s="153">
        <v>16836500</v>
      </c>
      <c r="AD81" s="153">
        <v>16836500</v>
      </c>
      <c r="AE81" s="153">
        <v>16836500</v>
      </c>
      <c r="AF81" s="153">
        <v>16836500</v>
      </c>
      <c r="AG81" s="153">
        <v>16836500</v>
      </c>
      <c r="AH81" s="153">
        <v>16836500</v>
      </c>
      <c r="AI81" s="153">
        <v>16836500</v>
      </c>
      <c r="AJ81" s="153">
        <v>16836500</v>
      </c>
      <c r="AK81" s="153">
        <v>16836500</v>
      </c>
      <c r="AL81" s="153">
        <v>16836500</v>
      </c>
      <c r="AM81" s="153">
        <v>16836500</v>
      </c>
      <c r="AN81" s="153">
        <v>16836500</v>
      </c>
      <c r="AO81" s="153">
        <v>16836500</v>
      </c>
      <c r="AP81" s="153">
        <v>16836500</v>
      </c>
      <c r="AQ81" s="153">
        <v>16836500</v>
      </c>
      <c r="AR81" s="153">
        <v>16836500</v>
      </c>
    </row>
    <row r="82" spans="1:44" s="34" customFormat="1" ht="13.5" outlineLevel="1" thickBot="1">
      <c r="A82" s="29" t="s">
        <v>95</v>
      </c>
      <c r="B82" s="50" t="s">
        <v>10</v>
      </c>
      <c r="C82" s="35"/>
      <c r="D82" s="89"/>
      <c r="E82" s="154"/>
      <c r="F82" s="154"/>
      <c r="G82" s="154"/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54"/>
      <c r="AK82" s="154"/>
      <c r="AL82" s="154"/>
      <c r="AM82" s="154"/>
      <c r="AN82" s="154"/>
      <c r="AO82" s="154"/>
      <c r="AP82" s="154"/>
      <c r="AQ82" s="154"/>
      <c r="AR82" s="154"/>
    </row>
    <row r="83" spans="1:44" s="34" customFormat="1" ht="13.5" thickBot="1">
      <c r="A83" s="8" t="s">
        <v>64</v>
      </c>
      <c r="B83" s="25"/>
      <c r="C83" s="25"/>
      <c r="D83" s="4"/>
      <c r="E83" s="102">
        <f>SUM(E77:E82)</f>
        <v>24873157.6312388</v>
      </c>
      <c r="F83" s="102">
        <f t="shared" ref="F83:AR83" si="35">SUM(F77:F82)</f>
        <v>34264272.056601837</v>
      </c>
      <c r="G83" s="102">
        <f t="shared" si="35"/>
        <v>34884607.902322501</v>
      </c>
      <c r="H83" s="102">
        <f t="shared" si="35"/>
        <v>35520408.565880165</v>
      </c>
      <c r="I83" s="102">
        <f t="shared" si="35"/>
        <v>36136602.01441703</v>
      </c>
      <c r="J83" s="102">
        <f t="shared" si="35"/>
        <v>36699299.553842902</v>
      </c>
      <c r="K83" s="102">
        <f t="shared" si="35"/>
        <v>37292900.597237267</v>
      </c>
      <c r="L83" s="102">
        <f t="shared" si="35"/>
        <v>37893850.952677421</v>
      </c>
      <c r="M83" s="102">
        <f t="shared" si="35"/>
        <v>38503057.799372502</v>
      </c>
      <c r="N83" s="102">
        <f t="shared" si="35"/>
        <v>39121989.114966944</v>
      </c>
      <c r="O83" s="102">
        <f t="shared" si="35"/>
        <v>39775365.715115167</v>
      </c>
      <c r="P83" s="102">
        <f t="shared" si="35"/>
        <v>40388634.529748492</v>
      </c>
      <c r="Q83" s="102">
        <f t="shared" si="35"/>
        <v>41001935.005485252</v>
      </c>
      <c r="R83" s="102">
        <f t="shared" si="35"/>
        <v>41615267.935462557</v>
      </c>
      <c r="S83" s="102">
        <f t="shared" si="35"/>
        <v>42228633.859138496</v>
      </c>
      <c r="T83" s="102">
        <f t="shared" si="35"/>
        <v>42842033.324938089</v>
      </c>
      <c r="U83" s="102">
        <f t="shared" si="35"/>
        <v>43455466.890402317</v>
      </c>
      <c r="V83" s="102">
        <f t="shared" si="35"/>
        <v>44068935.122339718</v>
      </c>
      <c r="W83" s="102">
        <f t="shared" si="35"/>
        <v>30820283.124358729</v>
      </c>
      <c r="X83" s="102">
        <f t="shared" si="35"/>
        <v>31431631.126377746</v>
      </c>
      <c r="Y83" s="102">
        <f t="shared" si="35"/>
        <v>31942051.128396761</v>
      </c>
      <c r="Z83" s="102">
        <f t="shared" si="35"/>
        <v>32452471.130415775</v>
      </c>
      <c r="AA83" s="102">
        <f t="shared" si="35"/>
        <v>32962891.132434793</v>
      </c>
      <c r="AB83" s="102">
        <f t="shared" si="35"/>
        <v>33473311.134453807</v>
      </c>
      <c r="AC83" s="102">
        <f t="shared" si="35"/>
        <v>33983731.136472821</v>
      </c>
      <c r="AD83" s="102">
        <f t="shared" si="35"/>
        <v>34494151.138491839</v>
      </c>
      <c r="AE83" s="102">
        <f t="shared" si="35"/>
        <v>35004571.140510857</v>
      </c>
      <c r="AF83" s="102">
        <f t="shared" si="35"/>
        <v>35514991.142529868</v>
      </c>
      <c r="AG83" s="102">
        <f t="shared" si="35"/>
        <v>36025411.144548886</v>
      </c>
      <c r="AH83" s="102">
        <f t="shared" si="35"/>
        <v>36535831.146567896</v>
      </c>
      <c r="AI83" s="102">
        <f t="shared" si="35"/>
        <v>36734901.273294717</v>
      </c>
      <c r="AJ83" s="102">
        <f t="shared" si="35"/>
        <v>36892354.935511321</v>
      </c>
      <c r="AK83" s="102">
        <f t="shared" si="35"/>
        <v>37044908.269979879</v>
      </c>
      <c r="AL83" s="102">
        <f t="shared" si="35"/>
        <v>37197461.604448453</v>
      </c>
      <c r="AM83" s="102">
        <f t="shared" si="35"/>
        <v>37350014.938917011</v>
      </c>
      <c r="AN83" s="102">
        <f t="shared" si="35"/>
        <v>37502568.273385584</v>
      </c>
      <c r="AO83" s="102">
        <f t="shared" si="35"/>
        <v>37655121.607854143</v>
      </c>
      <c r="AP83" s="102">
        <f t="shared" si="35"/>
        <v>37655121.607854143</v>
      </c>
      <c r="AQ83" s="102">
        <f t="shared" si="35"/>
        <v>37655121.607854143</v>
      </c>
      <c r="AR83" s="102">
        <f t="shared" si="35"/>
        <v>37655121.607854143</v>
      </c>
    </row>
    <row r="84" spans="1:44" s="34" customFormat="1" ht="13.5" outlineLevel="1" thickBot="1">
      <c r="A84" s="118" t="s">
        <v>74</v>
      </c>
      <c r="B84" s="25"/>
      <c r="C84" s="25"/>
      <c r="D84" s="89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N84" s="96"/>
      <c r="AO84" s="96"/>
      <c r="AP84" s="96"/>
      <c r="AQ84" s="96"/>
      <c r="AR84" s="96"/>
    </row>
    <row r="85" spans="1:44" s="34" customFormat="1" ht="13.5" outlineLevel="1" thickBot="1">
      <c r="A85" s="29" t="s">
        <v>1</v>
      </c>
      <c r="B85" s="50" t="s">
        <v>3</v>
      </c>
      <c r="C85" s="25"/>
      <c r="D85" s="89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28"/>
      <c r="Z85" s="128"/>
      <c r="AA85" s="128"/>
      <c r="AB85" s="128"/>
      <c r="AC85" s="128"/>
      <c r="AD85" s="128"/>
      <c r="AE85" s="128"/>
      <c r="AF85" s="128"/>
      <c r="AG85" s="128"/>
      <c r="AH85" s="128"/>
      <c r="AI85" s="128"/>
      <c r="AJ85" s="128"/>
      <c r="AK85" s="128"/>
      <c r="AL85" s="128"/>
      <c r="AM85" s="128"/>
      <c r="AN85" s="128"/>
      <c r="AO85" s="128"/>
      <c r="AP85" s="128"/>
      <c r="AQ85" s="128"/>
      <c r="AR85" s="128"/>
    </row>
    <row r="86" spans="1:44" s="34" customFormat="1" ht="13.5" outlineLevel="1" thickBot="1">
      <c r="A86" s="29" t="s">
        <v>91</v>
      </c>
      <c r="B86" s="50" t="s">
        <v>13</v>
      </c>
      <c r="C86" s="25"/>
      <c r="D86" s="89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60"/>
      <c r="AD86" s="160"/>
      <c r="AE86" s="160"/>
      <c r="AF86" s="160"/>
      <c r="AG86" s="160"/>
      <c r="AH86" s="160"/>
      <c r="AI86" s="160"/>
      <c r="AJ86" s="160"/>
      <c r="AK86" s="160"/>
      <c r="AL86" s="160"/>
      <c r="AM86" s="160"/>
      <c r="AN86" s="160"/>
      <c r="AO86" s="160"/>
      <c r="AP86" s="160"/>
      <c r="AQ86" s="160"/>
      <c r="AR86" s="160"/>
    </row>
    <row r="87" spans="1:44" s="34" customFormat="1" ht="13.5" outlineLevel="1" thickBot="1">
      <c r="A87" s="29" t="s">
        <v>92</v>
      </c>
      <c r="B87" s="50" t="s">
        <v>12</v>
      </c>
      <c r="C87" s="25"/>
      <c r="D87" s="89"/>
      <c r="E87" s="161"/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161"/>
      <c r="Q87" s="161"/>
      <c r="R87" s="161"/>
      <c r="S87" s="161"/>
      <c r="T87" s="161"/>
      <c r="U87" s="161"/>
      <c r="V87" s="161"/>
      <c r="W87" s="161"/>
      <c r="X87" s="161"/>
      <c r="Y87" s="161"/>
      <c r="Z87" s="161"/>
      <c r="AA87" s="161"/>
      <c r="AB87" s="161"/>
      <c r="AC87" s="161"/>
      <c r="AD87" s="161"/>
      <c r="AE87" s="161"/>
      <c r="AF87" s="161"/>
      <c r="AG87" s="161"/>
      <c r="AH87" s="161"/>
      <c r="AI87" s="161"/>
      <c r="AJ87" s="161"/>
      <c r="AK87" s="161"/>
      <c r="AL87" s="161"/>
      <c r="AM87" s="161"/>
      <c r="AN87" s="161"/>
      <c r="AO87" s="161"/>
      <c r="AP87" s="161"/>
      <c r="AQ87" s="161"/>
      <c r="AR87" s="161"/>
    </row>
    <row r="88" spans="1:44" s="34" customFormat="1" ht="13.5" outlineLevel="1" thickBot="1">
      <c r="A88" s="29" t="s">
        <v>93</v>
      </c>
      <c r="B88" s="50" t="s">
        <v>11</v>
      </c>
      <c r="C88" s="25"/>
      <c r="D88" s="89"/>
      <c r="E88" s="162"/>
      <c r="F88" s="162"/>
      <c r="G88" s="162"/>
      <c r="H88" s="162"/>
      <c r="I88" s="162"/>
      <c r="J88" s="162"/>
      <c r="K88" s="162"/>
      <c r="L88" s="162"/>
      <c r="M88" s="162"/>
      <c r="N88" s="162"/>
      <c r="O88" s="162"/>
      <c r="P88" s="162"/>
      <c r="Q88" s="162"/>
      <c r="R88" s="162"/>
      <c r="S88" s="162"/>
      <c r="T88" s="162"/>
      <c r="U88" s="162"/>
      <c r="V88" s="162"/>
      <c r="W88" s="162"/>
      <c r="X88" s="162"/>
      <c r="Y88" s="162"/>
      <c r="Z88" s="162"/>
      <c r="AA88" s="162"/>
      <c r="AB88" s="162"/>
      <c r="AC88" s="162"/>
      <c r="AD88" s="162"/>
      <c r="AE88" s="162"/>
      <c r="AF88" s="162"/>
      <c r="AG88" s="162"/>
      <c r="AH88" s="162"/>
      <c r="AI88" s="162"/>
      <c r="AJ88" s="162"/>
      <c r="AK88" s="162"/>
      <c r="AL88" s="162"/>
      <c r="AM88" s="162"/>
      <c r="AN88" s="162"/>
      <c r="AO88" s="162"/>
      <c r="AP88" s="162"/>
      <c r="AQ88" s="162"/>
      <c r="AR88" s="162"/>
    </row>
    <row r="89" spans="1:44" s="34" customFormat="1" ht="13.5" outlineLevel="1" thickBot="1">
      <c r="A89" s="29" t="s">
        <v>94</v>
      </c>
      <c r="B89" s="50" t="s">
        <v>4</v>
      </c>
      <c r="C89" s="25"/>
      <c r="D89" s="89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60"/>
      <c r="AD89" s="160"/>
      <c r="AE89" s="160"/>
      <c r="AF89" s="160"/>
      <c r="AG89" s="160"/>
      <c r="AH89" s="160"/>
      <c r="AI89" s="160"/>
      <c r="AJ89" s="160"/>
      <c r="AK89" s="160"/>
      <c r="AL89" s="160"/>
      <c r="AM89" s="160"/>
      <c r="AN89" s="160"/>
      <c r="AO89" s="160"/>
      <c r="AP89" s="160"/>
      <c r="AQ89" s="160"/>
      <c r="AR89" s="160"/>
    </row>
    <row r="90" spans="1:44" s="34" customFormat="1" ht="13.5" outlineLevel="1" thickBot="1">
      <c r="A90" s="29" t="s">
        <v>95</v>
      </c>
      <c r="B90" s="50" t="s">
        <v>10</v>
      </c>
      <c r="C90" s="25"/>
      <c r="D90" s="89"/>
      <c r="E90" s="162"/>
      <c r="F90" s="162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62"/>
      <c r="U90" s="162"/>
      <c r="V90" s="162"/>
      <c r="W90" s="162"/>
      <c r="X90" s="162"/>
      <c r="Y90" s="162"/>
      <c r="Z90" s="162"/>
      <c r="AA90" s="162"/>
      <c r="AB90" s="162"/>
      <c r="AC90" s="162"/>
      <c r="AD90" s="162"/>
      <c r="AE90" s="162"/>
      <c r="AF90" s="162"/>
      <c r="AG90" s="162"/>
      <c r="AH90" s="162"/>
      <c r="AI90" s="162"/>
      <c r="AJ90" s="162"/>
      <c r="AK90" s="162"/>
      <c r="AL90" s="162"/>
      <c r="AM90" s="162"/>
      <c r="AN90" s="162"/>
      <c r="AO90" s="162"/>
      <c r="AP90" s="162"/>
      <c r="AQ90" s="162"/>
      <c r="AR90" s="162"/>
    </row>
    <row r="91" spans="1:44" s="34" customFormat="1" ht="13.5" thickBot="1">
      <c r="A91" s="8" t="s">
        <v>73</v>
      </c>
      <c r="B91" s="25"/>
      <c r="C91" s="25"/>
      <c r="D91" s="89"/>
      <c r="E91" s="102">
        <f>SUM(E85:E90)</f>
        <v>0</v>
      </c>
      <c r="F91" s="102">
        <f t="shared" ref="F91:AR91" si="36">SUM(F85:F90)</f>
        <v>0</v>
      </c>
      <c r="G91" s="102">
        <f t="shared" si="36"/>
        <v>0</v>
      </c>
      <c r="H91" s="102">
        <f t="shared" si="36"/>
        <v>0</v>
      </c>
      <c r="I91" s="102">
        <f t="shared" si="36"/>
        <v>0</v>
      </c>
      <c r="J91" s="102">
        <f t="shared" si="36"/>
        <v>0</v>
      </c>
      <c r="K91" s="102">
        <f t="shared" si="36"/>
        <v>0</v>
      </c>
      <c r="L91" s="102">
        <f t="shared" si="36"/>
        <v>0</v>
      </c>
      <c r="M91" s="102">
        <f t="shared" si="36"/>
        <v>0</v>
      </c>
      <c r="N91" s="102">
        <f t="shared" si="36"/>
        <v>0</v>
      </c>
      <c r="O91" s="102">
        <f t="shared" si="36"/>
        <v>0</v>
      </c>
      <c r="P91" s="102">
        <f t="shared" si="36"/>
        <v>0</v>
      </c>
      <c r="Q91" s="102">
        <f t="shared" si="36"/>
        <v>0</v>
      </c>
      <c r="R91" s="102">
        <f t="shared" si="36"/>
        <v>0</v>
      </c>
      <c r="S91" s="102">
        <f t="shared" si="36"/>
        <v>0</v>
      </c>
      <c r="T91" s="102">
        <f t="shared" si="36"/>
        <v>0</v>
      </c>
      <c r="U91" s="102">
        <f t="shared" si="36"/>
        <v>0</v>
      </c>
      <c r="V91" s="102">
        <f t="shared" si="36"/>
        <v>0</v>
      </c>
      <c r="W91" s="102">
        <f t="shared" si="36"/>
        <v>0</v>
      </c>
      <c r="X91" s="102">
        <f t="shared" si="36"/>
        <v>0</v>
      </c>
      <c r="Y91" s="102">
        <f t="shared" si="36"/>
        <v>0</v>
      </c>
      <c r="Z91" s="102">
        <f t="shared" si="36"/>
        <v>0</v>
      </c>
      <c r="AA91" s="102">
        <f t="shared" si="36"/>
        <v>0</v>
      </c>
      <c r="AB91" s="102">
        <f t="shared" si="36"/>
        <v>0</v>
      </c>
      <c r="AC91" s="102">
        <f t="shared" si="36"/>
        <v>0</v>
      </c>
      <c r="AD91" s="102">
        <f t="shared" si="36"/>
        <v>0</v>
      </c>
      <c r="AE91" s="102">
        <f t="shared" si="36"/>
        <v>0</v>
      </c>
      <c r="AF91" s="102">
        <f t="shared" si="36"/>
        <v>0</v>
      </c>
      <c r="AG91" s="102">
        <f t="shared" si="36"/>
        <v>0</v>
      </c>
      <c r="AH91" s="102">
        <f t="shared" si="36"/>
        <v>0</v>
      </c>
      <c r="AI91" s="102">
        <f t="shared" si="36"/>
        <v>0</v>
      </c>
      <c r="AJ91" s="102">
        <f t="shared" si="36"/>
        <v>0</v>
      </c>
      <c r="AK91" s="102">
        <f t="shared" si="36"/>
        <v>0</v>
      </c>
      <c r="AL91" s="102">
        <f t="shared" si="36"/>
        <v>0</v>
      </c>
      <c r="AM91" s="102">
        <f t="shared" si="36"/>
        <v>0</v>
      </c>
      <c r="AN91" s="102">
        <f t="shared" si="36"/>
        <v>0</v>
      </c>
      <c r="AO91" s="102">
        <f t="shared" si="36"/>
        <v>0</v>
      </c>
      <c r="AP91" s="102">
        <f t="shared" si="36"/>
        <v>0</v>
      </c>
      <c r="AQ91" s="102">
        <f t="shared" si="36"/>
        <v>0</v>
      </c>
      <c r="AR91" s="102">
        <f t="shared" si="36"/>
        <v>0</v>
      </c>
    </row>
    <row r="92" spans="1:44" s="34" customFormat="1">
      <c r="A92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</row>
    <row r="93" spans="1:44" s="34" customFormat="1" ht="13.5" thickBot="1">
      <c r="A93" s="2"/>
      <c r="B93" s="2"/>
      <c r="C93" s="51"/>
      <c r="D93" s="2"/>
      <c r="AH93" s="42"/>
    </row>
    <row r="94" spans="1:44" s="34" customFormat="1" ht="19.5" thickBot="1">
      <c r="A94" s="26" t="s">
        <v>54</v>
      </c>
      <c r="B94" s="8" t="s">
        <v>8</v>
      </c>
      <c r="C94" s="25" t="s">
        <v>14</v>
      </c>
      <c r="D94" s="12">
        <v>6828297.8813500181</v>
      </c>
      <c r="E94" s="125"/>
      <c r="AH94" s="42"/>
    </row>
    <row r="95" spans="1:44" s="34" customFormat="1" ht="13.5" thickBot="1">
      <c r="A95" s="25"/>
      <c r="B95" s="8" t="s">
        <v>0</v>
      </c>
      <c r="C95" s="25" t="s">
        <v>14</v>
      </c>
      <c r="D95" s="12">
        <v>1389157.8669656203</v>
      </c>
      <c r="E95" s="125"/>
      <c r="AH95" s="42"/>
    </row>
    <row r="96" spans="1:44" s="34" customFormat="1" ht="16.5" customHeight="1" thickBot="1">
      <c r="A96" s="25"/>
      <c r="B96" s="8" t="s">
        <v>108</v>
      </c>
      <c r="C96" s="25"/>
      <c r="D96" s="12">
        <v>960907.80834855046</v>
      </c>
      <c r="E96" s="125"/>
      <c r="AH96" s="42"/>
    </row>
    <row r="97" spans="1:34" s="34" customFormat="1" ht="15" customHeight="1" thickBot="1">
      <c r="A97" s="31"/>
      <c r="B97" s="5" t="s">
        <v>17</v>
      </c>
      <c r="C97" s="30"/>
      <c r="D97" s="24">
        <f>D94+D95-D96</f>
        <v>7256547.9399670875</v>
      </c>
      <c r="AH97" s="42"/>
    </row>
    <row r="99" spans="1:34">
      <c r="A99" s="42"/>
      <c r="B99" s="42"/>
      <c r="E99" s="14"/>
      <c r="F99" s="14"/>
      <c r="G99" s="14"/>
      <c r="H99" s="14"/>
      <c r="I99" s="68"/>
      <c r="P99" s="35"/>
      <c r="Q99" s="35"/>
      <c r="R99" s="35"/>
    </row>
    <row r="100" spans="1:34" ht="20.25" thickBot="1">
      <c r="A100" s="99" t="s">
        <v>61</v>
      </c>
    </row>
    <row r="101" spans="1:34" ht="20.25" thickBot="1">
      <c r="A101" s="110" t="s">
        <v>69</v>
      </c>
      <c r="B101" s="111" t="s">
        <v>62</v>
      </c>
    </row>
    <row r="102" spans="1:34">
      <c r="B102" s="149" t="s">
        <v>60</v>
      </c>
    </row>
    <row r="103" spans="1:34">
      <c r="B103" s="149" t="s">
        <v>62</v>
      </c>
    </row>
    <row r="104" spans="1:34">
      <c r="B104" s="149" t="s">
        <v>63</v>
      </c>
    </row>
    <row r="106" spans="1:34" s="42" customFormat="1"/>
    <row r="107" spans="1:34" s="42" customFormat="1"/>
    <row r="108" spans="1:34" s="42" customFormat="1"/>
    <row r="109" spans="1:34" s="42" customFormat="1"/>
    <row r="110" spans="1:34" s="42" customFormat="1"/>
    <row r="111" spans="1:34" s="42" customFormat="1"/>
    <row r="112" spans="1:34" s="42" customFormat="1"/>
    <row r="113" s="42" customFormat="1"/>
    <row r="114" s="42" customFormat="1"/>
  </sheetData>
  <mergeCells count="164">
    <mergeCell ref="V78:V79"/>
    <mergeCell ref="W78:W79"/>
    <mergeCell ref="X78:X79"/>
    <mergeCell ref="Y78:Y79"/>
    <mergeCell ref="Z78:Z79"/>
    <mergeCell ref="AA78:AA79"/>
    <mergeCell ref="AB78:AB79"/>
    <mergeCell ref="AC78:AC79"/>
    <mergeCell ref="AD78:AD79"/>
    <mergeCell ref="M78:M79"/>
    <mergeCell ref="N78:N79"/>
    <mergeCell ref="O78:O79"/>
    <mergeCell ref="P78:P79"/>
    <mergeCell ref="Q78:Q79"/>
    <mergeCell ref="R78:R79"/>
    <mergeCell ref="S78:S79"/>
    <mergeCell ref="T78:T79"/>
    <mergeCell ref="U78:U79"/>
    <mergeCell ref="Q81:Q82"/>
    <mergeCell ref="AO89:AO90"/>
    <mergeCell ref="AP89:AP90"/>
    <mergeCell ref="AQ89:AQ90"/>
    <mergeCell ref="AR89:AR90"/>
    <mergeCell ref="AR86:AR88"/>
    <mergeCell ref="F89:F90"/>
    <mergeCell ref="G89:G90"/>
    <mergeCell ref="H89:H90"/>
    <mergeCell ref="I89:I90"/>
    <mergeCell ref="J89:J90"/>
    <mergeCell ref="K89:K90"/>
    <mergeCell ref="L89:L90"/>
    <mergeCell ref="M89:M90"/>
    <mergeCell ref="N89:N90"/>
    <mergeCell ref="O89:O90"/>
    <mergeCell ref="P89:P90"/>
    <mergeCell ref="Q89:Q90"/>
    <mergeCell ref="R89:R90"/>
    <mergeCell ref="S89:S90"/>
    <mergeCell ref="T89:T90"/>
    <mergeCell ref="AA86:AA88"/>
    <mergeCell ref="AB86:AB88"/>
    <mergeCell ref="AC86:AC88"/>
    <mergeCell ref="AN89:AN90"/>
    <mergeCell ref="H81:H82"/>
    <mergeCell ref="I81:I82"/>
    <mergeCell ref="J81:J82"/>
    <mergeCell ref="K81:K82"/>
    <mergeCell ref="L81:L82"/>
    <mergeCell ref="E81:E82"/>
    <mergeCell ref="E78:E79"/>
    <mergeCell ref="F78:F79"/>
    <mergeCell ref="G78:G79"/>
    <mergeCell ref="H78:H79"/>
    <mergeCell ref="I78:I79"/>
    <mergeCell ref="J78:J79"/>
    <mergeCell ref="K78:K79"/>
    <mergeCell ref="L78:L79"/>
    <mergeCell ref="R81:R82"/>
    <mergeCell ref="S81:S82"/>
    <mergeCell ref="T81:T82"/>
    <mergeCell ref="U81:U82"/>
    <mergeCell ref="V81:V82"/>
    <mergeCell ref="M81:M82"/>
    <mergeCell ref="N81:N82"/>
    <mergeCell ref="O81:O82"/>
    <mergeCell ref="P81:P82"/>
    <mergeCell ref="AE89:AE90"/>
    <mergeCell ref="AF89:AF90"/>
    <mergeCell ref="AG89:AG90"/>
    <mergeCell ref="AH89:AH90"/>
    <mergeCell ref="AI89:AI90"/>
    <mergeCell ref="AJ86:AJ88"/>
    <mergeCell ref="AK86:AK88"/>
    <mergeCell ref="AL86:AL88"/>
    <mergeCell ref="AM86:AM88"/>
    <mergeCell ref="AJ89:AJ90"/>
    <mergeCell ref="AK89:AK90"/>
    <mergeCell ref="AL89:AL90"/>
    <mergeCell ref="AM89:AM90"/>
    <mergeCell ref="Z89:Z90"/>
    <mergeCell ref="AA89:AA90"/>
    <mergeCell ref="AB89:AB90"/>
    <mergeCell ref="AC89:AC90"/>
    <mergeCell ref="AD89:AD90"/>
    <mergeCell ref="U86:U88"/>
    <mergeCell ref="V86:V88"/>
    <mergeCell ref="W86:W88"/>
    <mergeCell ref="X86:X88"/>
    <mergeCell ref="Y86:Y88"/>
    <mergeCell ref="U89:U90"/>
    <mergeCell ref="V89:V90"/>
    <mergeCell ref="W89:W90"/>
    <mergeCell ref="X89:X90"/>
    <mergeCell ref="Y89:Y90"/>
    <mergeCell ref="AD86:AD88"/>
    <mergeCell ref="AO86:AO88"/>
    <mergeCell ref="AP86:AP88"/>
    <mergeCell ref="AQ86:AQ88"/>
    <mergeCell ref="S86:S88"/>
    <mergeCell ref="T86:T88"/>
    <mergeCell ref="N86:N88"/>
    <mergeCell ref="O86:O88"/>
    <mergeCell ref="P86:P88"/>
    <mergeCell ref="Q86:Q88"/>
    <mergeCell ref="R86:R88"/>
    <mergeCell ref="Z86:Z88"/>
    <mergeCell ref="AE86:AE88"/>
    <mergeCell ref="AF86:AF88"/>
    <mergeCell ref="AG86:AG88"/>
    <mergeCell ref="AH86:AH88"/>
    <mergeCell ref="AI86:AI88"/>
    <mergeCell ref="AN86:AN88"/>
    <mergeCell ref="I86:I88"/>
    <mergeCell ref="J86:J88"/>
    <mergeCell ref="K86:K88"/>
    <mergeCell ref="L86:L88"/>
    <mergeCell ref="M86:M88"/>
    <mergeCell ref="E86:E88"/>
    <mergeCell ref="E89:E90"/>
    <mergeCell ref="F86:F88"/>
    <mergeCell ref="G86:G88"/>
    <mergeCell ref="H86:H88"/>
    <mergeCell ref="AO81:AO82"/>
    <mergeCell ref="AP81:AP82"/>
    <mergeCell ref="AQ81:AQ82"/>
    <mergeCell ref="AR81:AR82"/>
    <mergeCell ref="AN78:AN79"/>
    <mergeCell ref="AO78:AO79"/>
    <mergeCell ref="AP78:AP79"/>
    <mergeCell ref="AQ78:AQ79"/>
    <mergeCell ref="AR78:AR79"/>
    <mergeCell ref="AK81:AK82"/>
    <mergeCell ref="AL81:AL82"/>
    <mergeCell ref="AM81:AM82"/>
    <mergeCell ref="AI78:AI79"/>
    <mergeCell ref="AJ78:AJ79"/>
    <mergeCell ref="AK78:AK79"/>
    <mergeCell ref="AL78:AL79"/>
    <mergeCell ref="AM78:AM79"/>
    <mergeCell ref="AN81:AN82"/>
    <mergeCell ref="A1:A3"/>
    <mergeCell ref="F81:F82"/>
    <mergeCell ref="G81:G82"/>
    <mergeCell ref="E32:I32"/>
    <mergeCell ref="AQ61:AR61"/>
    <mergeCell ref="E68:AR68"/>
    <mergeCell ref="W81:W82"/>
    <mergeCell ref="X81:X82"/>
    <mergeCell ref="Y81:Y82"/>
    <mergeCell ref="Z81:Z82"/>
    <mergeCell ref="AA81:AA82"/>
    <mergeCell ref="AB81:AB82"/>
    <mergeCell ref="AC81:AC82"/>
    <mergeCell ref="AD81:AD82"/>
    <mergeCell ref="AE81:AE82"/>
    <mergeCell ref="AF81:AF82"/>
    <mergeCell ref="AG81:AG82"/>
    <mergeCell ref="AH81:AH82"/>
    <mergeCell ref="AE78:AE79"/>
    <mergeCell ref="AF78:AF79"/>
    <mergeCell ref="AG78:AG79"/>
    <mergeCell ref="AH78:AH79"/>
    <mergeCell ref="AI81:AI82"/>
    <mergeCell ref="AJ81:AJ82"/>
  </mergeCells>
  <dataValidations count="2">
    <dataValidation type="list" allowBlank="1" showInputMessage="1" showErrorMessage="1" sqref="B101">
      <formula1>$B$102:$B$104</formula1>
    </dataValidation>
    <dataValidation type="list" allowBlank="1" showInputMessage="1" showErrorMessage="1" sqref="B28">
      <formula1>$B$30:$B$32</formula1>
    </dataValidation>
  </dataValidations>
  <pageMargins left="0.39370078740157483" right="0.39370078740157483" top="0.39370078740157483" bottom="0.39370078740157483" header="0.39370078740157483" footer="0.39370078740157483"/>
  <pageSetup paperSize="8" scale="31" fitToHeight="2" pageOrder="overThenDown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S67"/>
  <sheetViews>
    <sheetView zoomScale="85" zoomScaleNormal="85" workbookViewId="0">
      <pane xSplit="4" ySplit="6" topLeftCell="AD7" activePane="bottomRight" state="frozen"/>
      <selection pane="topRight" activeCell="E1" sqref="E1"/>
      <selection pane="bottomLeft" activeCell="A7" sqref="A7"/>
      <selection pane="bottomRight" activeCell="A56" sqref="A56"/>
    </sheetView>
  </sheetViews>
  <sheetFormatPr defaultRowHeight="12.75"/>
  <cols>
    <col min="1" max="1" width="44" style="35" customWidth="1"/>
    <col min="2" max="2" width="8" style="35" customWidth="1"/>
    <col min="3" max="3" width="17" style="35" customWidth="1"/>
    <col min="4" max="4" width="16.85546875" style="53" customWidth="1"/>
    <col min="5" max="21" width="11.28515625" style="35" bestFit="1" customWidth="1"/>
    <col min="22" max="31" width="11.42578125" style="35" bestFit="1" customWidth="1"/>
    <col min="32" max="32" width="11.42578125" style="35" customWidth="1"/>
    <col min="33" max="36" width="11.42578125" style="42" customWidth="1"/>
    <col min="37" max="44" width="11.42578125" style="35" customWidth="1"/>
    <col min="45" max="45" width="13.85546875" style="35" bestFit="1" customWidth="1"/>
    <col min="46" max="16384" width="9.140625" style="35"/>
  </cols>
  <sheetData>
    <row r="1" spans="1:44" s="31" customFormat="1" ht="12.75" customHeight="1">
      <c r="A1" s="163" t="s">
        <v>18</v>
      </c>
      <c r="B1" s="164"/>
      <c r="D1" s="23"/>
      <c r="AG1" s="42"/>
      <c r="AH1" s="42"/>
      <c r="AI1" s="42"/>
      <c r="AJ1" s="42"/>
    </row>
    <row r="2" spans="1:44" ht="12.75" customHeight="1">
      <c r="A2" s="163"/>
      <c r="B2" s="164"/>
    </row>
    <row r="3" spans="1:44" ht="13.5" customHeight="1" thickBot="1">
      <c r="A3" s="165"/>
      <c r="B3" s="166"/>
      <c r="C3" s="50"/>
    </row>
    <row r="4" spans="1:44">
      <c r="A4" s="50"/>
      <c r="B4" s="50"/>
      <c r="C4" s="50"/>
    </row>
    <row r="5" spans="1:44" ht="13.5" thickBot="1">
      <c r="A5" s="50"/>
      <c r="B5" s="50"/>
      <c r="C5" s="50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</row>
    <row r="6" spans="1:44" ht="13.5" thickBot="1">
      <c r="A6" s="50"/>
      <c r="B6" s="50"/>
      <c r="C6" s="4"/>
      <c r="D6" s="66" t="s">
        <v>103</v>
      </c>
      <c r="E6" s="1">
        <v>2018</v>
      </c>
      <c r="F6" s="1">
        <f t="shared" ref="F6:AF6" si="0">E6+1</f>
        <v>2019</v>
      </c>
      <c r="G6" s="1">
        <f t="shared" si="0"/>
        <v>2020</v>
      </c>
      <c r="H6" s="1">
        <f t="shared" si="0"/>
        <v>2021</v>
      </c>
      <c r="I6" s="1">
        <f t="shared" si="0"/>
        <v>2022</v>
      </c>
      <c r="J6" s="1">
        <f t="shared" si="0"/>
        <v>2023</v>
      </c>
      <c r="K6" s="1">
        <f t="shared" si="0"/>
        <v>2024</v>
      </c>
      <c r="L6" s="1">
        <f t="shared" si="0"/>
        <v>2025</v>
      </c>
      <c r="M6" s="1">
        <f t="shared" si="0"/>
        <v>2026</v>
      </c>
      <c r="N6" s="1">
        <f t="shared" si="0"/>
        <v>2027</v>
      </c>
      <c r="O6" s="1">
        <f t="shared" si="0"/>
        <v>2028</v>
      </c>
      <c r="P6" s="1">
        <f t="shared" si="0"/>
        <v>2029</v>
      </c>
      <c r="Q6" s="1">
        <f t="shared" si="0"/>
        <v>2030</v>
      </c>
      <c r="R6" s="1">
        <f t="shared" si="0"/>
        <v>2031</v>
      </c>
      <c r="S6" s="1">
        <f t="shared" si="0"/>
        <v>2032</v>
      </c>
      <c r="T6" s="1">
        <f t="shared" si="0"/>
        <v>2033</v>
      </c>
      <c r="U6" s="1">
        <f t="shared" si="0"/>
        <v>2034</v>
      </c>
      <c r="V6" s="1">
        <f t="shared" si="0"/>
        <v>2035</v>
      </c>
      <c r="W6" s="1">
        <f t="shared" si="0"/>
        <v>2036</v>
      </c>
      <c r="X6" s="1">
        <f t="shared" si="0"/>
        <v>2037</v>
      </c>
      <c r="Y6" s="1">
        <f t="shared" si="0"/>
        <v>2038</v>
      </c>
      <c r="Z6" s="1">
        <f t="shared" si="0"/>
        <v>2039</v>
      </c>
      <c r="AA6" s="1">
        <f t="shared" si="0"/>
        <v>2040</v>
      </c>
      <c r="AB6" s="1">
        <f t="shared" si="0"/>
        <v>2041</v>
      </c>
      <c r="AC6" s="1">
        <f t="shared" si="0"/>
        <v>2042</v>
      </c>
      <c r="AD6" s="1">
        <f t="shared" si="0"/>
        <v>2043</v>
      </c>
      <c r="AE6" s="1">
        <f t="shared" si="0"/>
        <v>2044</v>
      </c>
      <c r="AF6" s="1">
        <f t="shared" si="0"/>
        <v>2045</v>
      </c>
      <c r="AG6" s="1">
        <f t="shared" ref="AG6" si="1">AF6+1</f>
        <v>2046</v>
      </c>
      <c r="AH6" s="1">
        <f t="shared" ref="AH6" si="2">AG6+1</f>
        <v>2047</v>
      </c>
      <c r="AI6" s="1">
        <f t="shared" ref="AI6" si="3">AH6+1</f>
        <v>2048</v>
      </c>
      <c r="AJ6" s="1">
        <f t="shared" ref="AJ6" si="4">AI6+1</f>
        <v>2049</v>
      </c>
      <c r="AK6" s="1">
        <f t="shared" ref="AK6" si="5">AJ6+1</f>
        <v>2050</v>
      </c>
      <c r="AL6" s="1">
        <f t="shared" ref="AL6" si="6">AK6+1</f>
        <v>2051</v>
      </c>
      <c r="AM6" s="1">
        <f t="shared" ref="AM6" si="7">AL6+1</f>
        <v>2052</v>
      </c>
      <c r="AN6" s="1">
        <f t="shared" ref="AN6" si="8">AM6+1</f>
        <v>2053</v>
      </c>
      <c r="AO6" s="1">
        <f t="shared" ref="AO6" si="9">AN6+1</f>
        <v>2054</v>
      </c>
      <c r="AP6" s="1">
        <f t="shared" ref="AP6" si="10">AO6+1</f>
        <v>2055</v>
      </c>
      <c r="AQ6" s="1">
        <f t="shared" ref="AQ6" si="11">AP6+1</f>
        <v>2056</v>
      </c>
      <c r="AR6" s="1">
        <f t="shared" ref="AR6" si="12">AQ6+1</f>
        <v>2057</v>
      </c>
    </row>
    <row r="7" spans="1:44" ht="13.5" thickBot="1">
      <c r="A7" s="49"/>
      <c r="AG7" s="35"/>
      <c r="AH7" s="35"/>
      <c r="AI7" s="35"/>
      <c r="AJ7" s="35"/>
    </row>
    <row r="8" spans="1:44" ht="19.5" thickBot="1">
      <c r="A8" s="26" t="s">
        <v>19</v>
      </c>
      <c r="B8" s="31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</row>
    <row r="9" spans="1:44" ht="13.5" thickBot="1">
      <c r="A9" s="6" t="s">
        <v>15</v>
      </c>
      <c r="D9" s="4"/>
      <c r="E9" s="101">
        <f>IF(Inputs!$B$101=Inputs!$B$102,SUM(Inputs!E8:E9,Inputs!E16),IF(Inputs!$B$101=Inputs!$B$103,SUM(Inputs!E33:E34,Inputs!E41),IF(Inputs!$B$101=Inputs!$B$104,SUM(Inputs!E45:E46,Inputs!E53),0)))</f>
        <v>8063530.4472466102</v>
      </c>
      <c r="F9" s="117">
        <f>IF(Inputs!$B$101=Inputs!$B$102,SUM(Inputs!F8:F9,Inputs!F16),IF(Inputs!$B$101=Inputs!$B$103,SUM(Inputs!F33:F34,Inputs!F41),IF(Inputs!$B$101=Inputs!$B$104,SUM(Inputs!F45:F46,Inputs!F53),0)))</f>
        <v>6779095.1020197477</v>
      </c>
      <c r="G9" s="117">
        <f>IF(Inputs!$B$101=Inputs!$B$102,SUM(Inputs!G8:G9,Inputs!G16),IF(Inputs!$B$101=Inputs!$B$103,SUM(Inputs!G33:G34,Inputs!G41),IF(Inputs!$B$101=Inputs!$B$104,SUM(Inputs!G45:G46,Inputs!G53),0)))</f>
        <v>3876092.4196058298</v>
      </c>
      <c r="H9" s="117">
        <f>IF(Inputs!$B$101=Inputs!$B$102,SUM(Inputs!H8:H9,Inputs!H16),IF(Inputs!$B$101=Inputs!$B$103,SUM(Inputs!H33:H34,Inputs!H41),IF(Inputs!$B$101=Inputs!$B$104,SUM(Inputs!H45:H46,Inputs!H53),0)))</f>
        <v>3882193.0495606256</v>
      </c>
      <c r="I9" s="117">
        <f>IF(Inputs!$B$101=Inputs!$B$102,SUM(Inputs!I8:I9,Inputs!I16),IF(Inputs!$B$101=Inputs!$B$103,SUM(Inputs!I33:I34,Inputs!I41),IF(Inputs!$B$101=Inputs!$B$104,SUM(Inputs!I45:I46,Inputs!I53),0)))</f>
        <v>3848429.6480203127</v>
      </c>
      <c r="J9" s="117">
        <f>IF(Inputs!$B$101=Inputs!$B$102,SUM(Inputs!J8:J9,Inputs!J16),IF(Inputs!$B$101=Inputs!$B$103,SUM(Inputs!J33:J34,Inputs!J41),IF(Inputs!$B$101=Inputs!$B$104,SUM(Inputs!J45:J46,Inputs!J53),0)))</f>
        <v>2325685.0579901175</v>
      </c>
      <c r="K9" s="117">
        <f>IF(Inputs!$B$101=Inputs!$B$102,SUM(Inputs!K8:K9,Inputs!K16),IF(Inputs!$B$101=Inputs!$B$103,SUM(Inputs!K33:K34,Inputs!K41),IF(Inputs!$B$101=Inputs!$B$104,SUM(Inputs!K45:K46,Inputs!K53),0)))</f>
        <v>1721094.0853375695</v>
      </c>
      <c r="L9" s="117">
        <f>IF(Inputs!$B$101=Inputs!$B$102,SUM(Inputs!L8:L9,Inputs!L16),IF(Inputs!$B$101=Inputs!$B$103,SUM(Inputs!L33:L34,Inputs!L41),IF(Inputs!$B$101=Inputs!$B$104,SUM(Inputs!L45:L46,Inputs!L53),0)))</f>
        <v>1728175.2227075174</v>
      </c>
      <c r="M9" s="117">
        <f>IF(Inputs!$B$101=Inputs!$B$102,SUM(Inputs!M8:M9,Inputs!M16),IF(Inputs!$B$101=Inputs!$B$103,SUM(Inputs!M33:M34,Inputs!M41),IF(Inputs!$B$101=Inputs!$B$104,SUM(Inputs!M45:M46,Inputs!M53),0)))</f>
        <v>1354117.2982797944</v>
      </c>
      <c r="N9" s="117">
        <f>IF(Inputs!$B$101=Inputs!$B$102,SUM(Inputs!N8:N9,Inputs!N16),IF(Inputs!$B$101=Inputs!$B$103,SUM(Inputs!N33:N34,Inputs!N41),IF(Inputs!$B$101=Inputs!$B$104,SUM(Inputs!N45:N46,Inputs!N53),0)))</f>
        <v>1353009.9407452147</v>
      </c>
      <c r="O9" s="117">
        <f>IF(Inputs!$B$101=Inputs!$B$102,SUM(Inputs!O8:O9,Inputs!O16),IF(Inputs!$B$101=Inputs!$B$103,SUM(Inputs!O33:O34,Inputs!O41),IF(Inputs!$B$101=Inputs!$B$104,SUM(Inputs!O45:O46,Inputs!O53),0)))</f>
        <v>1362616.6389142526</v>
      </c>
      <c r="P9" s="117">
        <f>IF(Inputs!$B$101=Inputs!$B$102,SUM(Inputs!P8:P9,Inputs!P16),IF(Inputs!$B$101=Inputs!$B$103,SUM(Inputs!P33:P34,Inputs!P41),IF(Inputs!$B$101=Inputs!$B$104,SUM(Inputs!P45:P46,Inputs!P53),0)))</f>
        <v>439004.14080835541</v>
      </c>
      <c r="Q9" s="117">
        <f>IF(Inputs!$B$101=Inputs!$B$102,SUM(Inputs!Q8:Q9,Inputs!Q16),IF(Inputs!$B$101=Inputs!$B$103,SUM(Inputs!Q33:Q34,Inputs!Q41),IF(Inputs!$B$101=Inputs!$B$104,SUM(Inputs!Q45:Q46,Inputs!Q53),0)))</f>
        <v>438242.00514466944</v>
      </c>
      <c r="R9" s="117">
        <f>IF(Inputs!$B$101=Inputs!$B$102,SUM(Inputs!R8:R9,Inputs!R16),IF(Inputs!$B$101=Inputs!$B$103,SUM(Inputs!R33:R34,Inputs!R41),IF(Inputs!$B$101=Inputs!$B$104,SUM(Inputs!R45:R46,Inputs!R53),0)))</f>
        <v>438308.7805333907</v>
      </c>
      <c r="S9" s="117">
        <f>IF(Inputs!$B$101=Inputs!$B$102,SUM(Inputs!S8:S9,Inputs!S16),IF(Inputs!$B$101=Inputs!$B$103,SUM(Inputs!S33:S34,Inputs!S41),IF(Inputs!$B$101=Inputs!$B$104,SUM(Inputs!S45:S46,Inputs!S53),0)))</f>
        <v>437546.64486970473</v>
      </c>
      <c r="T9" s="117">
        <f>IF(Inputs!$B$101=Inputs!$B$102,SUM(Inputs!T8:T9,Inputs!T16),IF(Inputs!$B$101=Inputs!$B$103,SUM(Inputs!T33:T34,Inputs!T41),IF(Inputs!$B$101=Inputs!$B$104,SUM(Inputs!T45:T46,Inputs!T53),0)))</f>
        <v>437971.6162088461</v>
      </c>
      <c r="U9" s="117">
        <f>IF(Inputs!$B$101=Inputs!$B$102,SUM(Inputs!U8:U9,Inputs!U16),IF(Inputs!$B$101=Inputs!$B$103,SUM(Inputs!U33:U34,Inputs!U41),IF(Inputs!$B$101=Inputs!$B$104,SUM(Inputs!U45:U46,Inputs!U53),0)))</f>
        <v>437177.04957051465</v>
      </c>
      <c r="V9" s="117">
        <f>IF(Inputs!$B$101=Inputs!$B$102,SUM(Inputs!V8:V9,Inputs!V16),IF(Inputs!$B$101=Inputs!$B$103,SUM(Inputs!V33:V34,Inputs!V41),IF(Inputs!$B$101=Inputs!$B$104,SUM(Inputs!V45:V46,Inputs!V53),0)))</f>
        <v>436668.89501442137</v>
      </c>
      <c r="W9" s="117">
        <f>IF(Inputs!$B$101=Inputs!$B$102,SUM(Inputs!W8:W9,Inputs!W16),IF(Inputs!$B$101=Inputs!$B$103,SUM(Inputs!W33:W34,Inputs!W41),IF(Inputs!$B$101=Inputs!$B$104,SUM(Inputs!W45:W46,Inputs!W53),0)))</f>
        <v>436947.44189121813</v>
      </c>
      <c r="X9" s="117">
        <f>IF(Inputs!$B$101=Inputs!$B$102,SUM(Inputs!X8:X9,Inputs!X16),IF(Inputs!$B$101=Inputs!$B$103,SUM(Inputs!X33:X34,Inputs!X41),IF(Inputs!$B$101=Inputs!$B$104,SUM(Inputs!X45:X46,Inputs!X53),0)))</f>
        <v>436440.90803902311</v>
      </c>
      <c r="Y9" s="117">
        <f>IF(Inputs!$B$101=Inputs!$B$102,SUM(Inputs!Y8:Y9,Inputs!Y16),IF(Inputs!$B$101=Inputs!$B$103,SUM(Inputs!Y33:Y34,Inputs!Y41),IF(Inputs!$B$101=Inputs!$B$104,SUM(Inputs!Y45:Y46,Inputs!Y53),0)))</f>
        <v>417038.04607445566</v>
      </c>
      <c r="Z9" s="117">
        <f>IF(Inputs!$B$101=Inputs!$B$102,SUM(Inputs!Z8:Z9,Inputs!Z16),IF(Inputs!$B$101=Inputs!$B$103,SUM(Inputs!Z33:Z34,Inputs!Z41),IF(Inputs!$B$101=Inputs!$B$104,SUM(Inputs!Z45:Z46,Inputs!Z53),0)))</f>
        <v>416031.70794804872</v>
      </c>
      <c r="AA9" s="117">
        <f>IF(Inputs!$B$101=Inputs!$B$102,SUM(Inputs!AA8:AA9,Inputs!AA16),IF(Inputs!$B$101=Inputs!$B$103,SUM(Inputs!AA33:AA34,Inputs!AA41),IF(Inputs!$B$101=Inputs!$B$104,SUM(Inputs!AA45:AA46,Inputs!AA53),0)))</f>
        <v>416274.28970687144</v>
      </c>
      <c r="AB9" s="117">
        <f>IF(Inputs!$B$101=Inputs!$B$102,SUM(Inputs!AB8:AB9,Inputs!AB16),IF(Inputs!$B$101=Inputs!$B$103,SUM(Inputs!AB33:AB34,Inputs!AB41),IF(Inputs!$B$101=Inputs!$B$104,SUM(Inputs!AB45:AB46,Inputs!AB53),0)))</f>
        <v>415267.95158046449</v>
      </c>
      <c r="AC9" s="117">
        <f>IF(Inputs!$B$101=Inputs!$B$102,SUM(Inputs!AC8:AC9,Inputs!AC16),IF(Inputs!$B$101=Inputs!$B$103,SUM(Inputs!AC33:AC34,Inputs!AC41),IF(Inputs!$B$101=Inputs!$B$104,SUM(Inputs!AC45:AC46,Inputs!AC53),0)))</f>
        <v>415692.92291960586</v>
      </c>
      <c r="AD9" s="117">
        <f>IF(Inputs!$B$101=Inputs!$B$102,SUM(Inputs!AD8:AD9,Inputs!AD16),IF(Inputs!$B$101=Inputs!$B$103,SUM(Inputs!AD33:AD34,Inputs!AD41),IF(Inputs!$B$101=Inputs!$B$104,SUM(Inputs!AD45:AD46,Inputs!AD53),0)))</f>
        <v>415039.96460506623</v>
      </c>
      <c r="AE9" s="117">
        <f>IF(Inputs!$B$101=Inputs!$B$102,SUM(Inputs!AE8:AE9,Inputs!AE16),IF(Inputs!$B$101=Inputs!$B$103,SUM(Inputs!AE33:AE34,Inputs!AE41),IF(Inputs!$B$101=Inputs!$B$104,SUM(Inputs!AE45:AE46,Inputs!AE53),0)))</f>
        <v>415391.72371303523</v>
      </c>
      <c r="AF9" s="117">
        <f>IF(Inputs!$B$101=Inputs!$B$102,SUM(Inputs!AF8:AF9,Inputs!AF16),IF(Inputs!$B$101=Inputs!$B$103,SUM(Inputs!AF33:AF34,Inputs!AF41),IF(Inputs!$B$101=Inputs!$B$104,SUM(Inputs!AF45:AF46,Inputs!AF53),0)))</f>
        <v>414743.58153704845</v>
      </c>
      <c r="AG9" s="117">
        <f>IF(Inputs!$B$101=Inputs!$B$102,SUM(Inputs!AG8:AG9,Inputs!AG16),IF(Inputs!$B$101=Inputs!$B$103,SUM(Inputs!AG33:AG34,Inputs!AG41),IF(Inputs!$B$101=Inputs!$B$104,SUM(Inputs!AG45:AG46,Inputs!AG53),0)))</f>
        <v>414743.58153704845</v>
      </c>
      <c r="AH9" s="117">
        <f>IF(Inputs!$B$101=Inputs!$B$102,SUM(Inputs!AH8:AH9,Inputs!AH16),IF(Inputs!$B$101=Inputs!$B$103,SUM(Inputs!AH33:AH34,Inputs!AH41),IF(Inputs!$B$101=Inputs!$B$104,SUM(Inputs!AH45:AH46,Inputs!AH53),0)))</f>
        <v>414743.58153704845</v>
      </c>
      <c r="AI9" s="117">
        <f>IF(Inputs!$B$101=Inputs!$B$102,SUM(Inputs!AI8:AI9,Inputs!AI16),IF(Inputs!$B$101=Inputs!$B$103,SUM(Inputs!AI33:AI34,Inputs!AI41),IF(Inputs!$B$101=Inputs!$B$104,SUM(Inputs!AI45:AI46,Inputs!AI53),0)))</f>
        <v>414743.58153704845</v>
      </c>
      <c r="AJ9" s="117">
        <f>IF(Inputs!$B$101=Inputs!$B$102,SUM(Inputs!AJ8:AJ9,Inputs!AJ16),IF(Inputs!$B$101=Inputs!$B$103,SUM(Inputs!AJ33:AJ34,Inputs!AJ41),IF(Inputs!$B$101=Inputs!$B$104,SUM(Inputs!AJ45:AJ46,Inputs!AJ53),0)))</f>
        <v>414743.58153704845</v>
      </c>
      <c r="AK9" s="117">
        <f>IF(Inputs!$B$101=Inputs!$B$102,SUM(Inputs!AK8:AK9,Inputs!AK16),IF(Inputs!$B$101=Inputs!$B$103,SUM(Inputs!AK33:AK34,Inputs!AK41),IF(Inputs!$B$101=Inputs!$B$104,SUM(Inputs!AK45:AK46,Inputs!AK53),0)))</f>
        <v>414743.58153704845</v>
      </c>
      <c r="AL9" s="117">
        <f>IF(Inputs!$B$101=Inputs!$B$102,SUM(Inputs!AL8:AL9,Inputs!AL16),IF(Inputs!$B$101=Inputs!$B$103,SUM(Inputs!AL33:AL34,Inputs!AL41),IF(Inputs!$B$101=Inputs!$B$104,SUM(Inputs!AL45:AL46,Inputs!AL53),0)))</f>
        <v>414743.58153704845</v>
      </c>
      <c r="AM9" s="117">
        <f>IF(Inputs!$B$101=Inputs!$B$102,SUM(Inputs!AM8:AM9,Inputs!AM16),IF(Inputs!$B$101=Inputs!$B$103,SUM(Inputs!AM33:AM34,Inputs!AM41),IF(Inputs!$B$101=Inputs!$B$104,SUM(Inputs!AM45:AM46,Inputs!AM53),0)))</f>
        <v>414743.58153704845</v>
      </c>
      <c r="AN9" s="117">
        <f>IF(Inputs!$B$101=Inputs!$B$102,SUM(Inputs!AN8:AN9,Inputs!AN16),IF(Inputs!$B$101=Inputs!$B$103,SUM(Inputs!AN33:AN34,Inputs!AN41),IF(Inputs!$B$101=Inputs!$B$104,SUM(Inputs!AN45:AN46,Inputs!AN53),0)))</f>
        <v>414743.58153704845</v>
      </c>
      <c r="AO9" s="117">
        <f>IF(Inputs!$B$101=Inputs!$B$102,SUM(Inputs!AO8:AO9,Inputs!AO16),IF(Inputs!$B$101=Inputs!$B$103,SUM(Inputs!AO33:AO34,Inputs!AO41),IF(Inputs!$B$101=Inputs!$B$104,SUM(Inputs!AO45:AO46,Inputs!AO53),0)))</f>
        <v>414743.58153704845</v>
      </c>
      <c r="AP9" s="117">
        <f>IF(Inputs!$B$101=Inputs!$B$102,SUM(Inputs!AP8:AP9,Inputs!AP16),IF(Inputs!$B$101=Inputs!$B$103,SUM(Inputs!AP33:AP34,Inputs!AP41),IF(Inputs!$B$101=Inputs!$B$104,SUM(Inputs!AP45:AP46,Inputs!AP53),0)))</f>
        <v>414743.58153704845</v>
      </c>
      <c r="AQ9" s="117">
        <f>IF(Inputs!$B$101=Inputs!$B$102,SUM(Inputs!AQ8:AQ9,Inputs!AQ16),IF(Inputs!$B$101=Inputs!$B$103,SUM(Inputs!AQ33:AQ34,Inputs!AQ41),IF(Inputs!$B$101=Inputs!$B$104,SUM(Inputs!AQ45:AQ46,Inputs!AQ53),0)))</f>
        <v>414743.58153704845</v>
      </c>
      <c r="AR9" s="117">
        <f>IF(Inputs!$B$101=Inputs!$B$102,SUM(Inputs!AR8:AR9,Inputs!AR16),IF(Inputs!$B$101=Inputs!$B$103,SUM(Inputs!AR33:AR34,Inputs!AR41),IF(Inputs!$B$101=Inputs!$B$104,SUM(Inputs!AR45:AR46,Inputs!AR53),0)))</f>
        <v>414743.58153704845</v>
      </c>
    </row>
    <row r="10" spans="1:44" ht="13.5" thickBot="1">
      <c r="A10" s="6" t="s">
        <v>7</v>
      </c>
      <c r="D10" s="100"/>
      <c r="E10" s="101">
        <f>IF(Inputs!$B$101=Inputs!$B$102,SUM(Inputs!E11,Inputs!E13),IF(Inputs!$B$101=Inputs!$B$103,SUM(Inputs!E36,Inputs!E38),IF(Inputs!$B$101=Inputs!$B$104,SUM(Inputs!E48,Inputs!E50),0)))</f>
        <v>1929860.8806901376</v>
      </c>
      <c r="F10" s="117">
        <f>IF(Inputs!$B$101=Inputs!$B$102,SUM(Inputs!F11,Inputs!F13),IF(Inputs!$B$101=Inputs!$B$103,SUM(Inputs!F36,Inputs!F38),IF(Inputs!$B$101=Inputs!$B$104,SUM(Inputs!F48,Inputs!F50),0)))</f>
        <v>1550213.3606673693</v>
      </c>
      <c r="G10" s="117">
        <f>IF(Inputs!$B$101=Inputs!$B$102,SUM(Inputs!G11,Inputs!G13),IF(Inputs!$B$101=Inputs!$B$103,SUM(Inputs!G36,Inputs!G38),IF(Inputs!$B$101=Inputs!$B$104,SUM(Inputs!G48,Inputs!G50),0)))</f>
        <v>1086987.8097415613</v>
      </c>
      <c r="H10" s="117">
        <f>IF(Inputs!$B$101=Inputs!$B$102,SUM(Inputs!H11,Inputs!H13),IF(Inputs!$B$101=Inputs!$B$103,SUM(Inputs!H36,Inputs!H38),IF(Inputs!$B$101=Inputs!$B$104,SUM(Inputs!H48,Inputs!H50),0)))</f>
        <v>1066220.1809282752</v>
      </c>
      <c r="I10" s="117">
        <f>IF(Inputs!$B$101=Inputs!$B$102,SUM(Inputs!I11,Inputs!I13),IF(Inputs!$B$101=Inputs!$B$103,SUM(Inputs!I36,Inputs!I38),IF(Inputs!$B$101=Inputs!$B$104,SUM(Inputs!I48,Inputs!I50),0)))</f>
        <v>1074389.1083944757</v>
      </c>
      <c r="J10" s="117">
        <f>IF(Inputs!$B$101=Inputs!$B$102,SUM(Inputs!J11,Inputs!J13),IF(Inputs!$B$101=Inputs!$B$103,SUM(Inputs!J36,Inputs!J38),IF(Inputs!$B$101=Inputs!$B$104,SUM(Inputs!J48,Inputs!J50),0)))</f>
        <v>1029704.1482191666</v>
      </c>
      <c r="K10" s="117">
        <f>IF(Inputs!$B$101=Inputs!$B$102,SUM(Inputs!K11,Inputs!K13),IF(Inputs!$B$101=Inputs!$B$103,SUM(Inputs!K36,Inputs!K38),IF(Inputs!$B$101=Inputs!$B$104,SUM(Inputs!K48,Inputs!K50),0)))</f>
        <v>988225.52086714737</v>
      </c>
      <c r="L10" s="117">
        <f>IF(Inputs!$B$101=Inputs!$B$102,SUM(Inputs!L11,Inputs!L13),IF(Inputs!$B$101=Inputs!$B$103,SUM(Inputs!L36,Inputs!L38),IF(Inputs!$B$101=Inputs!$B$104,SUM(Inputs!L48,Inputs!L50),0)))</f>
        <v>973028.01934157813</v>
      </c>
      <c r="M10" s="117">
        <f>IF(Inputs!$B$101=Inputs!$B$102,SUM(Inputs!M11,Inputs!M13),IF(Inputs!$B$101=Inputs!$B$103,SUM(Inputs!M36,Inputs!M38),IF(Inputs!$B$101=Inputs!$B$104,SUM(Inputs!M48,Inputs!M50),0)))</f>
        <v>941643.32663495291</v>
      </c>
      <c r="N10" s="117">
        <f>IF(Inputs!$B$101=Inputs!$B$102,SUM(Inputs!N11,Inputs!N13),IF(Inputs!$B$101=Inputs!$B$103,SUM(Inputs!N36,Inputs!N38),IF(Inputs!$B$101=Inputs!$B$104,SUM(Inputs!N48,Inputs!N50),0)))</f>
        <v>925510.40568768105</v>
      </c>
      <c r="O10" s="117">
        <f>IF(Inputs!$B$101=Inputs!$B$102,SUM(Inputs!O11,Inputs!O13),IF(Inputs!$B$101=Inputs!$B$103,SUM(Inputs!O36,Inputs!O38),IF(Inputs!$B$101=Inputs!$B$104,SUM(Inputs!O48,Inputs!O50),0)))</f>
        <v>1026636.7329795354</v>
      </c>
      <c r="P10" s="117">
        <f>IF(Inputs!$B$101=Inputs!$B$102,SUM(Inputs!P11,Inputs!P13),IF(Inputs!$B$101=Inputs!$B$103,SUM(Inputs!P36,Inputs!P38),IF(Inputs!$B$101=Inputs!$B$104,SUM(Inputs!P48,Inputs!P50),0)))</f>
        <v>1021105.2063882828</v>
      </c>
      <c r="Q10" s="117">
        <f>IF(Inputs!$B$101=Inputs!$B$102,SUM(Inputs!Q11,Inputs!Q13),IF(Inputs!$B$101=Inputs!$B$103,SUM(Inputs!Q36,Inputs!Q38),IF(Inputs!$B$101=Inputs!$B$104,SUM(Inputs!Q48,Inputs!Q50),0)))</f>
        <v>1018543.1953528968</v>
      </c>
      <c r="R10" s="117">
        <f>IF(Inputs!$B$101=Inputs!$B$102,SUM(Inputs!R11,Inputs!R13),IF(Inputs!$B$101=Inputs!$B$103,SUM(Inputs!R36,Inputs!R38),IF(Inputs!$B$101=Inputs!$B$104,SUM(Inputs!R48,Inputs!R50),0)))</f>
        <v>1014151.6036386357</v>
      </c>
      <c r="S10" s="117">
        <f>IF(Inputs!$B$101=Inputs!$B$102,SUM(Inputs!S11,Inputs!S13),IF(Inputs!$B$101=Inputs!$B$103,SUM(Inputs!S36,Inputs!S38),IF(Inputs!$B$101=Inputs!$B$104,SUM(Inputs!S48,Inputs!S50),0)))</f>
        <v>1011589.5926032496</v>
      </c>
      <c r="T10" s="117">
        <f>IF(Inputs!$B$101=Inputs!$B$102,SUM(Inputs!T11,Inputs!T13),IF(Inputs!$B$101=Inputs!$B$103,SUM(Inputs!T36,Inputs!T38),IF(Inputs!$B$101=Inputs!$B$104,SUM(Inputs!T48,Inputs!T50),0)))</f>
        <v>1010779.9603931903</v>
      </c>
      <c r="U10" s="117">
        <f>IF(Inputs!$B$101=Inputs!$B$102,SUM(Inputs!U11,Inputs!U13),IF(Inputs!$B$101=Inputs!$B$103,SUM(Inputs!U36,Inputs!U38),IF(Inputs!$B$101=Inputs!$B$104,SUM(Inputs!U48,Inputs!U50),0)))</f>
        <v>1007893.6396113486</v>
      </c>
      <c r="V10" s="117">
        <f>IF(Inputs!$B$101=Inputs!$B$102,SUM(Inputs!V11,Inputs!V13),IF(Inputs!$B$101=Inputs!$B$103,SUM(Inputs!V36,Inputs!V38),IF(Inputs!$B$101=Inputs!$B$104,SUM(Inputs!V48,Inputs!V50),0)))</f>
        <v>1002812.0940504163</v>
      </c>
      <c r="W10" s="117">
        <f>IF(Inputs!$B$101=Inputs!$B$102,SUM(Inputs!W11,Inputs!W13),IF(Inputs!$B$101=Inputs!$B$103,SUM(Inputs!W36,Inputs!W38),IF(Inputs!$B$101=Inputs!$B$104,SUM(Inputs!W48,Inputs!W50),0)))</f>
        <v>1000538.2172169101</v>
      </c>
      <c r="X10" s="117">
        <f>IF(Inputs!$B$101=Inputs!$B$102,SUM(Inputs!X11,Inputs!X13),IF(Inputs!$B$101=Inputs!$B$103,SUM(Inputs!X36,Inputs!X38),IF(Inputs!$B$101=Inputs!$B$104,SUM(Inputs!X48,Inputs!X50),0)))</f>
        <v>1000532.2242964335</v>
      </c>
      <c r="Y10" s="117">
        <f>IF(Inputs!$B$101=Inputs!$B$102,SUM(Inputs!Y11,Inputs!Y13),IF(Inputs!$B$101=Inputs!$B$103,SUM(Inputs!Y36,Inputs!Y38),IF(Inputs!$B$101=Inputs!$B$104,SUM(Inputs!Y48,Inputs!Y50),0)))</f>
        <v>801444.25904928579</v>
      </c>
      <c r="Z10" s="117">
        <f>IF(Inputs!$B$101=Inputs!$B$102,SUM(Inputs!Z11,Inputs!Z13),IF(Inputs!$B$101=Inputs!$B$103,SUM(Inputs!Z36,Inputs!Z38),IF(Inputs!$B$101=Inputs!$B$104,SUM(Inputs!Z48,Inputs!Z50),0)))</f>
        <v>796440.22338668932</v>
      </c>
      <c r="AA10" s="117">
        <f>IF(Inputs!$B$101=Inputs!$B$102,SUM(Inputs!AA11,Inputs!AA13),IF(Inputs!$B$101=Inputs!$B$103,SUM(Inputs!AA36,Inputs!AA38),IF(Inputs!$B$101=Inputs!$B$104,SUM(Inputs!AA48,Inputs!AA50),0)))</f>
        <v>793806.69537344365</v>
      </c>
      <c r="AB10" s="117">
        <f>IF(Inputs!$B$101=Inputs!$B$102,SUM(Inputs!AB11,Inputs!AB13),IF(Inputs!$B$101=Inputs!$B$103,SUM(Inputs!AB36,Inputs!AB38),IF(Inputs!$B$101=Inputs!$B$104,SUM(Inputs!AB48,Inputs!AB50),0)))</f>
        <v>788802.65971084731</v>
      </c>
      <c r="AC10" s="117">
        <f>IF(Inputs!$B$101=Inputs!$B$102,SUM(Inputs!AC11,Inputs!AC13),IF(Inputs!$B$101=Inputs!$B$103,SUM(Inputs!AC36,Inputs!AC38),IF(Inputs!$B$101=Inputs!$B$104,SUM(Inputs!AC48,Inputs!AC50),0)))</f>
        <v>787993.02750078787</v>
      </c>
      <c r="AD10" s="117">
        <f>IF(Inputs!$B$101=Inputs!$B$102,SUM(Inputs!AD11,Inputs!AD13),IF(Inputs!$B$101=Inputs!$B$103,SUM(Inputs!AD36,Inputs!AD38),IF(Inputs!$B$101=Inputs!$B$104,SUM(Inputs!AD48,Inputs!AD50),0)))</f>
        <v>786522.78995686455</v>
      </c>
      <c r="AE10" s="117">
        <f>IF(Inputs!$B$101=Inputs!$B$102,SUM(Inputs!AE11,Inputs!AE13),IF(Inputs!$B$101=Inputs!$B$103,SUM(Inputs!AE36,Inputs!AE38),IF(Inputs!$B$101=Inputs!$B$104,SUM(Inputs!AE48,Inputs!AE50),0)))</f>
        <v>784981.03543508181</v>
      </c>
      <c r="AF10" s="117">
        <f>IF(Inputs!$B$101=Inputs!$B$102,SUM(Inputs!AF11,Inputs!AF13),IF(Inputs!$B$101=Inputs!$B$103,SUM(Inputs!AF36,Inputs!AF38),IF(Inputs!$B$101=Inputs!$B$104,SUM(Inputs!AF48,Inputs!AF50),0)))</f>
        <v>783558.95927668712</v>
      </c>
      <c r="AG10" s="117">
        <f>IF(Inputs!$B$101=Inputs!$B$102,SUM(Inputs!AG11,Inputs!AG13),IF(Inputs!$B$101=Inputs!$B$103,SUM(Inputs!AG36,Inputs!AG38),IF(Inputs!$B$101=Inputs!$B$104,SUM(Inputs!AG48,Inputs!AG50),0)))</f>
        <v>783558.95927668712</v>
      </c>
      <c r="AH10" s="117">
        <f>IF(Inputs!$B$101=Inputs!$B$102,SUM(Inputs!AH11,Inputs!AH13),IF(Inputs!$B$101=Inputs!$B$103,SUM(Inputs!AH36,Inputs!AH38),IF(Inputs!$B$101=Inputs!$B$104,SUM(Inputs!AH48,Inputs!AH50),0)))</f>
        <v>783558.95927668712</v>
      </c>
      <c r="AI10" s="117">
        <f>IF(Inputs!$B$101=Inputs!$B$102,SUM(Inputs!AI11,Inputs!AI13),IF(Inputs!$B$101=Inputs!$B$103,SUM(Inputs!AI36,Inputs!AI38),IF(Inputs!$B$101=Inputs!$B$104,SUM(Inputs!AI48,Inputs!AI50),0)))</f>
        <v>783558.95927668712</v>
      </c>
      <c r="AJ10" s="117">
        <f>IF(Inputs!$B$101=Inputs!$B$102,SUM(Inputs!AJ11,Inputs!AJ13),IF(Inputs!$B$101=Inputs!$B$103,SUM(Inputs!AJ36,Inputs!AJ38),IF(Inputs!$B$101=Inputs!$B$104,SUM(Inputs!AJ48,Inputs!AJ50),0)))</f>
        <v>783558.95927668712</v>
      </c>
      <c r="AK10" s="117">
        <f>IF(Inputs!$B$101=Inputs!$B$102,SUM(Inputs!AK11,Inputs!AK13),IF(Inputs!$B$101=Inputs!$B$103,SUM(Inputs!AK36,Inputs!AK38),IF(Inputs!$B$101=Inputs!$B$104,SUM(Inputs!AK48,Inputs!AK50),0)))</f>
        <v>783558.95927668712</v>
      </c>
      <c r="AL10" s="117">
        <f>IF(Inputs!$B$101=Inputs!$B$102,SUM(Inputs!AL11,Inputs!AL13),IF(Inputs!$B$101=Inputs!$B$103,SUM(Inputs!AL36,Inputs!AL38),IF(Inputs!$B$101=Inputs!$B$104,SUM(Inputs!AL48,Inputs!AL50),0)))</f>
        <v>783558.95927668712</v>
      </c>
      <c r="AM10" s="117">
        <f>IF(Inputs!$B$101=Inputs!$B$102,SUM(Inputs!AM11,Inputs!AM13),IF(Inputs!$B$101=Inputs!$B$103,SUM(Inputs!AM36,Inputs!AM38),IF(Inputs!$B$101=Inputs!$B$104,SUM(Inputs!AM48,Inputs!AM50),0)))</f>
        <v>783558.95927668712</v>
      </c>
      <c r="AN10" s="117">
        <f>IF(Inputs!$B$101=Inputs!$B$102,SUM(Inputs!AN11,Inputs!AN13),IF(Inputs!$B$101=Inputs!$B$103,SUM(Inputs!AN36,Inputs!AN38),IF(Inputs!$B$101=Inputs!$B$104,SUM(Inputs!AN48,Inputs!AN50),0)))</f>
        <v>783558.95927668712</v>
      </c>
      <c r="AO10" s="117">
        <f>IF(Inputs!$B$101=Inputs!$B$102,SUM(Inputs!AO11,Inputs!AO13),IF(Inputs!$B$101=Inputs!$B$103,SUM(Inputs!AO36,Inputs!AO38),IF(Inputs!$B$101=Inputs!$B$104,SUM(Inputs!AO48,Inputs!AO50),0)))</f>
        <v>783558.95927668712</v>
      </c>
      <c r="AP10" s="117">
        <f>IF(Inputs!$B$101=Inputs!$B$102,SUM(Inputs!AP11,Inputs!AP13),IF(Inputs!$B$101=Inputs!$B$103,SUM(Inputs!AP36,Inputs!AP38),IF(Inputs!$B$101=Inputs!$B$104,SUM(Inputs!AP48,Inputs!AP50),0)))</f>
        <v>783558.95927668712</v>
      </c>
      <c r="AQ10" s="117">
        <f>IF(Inputs!$B$101=Inputs!$B$102,SUM(Inputs!AQ11,Inputs!AQ13),IF(Inputs!$B$101=Inputs!$B$103,SUM(Inputs!AQ36,Inputs!AQ38),IF(Inputs!$B$101=Inputs!$B$104,SUM(Inputs!AQ48,Inputs!AQ50),0)))</f>
        <v>783558.95927668712</v>
      </c>
      <c r="AR10" s="117">
        <f>IF(Inputs!$B$101=Inputs!$B$102,SUM(Inputs!AR11,Inputs!AR13),IF(Inputs!$B$101=Inputs!$B$103,SUM(Inputs!AR36,Inputs!AR38),IF(Inputs!$B$101=Inputs!$B$104,SUM(Inputs!AR48,Inputs!AR50),0)))</f>
        <v>783558.95927668712</v>
      </c>
    </row>
    <row r="11" spans="1:44" ht="13.5" thickBot="1">
      <c r="A11" s="87" t="s">
        <v>26</v>
      </c>
      <c r="D11" s="100"/>
      <c r="E11" s="101">
        <f>IF(Inputs!$B$101=Inputs!$B$102,SUM(Inputs!E10,Inputs!E12,Inputs!E14),IF(Inputs!$B$101=Inputs!$B$103,SUM(Inputs!E35,Inputs!E37,Inputs!E39),IF(Inputs!$B$101=Inputs!$B$104,SUM(Inputs!E47,Inputs!E49,Inputs!E51),0)))</f>
        <v>1024929.1560529913</v>
      </c>
      <c r="F11" s="117">
        <f>IF(Inputs!$B$101=Inputs!$B$102,SUM(Inputs!F10,Inputs!F12,Inputs!F14),IF(Inputs!$B$101=Inputs!$B$103,SUM(Inputs!F35,Inputs!F37,Inputs!F39),IF(Inputs!$B$101=Inputs!$B$104,SUM(Inputs!F47,Inputs!F49,Inputs!F51),0)))</f>
        <v>920054.0092786164</v>
      </c>
      <c r="G11" s="117">
        <f>IF(Inputs!$B$101=Inputs!$B$102,SUM(Inputs!G10,Inputs!G12,Inputs!G14),IF(Inputs!$B$101=Inputs!$B$103,SUM(Inputs!G35,Inputs!G37,Inputs!G39),IF(Inputs!$B$101=Inputs!$B$104,SUM(Inputs!G47,Inputs!G49,Inputs!G51),0)))</f>
        <v>571826.90863973554</v>
      </c>
      <c r="H11" s="117">
        <f>IF(Inputs!$B$101=Inputs!$B$102,SUM(Inputs!H10,Inputs!H12,Inputs!H14),IF(Inputs!$B$101=Inputs!$B$103,SUM(Inputs!H35,Inputs!H37,Inputs!H39),IF(Inputs!$B$101=Inputs!$B$104,SUM(Inputs!H47,Inputs!H49,Inputs!H51),0)))</f>
        <v>533667.45234973147</v>
      </c>
      <c r="I11" s="117">
        <f>IF(Inputs!$B$101=Inputs!$B$102,SUM(Inputs!I10,Inputs!I12,Inputs!I14),IF(Inputs!$B$101=Inputs!$B$103,SUM(Inputs!I35,Inputs!I37,Inputs!I39),IF(Inputs!$B$101=Inputs!$B$104,SUM(Inputs!I47,Inputs!I49,Inputs!I51),0)))</f>
        <v>542296.25989596697</v>
      </c>
      <c r="J11" s="117">
        <f>IF(Inputs!$B$101=Inputs!$B$102,SUM(Inputs!J10,Inputs!J12,Inputs!J14),IF(Inputs!$B$101=Inputs!$B$103,SUM(Inputs!J35,Inputs!J37,Inputs!J39),IF(Inputs!$B$101=Inputs!$B$104,SUM(Inputs!J47,Inputs!J49,Inputs!J51),0)))</f>
        <v>707461.88639248279</v>
      </c>
      <c r="K11" s="117">
        <f>IF(Inputs!$B$101=Inputs!$B$102,SUM(Inputs!K10,Inputs!K12,Inputs!K14),IF(Inputs!$B$101=Inputs!$B$103,SUM(Inputs!K35,Inputs!K37,Inputs!K39),IF(Inputs!$B$101=Inputs!$B$104,SUM(Inputs!K47,Inputs!K49,Inputs!K51),0)))</f>
        <v>459435.91964575648</v>
      </c>
      <c r="L11" s="117">
        <f>IF(Inputs!$B$101=Inputs!$B$102,SUM(Inputs!L10,Inputs!L12,Inputs!L14),IF(Inputs!$B$101=Inputs!$B$103,SUM(Inputs!L35,Inputs!L37,Inputs!L39),IF(Inputs!$B$101=Inputs!$B$104,SUM(Inputs!L47,Inputs!L49,Inputs!L51),0)))</f>
        <v>441366.40650799603</v>
      </c>
      <c r="M11" s="117">
        <f>IF(Inputs!$B$101=Inputs!$B$102,SUM(Inputs!M10,Inputs!M12,Inputs!M14),IF(Inputs!$B$101=Inputs!$B$103,SUM(Inputs!M35,Inputs!M37,Inputs!M39),IF(Inputs!$B$101=Inputs!$B$104,SUM(Inputs!M47,Inputs!M49,Inputs!M51),0)))</f>
        <v>411123.07677896792</v>
      </c>
      <c r="N11" s="117">
        <f>IF(Inputs!$B$101=Inputs!$B$102,SUM(Inputs!N10,Inputs!N12,Inputs!N14),IF(Inputs!$B$101=Inputs!$B$103,SUM(Inputs!N35,Inputs!N37,Inputs!N39),IF(Inputs!$B$101=Inputs!$B$104,SUM(Inputs!N47,Inputs!N49,Inputs!N51),0)))</f>
        <v>397146.54483978247</v>
      </c>
      <c r="O11" s="117">
        <f>IF(Inputs!$B$101=Inputs!$B$102,SUM(Inputs!O10,Inputs!O12,Inputs!O14),IF(Inputs!$B$101=Inputs!$B$103,SUM(Inputs!O35,Inputs!O37,Inputs!O39),IF(Inputs!$B$101=Inputs!$B$104,SUM(Inputs!O47,Inputs!O49,Inputs!O51),0)))</f>
        <v>410532.30342088564</v>
      </c>
      <c r="P11" s="117">
        <f>IF(Inputs!$B$101=Inputs!$B$102,SUM(Inputs!P10,Inputs!P12,Inputs!P14),IF(Inputs!$B$101=Inputs!$B$103,SUM(Inputs!P35,Inputs!P37,Inputs!P39),IF(Inputs!$B$101=Inputs!$B$104,SUM(Inputs!P47,Inputs!P49,Inputs!P51),0)))</f>
        <v>393045.10690370994</v>
      </c>
      <c r="Q11" s="117">
        <f>IF(Inputs!$B$101=Inputs!$B$102,SUM(Inputs!Q10,Inputs!Q12,Inputs!Q14),IF(Inputs!$B$101=Inputs!$B$103,SUM(Inputs!Q35,Inputs!Q37,Inputs!Q39),IF(Inputs!$B$101=Inputs!$B$104,SUM(Inputs!Q47,Inputs!Q49,Inputs!Q51),0)))</f>
        <v>391629.70141039655</v>
      </c>
      <c r="R11" s="117">
        <f>IF(Inputs!$B$101=Inputs!$B$102,SUM(Inputs!R10,Inputs!R12,Inputs!R14),IF(Inputs!$B$101=Inputs!$B$103,SUM(Inputs!R35,Inputs!R37,Inputs!R39),IF(Inputs!$B$101=Inputs!$B$104,SUM(Inputs!R47,Inputs!R49,Inputs!R51),0)))</f>
        <v>387430.37169514684</v>
      </c>
      <c r="S11" s="117">
        <f>IF(Inputs!$B$101=Inputs!$B$102,SUM(Inputs!S10,Inputs!S12,Inputs!S14),IF(Inputs!$B$101=Inputs!$B$103,SUM(Inputs!S35,Inputs!S37,Inputs!S39),IF(Inputs!$B$101=Inputs!$B$104,SUM(Inputs!S47,Inputs!S49,Inputs!S51),0)))</f>
        <v>386014.96620183339</v>
      </c>
      <c r="T11" s="117">
        <f>IF(Inputs!$B$101=Inputs!$B$102,SUM(Inputs!T10,Inputs!T12,Inputs!T14),IF(Inputs!$B$101=Inputs!$B$103,SUM(Inputs!T35,Inputs!T37,Inputs!T39),IF(Inputs!$B$101=Inputs!$B$104,SUM(Inputs!T47,Inputs!T49,Inputs!T51),0)))</f>
        <v>386014.96620183339</v>
      </c>
      <c r="U11" s="117">
        <f>IF(Inputs!$B$101=Inputs!$B$102,SUM(Inputs!U10,Inputs!U12,Inputs!U14),IF(Inputs!$B$101=Inputs!$B$103,SUM(Inputs!U35,Inputs!U37,Inputs!U39),IF(Inputs!$B$101=Inputs!$B$104,SUM(Inputs!U47,Inputs!U49,Inputs!U51),0)))</f>
        <v>384111.50719399081</v>
      </c>
      <c r="V11" s="117">
        <f>IF(Inputs!$B$101=Inputs!$B$102,SUM(Inputs!V10,Inputs!V12,Inputs!V14),IF(Inputs!$B$101=Inputs!$B$103,SUM(Inputs!V35,Inputs!V37,Inputs!V39),IF(Inputs!$B$101=Inputs!$B$104,SUM(Inputs!V47,Inputs!V49,Inputs!V51),0)))</f>
        <v>378877.97397149226</v>
      </c>
      <c r="W11" s="117">
        <f>IF(Inputs!$B$101=Inputs!$B$102,SUM(Inputs!W10,Inputs!W12,Inputs!W14),IF(Inputs!$B$101=Inputs!$B$103,SUM(Inputs!W35,Inputs!W37,Inputs!W39),IF(Inputs!$B$101=Inputs!$B$104,SUM(Inputs!W47,Inputs!W49,Inputs!W51),0)))</f>
        <v>378496.77198542771</v>
      </c>
      <c r="X11" s="117">
        <f>IF(Inputs!$B$101=Inputs!$B$102,SUM(Inputs!X10,Inputs!X12,Inputs!X14),IF(Inputs!$B$101=Inputs!$B$103,SUM(Inputs!X35,Inputs!X37,Inputs!X39),IF(Inputs!$B$101=Inputs!$B$104,SUM(Inputs!X47,Inputs!X49,Inputs!X51),0)))</f>
        <v>710477.09556899569</v>
      </c>
      <c r="Y11" s="117">
        <f>IF(Inputs!$B$101=Inputs!$B$102,SUM(Inputs!Y10,Inputs!Y12,Inputs!Y14),IF(Inputs!$B$101=Inputs!$B$103,SUM(Inputs!Y35,Inputs!Y37,Inputs!Y39),IF(Inputs!$B$101=Inputs!$B$104,SUM(Inputs!Y47,Inputs!Y49,Inputs!Y51),0)))</f>
        <v>1356675.0710094604</v>
      </c>
      <c r="Z11" s="117">
        <f>IF(Inputs!$B$101=Inputs!$B$102,SUM(Inputs!Z10,Inputs!Z12,Inputs!Z14),IF(Inputs!$B$101=Inputs!$B$103,SUM(Inputs!Z35,Inputs!Z37,Inputs!Z39),IF(Inputs!$B$101=Inputs!$B$104,SUM(Inputs!Z47,Inputs!Z49,Inputs!Z51),0)))</f>
        <v>1248449.077717833</v>
      </c>
      <c r="AA11" s="117">
        <f>IF(Inputs!$B$101=Inputs!$B$102,SUM(Inputs!AA10,Inputs!AA12,Inputs!AA14),IF(Inputs!$B$101=Inputs!$B$103,SUM(Inputs!AA35,Inputs!AA37,Inputs!AA39),IF(Inputs!$B$101=Inputs!$B$104,SUM(Inputs!AA47,Inputs!AA49,Inputs!AA51),0)))</f>
        <v>891876.26156028232</v>
      </c>
      <c r="AB11" s="117">
        <f>IF(Inputs!$B$101=Inputs!$B$102,SUM(Inputs!AB10,Inputs!AB12,Inputs!AB14),IF(Inputs!$B$101=Inputs!$B$103,SUM(Inputs!AB35,Inputs!AB37,Inputs!AB39),IF(Inputs!$B$101=Inputs!$B$104,SUM(Inputs!AB47,Inputs!AB49,Inputs!AB51),0)))</f>
        <v>847836.11280573299</v>
      </c>
      <c r="AC11" s="117">
        <f>IF(Inputs!$B$101=Inputs!$B$102,SUM(Inputs!AC10,Inputs!AC12,Inputs!AC14),IF(Inputs!$B$101=Inputs!$B$103,SUM(Inputs!AC35,Inputs!AC37,Inputs!AC39),IF(Inputs!$B$101=Inputs!$B$104,SUM(Inputs!AC47,Inputs!AC49,Inputs!AC51),0)))</f>
        <v>858681.88142790948</v>
      </c>
      <c r="AD11" s="117">
        <f>IF(Inputs!$B$101=Inputs!$B$102,SUM(Inputs!AD10,Inputs!AD12,Inputs!AD14),IF(Inputs!$B$101=Inputs!$B$103,SUM(Inputs!AD35,Inputs!AD37,Inputs!AD39),IF(Inputs!$B$101=Inputs!$B$104,SUM(Inputs!AD47,Inputs!AD49,Inputs!AD51),0)))</f>
        <v>1012914.8607047701</v>
      </c>
      <c r="AE11" s="117">
        <f>IF(Inputs!$B$101=Inputs!$B$102,SUM(Inputs!AE10,Inputs!AE12,Inputs!AE14),IF(Inputs!$B$101=Inputs!$B$103,SUM(Inputs!AE35,Inputs!AE37,Inputs!AE39),IF(Inputs!$B$101=Inputs!$B$104,SUM(Inputs!AE47,Inputs!AE49,Inputs!AE51),0)))</f>
        <v>764698.29296501167</v>
      </c>
      <c r="AF11" s="117">
        <f>IF(Inputs!$B$101=Inputs!$B$102,SUM(Inputs!AF10,Inputs!AF12,Inputs!AF14),IF(Inputs!$B$101=Inputs!$B$103,SUM(Inputs!AF35,Inputs!AF37,Inputs!AF39),IF(Inputs!$B$101=Inputs!$B$104,SUM(Inputs!AF47,Inputs!AF49,Inputs!AF51),0)))</f>
        <v>745403.97532696999</v>
      </c>
      <c r="AG11" s="117">
        <f>IF(Inputs!$B$101=Inputs!$B$102,SUM(Inputs!AG10,Inputs!AG12,Inputs!AG14),IF(Inputs!$B$101=Inputs!$B$103,SUM(Inputs!AG35,Inputs!AG37,Inputs!AG39),IF(Inputs!$B$101=Inputs!$B$104,SUM(Inputs!AG47,Inputs!AG49,Inputs!AG51),0)))</f>
        <v>745403.97532696999</v>
      </c>
      <c r="AH11" s="117">
        <f>IF(Inputs!$B$101=Inputs!$B$102,SUM(Inputs!AH10,Inputs!AH12,Inputs!AH14),IF(Inputs!$B$101=Inputs!$B$103,SUM(Inputs!AH35,Inputs!AH37,Inputs!AH39),IF(Inputs!$B$101=Inputs!$B$104,SUM(Inputs!AH47,Inputs!AH49,Inputs!AH51),0)))</f>
        <v>745403.97532696999</v>
      </c>
      <c r="AI11" s="117">
        <f>IF(Inputs!$B$101=Inputs!$B$102,SUM(Inputs!AI10,Inputs!AI12,Inputs!AI14),IF(Inputs!$B$101=Inputs!$B$103,SUM(Inputs!AI35,Inputs!AI37,Inputs!AI39),IF(Inputs!$B$101=Inputs!$B$104,SUM(Inputs!AI47,Inputs!AI49,Inputs!AI51),0)))</f>
        <v>745403.97532696999</v>
      </c>
      <c r="AJ11" s="117">
        <f>IF(Inputs!$B$101=Inputs!$B$102,SUM(Inputs!AJ10,Inputs!AJ12,Inputs!AJ14),IF(Inputs!$B$101=Inputs!$B$103,SUM(Inputs!AJ35,Inputs!AJ37,Inputs!AJ39),IF(Inputs!$B$101=Inputs!$B$104,SUM(Inputs!AJ47,Inputs!AJ49,Inputs!AJ51),0)))</f>
        <v>745403.97532696999</v>
      </c>
      <c r="AK11" s="117">
        <f>IF(Inputs!$B$101=Inputs!$B$102,SUM(Inputs!AK10,Inputs!AK12,Inputs!AK14),IF(Inputs!$B$101=Inputs!$B$103,SUM(Inputs!AK35,Inputs!AK37,Inputs!AK39),IF(Inputs!$B$101=Inputs!$B$104,SUM(Inputs!AK47,Inputs!AK49,Inputs!AK51),0)))</f>
        <v>745403.97532696999</v>
      </c>
      <c r="AL11" s="117">
        <f>IF(Inputs!$B$101=Inputs!$B$102,SUM(Inputs!AL10,Inputs!AL12,Inputs!AL14),IF(Inputs!$B$101=Inputs!$B$103,SUM(Inputs!AL35,Inputs!AL37,Inputs!AL39),IF(Inputs!$B$101=Inputs!$B$104,SUM(Inputs!AL47,Inputs!AL49,Inputs!AL51),0)))</f>
        <v>745403.97532696999</v>
      </c>
      <c r="AM11" s="117">
        <f>IF(Inputs!$B$101=Inputs!$B$102,SUM(Inputs!AM10,Inputs!AM12,Inputs!AM14),IF(Inputs!$B$101=Inputs!$B$103,SUM(Inputs!AM35,Inputs!AM37,Inputs!AM39),IF(Inputs!$B$101=Inputs!$B$104,SUM(Inputs!AM47,Inputs!AM49,Inputs!AM51),0)))</f>
        <v>745403.97532696999</v>
      </c>
      <c r="AN11" s="117">
        <f>IF(Inputs!$B$101=Inputs!$B$102,SUM(Inputs!AN10,Inputs!AN12,Inputs!AN14),IF(Inputs!$B$101=Inputs!$B$103,SUM(Inputs!AN35,Inputs!AN37,Inputs!AN39),IF(Inputs!$B$101=Inputs!$B$104,SUM(Inputs!AN47,Inputs!AN49,Inputs!AN51),0)))</f>
        <v>745403.97532696999</v>
      </c>
      <c r="AO11" s="117">
        <f>IF(Inputs!$B$101=Inputs!$B$102,SUM(Inputs!AO10,Inputs!AO12,Inputs!AO14),IF(Inputs!$B$101=Inputs!$B$103,SUM(Inputs!AO35,Inputs!AO37,Inputs!AO39),IF(Inputs!$B$101=Inputs!$B$104,SUM(Inputs!AO47,Inputs!AO49,Inputs!AO51),0)))</f>
        <v>745403.97532696999</v>
      </c>
      <c r="AP11" s="117">
        <f>IF(Inputs!$B$101=Inputs!$B$102,SUM(Inputs!AP10,Inputs!AP12,Inputs!AP14),IF(Inputs!$B$101=Inputs!$B$103,SUM(Inputs!AP35,Inputs!AP37,Inputs!AP39),IF(Inputs!$B$101=Inputs!$B$104,SUM(Inputs!AP47,Inputs!AP49,Inputs!AP51),0)))</f>
        <v>745403.97532696999</v>
      </c>
      <c r="AQ11" s="117">
        <f>IF(Inputs!$B$101=Inputs!$B$102,SUM(Inputs!AQ10,Inputs!AQ12,Inputs!AQ14),IF(Inputs!$B$101=Inputs!$B$103,SUM(Inputs!AQ35,Inputs!AQ37,Inputs!AQ39),IF(Inputs!$B$101=Inputs!$B$104,SUM(Inputs!AQ47,Inputs!AQ49,Inputs!AQ51),0)))</f>
        <v>745403.97532696999</v>
      </c>
      <c r="AR11" s="117">
        <f>IF(Inputs!$B$101=Inputs!$B$102,SUM(Inputs!AR10,Inputs!AR12,Inputs!AR14),IF(Inputs!$B$101=Inputs!$B$103,SUM(Inputs!AR35,Inputs!AR37,Inputs!AR39),IF(Inputs!$B$101=Inputs!$B$104,SUM(Inputs!AR47,Inputs!AR49,Inputs!AR51),0)))</f>
        <v>745403.97532696999</v>
      </c>
    </row>
    <row r="12" spans="1:44" ht="13.5" thickBot="1">
      <c r="A12" s="6" t="s">
        <v>16</v>
      </c>
      <c r="D12" s="100"/>
      <c r="E12" s="101">
        <f>IF(Inputs!$B$101=Inputs!$B$102,Inputs!E15,IF(Inputs!$B$101=Inputs!$B$103,Inputs!E40,IF(Inputs!$B$101=Inputs!$B$104,Inputs!E52,0)))</f>
        <v>383397.957589105</v>
      </c>
      <c r="F12" s="117">
        <f>IF(Inputs!$B$101=Inputs!$B$102,Inputs!F15,IF(Inputs!$B$101=Inputs!$B$103,Inputs!F40,IF(Inputs!$B$101=Inputs!$B$104,Inputs!F52,0)))</f>
        <v>380321.63479103107</v>
      </c>
      <c r="G12" s="117">
        <f>IF(Inputs!$B$101=Inputs!$B$102,Inputs!G15,IF(Inputs!$B$101=Inputs!$B$103,Inputs!G40,IF(Inputs!$B$101=Inputs!$B$104,Inputs!G52,0)))</f>
        <v>378025.22180375061</v>
      </c>
      <c r="H12" s="117">
        <f>IF(Inputs!$B$101=Inputs!$B$102,Inputs!H15,IF(Inputs!$B$101=Inputs!$B$103,Inputs!H40,IF(Inputs!$B$101=Inputs!$B$104,Inputs!H52,0)))</f>
        <v>375742.67474500474</v>
      </c>
      <c r="I12" s="117">
        <f>IF(Inputs!$B$101=Inputs!$B$102,Inputs!I15,IF(Inputs!$B$101=Inputs!$B$103,Inputs!I40,IF(Inputs!$B$101=Inputs!$B$104,Inputs!I52,0)))</f>
        <v>373473.9098911882</v>
      </c>
      <c r="J12" s="117">
        <f>IF(Inputs!$B$101=Inputs!$B$102,Inputs!J15,IF(Inputs!$B$101=Inputs!$B$103,Inputs!J40,IF(Inputs!$B$101=Inputs!$B$104,Inputs!J52,0)))</f>
        <v>74722.235351915951</v>
      </c>
      <c r="K12" s="117">
        <f>IF(Inputs!$B$101=Inputs!$B$102,Inputs!K15,IF(Inputs!$B$101=Inputs!$B$103,Inputs!K40,IF(Inputs!$B$101=Inputs!$B$104,Inputs!K52,0)))</f>
        <v>74722.235351915951</v>
      </c>
      <c r="L12" s="117">
        <f>IF(Inputs!$B$101=Inputs!$B$102,Inputs!L15,IF(Inputs!$B$101=Inputs!$B$103,Inputs!L40,IF(Inputs!$B$101=Inputs!$B$104,Inputs!L52,0)))</f>
        <v>74722.235351915951</v>
      </c>
      <c r="M12" s="117">
        <f>IF(Inputs!$B$101=Inputs!$B$102,Inputs!M15,IF(Inputs!$B$101=Inputs!$B$103,Inputs!M40,IF(Inputs!$B$101=Inputs!$B$104,Inputs!M52,0)))</f>
        <v>74722.235351915951</v>
      </c>
      <c r="N12" s="117">
        <f>IF(Inputs!$B$101=Inputs!$B$102,Inputs!N15,IF(Inputs!$B$101=Inputs!$B$103,Inputs!N40,IF(Inputs!$B$101=Inputs!$B$104,Inputs!N52,0)))</f>
        <v>74722.235351915951</v>
      </c>
      <c r="O12" s="117">
        <f>IF(Inputs!$B$101=Inputs!$B$102,Inputs!O15,IF(Inputs!$B$101=Inputs!$B$103,Inputs!O40,IF(Inputs!$B$101=Inputs!$B$104,Inputs!O52,0)))</f>
        <v>74722.235351915951</v>
      </c>
      <c r="P12" s="117">
        <f>IF(Inputs!$B$101=Inputs!$B$102,Inputs!P15,IF(Inputs!$B$101=Inputs!$B$103,Inputs!P40,IF(Inputs!$B$101=Inputs!$B$104,Inputs!P52,0)))</f>
        <v>74722.235351915951</v>
      </c>
      <c r="Q12" s="117">
        <f>IF(Inputs!$B$101=Inputs!$B$102,Inputs!Q15,IF(Inputs!$B$101=Inputs!$B$103,Inputs!Q40,IF(Inputs!$B$101=Inputs!$B$104,Inputs!Q52,0)))</f>
        <v>74722.235351915951</v>
      </c>
      <c r="R12" s="117">
        <f>IF(Inputs!$B$101=Inputs!$B$102,Inputs!R15,IF(Inputs!$B$101=Inputs!$B$103,Inputs!R40,IF(Inputs!$B$101=Inputs!$B$104,Inputs!R52,0)))</f>
        <v>74722.235351915951</v>
      </c>
      <c r="S12" s="117">
        <f>IF(Inputs!$B$101=Inputs!$B$102,Inputs!S15,IF(Inputs!$B$101=Inputs!$B$103,Inputs!S40,IF(Inputs!$B$101=Inputs!$B$104,Inputs!S52,0)))</f>
        <v>74722.235351915951</v>
      </c>
      <c r="T12" s="117">
        <f>IF(Inputs!$B$101=Inputs!$B$102,Inputs!T15,IF(Inputs!$B$101=Inputs!$B$103,Inputs!T40,IF(Inputs!$B$101=Inputs!$B$104,Inputs!T52,0)))</f>
        <v>74722.235351915951</v>
      </c>
      <c r="U12" s="117">
        <f>IF(Inputs!$B$101=Inputs!$B$102,Inputs!U15,IF(Inputs!$B$101=Inputs!$B$103,Inputs!U40,IF(Inputs!$B$101=Inputs!$B$104,Inputs!U52,0)))</f>
        <v>74722.235351915951</v>
      </c>
      <c r="V12" s="117">
        <f>IF(Inputs!$B$101=Inputs!$B$102,Inputs!V15,IF(Inputs!$B$101=Inputs!$B$103,Inputs!V40,IF(Inputs!$B$101=Inputs!$B$104,Inputs!V52,0)))</f>
        <v>74722.235351915951</v>
      </c>
      <c r="W12" s="117">
        <f>IF(Inputs!$B$101=Inputs!$B$102,Inputs!W15,IF(Inputs!$B$101=Inputs!$B$103,Inputs!W40,IF(Inputs!$B$101=Inputs!$B$104,Inputs!W52,0)))</f>
        <v>74722.235351915951</v>
      </c>
      <c r="X12" s="117">
        <f>IF(Inputs!$B$101=Inputs!$B$102,Inputs!X15,IF(Inputs!$B$101=Inputs!$B$103,Inputs!X40,IF(Inputs!$B$101=Inputs!$B$104,Inputs!X52,0)))</f>
        <v>74722.235351915951</v>
      </c>
      <c r="Y12" s="117">
        <f>IF(Inputs!$B$101=Inputs!$B$102,Inputs!Y15,IF(Inputs!$B$101=Inputs!$B$103,Inputs!Y40,IF(Inputs!$B$101=Inputs!$B$104,Inputs!Y52,0)))</f>
        <v>74722.235351915951</v>
      </c>
      <c r="Z12" s="117">
        <f>IF(Inputs!$B$101=Inputs!$B$102,Inputs!Z15,IF(Inputs!$B$101=Inputs!$B$103,Inputs!Z40,IF(Inputs!$B$101=Inputs!$B$104,Inputs!Z52,0)))</f>
        <v>74722.235351915951</v>
      </c>
      <c r="AA12" s="117">
        <f>IF(Inputs!$B$101=Inputs!$B$102,Inputs!AA15,IF(Inputs!$B$101=Inputs!$B$103,Inputs!AA40,IF(Inputs!$B$101=Inputs!$B$104,Inputs!AA52,0)))</f>
        <v>74722.235351915951</v>
      </c>
      <c r="AB12" s="117">
        <f>IF(Inputs!$B$101=Inputs!$B$102,Inputs!AB15,IF(Inputs!$B$101=Inputs!$B$103,Inputs!AB40,IF(Inputs!$B$101=Inputs!$B$104,Inputs!AB52,0)))</f>
        <v>74722.235351915951</v>
      </c>
      <c r="AC12" s="117">
        <f>IF(Inputs!$B$101=Inputs!$B$102,Inputs!AC15,IF(Inputs!$B$101=Inputs!$B$103,Inputs!AC40,IF(Inputs!$B$101=Inputs!$B$104,Inputs!AC52,0)))</f>
        <v>74722.235351915951</v>
      </c>
      <c r="AD12" s="117">
        <f>IF(Inputs!$B$101=Inputs!$B$102,Inputs!AD15,IF(Inputs!$B$101=Inputs!$B$103,Inputs!AD40,IF(Inputs!$B$101=Inputs!$B$104,Inputs!AD52,0)))</f>
        <v>74722.235351915951</v>
      </c>
      <c r="AE12" s="117">
        <f>IF(Inputs!$B$101=Inputs!$B$102,Inputs!AE15,IF(Inputs!$B$101=Inputs!$B$103,Inputs!AE40,IF(Inputs!$B$101=Inputs!$B$104,Inputs!AE52,0)))</f>
        <v>74722.235351915951</v>
      </c>
      <c r="AF12" s="117">
        <f>IF(Inputs!$B$101=Inputs!$B$102,Inputs!AF15,IF(Inputs!$B$101=Inputs!$B$103,Inputs!AF40,IF(Inputs!$B$101=Inputs!$B$104,Inputs!AF52,0)))</f>
        <v>74722.235351915951</v>
      </c>
      <c r="AG12" s="117">
        <f>IF(Inputs!$B$101=Inputs!$B$102,Inputs!AG15,IF(Inputs!$B$101=Inputs!$B$103,Inputs!AG40,IF(Inputs!$B$101=Inputs!$B$104,Inputs!AG52,0)))</f>
        <v>74722.235351915951</v>
      </c>
      <c r="AH12" s="117">
        <f>IF(Inputs!$B$101=Inputs!$B$102,Inputs!AH15,IF(Inputs!$B$101=Inputs!$B$103,Inputs!AH40,IF(Inputs!$B$101=Inputs!$B$104,Inputs!AH52,0)))</f>
        <v>74722.235351915951</v>
      </c>
      <c r="AI12" s="117">
        <f>IF(Inputs!$B$101=Inputs!$B$102,Inputs!AI15,IF(Inputs!$B$101=Inputs!$B$103,Inputs!AI40,IF(Inputs!$B$101=Inputs!$B$104,Inputs!AI52,0)))</f>
        <v>74722.235351915951</v>
      </c>
      <c r="AJ12" s="117">
        <f>IF(Inputs!$B$101=Inputs!$B$102,Inputs!AJ15,IF(Inputs!$B$101=Inputs!$B$103,Inputs!AJ40,IF(Inputs!$B$101=Inputs!$B$104,Inputs!AJ52,0)))</f>
        <v>74722.235351915951</v>
      </c>
      <c r="AK12" s="117">
        <f>IF(Inputs!$B$101=Inputs!$B$102,Inputs!AK15,IF(Inputs!$B$101=Inputs!$B$103,Inputs!AK40,IF(Inputs!$B$101=Inputs!$B$104,Inputs!AK52,0)))</f>
        <v>74722.235351915951</v>
      </c>
      <c r="AL12" s="117">
        <f>IF(Inputs!$B$101=Inputs!$B$102,Inputs!AL15,IF(Inputs!$B$101=Inputs!$B$103,Inputs!AL40,IF(Inputs!$B$101=Inputs!$B$104,Inputs!AL52,0)))</f>
        <v>74722.235351915951</v>
      </c>
      <c r="AM12" s="117">
        <f>IF(Inputs!$B$101=Inputs!$B$102,Inputs!AM15,IF(Inputs!$B$101=Inputs!$B$103,Inputs!AM40,IF(Inputs!$B$101=Inputs!$B$104,Inputs!AM52,0)))</f>
        <v>74722.235351915951</v>
      </c>
      <c r="AN12" s="117">
        <f>IF(Inputs!$B$101=Inputs!$B$102,Inputs!AN15,IF(Inputs!$B$101=Inputs!$B$103,Inputs!AN40,IF(Inputs!$B$101=Inputs!$B$104,Inputs!AN52,0)))</f>
        <v>74722.235351915951</v>
      </c>
      <c r="AO12" s="117">
        <f>IF(Inputs!$B$101=Inputs!$B$102,Inputs!AO15,IF(Inputs!$B$101=Inputs!$B$103,Inputs!AO40,IF(Inputs!$B$101=Inputs!$B$104,Inputs!AO52,0)))</f>
        <v>74722.235351915951</v>
      </c>
      <c r="AP12" s="117">
        <f>IF(Inputs!$B$101=Inputs!$B$102,Inputs!AP15,IF(Inputs!$B$101=Inputs!$B$103,Inputs!AP40,IF(Inputs!$B$101=Inputs!$B$104,Inputs!AP52,0)))</f>
        <v>74722.235351915951</v>
      </c>
      <c r="AQ12" s="117">
        <f>IF(Inputs!$B$101=Inputs!$B$102,Inputs!AQ15,IF(Inputs!$B$101=Inputs!$B$103,Inputs!AQ40,IF(Inputs!$B$101=Inputs!$B$104,Inputs!AQ52,0)))</f>
        <v>74722.235351915951</v>
      </c>
      <c r="AR12" s="117">
        <f>IF(Inputs!$B$101=Inputs!$B$102,Inputs!AR15,IF(Inputs!$B$101=Inputs!$B$103,Inputs!AR40,IF(Inputs!$B$101=Inputs!$B$104,Inputs!AR52,0)))</f>
        <v>74722.235351915951</v>
      </c>
    </row>
    <row r="13" spans="1:44" s="31" customFormat="1" ht="13.5" thickBot="1">
      <c r="A13" s="8" t="s">
        <v>20</v>
      </c>
      <c r="D13" s="4"/>
      <c r="E13" s="91">
        <f>SUM(E9:E12)</f>
        <v>11401718.441578845</v>
      </c>
      <c r="F13" s="91">
        <f t="shared" ref="F13:AR13" si="13">SUM(F9:F12)</f>
        <v>9629684.1067567654</v>
      </c>
      <c r="G13" s="91">
        <f t="shared" si="13"/>
        <v>5912932.3597908774</v>
      </c>
      <c r="H13" s="91">
        <f t="shared" si="13"/>
        <v>5857823.3575836373</v>
      </c>
      <c r="I13" s="91">
        <f t="shared" si="13"/>
        <v>5838588.9262019433</v>
      </c>
      <c r="J13" s="91">
        <f t="shared" si="13"/>
        <v>4137573.3279536827</v>
      </c>
      <c r="K13" s="91">
        <f t="shared" si="13"/>
        <v>3243477.7612023894</v>
      </c>
      <c r="L13" s="91">
        <f t="shared" si="13"/>
        <v>3217291.8839090075</v>
      </c>
      <c r="M13" s="91">
        <f t="shared" si="13"/>
        <v>2781605.937045631</v>
      </c>
      <c r="N13" s="91">
        <f t="shared" si="13"/>
        <v>2750389.1266245944</v>
      </c>
      <c r="O13" s="91">
        <f t="shared" si="13"/>
        <v>2874507.9106665892</v>
      </c>
      <c r="P13" s="91">
        <f t="shared" si="13"/>
        <v>1927876.689452264</v>
      </c>
      <c r="Q13" s="91">
        <f t="shared" si="13"/>
        <v>1923137.1372598787</v>
      </c>
      <c r="R13" s="91">
        <f t="shared" si="13"/>
        <v>1914612.9912190894</v>
      </c>
      <c r="S13" s="91">
        <f t="shared" si="13"/>
        <v>1909873.4390267036</v>
      </c>
      <c r="T13" s="91">
        <f t="shared" si="13"/>
        <v>1909488.7781557858</v>
      </c>
      <c r="U13" s="91">
        <f t="shared" si="13"/>
        <v>1903904.43172777</v>
      </c>
      <c r="V13" s="91">
        <f t="shared" si="13"/>
        <v>1893081.1983882459</v>
      </c>
      <c r="W13" s="91">
        <f t="shared" si="13"/>
        <v>1890704.6664454718</v>
      </c>
      <c r="X13" s="91">
        <f t="shared" si="13"/>
        <v>2222172.4632563679</v>
      </c>
      <c r="Y13" s="91">
        <f t="shared" si="13"/>
        <v>2649879.6114851176</v>
      </c>
      <c r="Z13" s="91">
        <f t="shared" si="13"/>
        <v>2535643.2444044868</v>
      </c>
      <c r="AA13" s="91">
        <f t="shared" si="13"/>
        <v>2176679.4819925134</v>
      </c>
      <c r="AB13" s="91">
        <f t="shared" si="13"/>
        <v>2126628.9594489606</v>
      </c>
      <c r="AC13" s="91">
        <f t="shared" si="13"/>
        <v>2137090.0672002193</v>
      </c>
      <c r="AD13" s="91">
        <f t="shared" si="13"/>
        <v>2289199.8506186171</v>
      </c>
      <c r="AE13" s="91">
        <f t="shared" si="13"/>
        <v>2039793.2874650448</v>
      </c>
      <c r="AF13" s="91">
        <f t="shared" si="13"/>
        <v>2018428.7514926216</v>
      </c>
      <c r="AG13" s="91">
        <f t="shared" si="13"/>
        <v>2018428.7514926216</v>
      </c>
      <c r="AH13" s="91">
        <f t="shared" si="13"/>
        <v>2018428.7514926216</v>
      </c>
      <c r="AI13" s="91">
        <f t="shared" si="13"/>
        <v>2018428.7514926216</v>
      </c>
      <c r="AJ13" s="91">
        <f t="shared" si="13"/>
        <v>2018428.7514926216</v>
      </c>
      <c r="AK13" s="91">
        <f t="shared" si="13"/>
        <v>2018428.7514926216</v>
      </c>
      <c r="AL13" s="91">
        <f t="shared" si="13"/>
        <v>2018428.7514926216</v>
      </c>
      <c r="AM13" s="91">
        <f t="shared" si="13"/>
        <v>2018428.7514926216</v>
      </c>
      <c r="AN13" s="91">
        <f t="shared" si="13"/>
        <v>2018428.7514926216</v>
      </c>
      <c r="AO13" s="91">
        <f t="shared" si="13"/>
        <v>2018428.7514926216</v>
      </c>
      <c r="AP13" s="91">
        <f t="shared" si="13"/>
        <v>2018428.7514926216</v>
      </c>
      <c r="AQ13" s="91">
        <f t="shared" si="13"/>
        <v>2018428.7514926216</v>
      </c>
      <c r="AR13" s="91">
        <f t="shared" si="13"/>
        <v>2018428.7514926216</v>
      </c>
    </row>
    <row r="14" spans="1:44">
      <c r="B14" s="45"/>
      <c r="AG14" s="35"/>
      <c r="AH14" s="35"/>
      <c r="AI14" s="35"/>
      <c r="AJ14" s="35"/>
    </row>
    <row r="15" spans="1:44">
      <c r="AG15" s="35"/>
      <c r="AH15" s="35"/>
      <c r="AI15" s="35"/>
      <c r="AJ15" s="35"/>
    </row>
    <row r="16" spans="1:44" ht="13.5" thickBot="1">
      <c r="A16" s="49"/>
      <c r="B16" s="51"/>
      <c r="C16" s="2"/>
      <c r="D16" s="2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</row>
    <row r="17" spans="1:44" ht="19.5" thickBot="1">
      <c r="A17" s="26" t="s">
        <v>22</v>
      </c>
      <c r="C17" s="1" t="s">
        <v>8</v>
      </c>
      <c r="D17" s="52">
        <f>Inputs!D94</f>
        <v>6828297.8813500181</v>
      </c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</row>
    <row r="18" spans="1:44" ht="13.5" thickBot="1">
      <c r="C18" s="4"/>
      <c r="D18" s="22">
        <f>SUM(D16:D17)</f>
        <v>6828297.8813500181</v>
      </c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</row>
    <row r="19" spans="1:44" s="42" customFormat="1" ht="13.5" thickBot="1">
      <c r="A19" s="70"/>
      <c r="C19" s="70"/>
    </row>
    <row r="20" spans="1:44" ht="16.5" thickBot="1">
      <c r="A20" s="129" t="s">
        <v>89</v>
      </c>
      <c r="B20" s="134"/>
      <c r="C20" s="130" t="s">
        <v>90</v>
      </c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</row>
    <row r="21" spans="1:44" s="42" customFormat="1" ht="13.5" thickBot="1">
      <c r="B21" s="135"/>
      <c r="C21" s="70"/>
    </row>
    <row r="22" spans="1:44" ht="19.5" thickBot="1">
      <c r="A22" s="26" t="s">
        <v>23</v>
      </c>
      <c r="C22" s="1" t="s">
        <v>24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</row>
    <row r="23" spans="1:44" ht="13.5" thickBot="1">
      <c r="A23" s="6" t="s">
        <v>25</v>
      </c>
      <c r="C23" s="54">
        <f>IF($C$20=$B$20,35,40)</f>
        <v>40</v>
      </c>
      <c r="D23" s="4"/>
      <c r="E23" s="7">
        <f>IF($C$20=$B$20,$D$18/$C$23,$D$18/$C$23)</f>
        <v>170707.44703375045</v>
      </c>
      <c r="F23" s="117">
        <f t="shared" ref="F23:AM23" si="14">IF($C$20=$B$20,$D$18/$C$23,$D$18/$C$23)</f>
        <v>170707.44703375045</v>
      </c>
      <c r="G23" s="117">
        <f t="shared" si="14"/>
        <v>170707.44703375045</v>
      </c>
      <c r="H23" s="117">
        <f t="shared" si="14"/>
        <v>170707.44703375045</v>
      </c>
      <c r="I23" s="117">
        <f t="shared" si="14"/>
        <v>170707.44703375045</v>
      </c>
      <c r="J23" s="117">
        <f t="shared" si="14"/>
        <v>170707.44703375045</v>
      </c>
      <c r="K23" s="117">
        <f t="shared" si="14"/>
        <v>170707.44703375045</v>
      </c>
      <c r="L23" s="117">
        <f t="shared" si="14"/>
        <v>170707.44703375045</v>
      </c>
      <c r="M23" s="117">
        <f t="shared" si="14"/>
        <v>170707.44703375045</v>
      </c>
      <c r="N23" s="117">
        <f t="shared" si="14"/>
        <v>170707.44703375045</v>
      </c>
      <c r="O23" s="117">
        <f t="shared" si="14"/>
        <v>170707.44703375045</v>
      </c>
      <c r="P23" s="117">
        <f t="shared" si="14"/>
        <v>170707.44703375045</v>
      </c>
      <c r="Q23" s="117">
        <f t="shared" si="14"/>
        <v>170707.44703375045</v>
      </c>
      <c r="R23" s="117">
        <f t="shared" si="14"/>
        <v>170707.44703375045</v>
      </c>
      <c r="S23" s="117">
        <f t="shared" si="14"/>
        <v>170707.44703375045</v>
      </c>
      <c r="T23" s="117">
        <f t="shared" si="14"/>
        <v>170707.44703375045</v>
      </c>
      <c r="U23" s="117">
        <f t="shared" si="14"/>
        <v>170707.44703375045</v>
      </c>
      <c r="V23" s="117">
        <f t="shared" si="14"/>
        <v>170707.44703375045</v>
      </c>
      <c r="W23" s="117">
        <f t="shared" si="14"/>
        <v>170707.44703375045</v>
      </c>
      <c r="X23" s="117">
        <f t="shared" si="14"/>
        <v>170707.44703375045</v>
      </c>
      <c r="Y23" s="117">
        <f t="shared" si="14"/>
        <v>170707.44703375045</v>
      </c>
      <c r="Z23" s="117">
        <f t="shared" si="14"/>
        <v>170707.44703375045</v>
      </c>
      <c r="AA23" s="117">
        <f t="shared" si="14"/>
        <v>170707.44703375045</v>
      </c>
      <c r="AB23" s="117">
        <f t="shared" si="14"/>
        <v>170707.44703375045</v>
      </c>
      <c r="AC23" s="117">
        <f t="shared" si="14"/>
        <v>170707.44703375045</v>
      </c>
      <c r="AD23" s="117">
        <f t="shared" si="14"/>
        <v>170707.44703375045</v>
      </c>
      <c r="AE23" s="117">
        <f t="shared" si="14"/>
        <v>170707.44703375045</v>
      </c>
      <c r="AF23" s="117">
        <f t="shared" si="14"/>
        <v>170707.44703375045</v>
      </c>
      <c r="AG23" s="117">
        <f t="shared" si="14"/>
        <v>170707.44703375045</v>
      </c>
      <c r="AH23" s="117">
        <f t="shared" si="14"/>
        <v>170707.44703375045</v>
      </c>
      <c r="AI23" s="117">
        <f t="shared" si="14"/>
        <v>170707.44703375045</v>
      </c>
      <c r="AJ23" s="117">
        <f t="shared" si="14"/>
        <v>170707.44703375045</v>
      </c>
      <c r="AK23" s="117">
        <f t="shared" si="14"/>
        <v>170707.44703375045</v>
      </c>
      <c r="AL23" s="117">
        <f t="shared" si="14"/>
        <v>170707.44703375045</v>
      </c>
      <c r="AM23" s="117">
        <f t="shared" si="14"/>
        <v>170707.44703375045</v>
      </c>
      <c r="AN23" s="117">
        <f>IF($C$20=$B$20,0,$D$18/$C$23)</f>
        <v>170707.44703375045</v>
      </c>
      <c r="AO23" s="117">
        <f t="shared" ref="AO23:AR23" si="15">IF($C$20=$B$20,0,$D$18/$C$23)</f>
        <v>170707.44703375045</v>
      </c>
      <c r="AP23" s="117">
        <f t="shared" si="15"/>
        <v>170707.44703375045</v>
      </c>
      <c r="AQ23" s="117">
        <f t="shared" si="15"/>
        <v>170707.44703375045</v>
      </c>
      <c r="AR23" s="117">
        <f t="shared" si="15"/>
        <v>170707.44703375045</v>
      </c>
    </row>
    <row r="24" spans="1:44" ht="13.5" thickBot="1">
      <c r="A24" s="6" t="s">
        <v>15</v>
      </c>
      <c r="C24" s="90">
        <f t="shared" ref="C24:C25" si="16">IF($C$20=$B$20,35,40)</f>
        <v>40</v>
      </c>
      <c r="D24" s="4"/>
      <c r="E24" s="117">
        <f>IF($C$20=$B$20,SUM($E$9:E9)/$C$24,SUM($E$9:E9)/$C$24)</f>
        <v>201588.26118116526</v>
      </c>
      <c r="F24" s="117">
        <f>IF($C$20=$B$20,SUM($E$9:F9)/$C$24,SUM($E$9:F9)/$C$24)</f>
        <v>371065.63873165892</v>
      </c>
      <c r="G24" s="117">
        <f>IF($C$20=$B$20,SUM($E$9:G9)/$C$24,SUM($E$9:G9)/$C$24)</f>
        <v>467967.94922180462</v>
      </c>
      <c r="H24" s="117">
        <f>IF($C$20=$B$20,SUM($E$9:H9)/$C$24,SUM($E$9:H9)/$C$24)</f>
        <v>565022.7754608203</v>
      </c>
      <c r="I24" s="117">
        <f>IF($C$20=$B$20,SUM($E$9:I9)/$C$24,SUM($E$9:I9)/$C$24)</f>
        <v>661233.51666132803</v>
      </c>
      <c r="J24" s="117">
        <f>IF($C$20=$B$20,SUM($E$9:J9)/$C$24,SUM($E$9:J9)/$C$24)</f>
        <v>719375.6431110811</v>
      </c>
      <c r="K24" s="117">
        <f>IF($C$20=$B$20,SUM($E$9:K9)/$C$24,SUM($E$9:K9)/$C$24)</f>
        <v>762402.99524452025</v>
      </c>
      <c r="L24" s="117">
        <f>IF($C$20=$B$20,SUM($E$9:L9)/$C$24,SUM($E$9:L9)/$C$24)</f>
        <v>805607.37581220816</v>
      </c>
      <c r="M24" s="117">
        <f>IF($C$20=$B$20,SUM($E$9:M9)/$C$24,SUM($E$9:M9)/$C$24)</f>
        <v>839460.30826920306</v>
      </c>
      <c r="N24" s="117">
        <f>IF($C$20=$B$20,SUM($E$9:N9)/$C$24,SUM($E$9:N9)/$C$24)</f>
        <v>873285.55678783334</v>
      </c>
      <c r="O24" s="117">
        <f>IF($C$20=$B$20,SUM($E$9:O9)/$C$24,SUM($E$9:O9)/$C$24)</f>
        <v>907350.97276068968</v>
      </c>
      <c r="P24" s="117">
        <f>IF($C$20=$B$20,SUM($E$9:P9)/$C$24,SUM($E$9:P9)/$C$24)</f>
        <v>918326.07628089865</v>
      </c>
      <c r="Q24" s="117">
        <f>IF($C$20=$B$20,SUM($E$9:Q9)/$C$24,SUM($E$9:Q9)/$C$24)</f>
        <v>929282.12640951539</v>
      </c>
      <c r="R24" s="117">
        <f>IF($C$20=$B$20,SUM($E$9:R9)/$C$24,SUM($E$9:R9)/$C$24)</f>
        <v>940239.84592285007</v>
      </c>
      <c r="S24" s="117">
        <f>IF($C$20=$B$20,SUM($E$9:S9)/$C$24,SUM($E$9:S9)/$C$24)</f>
        <v>951178.51204459276</v>
      </c>
      <c r="T24" s="117">
        <f>IF($C$20=$B$20,SUM($E$9:T9)/$C$24,SUM($E$9:T9)/$C$24)</f>
        <v>962127.80244981381</v>
      </c>
      <c r="U24" s="117">
        <f>IF($C$20=$B$20,SUM($E$9:U9)/$C$24,SUM($E$9:U9)/$C$24)</f>
        <v>973057.22868907673</v>
      </c>
      <c r="V24" s="117">
        <f>IF($C$20=$B$20,SUM($E$9:V9)/$C$24,SUM($E$9:V9)/$C$24)</f>
        <v>983973.95106443728</v>
      </c>
      <c r="W24" s="117">
        <f>IF($C$20=$B$20,SUM($E$9:W9)/$C$24,SUM($E$9:W9)/$C$24)</f>
        <v>994897.6371117176</v>
      </c>
      <c r="X24" s="117">
        <f>IF($C$20=$B$20,SUM($E$9:X9)/$C$24,SUM($E$9:X9)/$C$24)</f>
        <v>1005808.6598126933</v>
      </c>
      <c r="Y24" s="117">
        <f>IF($C$20=$B$20,SUM($E$9:Y9)/$C$24,SUM($E$9:Y9)/$C$24)</f>
        <v>1016234.6109645547</v>
      </c>
      <c r="Z24" s="117">
        <f>IF($C$20=$B$20,SUM($E$9:Z9)/$C$24,SUM($E$9:Z9)/$C$24)</f>
        <v>1026635.403663256</v>
      </c>
      <c r="AA24" s="117">
        <f>IF($C$20=$B$20,SUM($E$9:AA9)/$C$24,SUM($E$9:AA9)/$C$24)</f>
        <v>1037042.2609059277</v>
      </c>
      <c r="AB24" s="117">
        <f>IF($C$20=$B$20,SUM($E$9:AB9)/$C$24,SUM($E$9:AB9)/$C$24)</f>
        <v>1047423.9596954394</v>
      </c>
      <c r="AC24" s="117">
        <f>IF($C$20=$B$20,SUM($E$9:AC9)/$C$24,SUM($E$9:AC9)/$C$24)</f>
        <v>1057816.2827684297</v>
      </c>
      <c r="AD24" s="117">
        <f>IF($C$20=$B$20,SUM($E$9:AD9)/$C$24,SUM($E$9:AD9)/$C$24)</f>
        <v>1068192.2818835562</v>
      </c>
      <c r="AE24" s="117">
        <f>IF($C$20=$B$20,SUM($E$9:AE9)/$C$24,SUM($E$9:AE9)/$C$24)</f>
        <v>1078577.0749763821</v>
      </c>
      <c r="AF24" s="117">
        <f>IF($C$20=$B$20,SUM($E$9:AF9)/$C$24,SUM($E$9:AF9)/$C$24)</f>
        <v>1088945.6645148082</v>
      </c>
      <c r="AG24" s="117">
        <f>IF($C$20=$B$20,SUM($E$9:AG9)/$C$24,SUM($E$9:AG9)/$C$24)</f>
        <v>1099314.2540532344</v>
      </c>
      <c r="AH24" s="117">
        <f>IF($C$20=$B$20,SUM($E$9:AH9)/$C$24,SUM($E$9:AH9)/$C$24)</f>
        <v>1109682.8435916605</v>
      </c>
      <c r="AI24" s="117">
        <f>IF($C$20=$B$20,SUM($E$9:AI9)/$C$24,SUM($E$9:AI9)/$C$24)</f>
        <v>1120051.4331300866</v>
      </c>
      <c r="AJ24" s="117">
        <f>IF($C$20=$B$20,SUM($E$9:AJ9)/$C$24,SUM($E$9:AJ9)/$C$24)</f>
        <v>1130420.0226685128</v>
      </c>
      <c r="AK24" s="117">
        <f>IF($C$20=$B$20,SUM($E$9:AK9)/$C$24,SUM($E$9:AK9)/$C$24)</f>
        <v>1140788.6122069389</v>
      </c>
      <c r="AL24" s="117">
        <f>IF($C$20=$B$20,SUM($E$9:AL9)/$C$24,SUM($E$9:AL9)/$C$24)</f>
        <v>1151157.201745365</v>
      </c>
      <c r="AM24" s="117">
        <f>IF($C$20=$B$20,SUM(E9:AM9)/$C$24,SUM($E$9:AM9)/$C$24)</f>
        <v>1161525.7912837912</v>
      </c>
      <c r="AN24" s="117">
        <f>IF($C$20=$B$20,SUM(F9:AN9)/$C$24,SUM($E$9:AN9)/$C$24)</f>
        <v>1171894.3808222173</v>
      </c>
      <c r="AO24" s="117">
        <f>IF($C$20=$B$20,SUM(G9:AO9)/$C$24,SUM($E$9:AO9)/$C$24)</f>
        <v>1182262.9703606435</v>
      </c>
      <c r="AP24" s="117">
        <f>IF($C$20=$B$20,SUM(H9:AP9)/$C$24,SUM($E$9:AP9)/$C$24)</f>
        <v>1192631.5598990696</v>
      </c>
      <c r="AQ24" s="117">
        <f>IF($C$20=$B$20,SUM(I9:AQ9)/$C$24,SUM($E$9:AQ9)/$C$24)</f>
        <v>1203000.1494374957</v>
      </c>
      <c r="AR24" s="117">
        <f>IF($C$20=$B$20,SUM(J9:AR9)/$C$24,SUM($E$9:AR9)/$C$24)</f>
        <v>1213368.7389759219</v>
      </c>
    </row>
    <row r="25" spans="1:44" ht="13.5" thickBot="1">
      <c r="A25" s="6" t="s">
        <v>7</v>
      </c>
      <c r="C25" s="90">
        <f t="shared" si="16"/>
        <v>40</v>
      </c>
      <c r="D25" s="4"/>
      <c r="E25" s="117">
        <f>IF($C$20=$B$20,SUM($E$10:E10)/$C$25,SUM($E$10:E10)/$C$25)</f>
        <v>48246.522017253439</v>
      </c>
      <c r="F25" s="117">
        <f>IF($C$20=$B$20,SUM($E$10:F10)/$C$25,SUM($E$10:F10)/$C$25)</f>
        <v>87001.856033937685</v>
      </c>
      <c r="G25" s="117">
        <f>IF($C$20=$B$20,SUM($E$10:G10)/$C$25,SUM($E$10:G10)/$C$25)</f>
        <v>114176.55127747671</v>
      </c>
      <c r="H25" s="117">
        <f>IF($C$20=$B$20,SUM($E$10:H10)/$C$25,SUM($E$10:H10)/$C$25)</f>
        <v>140832.05580068359</v>
      </c>
      <c r="I25" s="117">
        <f>IF($C$20=$B$20,SUM($E$10:I10)/$C$25,SUM($E$10:I10)/$C$25)</f>
        <v>167691.78351054547</v>
      </c>
      <c r="J25" s="117">
        <f>IF($C$20=$B$20,SUM($E$10:J10)/$C$25,SUM($E$10:J10)/$C$25)</f>
        <v>193434.38721602462</v>
      </c>
      <c r="K25" s="117">
        <f>IF($C$20=$B$20,SUM($E$10:K10)/$C$25,SUM($E$10:K10)/$C$25)</f>
        <v>218140.02523770332</v>
      </c>
      <c r="L25" s="117">
        <f>IF($C$20=$B$20,SUM($E$10:L10)/$C$25,SUM($E$10:L10)/$C$25)</f>
        <v>242465.72572124278</v>
      </c>
      <c r="M25" s="117">
        <f>IF($C$20=$B$20,SUM($E$10:M10)/$C$25,SUM($E$10:M10)/$C$25)</f>
        <v>266006.80888711661</v>
      </c>
      <c r="N25" s="117">
        <f>IF($C$20=$B$20,SUM($E$10:N10)/$C$25,SUM($E$10:N10)/$C$25)</f>
        <v>289144.56902930862</v>
      </c>
      <c r="O25" s="117">
        <f>IF($C$20=$B$20,SUM($E$10:O10)/$C$25,SUM($E$10:O10)/$C$25)</f>
        <v>314810.48735379701</v>
      </c>
      <c r="P25" s="117">
        <f>IF($C$20=$B$20,SUM($E$10:P10)/$C$25,SUM($E$10:P10)/$C$25)</f>
        <v>340338.11751350411</v>
      </c>
      <c r="Q25" s="117">
        <f>IF($C$20=$B$20,SUM($E$10:Q10)/$C$25,SUM($E$10:Q10)/$C$25)</f>
        <v>365801.69739732653</v>
      </c>
      <c r="R25" s="117">
        <f>IF($C$20=$B$20,SUM($E$10:R10)/$C$25,SUM($E$10:R10)/$C$25)</f>
        <v>391155.48748829245</v>
      </c>
      <c r="S25" s="117">
        <f>IF($C$20=$B$20,SUM($E$10:S10)/$C$25,SUM($E$10:S10)/$C$25)</f>
        <v>416445.22730337369</v>
      </c>
      <c r="T25" s="117">
        <f>IF($C$20=$B$20,SUM($E$10:T10)/$C$25,SUM($E$10:T10)/$C$25)</f>
        <v>441714.7263132034</v>
      </c>
      <c r="U25" s="117">
        <f>IF($C$20=$B$20,SUM($E$10:U10)/$C$25,SUM($E$10:U10)/$C$25)</f>
        <v>466912.0673034871</v>
      </c>
      <c r="V25" s="117">
        <f>IF($C$20=$B$20,SUM($E$10:V10)/$C$25,SUM($E$10:V10)/$C$25)</f>
        <v>491982.36965474748</v>
      </c>
      <c r="W25" s="117">
        <f>IF($C$20=$B$20,SUM($E$10:W10)/$C$25,SUM($E$10:W10)/$C$25)</f>
        <v>516995.82508517022</v>
      </c>
      <c r="X25" s="117">
        <f>IF($C$20=$B$20,SUM($E$10:X10)/$C$25,SUM($E$10:X10)/$C$25)</f>
        <v>542009.13069258095</v>
      </c>
      <c r="Y25" s="117">
        <f>IF($C$20=$B$20,SUM($E$10:Y10)/$C$25,SUM($E$10:Y10)/$C$25)</f>
        <v>562045.23716881312</v>
      </c>
      <c r="Z25" s="117">
        <f>IF($C$20=$B$20,SUM($E$10:Z10)/$C$25,SUM($E$10:Z10)/$C$25)</f>
        <v>581956.24275348033</v>
      </c>
      <c r="AA25" s="117">
        <f>IF($C$20=$B$20,SUM($E$10:AA10)/$C$25,SUM($E$10:AA10)/$C$25)</f>
        <v>601801.41013781645</v>
      </c>
      <c r="AB25" s="117">
        <f>IF($C$20=$B$20,SUM($E$10:AB10)/$C$25,SUM($E$10:AB10)/$C$25)</f>
        <v>621521.4766305876</v>
      </c>
      <c r="AC25" s="117">
        <f>IF($C$20=$B$20,SUM($E$10:AC10)/$C$25,SUM($E$10:AC10)/$C$25)</f>
        <v>641221.30231810734</v>
      </c>
      <c r="AD25" s="117">
        <f>IF($C$20=$B$20,SUM($E$10:AD10)/$C$25,SUM($E$10:AD10)/$C$25)</f>
        <v>660884.37206702889</v>
      </c>
      <c r="AE25" s="117">
        <f>IF($C$20=$B$20,SUM($E$10:AE10)/$C$25,SUM($E$10:AE10)/$C$25)</f>
        <v>680508.89795290597</v>
      </c>
      <c r="AF25" s="117">
        <f>IF($C$20=$B$20,SUM($E$10:AF10)/$C$25,SUM($E$10:AF10)/$C$25)</f>
        <v>700097.87193482311</v>
      </c>
      <c r="AG25" s="117">
        <f>IF($C$20=$B$20,SUM($E$10:AG10)/$C$25,SUM($E$10:AG10)/$C$25)</f>
        <v>719686.84591674036</v>
      </c>
      <c r="AH25" s="117">
        <f>IF($C$20=$B$20,SUM($E$10:AH10)/$C$25,SUM($E$10:AH10)/$C$25)</f>
        <v>739275.8198986575</v>
      </c>
      <c r="AI25" s="117">
        <f>IF($C$20=$B$20,SUM($E$10:AI10)/$C$25,SUM($E$10:AI10)/$C$25)</f>
        <v>758864.79388057464</v>
      </c>
      <c r="AJ25" s="117">
        <f>IF($C$20=$B$20,SUM($E$10:AJ10)/$C$25,SUM($E$10:AJ10)/$C$25)</f>
        <v>778453.76786249189</v>
      </c>
      <c r="AK25" s="117">
        <f>IF($C$20=$B$20,SUM($E$10:AK10)/$C$25,SUM($E$10:AK10)/$C$25)</f>
        <v>798042.74184440903</v>
      </c>
      <c r="AL25" s="117">
        <f>IF($C$20=$B$20,SUM($E$10:AL10)/$C$25,SUM($E$10:AL10)/$C$25)</f>
        <v>817631.71582632628</v>
      </c>
      <c r="AM25" s="117">
        <f>IF($C$20=$B$20,SUM(E10:AM10)/$C$25,SUM($E$10:AM10)/$C$25)</f>
        <v>837220.68980824342</v>
      </c>
      <c r="AN25" s="117">
        <f>IF($C$20=$B$20,SUM(F10:AN10)/$C$25,SUM($E$10:AN10)/$C$25)</f>
        <v>856809.66379016056</v>
      </c>
      <c r="AO25" s="117">
        <f>IF($C$20=$B$20,SUM(G10:AO10)/$C$25,SUM($E$10:AO10)/$C$25)</f>
        <v>876398.63777207769</v>
      </c>
      <c r="AP25" s="117">
        <f>IF($C$20=$B$20,SUM(H10:AP10)/$C$25,SUM($E$10:AP10)/$C$25)</f>
        <v>895987.61175399483</v>
      </c>
      <c r="AQ25" s="117">
        <f>IF($C$20=$B$20,SUM(I10:AQ10)/$C$25,SUM($E$10:AQ10)/$C$25)</f>
        <v>915576.58573591185</v>
      </c>
      <c r="AR25" s="117">
        <f>IF($C$20=$B$20,SUM(J10:AR10)/$C$25,SUM($E$10:AR10)/$C$25)</f>
        <v>935165.55971782899</v>
      </c>
    </row>
    <row r="26" spans="1:44" ht="13.5" thickBot="1">
      <c r="A26" s="6" t="s">
        <v>26</v>
      </c>
      <c r="C26" s="90">
        <f>IF($C$20=$B$20,35,15)</f>
        <v>15</v>
      </c>
      <c r="D26" s="4"/>
      <c r="E26" s="117">
        <f>IF($C$20=$B$20,SUM($E$11:E11)/$C$26,SUM($E$11:E11)/$C$26)</f>
        <v>68328.610403532759</v>
      </c>
      <c r="F26" s="117">
        <f>IF($C$20=$B$20,SUM($E$11:F11)/$C$26,SUM($E$11:F11)/$C$26)</f>
        <v>129665.54435544051</v>
      </c>
      <c r="G26" s="117">
        <f>IF($C$20=$B$20,SUM($E$11:G11)/$C$26,SUM($E$11:G11)/$C$26)</f>
        <v>167787.33826475622</v>
      </c>
      <c r="H26" s="117">
        <f>IF($C$20=$B$20,SUM($E$11:H11)/$C$26,SUM($E$11:H11)/$C$26)</f>
        <v>203365.16842140499</v>
      </c>
      <c r="I26" s="117">
        <f>IF($C$20=$B$20,SUM($E$11:I11)/$C$26,SUM($E$11:I11)/$C$26)</f>
        <v>239518.25241446946</v>
      </c>
      <c r="J26" s="117">
        <f>IF($C$20=$B$20,SUM($E$11:J11)/$C$26,SUM($E$11:J11)/$C$26)</f>
        <v>286682.37817396835</v>
      </c>
      <c r="K26" s="117">
        <f>IF($C$20=$B$20,SUM($E$11:K11)/$C$26,SUM($E$11:K11)/$C$26)</f>
        <v>317311.43948368542</v>
      </c>
      <c r="L26" s="117">
        <f>IF($C$20=$B$20,SUM($E$11:L11)/$C$26,SUM($E$11:L11)/$C$26)</f>
        <v>346735.86658421846</v>
      </c>
      <c r="M26" s="117">
        <f>IF($C$20=$B$20,SUM($E$11:M11)/$C$26,SUM($E$11:M11)/$C$26)</f>
        <v>374144.07170281635</v>
      </c>
      <c r="N26" s="117">
        <f>IF($C$20=$B$20,SUM($E$11:N11)/$C$26,SUM($E$11:N11)/$C$26)</f>
        <v>400620.5080254685</v>
      </c>
      <c r="O26" s="117">
        <f>IF($C$20=$B$20,SUM($E$11:O11)/$C$26,SUM($E$11:O11)/$C$26)</f>
        <v>427989.32825352752</v>
      </c>
      <c r="P26" s="117">
        <f>IF($C$20=$B$20,SUM($E$11:P11)/$C$26,SUM($E$11:P11)/$C$26)</f>
        <v>454192.33538044157</v>
      </c>
      <c r="Q26" s="117">
        <f>IF($C$20=$B$20,SUM($E$11:Q11)/$C$26,SUM($E$11:Q11)/$C$26)</f>
        <v>480300.98214113468</v>
      </c>
      <c r="R26" s="117">
        <f>IF($C$20=$B$20,SUM($E$11:R11)/$C$26,SUM($E$11:R11)/$C$26)</f>
        <v>506129.67358747782</v>
      </c>
      <c r="S26" s="117">
        <f>IF($C$20=$B$20,SUM($E$11:S11)/$C$26,SUM(E11:S11)/$C$26)</f>
        <v>531864.00466760003</v>
      </c>
      <c r="T26" s="117">
        <f>IF($C$20=$B$20,SUM($E$11:T11)/$C$26,SUM(F11:T11)/$C$26)</f>
        <v>489269.7253441895</v>
      </c>
      <c r="U26" s="117">
        <f>IF($C$20=$B$20,SUM($E$11:U11)/$C$26,SUM(G11:U11)/$C$26)</f>
        <v>453540.22520521452</v>
      </c>
      <c r="V26" s="117">
        <f>IF($C$20=$B$20,SUM($E$11:V11)/$C$26,SUM(H11:V11)/$C$26)</f>
        <v>440676.96289399825</v>
      </c>
      <c r="W26" s="117">
        <f>IF($C$20=$B$20,SUM($E$11:W11)/$C$26,SUM(I11:W11)/$C$26)</f>
        <v>430332.25086971128</v>
      </c>
      <c r="X26" s="117">
        <f>IF($C$20=$B$20,SUM($E$11:X11)/$C$26,SUM(J11:X11)/$C$26)</f>
        <v>441544.30658124655</v>
      </c>
      <c r="Y26" s="117">
        <f>IF($C$20=$B$20,SUM($E$11:Y11)/$C$26,SUM(K11:Y11)/$C$26)</f>
        <v>484825.18555571174</v>
      </c>
      <c r="Z26" s="117">
        <f>IF($C$20=$B$20,SUM($E$11:Z11)/$C$26,SUM(L11:Z11)/$C$26)</f>
        <v>537426.06276051688</v>
      </c>
      <c r="AA26" s="117">
        <f>IF($C$20=$B$20,SUM($E$11:AA11)/$C$26,SUM(M11:AA11)/$C$26)</f>
        <v>567460.05309733585</v>
      </c>
      <c r="AB26" s="117">
        <f>IF($C$20=$B$20,SUM($E$11:AB11)/$C$26,SUM(N11:AB11)/$C$26)</f>
        <v>596574.25549912034</v>
      </c>
      <c r="AC26" s="117">
        <f>IF($C$20=$B$20,SUM($E$11:AC11)/$C$26,SUM(O11:AC11)/$C$26)</f>
        <v>627343.2779383288</v>
      </c>
      <c r="AD26" s="117">
        <f>IF($C$20=$B$20,SUM($E$11:AD11)/$C$26,SUM(P11:AD11)/$C$26)</f>
        <v>667502.11509058776</v>
      </c>
      <c r="AE26" s="117">
        <f>IF($C$20=$B$20,SUM($E$11:AE11)/$C$26,SUM(Q11:AE11)/$C$26)</f>
        <v>692278.99416134122</v>
      </c>
      <c r="AF26" s="117">
        <f>IF($C$20=$B$20,SUM($E$11:AF11)/$C$26,SUM(R11:AF11)/$C$26)</f>
        <v>715863.94575577928</v>
      </c>
      <c r="AG26" s="117">
        <f>IF($C$20=$B$20,SUM($E$11:AG11)/$C$26,SUM(S11:AG11)/$C$26)</f>
        <v>739728.85266456753</v>
      </c>
      <c r="AH26" s="117">
        <f>IF($C$20=$B$20,SUM($E$11:AH11)/$C$26,SUM(T11:AH11)/$C$26)</f>
        <v>763688.11993957672</v>
      </c>
      <c r="AI26" s="117">
        <f>IF($C$20=$B$20,SUM($E$11:AI11)/$C$26,SUM(U11:AI11)/$C$26)</f>
        <v>787647.38721458591</v>
      </c>
      <c r="AJ26" s="117">
        <f>IF($C$20=$B$20,SUM($E$11:AJ11)/$C$26,SUM(V11:AJ11)/$C$26)</f>
        <v>811733.55175678455</v>
      </c>
      <c r="AK26" s="117">
        <f>IF($C$20=$B$20,SUM($E$11:AK11)/$C$26,SUM(W11:AK11)/$C$26)</f>
        <v>836168.61851381627</v>
      </c>
      <c r="AL26" s="117">
        <f>IF($C$20=$B$20,SUM($E$11:AL11)/$C$26,SUM(X11:AL11)/$C$26)</f>
        <v>860629.09873658582</v>
      </c>
      <c r="AM26" s="117">
        <f>IF($C$20=$B$20,SUM(E11:AM11)/$C$26,SUM(Y11:AM11)/$C$26)</f>
        <v>862957.55738711741</v>
      </c>
      <c r="AN26" s="117">
        <f t="shared" ref="AN26:AQ26" si="17">IF($C$20=$B$20,SUM(F11:AN11)/$C$26,SUM(Z11:AN11)/$C$26)</f>
        <v>822206.15100828477</v>
      </c>
      <c r="AO26" s="117">
        <f t="shared" si="17"/>
        <v>788669.81084889383</v>
      </c>
      <c r="AP26" s="117">
        <f t="shared" si="17"/>
        <v>778904.99176667305</v>
      </c>
      <c r="AQ26" s="117">
        <f t="shared" si="17"/>
        <v>772076.18260142219</v>
      </c>
      <c r="AR26" s="117">
        <f>IF($C$20=$B$20,SUM(J11:AR11)/$C$26,SUM(AD11:AR11)/$C$26)</f>
        <v>764524.32219469291</v>
      </c>
    </row>
    <row r="27" spans="1:44" ht="13.5" thickBot="1">
      <c r="A27" s="6" t="s">
        <v>16</v>
      </c>
      <c r="C27" s="90">
        <f>IF($C$20=$B$20,35,5)</f>
        <v>5</v>
      </c>
      <c r="D27" s="89"/>
      <c r="E27" s="117">
        <f>IF($C$20=$B$20,SUM($E$12:E12)/$C$27,SUM($E$12:E12)/$C$27)</f>
        <v>76679.591517820998</v>
      </c>
      <c r="F27" s="117">
        <f>IF($C$20=$B$20,SUM($E$12:F12)/$C$27,SUM($E$12:F12)/$C$27)</f>
        <v>152743.9184760272</v>
      </c>
      <c r="G27" s="117">
        <f>IF($C$20=$B$20,SUM($E$12:G12)/$C$27,SUM($E$12:G12)/$C$27)</f>
        <v>228348.96283677733</v>
      </c>
      <c r="H27" s="117">
        <f>IF($C$20=$B$20,SUM($E$12:H12)/$C$27,SUM($E$12:H12)/$C$27)</f>
        <v>303497.49778577825</v>
      </c>
      <c r="I27" s="117">
        <f>IF($C$20=$B$20,SUM($E$12:I12)/$C$27,SUM(E12:I12)/$C$27)</f>
        <v>378192.27976401587</v>
      </c>
      <c r="J27" s="117">
        <f>IF($C$20=$B$20,SUM($E$12:J12)/$C$27,SUM(F12:J12)/$C$27)</f>
        <v>316457.13531657809</v>
      </c>
      <c r="K27" s="117">
        <f>IF($C$20=$B$20,SUM($E$12:K12)/$C$27,SUM(G12:K12)/$C$27)</f>
        <v>255337.2554287551</v>
      </c>
      <c r="L27" s="117">
        <f>IF($C$20=$B$20,SUM($E$12:L12)/$C$27,SUM(H12:L12)/$C$27)</f>
        <v>194676.65813838816</v>
      </c>
      <c r="M27" s="117">
        <f>IF($C$20=$B$20,SUM($E$12:M12)/$C$27,SUM(I12:M12)/$C$27)</f>
        <v>134472.57025977041</v>
      </c>
      <c r="N27" s="117">
        <f>IF($C$20=$B$20,SUM($E$12:N12)/$C$27,SUM(J12:N12)/$C$27)</f>
        <v>74722.235351915951</v>
      </c>
      <c r="O27" s="117">
        <f>IF($C$20=$B$20,SUM($E$12:O12)/$C$27,SUM(K12:O12)/$C$27)</f>
        <v>74722.235351915951</v>
      </c>
      <c r="P27" s="117">
        <f>IF($C$20=$B$20,SUM($E$12:P12)/$C$27,SUM(L12:P12)/$C$27)</f>
        <v>74722.235351915951</v>
      </c>
      <c r="Q27" s="117">
        <f>IF($C$20=$B$20,SUM($E$12:Q12)/$C$27,SUM(M12:Q12)/$C$27)</f>
        <v>74722.235351915951</v>
      </c>
      <c r="R27" s="117">
        <f>IF($C$20=$B$20,SUM($E$12:R12)/$C$27,SUM(N12:R12)/$C$27)</f>
        <v>74722.235351915951</v>
      </c>
      <c r="S27" s="117">
        <f>IF($C$20=$B$20,SUM($E$12:S12)/$C$27,SUM(O12:S12)/$C$27)</f>
        <v>74722.235351915951</v>
      </c>
      <c r="T27" s="117">
        <f>IF($C$20=$B$20,SUM($E$12:T12)/$C$27,SUM(P12:T12)/$C$27)</f>
        <v>74722.235351915951</v>
      </c>
      <c r="U27" s="117">
        <f>IF($C$20=$B$20,SUM($E$12:U12)/$C$27,SUM(Q12:U12)/$C$27)</f>
        <v>74722.235351915951</v>
      </c>
      <c r="V27" s="117">
        <f>IF($C$20=$B$20,SUM($E$12:V12)/$C$27,SUM(R12:V12)/$C$27)</f>
        <v>74722.235351915951</v>
      </c>
      <c r="W27" s="117">
        <f>IF($C$20=$B$20,SUM($E$12:W12)/$C$27,SUM(S12:W12)/$C$27)</f>
        <v>74722.235351915951</v>
      </c>
      <c r="X27" s="117">
        <f>IF($C$20=$B$20,SUM($E$12:X12)/$C$27,SUM(T12:X12)/$C$27)</f>
        <v>74722.235351915951</v>
      </c>
      <c r="Y27" s="117">
        <f>IF($C$20=$B$20,SUM($E$12:Y12)/$C$27,SUM(U12:Y12)/$C$27)</f>
        <v>74722.235351915951</v>
      </c>
      <c r="Z27" s="117">
        <f>IF($C$20=$B$20,SUM($E$12:Z12)/$C$27,SUM(V12:Z12)/$C$27)</f>
        <v>74722.235351915951</v>
      </c>
      <c r="AA27" s="117">
        <f>IF($C$20=$B$20,SUM($E$12:AA12)/$C$27,SUM(W12:AA12)/$C$27)</f>
        <v>74722.235351915951</v>
      </c>
      <c r="AB27" s="117">
        <f>IF($C$20=$B$20,SUM($E$12:AB12)/$C$27,SUM(X12:AB12)/$C$27)</f>
        <v>74722.235351915951</v>
      </c>
      <c r="AC27" s="117">
        <f>IF($C$20=$B$20,SUM($E$12:AC12)/$C$27,SUM(Y12:AC12)/$C$27)</f>
        <v>74722.235351915951</v>
      </c>
      <c r="AD27" s="117">
        <f>IF($C$20=$B$20,SUM($E$12:AD12)/$C$27,SUM(Z12:AD12)/$C$27)</f>
        <v>74722.235351915951</v>
      </c>
      <c r="AE27" s="117">
        <f>IF($C$20=$B$20,SUM($E$12:AE12)/$C$27,SUM(AA12:AE12)/$C$27)</f>
        <v>74722.235351915951</v>
      </c>
      <c r="AF27" s="117">
        <f>IF($C$20=$B$20,SUM($E$12:AF12)/$C$27,SUM(AB12:AF12)/$C$27)</f>
        <v>74722.235351915951</v>
      </c>
      <c r="AG27" s="117">
        <f>IF($C$20=$B$20,SUM($E$12:AG12)/$C$27,SUM(AC12:AG12)/$C$27)</f>
        <v>74722.235351915951</v>
      </c>
      <c r="AH27" s="117">
        <f>IF($C$20=$B$20,SUM($E$12:AH12)/$C$27,SUM(AD12:AH12)/$C$27)</f>
        <v>74722.235351915951</v>
      </c>
      <c r="AI27" s="117">
        <f>IF($C$20=$B$20,SUM($E$12:AI12)/$C$27,SUM(AE12:AI12)/$C$27)</f>
        <v>74722.235351915951</v>
      </c>
      <c r="AJ27" s="117">
        <f>IF($C$20=$B$20,SUM($E$12:AJ12)/$C$27,SUM(AF12:AJ12)/$C$27)</f>
        <v>74722.235351915951</v>
      </c>
      <c r="AK27" s="117">
        <f>IF($C$20=$B$20,SUM($E$12:AK12)/$C$27,SUM(AG12:AK12)/$C$27)</f>
        <v>74722.235351915951</v>
      </c>
      <c r="AL27" s="117">
        <f>IF($C$20=$B$20,SUM($E$12:AL12)/$C$27,SUM(AH12:AL12)/$C$27)</f>
        <v>74722.235351915951</v>
      </c>
      <c r="AM27" s="117">
        <f>IF($C$20=$B$20,SUM(E12:AM12)/$C$27,SUM(AI12:AM12)/$C$27)</f>
        <v>74722.235351915951</v>
      </c>
      <c r="AN27" s="117">
        <f t="shared" ref="AN27:AQ27" si="18">IF($C$20=$B$20,SUM(F12:AN12)/$C$27,SUM(AJ12:AN12)/$C$27)</f>
        <v>74722.235351915951</v>
      </c>
      <c r="AO27" s="117">
        <f t="shared" si="18"/>
        <v>74722.235351915951</v>
      </c>
      <c r="AP27" s="117">
        <f t="shared" si="18"/>
        <v>74722.235351915951</v>
      </c>
      <c r="AQ27" s="117">
        <f t="shared" si="18"/>
        <v>74722.235351915951</v>
      </c>
      <c r="AR27" s="117">
        <f>IF($C$20=$B$20,SUM(J12:AR12)/$C$27,SUM(AN12:AR12)/$C$27)</f>
        <v>74722.235351915951</v>
      </c>
    </row>
    <row r="28" spans="1:44" s="31" customFormat="1" ht="13.5" thickBot="1">
      <c r="A28" s="8" t="s">
        <v>27</v>
      </c>
      <c r="D28" s="89"/>
      <c r="E28" s="91">
        <f>SUM(E23:E27)</f>
        <v>565550.43215352285</v>
      </c>
      <c r="F28" s="91">
        <f t="shared" ref="F28:AR28" si="19">SUM(F23:F27)</f>
        <v>911184.4046308148</v>
      </c>
      <c r="G28" s="91">
        <f t="shared" si="19"/>
        <v>1148988.2486345654</v>
      </c>
      <c r="H28" s="91">
        <f t="shared" si="19"/>
        <v>1383424.9445024375</v>
      </c>
      <c r="I28" s="91">
        <f t="shared" si="19"/>
        <v>1617343.2793841094</v>
      </c>
      <c r="J28" s="91">
        <f t="shared" si="19"/>
        <v>1686656.9908514027</v>
      </c>
      <c r="K28" s="91">
        <f t="shared" si="19"/>
        <v>1723899.1624284147</v>
      </c>
      <c r="L28" s="91">
        <f t="shared" si="19"/>
        <v>1760193.0732898081</v>
      </c>
      <c r="M28" s="91">
        <f t="shared" si="19"/>
        <v>1784791.2061526568</v>
      </c>
      <c r="N28" s="91">
        <f t="shared" si="19"/>
        <v>1808480.3162282768</v>
      </c>
      <c r="O28" s="91">
        <f t="shared" si="19"/>
        <v>1895580.4707536804</v>
      </c>
      <c r="P28" s="91">
        <f t="shared" si="19"/>
        <v>1958286.2115605106</v>
      </c>
      <c r="Q28" s="91">
        <f t="shared" si="19"/>
        <v>2020814.4883336429</v>
      </c>
      <c r="R28" s="91">
        <f t="shared" si="19"/>
        <v>2082954.6893842865</v>
      </c>
      <c r="S28" s="91">
        <f t="shared" si="19"/>
        <v>2144917.4264012328</v>
      </c>
      <c r="T28" s="91">
        <f t="shared" si="19"/>
        <v>2138541.9364928729</v>
      </c>
      <c r="U28" s="91">
        <f t="shared" si="19"/>
        <v>2138939.2035834449</v>
      </c>
      <c r="V28" s="91">
        <f t="shared" si="19"/>
        <v>2162062.9659988494</v>
      </c>
      <c r="W28" s="91">
        <f t="shared" si="19"/>
        <v>2187655.3954522656</v>
      </c>
      <c r="X28" s="91">
        <f t="shared" si="19"/>
        <v>2234791.7794721872</v>
      </c>
      <c r="Y28" s="91">
        <f t="shared" si="19"/>
        <v>2308534.7160747461</v>
      </c>
      <c r="Z28" s="91">
        <f t="shared" si="19"/>
        <v>2391447.3915629196</v>
      </c>
      <c r="AA28" s="91">
        <f t="shared" si="19"/>
        <v>2451733.4065267467</v>
      </c>
      <c r="AB28" s="91">
        <f t="shared" si="19"/>
        <v>2510949.3742108135</v>
      </c>
      <c r="AC28" s="91">
        <f t="shared" si="19"/>
        <v>2571810.545410532</v>
      </c>
      <c r="AD28" s="91">
        <f t="shared" si="19"/>
        <v>2642008.451426839</v>
      </c>
      <c r="AE28" s="91">
        <f t="shared" si="19"/>
        <v>2696794.6494762958</v>
      </c>
      <c r="AF28" s="91">
        <f t="shared" si="19"/>
        <v>2750337.1645910768</v>
      </c>
      <c r="AG28" s="91">
        <f t="shared" si="19"/>
        <v>2804159.6350202085</v>
      </c>
      <c r="AH28" s="91">
        <f t="shared" si="19"/>
        <v>2858076.4658155609</v>
      </c>
      <c r="AI28" s="91">
        <f t="shared" si="19"/>
        <v>2911993.2966109137</v>
      </c>
      <c r="AJ28" s="91">
        <f t="shared" si="19"/>
        <v>2966037.0246734559</v>
      </c>
      <c r="AK28" s="91">
        <f t="shared" si="19"/>
        <v>3020429.6549508306</v>
      </c>
      <c r="AL28" s="91">
        <f t="shared" si="19"/>
        <v>3074847.6986939437</v>
      </c>
      <c r="AM28" s="91">
        <f t="shared" si="19"/>
        <v>3107133.720864818</v>
      </c>
      <c r="AN28" s="91">
        <f t="shared" si="19"/>
        <v>3096339.8780063288</v>
      </c>
      <c r="AO28" s="91">
        <f t="shared" si="19"/>
        <v>3092761.1013672813</v>
      </c>
      <c r="AP28" s="91">
        <f t="shared" si="19"/>
        <v>3112953.8458054038</v>
      </c>
      <c r="AQ28" s="91">
        <f t="shared" si="19"/>
        <v>3136082.6001604958</v>
      </c>
      <c r="AR28" s="91">
        <f t="shared" si="19"/>
        <v>3158488.3032741104</v>
      </c>
    </row>
    <row r="29" spans="1:44" ht="13.5" thickBot="1">
      <c r="A29" s="49"/>
      <c r="D29" s="9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</row>
    <row r="30" spans="1:44" ht="19.5" thickBot="1">
      <c r="A30" s="26" t="s">
        <v>28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</row>
    <row r="31" spans="1:44" s="31" customFormat="1" ht="13.5" thickBot="1">
      <c r="A31" s="8" t="s">
        <v>29</v>
      </c>
      <c r="D31" s="4"/>
      <c r="E31" s="9">
        <f>D34</f>
        <v>6828297.8813500181</v>
      </c>
      <c r="F31" s="9">
        <f t="shared" ref="F31:V31" si="20">E34</f>
        <v>17664465.890775338</v>
      </c>
      <c r="G31" s="9">
        <f t="shared" si="20"/>
        <v>26382965.592901289</v>
      </c>
      <c r="H31" s="9">
        <f t="shared" si="20"/>
        <v>31146909.7040576</v>
      </c>
      <c r="I31" s="9">
        <f t="shared" si="20"/>
        <v>35621308.117138803</v>
      </c>
      <c r="J31" s="9">
        <f t="shared" si="20"/>
        <v>39842553.763956636</v>
      </c>
      <c r="K31" s="9">
        <f t="shared" si="20"/>
        <v>42293470.101058915</v>
      </c>
      <c r="L31" s="9">
        <f t="shared" si="20"/>
        <v>43813048.699832886</v>
      </c>
      <c r="M31" s="9">
        <f t="shared" si="20"/>
        <v>45270147.510452084</v>
      </c>
      <c r="N31" s="9">
        <f t="shared" si="20"/>
        <v>46266962.241345063</v>
      </c>
      <c r="O31" s="9">
        <f t="shared" si="20"/>
        <v>47208871.051741377</v>
      </c>
      <c r="P31" s="9">
        <f t="shared" si="20"/>
        <v>48187798.491654292</v>
      </c>
      <c r="Q31" s="9">
        <f t="shared" si="20"/>
        <v>48157388.969546042</v>
      </c>
      <c r="R31" s="9">
        <f t="shared" si="20"/>
        <v>48059711.618472278</v>
      </c>
      <c r="S31" s="9">
        <f t="shared" si="20"/>
        <v>47891369.920307077</v>
      </c>
      <c r="T31" s="9">
        <f t="shared" si="20"/>
        <v>47656325.932932548</v>
      </c>
      <c r="U31" s="9">
        <f t="shared" si="20"/>
        <v>47427272.774595462</v>
      </c>
      <c r="V31" s="9">
        <f t="shared" si="20"/>
        <v>47192238.002739787</v>
      </c>
      <c r="W31" s="91">
        <f t="shared" ref="W31" si="21">V34</f>
        <v>46923256.235129185</v>
      </c>
      <c r="X31" s="91">
        <f t="shared" ref="X31" si="22">W34</f>
        <v>46626305.506122388</v>
      </c>
      <c r="Y31" s="91">
        <f t="shared" ref="Y31" si="23">X34</f>
        <v>46613686.189906567</v>
      </c>
      <c r="Z31" s="91">
        <f t="shared" ref="Z31" si="24">Y34</f>
        <v>46955031.085316941</v>
      </c>
      <c r="AA31" s="91">
        <f t="shared" ref="AA31" si="25">Z34</f>
        <v>47099226.938158512</v>
      </c>
      <c r="AB31" s="91">
        <f t="shared" ref="AB31" si="26">AA34</f>
        <v>46824173.013624281</v>
      </c>
      <c r="AC31" s="91">
        <f t="shared" ref="AC31" si="27">AB34</f>
        <v>46439852.598862432</v>
      </c>
      <c r="AD31" s="91">
        <f t="shared" ref="AD31" si="28">AC34</f>
        <v>46005132.120652124</v>
      </c>
      <c r="AE31" s="91">
        <f t="shared" ref="AE31" si="29">AD34</f>
        <v>45652323.519843899</v>
      </c>
      <c r="AF31" s="91">
        <f>AE34</f>
        <v>44995322.157832645</v>
      </c>
      <c r="AG31" s="91">
        <f t="shared" ref="AG31:AR31" si="30">AF34</f>
        <v>44263413.74473419</v>
      </c>
      <c r="AH31" s="91">
        <f t="shared" si="30"/>
        <v>43477682.861206599</v>
      </c>
      <c r="AI31" s="91">
        <f t="shared" si="30"/>
        <v>42638035.146883659</v>
      </c>
      <c r="AJ31" s="91">
        <f t="shared" si="30"/>
        <v>41744470.601765364</v>
      </c>
      <c r="AK31" s="91">
        <f t="shared" si="30"/>
        <v>40796862.328584529</v>
      </c>
      <c r="AL31" s="91">
        <f t="shared" si="30"/>
        <v>39794861.425126322</v>
      </c>
      <c r="AM31" s="91">
        <f t="shared" si="30"/>
        <v>38738442.477924995</v>
      </c>
      <c r="AN31" s="91">
        <f t="shared" si="30"/>
        <v>37649737.508552797</v>
      </c>
      <c r="AO31" s="91">
        <f t="shared" si="30"/>
        <v>36571826.382039085</v>
      </c>
      <c r="AP31" s="91">
        <f t="shared" si="30"/>
        <v>35497494.032164425</v>
      </c>
      <c r="AQ31" s="91">
        <f t="shared" si="30"/>
        <v>34402968.937851638</v>
      </c>
      <c r="AR31" s="91">
        <f t="shared" si="30"/>
        <v>33285315.089183763</v>
      </c>
    </row>
    <row r="32" spans="1:44" ht="13.5" thickBot="1">
      <c r="A32" s="6" t="s">
        <v>8</v>
      </c>
      <c r="D32" s="4"/>
      <c r="E32" s="7">
        <f>E13</f>
        <v>11401718.441578845</v>
      </c>
      <c r="F32" s="117">
        <f t="shared" ref="F32:AR32" si="31">F13</f>
        <v>9629684.1067567654</v>
      </c>
      <c r="G32" s="117">
        <f t="shared" si="31"/>
        <v>5912932.3597908774</v>
      </c>
      <c r="H32" s="117">
        <f t="shared" si="31"/>
        <v>5857823.3575836373</v>
      </c>
      <c r="I32" s="117">
        <f t="shared" si="31"/>
        <v>5838588.9262019433</v>
      </c>
      <c r="J32" s="117">
        <f t="shared" si="31"/>
        <v>4137573.3279536827</v>
      </c>
      <c r="K32" s="117">
        <f t="shared" si="31"/>
        <v>3243477.7612023894</v>
      </c>
      <c r="L32" s="117">
        <f t="shared" si="31"/>
        <v>3217291.8839090075</v>
      </c>
      <c r="M32" s="117">
        <f t="shared" si="31"/>
        <v>2781605.937045631</v>
      </c>
      <c r="N32" s="117">
        <f t="shared" si="31"/>
        <v>2750389.1266245944</v>
      </c>
      <c r="O32" s="117">
        <f t="shared" si="31"/>
        <v>2874507.9106665892</v>
      </c>
      <c r="P32" s="117">
        <f t="shared" si="31"/>
        <v>1927876.689452264</v>
      </c>
      <c r="Q32" s="117">
        <f t="shared" si="31"/>
        <v>1923137.1372598787</v>
      </c>
      <c r="R32" s="117">
        <f t="shared" si="31"/>
        <v>1914612.9912190894</v>
      </c>
      <c r="S32" s="117">
        <f t="shared" si="31"/>
        <v>1909873.4390267036</v>
      </c>
      <c r="T32" s="117">
        <f t="shared" si="31"/>
        <v>1909488.7781557858</v>
      </c>
      <c r="U32" s="117">
        <f t="shared" si="31"/>
        <v>1903904.43172777</v>
      </c>
      <c r="V32" s="117">
        <f t="shared" si="31"/>
        <v>1893081.1983882459</v>
      </c>
      <c r="W32" s="117">
        <f t="shared" si="31"/>
        <v>1890704.6664454718</v>
      </c>
      <c r="X32" s="117">
        <f t="shared" si="31"/>
        <v>2222172.4632563679</v>
      </c>
      <c r="Y32" s="117">
        <f t="shared" si="31"/>
        <v>2649879.6114851176</v>
      </c>
      <c r="Z32" s="117">
        <f t="shared" si="31"/>
        <v>2535643.2444044868</v>
      </c>
      <c r="AA32" s="117">
        <f t="shared" si="31"/>
        <v>2176679.4819925134</v>
      </c>
      <c r="AB32" s="117">
        <f t="shared" si="31"/>
        <v>2126628.9594489606</v>
      </c>
      <c r="AC32" s="117">
        <f t="shared" si="31"/>
        <v>2137090.0672002193</v>
      </c>
      <c r="AD32" s="117">
        <f t="shared" si="31"/>
        <v>2289199.8506186171</v>
      </c>
      <c r="AE32" s="117">
        <f t="shared" si="31"/>
        <v>2039793.2874650448</v>
      </c>
      <c r="AF32" s="117">
        <f t="shared" si="31"/>
        <v>2018428.7514926216</v>
      </c>
      <c r="AG32" s="117">
        <f t="shared" si="31"/>
        <v>2018428.7514926216</v>
      </c>
      <c r="AH32" s="117">
        <f t="shared" si="31"/>
        <v>2018428.7514926216</v>
      </c>
      <c r="AI32" s="117">
        <f t="shared" si="31"/>
        <v>2018428.7514926216</v>
      </c>
      <c r="AJ32" s="117">
        <f t="shared" si="31"/>
        <v>2018428.7514926216</v>
      </c>
      <c r="AK32" s="117">
        <f t="shared" si="31"/>
        <v>2018428.7514926216</v>
      </c>
      <c r="AL32" s="117">
        <f t="shared" si="31"/>
        <v>2018428.7514926216</v>
      </c>
      <c r="AM32" s="117">
        <f t="shared" si="31"/>
        <v>2018428.7514926216</v>
      </c>
      <c r="AN32" s="117">
        <f t="shared" si="31"/>
        <v>2018428.7514926216</v>
      </c>
      <c r="AO32" s="117">
        <f t="shared" si="31"/>
        <v>2018428.7514926216</v>
      </c>
      <c r="AP32" s="117">
        <f t="shared" si="31"/>
        <v>2018428.7514926216</v>
      </c>
      <c r="AQ32" s="117">
        <f t="shared" si="31"/>
        <v>2018428.7514926216</v>
      </c>
      <c r="AR32" s="117">
        <f t="shared" si="31"/>
        <v>2018428.7514926216</v>
      </c>
    </row>
    <row r="33" spans="1:45" ht="13.5" thickBot="1">
      <c r="A33" s="6" t="s">
        <v>23</v>
      </c>
      <c r="D33" s="7"/>
      <c r="E33" s="7">
        <f>-E28</f>
        <v>-565550.43215352285</v>
      </c>
      <c r="F33" s="117">
        <f t="shared" ref="F33:AR33" si="32">-F28</f>
        <v>-911184.4046308148</v>
      </c>
      <c r="G33" s="117">
        <f t="shared" si="32"/>
        <v>-1148988.2486345654</v>
      </c>
      <c r="H33" s="117">
        <f t="shared" si="32"/>
        <v>-1383424.9445024375</v>
      </c>
      <c r="I33" s="117">
        <f t="shared" si="32"/>
        <v>-1617343.2793841094</v>
      </c>
      <c r="J33" s="117">
        <f t="shared" si="32"/>
        <v>-1686656.9908514027</v>
      </c>
      <c r="K33" s="117">
        <f t="shared" si="32"/>
        <v>-1723899.1624284147</v>
      </c>
      <c r="L33" s="117">
        <f t="shared" si="32"/>
        <v>-1760193.0732898081</v>
      </c>
      <c r="M33" s="117">
        <f t="shared" si="32"/>
        <v>-1784791.2061526568</v>
      </c>
      <c r="N33" s="117">
        <f t="shared" si="32"/>
        <v>-1808480.3162282768</v>
      </c>
      <c r="O33" s="117">
        <f t="shared" si="32"/>
        <v>-1895580.4707536804</v>
      </c>
      <c r="P33" s="117">
        <f t="shared" si="32"/>
        <v>-1958286.2115605106</v>
      </c>
      <c r="Q33" s="117">
        <f t="shared" si="32"/>
        <v>-2020814.4883336429</v>
      </c>
      <c r="R33" s="117">
        <f t="shared" si="32"/>
        <v>-2082954.6893842865</v>
      </c>
      <c r="S33" s="117">
        <f t="shared" si="32"/>
        <v>-2144917.4264012328</v>
      </c>
      <c r="T33" s="117">
        <f t="shared" si="32"/>
        <v>-2138541.9364928729</v>
      </c>
      <c r="U33" s="117">
        <f t="shared" si="32"/>
        <v>-2138939.2035834449</v>
      </c>
      <c r="V33" s="117">
        <f t="shared" si="32"/>
        <v>-2162062.9659988494</v>
      </c>
      <c r="W33" s="117">
        <f t="shared" si="32"/>
        <v>-2187655.3954522656</v>
      </c>
      <c r="X33" s="117">
        <f t="shared" si="32"/>
        <v>-2234791.7794721872</v>
      </c>
      <c r="Y33" s="117">
        <f t="shared" si="32"/>
        <v>-2308534.7160747461</v>
      </c>
      <c r="Z33" s="117">
        <f t="shared" si="32"/>
        <v>-2391447.3915629196</v>
      </c>
      <c r="AA33" s="117">
        <f t="shared" si="32"/>
        <v>-2451733.4065267467</v>
      </c>
      <c r="AB33" s="117">
        <f t="shared" si="32"/>
        <v>-2510949.3742108135</v>
      </c>
      <c r="AC33" s="117">
        <f t="shared" si="32"/>
        <v>-2571810.545410532</v>
      </c>
      <c r="AD33" s="117">
        <f t="shared" si="32"/>
        <v>-2642008.451426839</v>
      </c>
      <c r="AE33" s="117">
        <f t="shared" si="32"/>
        <v>-2696794.6494762958</v>
      </c>
      <c r="AF33" s="117">
        <f t="shared" si="32"/>
        <v>-2750337.1645910768</v>
      </c>
      <c r="AG33" s="117">
        <f t="shared" si="32"/>
        <v>-2804159.6350202085</v>
      </c>
      <c r="AH33" s="117">
        <f t="shared" si="32"/>
        <v>-2858076.4658155609</v>
      </c>
      <c r="AI33" s="117">
        <f t="shared" si="32"/>
        <v>-2911993.2966109137</v>
      </c>
      <c r="AJ33" s="117">
        <f t="shared" si="32"/>
        <v>-2966037.0246734559</v>
      </c>
      <c r="AK33" s="117">
        <f t="shared" si="32"/>
        <v>-3020429.6549508306</v>
      </c>
      <c r="AL33" s="117">
        <f t="shared" si="32"/>
        <v>-3074847.6986939437</v>
      </c>
      <c r="AM33" s="117">
        <f t="shared" si="32"/>
        <v>-3107133.720864818</v>
      </c>
      <c r="AN33" s="117">
        <f t="shared" si="32"/>
        <v>-3096339.8780063288</v>
      </c>
      <c r="AO33" s="117">
        <f t="shared" si="32"/>
        <v>-3092761.1013672813</v>
      </c>
      <c r="AP33" s="117">
        <f t="shared" si="32"/>
        <v>-3112953.8458054038</v>
      </c>
      <c r="AQ33" s="117">
        <f t="shared" si="32"/>
        <v>-3136082.6001604958</v>
      </c>
      <c r="AR33" s="117">
        <f t="shared" si="32"/>
        <v>-3158488.3032741104</v>
      </c>
    </row>
    <row r="34" spans="1:45" s="31" customFormat="1" ht="13.5" thickBot="1">
      <c r="A34" s="8" t="s">
        <v>30</v>
      </c>
      <c r="C34" s="4"/>
      <c r="D34" s="7">
        <f>D18</f>
        <v>6828297.8813500181</v>
      </c>
      <c r="E34" s="9">
        <f>SUM(E31:E33)</f>
        <v>17664465.890775338</v>
      </c>
      <c r="F34" s="91">
        <f t="shared" ref="F34:AR34" si="33">SUM(F31:F33)</f>
        <v>26382965.592901289</v>
      </c>
      <c r="G34" s="91">
        <f t="shared" si="33"/>
        <v>31146909.7040576</v>
      </c>
      <c r="H34" s="91">
        <f t="shared" si="33"/>
        <v>35621308.117138803</v>
      </c>
      <c r="I34" s="91">
        <f t="shared" si="33"/>
        <v>39842553.763956636</v>
      </c>
      <c r="J34" s="91">
        <f t="shared" si="33"/>
        <v>42293470.101058915</v>
      </c>
      <c r="K34" s="91">
        <f t="shared" si="33"/>
        <v>43813048.699832886</v>
      </c>
      <c r="L34" s="91">
        <f t="shared" si="33"/>
        <v>45270147.510452084</v>
      </c>
      <c r="M34" s="91">
        <f t="shared" si="33"/>
        <v>46266962.241345063</v>
      </c>
      <c r="N34" s="91">
        <f t="shared" si="33"/>
        <v>47208871.051741377</v>
      </c>
      <c r="O34" s="91">
        <f t="shared" si="33"/>
        <v>48187798.491654292</v>
      </c>
      <c r="P34" s="91">
        <f t="shared" si="33"/>
        <v>48157388.969546042</v>
      </c>
      <c r="Q34" s="91">
        <f t="shared" si="33"/>
        <v>48059711.618472278</v>
      </c>
      <c r="R34" s="91">
        <f t="shared" si="33"/>
        <v>47891369.920307077</v>
      </c>
      <c r="S34" s="91">
        <f t="shared" si="33"/>
        <v>47656325.932932548</v>
      </c>
      <c r="T34" s="91">
        <f t="shared" si="33"/>
        <v>47427272.774595462</v>
      </c>
      <c r="U34" s="91">
        <f t="shared" si="33"/>
        <v>47192238.002739787</v>
      </c>
      <c r="V34" s="91">
        <f t="shared" si="33"/>
        <v>46923256.235129185</v>
      </c>
      <c r="W34" s="91">
        <f t="shared" si="33"/>
        <v>46626305.506122388</v>
      </c>
      <c r="X34" s="91">
        <f t="shared" si="33"/>
        <v>46613686.189906567</v>
      </c>
      <c r="Y34" s="91">
        <f t="shared" si="33"/>
        <v>46955031.085316941</v>
      </c>
      <c r="Z34" s="91">
        <f t="shared" si="33"/>
        <v>47099226.938158512</v>
      </c>
      <c r="AA34" s="91">
        <f t="shared" si="33"/>
        <v>46824173.013624281</v>
      </c>
      <c r="AB34" s="91">
        <f t="shared" si="33"/>
        <v>46439852.598862432</v>
      </c>
      <c r="AC34" s="91">
        <f t="shared" si="33"/>
        <v>46005132.120652124</v>
      </c>
      <c r="AD34" s="91">
        <f t="shared" si="33"/>
        <v>45652323.519843899</v>
      </c>
      <c r="AE34" s="91">
        <f t="shared" si="33"/>
        <v>44995322.157832645</v>
      </c>
      <c r="AF34" s="91">
        <f t="shared" si="33"/>
        <v>44263413.74473419</v>
      </c>
      <c r="AG34" s="91">
        <f t="shared" si="33"/>
        <v>43477682.861206599</v>
      </c>
      <c r="AH34" s="91">
        <f t="shared" si="33"/>
        <v>42638035.146883659</v>
      </c>
      <c r="AI34" s="91">
        <f t="shared" si="33"/>
        <v>41744470.601765364</v>
      </c>
      <c r="AJ34" s="91">
        <f t="shared" si="33"/>
        <v>40796862.328584529</v>
      </c>
      <c r="AK34" s="91">
        <f t="shared" si="33"/>
        <v>39794861.425126322</v>
      </c>
      <c r="AL34" s="91">
        <f t="shared" si="33"/>
        <v>38738442.477924995</v>
      </c>
      <c r="AM34" s="91">
        <f t="shared" si="33"/>
        <v>37649737.508552797</v>
      </c>
      <c r="AN34" s="91">
        <f t="shared" si="33"/>
        <v>36571826.382039085</v>
      </c>
      <c r="AO34" s="91">
        <f t="shared" si="33"/>
        <v>35497494.032164425</v>
      </c>
      <c r="AP34" s="91">
        <f t="shared" si="33"/>
        <v>34402968.937851638</v>
      </c>
      <c r="AQ34" s="91">
        <f t="shared" si="33"/>
        <v>33285315.089183763</v>
      </c>
      <c r="AR34" s="91">
        <f t="shared" si="33"/>
        <v>32145255.537402272</v>
      </c>
    </row>
    <row r="35" spans="1:45"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</row>
    <row r="48" spans="1:45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</row>
    <row r="49" spans="1:45">
      <c r="A49" s="139"/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9"/>
    </row>
    <row r="50" spans="1:45">
      <c r="A50" s="139"/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39"/>
      <c r="AL50" s="139"/>
      <c r="AM50" s="139"/>
      <c r="AN50" s="139"/>
      <c r="AO50" s="139"/>
      <c r="AP50" s="139"/>
      <c r="AQ50" s="139"/>
      <c r="AR50" s="139"/>
      <c r="AS50" s="139"/>
    </row>
    <row r="51" spans="1:45">
      <c r="A51" s="139"/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  <c r="AQ51" s="139"/>
      <c r="AR51" s="139"/>
      <c r="AS51" s="139"/>
    </row>
    <row r="52" spans="1:45">
      <c r="A52" s="139"/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39"/>
      <c r="AL52" s="139"/>
      <c r="AM52" s="139"/>
      <c r="AN52" s="139"/>
      <c r="AO52" s="139"/>
      <c r="AP52" s="139"/>
      <c r="AQ52" s="139"/>
      <c r="AR52" s="139"/>
      <c r="AS52" s="139"/>
    </row>
    <row r="53" spans="1:45">
      <c r="A53" s="139"/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40"/>
      <c r="AH53" s="140"/>
      <c r="AI53" s="140"/>
      <c r="AJ53" s="140"/>
      <c r="AK53" s="139"/>
      <c r="AL53" s="139"/>
      <c r="AM53" s="139"/>
      <c r="AN53" s="139"/>
      <c r="AO53" s="139"/>
      <c r="AP53" s="139"/>
      <c r="AQ53" s="139"/>
      <c r="AR53" s="139"/>
      <c r="AS53" s="139"/>
    </row>
    <row r="54" spans="1:45">
      <c r="A54" s="139"/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40"/>
      <c r="AH54" s="140"/>
      <c r="AI54" s="140"/>
      <c r="AJ54" s="140"/>
      <c r="AK54" s="139"/>
      <c r="AL54" s="139"/>
      <c r="AM54" s="139"/>
      <c r="AN54" s="139"/>
      <c r="AO54" s="139"/>
      <c r="AP54" s="139"/>
      <c r="AQ54" s="139"/>
      <c r="AR54" s="139"/>
      <c r="AS54" s="139"/>
    </row>
    <row r="55" spans="1:45">
      <c r="A55" s="139"/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40"/>
      <c r="AH55" s="140"/>
      <c r="AI55" s="140"/>
      <c r="AJ55" s="140"/>
      <c r="AK55" s="139"/>
      <c r="AL55" s="139"/>
      <c r="AM55" s="139"/>
      <c r="AN55" s="139"/>
      <c r="AO55" s="139"/>
      <c r="AP55" s="139"/>
      <c r="AQ55" s="139"/>
      <c r="AR55" s="139"/>
      <c r="AS55" s="139"/>
    </row>
    <row r="56" spans="1:45">
      <c r="A56" s="139"/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40"/>
      <c r="AH56" s="140"/>
      <c r="AI56" s="140"/>
      <c r="AJ56" s="140"/>
      <c r="AK56" s="139"/>
      <c r="AL56" s="139"/>
      <c r="AM56" s="139"/>
      <c r="AN56" s="139"/>
      <c r="AO56" s="139"/>
      <c r="AP56" s="139"/>
      <c r="AQ56" s="139"/>
      <c r="AR56" s="139"/>
      <c r="AS56" s="139"/>
    </row>
    <row r="57" spans="1:45">
      <c r="A57" s="139"/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40"/>
      <c r="AH57" s="140"/>
      <c r="AI57" s="140"/>
      <c r="AJ57" s="140"/>
      <c r="AK57" s="139"/>
      <c r="AL57" s="139"/>
      <c r="AM57" s="139"/>
      <c r="AN57" s="139"/>
      <c r="AO57" s="139"/>
      <c r="AP57" s="139"/>
      <c r="AQ57" s="139"/>
      <c r="AR57" s="139"/>
      <c r="AS57" s="139"/>
    </row>
    <row r="58" spans="1:45">
      <c r="A58" s="139"/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40"/>
      <c r="AH58" s="140"/>
      <c r="AI58" s="140"/>
      <c r="AJ58" s="140"/>
      <c r="AK58" s="139"/>
      <c r="AL58" s="139"/>
      <c r="AM58" s="139"/>
      <c r="AN58" s="139"/>
      <c r="AO58" s="139"/>
      <c r="AP58" s="139"/>
      <c r="AQ58" s="139"/>
      <c r="AR58" s="139"/>
      <c r="AS58" s="139"/>
    </row>
    <row r="59" spans="1:45">
      <c r="A59" s="139"/>
      <c r="B59" s="139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40"/>
      <c r="AH59" s="140"/>
      <c r="AI59" s="140"/>
      <c r="AJ59" s="140"/>
      <c r="AK59" s="139"/>
      <c r="AL59" s="139"/>
      <c r="AM59" s="139"/>
      <c r="AN59" s="139"/>
      <c r="AO59" s="139"/>
      <c r="AP59" s="139"/>
      <c r="AQ59" s="139"/>
      <c r="AR59" s="139"/>
      <c r="AS59" s="139"/>
    </row>
    <row r="60" spans="1:45">
      <c r="A60" s="139"/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40"/>
      <c r="AH60" s="140"/>
      <c r="AI60" s="140"/>
      <c r="AJ60" s="140"/>
      <c r="AK60" s="139"/>
      <c r="AL60" s="139"/>
      <c r="AM60" s="139"/>
      <c r="AN60" s="139"/>
      <c r="AO60" s="139"/>
      <c r="AP60" s="139"/>
      <c r="AQ60" s="139"/>
      <c r="AR60" s="139"/>
      <c r="AS60" s="139"/>
    </row>
    <row r="61" spans="1:45">
      <c r="A61" s="139"/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40"/>
      <c r="AH61" s="140"/>
      <c r="AI61" s="140"/>
      <c r="AJ61" s="140"/>
      <c r="AK61" s="139"/>
      <c r="AL61" s="139"/>
      <c r="AM61" s="139"/>
      <c r="AN61" s="139"/>
      <c r="AO61" s="139"/>
      <c r="AP61" s="139"/>
      <c r="AQ61" s="139"/>
      <c r="AR61" s="139"/>
      <c r="AS61" s="139"/>
    </row>
    <row r="62" spans="1:45">
      <c r="A62" s="139"/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40"/>
      <c r="AH62" s="140"/>
      <c r="AI62" s="140"/>
      <c r="AJ62" s="140"/>
      <c r="AK62" s="139"/>
      <c r="AL62" s="139"/>
      <c r="AM62" s="139"/>
      <c r="AN62" s="139"/>
      <c r="AO62" s="139"/>
      <c r="AP62" s="139"/>
      <c r="AQ62" s="139"/>
      <c r="AR62" s="139"/>
      <c r="AS62" s="139"/>
    </row>
    <row r="63" spans="1:45">
      <c r="A63" s="139"/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40"/>
      <c r="AH63" s="140"/>
      <c r="AI63" s="140"/>
      <c r="AJ63" s="140"/>
      <c r="AK63" s="139"/>
      <c r="AL63" s="139"/>
      <c r="AM63" s="139"/>
      <c r="AN63" s="139"/>
      <c r="AO63" s="139"/>
      <c r="AP63" s="139"/>
      <c r="AQ63" s="139"/>
      <c r="AR63" s="139"/>
      <c r="AS63" s="139"/>
    </row>
    <row r="64" spans="1:45">
      <c r="A64" s="139"/>
      <c r="B64" s="139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40"/>
      <c r="AH64" s="140"/>
      <c r="AI64" s="140"/>
      <c r="AJ64" s="140"/>
      <c r="AK64" s="139"/>
      <c r="AL64" s="139"/>
      <c r="AM64" s="139"/>
      <c r="AN64" s="139"/>
      <c r="AO64" s="139"/>
      <c r="AP64" s="139"/>
      <c r="AQ64" s="139"/>
      <c r="AR64" s="139"/>
      <c r="AS64" s="139"/>
    </row>
    <row r="65" spans="1:45">
      <c r="A65" s="139"/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40"/>
      <c r="AH65" s="140"/>
      <c r="AI65" s="140"/>
      <c r="AJ65" s="140"/>
      <c r="AK65" s="139"/>
      <c r="AL65" s="139"/>
      <c r="AM65" s="139"/>
      <c r="AN65" s="139"/>
      <c r="AO65" s="139"/>
      <c r="AP65" s="139"/>
      <c r="AQ65" s="139"/>
      <c r="AR65" s="139"/>
      <c r="AS65" s="139"/>
    </row>
    <row r="66" spans="1:45">
      <c r="A66" s="139"/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  <c r="AG66" s="140"/>
      <c r="AH66" s="140"/>
      <c r="AI66" s="140"/>
      <c r="AJ66" s="140"/>
      <c r="AK66" s="139"/>
      <c r="AL66" s="139"/>
      <c r="AM66" s="139"/>
      <c r="AN66" s="139"/>
      <c r="AO66" s="139"/>
      <c r="AP66" s="139"/>
      <c r="AQ66" s="139"/>
      <c r="AR66" s="139"/>
      <c r="AS66" s="139"/>
    </row>
    <row r="67" spans="1:45">
      <c r="A67" s="139"/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40"/>
      <c r="AH67" s="140"/>
      <c r="AI67" s="140"/>
      <c r="AJ67" s="140"/>
      <c r="AK67" s="139"/>
      <c r="AL67" s="139"/>
      <c r="AM67" s="139"/>
      <c r="AN67" s="139"/>
      <c r="AO67" s="139"/>
      <c r="AP67" s="139"/>
      <c r="AQ67" s="139"/>
      <c r="AR67" s="139"/>
      <c r="AS67" s="139"/>
    </row>
  </sheetData>
  <mergeCells count="1">
    <mergeCell ref="A1:B3"/>
  </mergeCells>
  <dataValidations count="1">
    <dataValidation type="list" allowBlank="1" showInputMessage="1" showErrorMessage="1" sqref="C20">
      <formula1>$B$20:$B$21</formula1>
    </dataValidation>
  </dataValidations>
  <pageMargins left="0.46" right="0.49" top="1" bottom="1" header="0.51" footer="0.5"/>
  <pageSetup paperSize="8" fitToWidth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outlinePr summaryBelow="0"/>
    <pageSetUpPr fitToPage="1"/>
  </sheetPr>
  <dimension ref="A1:AQ66"/>
  <sheetViews>
    <sheetView tabSelected="1" zoomScale="70" zoomScaleNormal="70" workbookViewId="0">
      <pane xSplit="3" ySplit="12" topLeftCell="Z13" activePane="bottomRight" state="frozen"/>
      <selection pane="topRight" activeCell="D1" sqref="D1"/>
      <selection pane="bottomLeft" activeCell="A13" sqref="A13"/>
      <selection pane="bottomRight" activeCell="C22" sqref="C22"/>
    </sheetView>
  </sheetViews>
  <sheetFormatPr defaultRowHeight="12.75" outlineLevelRow="1"/>
  <cols>
    <col min="1" max="1" width="53.28515625" style="59" customWidth="1"/>
    <col min="2" max="2" width="36.28515625" style="59" customWidth="1"/>
    <col min="3" max="3" width="11.5703125" style="59" bestFit="1" customWidth="1"/>
    <col min="4" max="4" width="12" style="59" bestFit="1" customWidth="1"/>
    <col min="5" max="5" width="14.28515625" style="59" bestFit="1" customWidth="1"/>
    <col min="6" max="6" width="12.5703125" style="59" bestFit="1" customWidth="1"/>
    <col min="7" max="10" width="11.85546875" style="59" bestFit="1" customWidth="1"/>
    <col min="11" max="11" width="12.5703125" style="59" bestFit="1" customWidth="1"/>
    <col min="12" max="15" width="11.85546875" style="59" bestFit="1" customWidth="1"/>
    <col min="16" max="16" width="12.5703125" style="59" bestFit="1" customWidth="1"/>
    <col min="17" max="17" width="11.85546875" style="59" bestFit="1" customWidth="1"/>
    <col min="18" max="18" width="12" style="59" customWidth="1"/>
    <col min="19" max="20" width="11.85546875" style="59" bestFit="1" customWidth="1"/>
    <col min="21" max="21" width="12.5703125" style="59" bestFit="1" customWidth="1"/>
    <col min="22" max="43" width="12" style="59" customWidth="1"/>
    <col min="44" max="16384" width="9.140625" style="59"/>
  </cols>
  <sheetData>
    <row r="1" spans="1:43" ht="14.25" thickTop="1" thickBot="1">
      <c r="A1" s="61">
        <f>242.7/193.4</f>
        <v>1.2549120992761116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</row>
    <row r="2" spans="1:43" ht="13.5" customHeight="1" thickBot="1">
      <c r="A2" s="171" t="s">
        <v>109</v>
      </c>
      <c r="B2" s="172"/>
      <c r="C2" s="173"/>
      <c r="D2" s="174" t="s">
        <v>31</v>
      </c>
      <c r="E2" s="173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</row>
    <row r="3" spans="1:43" ht="24" thickBot="1">
      <c r="A3" s="47"/>
      <c r="B3" s="70"/>
      <c r="C3" s="46"/>
      <c r="D3" s="69" t="s">
        <v>51</v>
      </c>
      <c r="E3" s="116">
        <v>6.2E-2</v>
      </c>
      <c r="F3" s="51"/>
      <c r="G3" s="51"/>
      <c r="H3" s="51"/>
      <c r="I3" s="94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</row>
    <row r="4" spans="1:43" ht="27.75" customHeight="1" thickBot="1">
      <c r="A4" s="58"/>
      <c r="B4" s="41" t="s">
        <v>103</v>
      </c>
      <c r="C4" s="46"/>
      <c r="D4" s="69" t="s">
        <v>52</v>
      </c>
      <c r="E4" s="116">
        <v>5.5E-2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</row>
    <row r="5" spans="1:43" ht="13.5" thickBot="1">
      <c r="A5" s="58"/>
      <c r="B5" s="71" t="s">
        <v>32</v>
      </c>
      <c r="C5" s="51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</row>
    <row r="6" spans="1:43" ht="13.5" thickBot="1">
      <c r="A6" s="88" t="s">
        <v>33</v>
      </c>
      <c r="B6" s="70"/>
      <c r="C6" s="75"/>
      <c r="D6" s="75">
        <f>E3</f>
        <v>6.2E-2</v>
      </c>
      <c r="E6" s="75">
        <f>D6</f>
        <v>6.2E-2</v>
      </c>
      <c r="F6" s="75">
        <f>E6</f>
        <v>6.2E-2</v>
      </c>
      <c r="G6" s="75">
        <f>F6</f>
        <v>6.2E-2</v>
      </c>
      <c r="H6" s="75">
        <f>G6</f>
        <v>6.2E-2</v>
      </c>
      <c r="I6" s="75">
        <f>E4</f>
        <v>5.5E-2</v>
      </c>
      <c r="J6" s="75">
        <f>I6</f>
        <v>5.5E-2</v>
      </c>
      <c r="K6" s="75">
        <f t="shared" ref="K6:AQ6" si="0">J6</f>
        <v>5.5E-2</v>
      </c>
      <c r="L6" s="75">
        <f t="shared" si="0"/>
        <v>5.5E-2</v>
      </c>
      <c r="M6" s="75">
        <f t="shared" si="0"/>
        <v>5.5E-2</v>
      </c>
      <c r="N6" s="75">
        <f t="shared" si="0"/>
        <v>5.5E-2</v>
      </c>
      <c r="O6" s="75">
        <f t="shared" si="0"/>
        <v>5.5E-2</v>
      </c>
      <c r="P6" s="75">
        <f t="shared" si="0"/>
        <v>5.5E-2</v>
      </c>
      <c r="Q6" s="75">
        <f t="shared" si="0"/>
        <v>5.5E-2</v>
      </c>
      <c r="R6" s="75">
        <f t="shared" si="0"/>
        <v>5.5E-2</v>
      </c>
      <c r="S6" s="75">
        <f t="shared" si="0"/>
        <v>5.5E-2</v>
      </c>
      <c r="T6" s="75">
        <f t="shared" si="0"/>
        <v>5.5E-2</v>
      </c>
      <c r="U6" s="75">
        <f t="shared" si="0"/>
        <v>5.5E-2</v>
      </c>
      <c r="V6" s="75">
        <f t="shared" si="0"/>
        <v>5.5E-2</v>
      </c>
      <c r="W6" s="75">
        <f t="shared" si="0"/>
        <v>5.5E-2</v>
      </c>
      <c r="X6" s="75">
        <f t="shared" si="0"/>
        <v>5.5E-2</v>
      </c>
      <c r="Y6" s="75">
        <f t="shared" si="0"/>
        <v>5.5E-2</v>
      </c>
      <c r="Z6" s="75">
        <f t="shared" si="0"/>
        <v>5.5E-2</v>
      </c>
      <c r="AA6" s="75">
        <f t="shared" si="0"/>
        <v>5.5E-2</v>
      </c>
      <c r="AB6" s="75">
        <f t="shared" si="0"/>
        <v>5.5E-2</v>
      </c>
      <c r="AC6" s="75">
        <f t="shared" si="0"/>
        <v>5.5E-2</v>
      </c>
      <c r="AD6" s="75">
        <f t="shared" si="0"/>
        <v>5.5E-2</v>
      </c>
      <c r="AE6" s="75">
        <f t="shared" si="0"/>
        <v>5.5E-2</v>
      </c>
      <c r="AF6" s="75">
        <f t="shared" si="0"/>
        <v>5.5E-2</v>
      </c>
      <c r="AG6" s="75">
        <f t="shared" si="0"/>
        <v>5.5E-2</v>
      </c>
      <c r="AH6" s="75">
        <f t="shared" si="0"/>
        <v>5.5E-2</v>
      </c>
      <c r="AI6" s="75">
        <f t="shared" si="0"/>
        <v>5.5E-2</v>
      </c>
      <c r="AJ6" s="75">
        <f t="shared" si="0"/>
        <v>5.5E-2</v>
      </c>
      <c r="AK6" s="75">
        <f t="shared" si="0"/>
        <v>5.5E-2</v>
      </c>
      <c r="AL6" s="75">
        <f t="shared" si="0"/>
        <v>5.5E-2</v>
      </c>
      <c r="AM6" s="75">
        <f t="shared" si="0"/>
        <v>5.5E-2</v>
      </c>
      <c r="AN6" s="75">
        <f t="shared" si="0"/>
        <v>5.5E-2</v>
      </c>
      <c r="AO6" s="75">
        <f t="shared" si="0"/>
        <v>5.5E-2</v>
      </c>
      <c r="AP6" s="75">
        <f t="shared" si="0"/>
        <v>5.5E-2</v>
      </c>
      <c r="AQ6" s="75">
        <f t="shared" si="0"/>
        <v>5.5E-2</v>
      </c>
    </row>
    <row r="7" spans="1:43" ht="13.5" thickBot="1">
      <c r="A7" s="88" t="s">
        <v>34</v>
      </c>
      <c r="B7" s="71">
        <v>0.5</v>
      </c>
      <c r="C7" s="76">
        <v>1</v>
      </c>
      <c r="D7" s="76">
        <f>D8*(1+D6*$B$7)</f>
        <v>0.97080979284369107</v>
      </c>
      <c r="E7" s="76">
        <f t="shared" ref="E7:U7" si="1">E8*(1+E6*$B$7)</f>
        <v>0.91413351491872963</v>
      </c>
      <c r="F7" s="76">
        <f t="shared" si="1"/>
        <v>0.86076602158072468</v>
      </c>
      <c r="G7" s="76">
        <f t="shared" si="1"/>
        <v>0.81051414461461835</v>
      </c>
      <c r="H7" s="76">
        <f t="shared" si="1"/>
        <v>0.7631959930457799</v>
      </c>
      <c r="I7" s="76">
        <f t="shared" si="1"/>
        <v>0.72095272418030543</v>
      </c>
      <c r="J7" s="76">
        <f t="shared" si="1"/>
        <v>0.68336751107137961</v>
      </c>
      <c r="K7" s="76">
        <f>K8*(1+K6*$B$7)</f>
        <v>0.64774171665533609</v>
      </c>
      <c r="L7" s="76">
        <f t="shared" si="1"/>
        <v>0.6139731911424986</v>
      </c>
      <c r="M7" s="76">
        <f t="shared" si="1"/>
        <v>0.58196511008767648</v>
      </c>
      <c r="N7" s="76">
        <f t="shared" si="1"/>
        <v>0.55162569676557016</v>
      </c>
      <c r="O7" s="76">
        <f>O8*(1+O6*$B$7)</f>
        <v>0.52286795901949779</v>
      </c>
      <c r="P7" s="76">
        <f t="shared" si="1"/>
        <v>0.49560943982890787</v>
      </c>
      <c r="Q7" s="76">
        <f t="shared" si="1"/>
        <v>0.46977198088048139</v>
      </c>
      <c r="R7" s="76">
        <f t="shared" si="1"/>
        <v>0.44528149846491133</v>
      </c>
      <c r="S7" s="76">
        <f t="shared" si="1"/>
        <v>0.422067771056788</v>
      </c>
      <c r="T7" s="76">
        <f t="shared" si="1"/>
        <v>0.40006423796851948</v>
      </c>
      <c r="U7" s="76">
        <f t="shared" si="1"/>
        <v>0.37920780850096636</v>
      </c>
      <c r="V7" s="76">
        <f>V8*(1+V6*$B$7)</f>
        <v>0.35943868104357002</v>
      </c>
      <c r="W7" s="76">
        <f t="shared" ref="W7:AE7" si="2">W8*(1+W6*$B$7)</f>
        <v>0.34070017160527966</v>
      </c>
      <c r="X7" s="76">
        <f t="shared" si="2"/>
        <v>0.32293855128462529</v>
      </c>
      <c r="Y7" s="76">
        <f>Y8*(1+Y6*$B$7)</f>
        <v>0.30610289221291498</v>
      </c>
      <c r="Z7" s="76">
        <f t="shared" si="2"/>
        <v>0.29014492152882937</v>
      </c>
      <c r="AA7" s="76">
        <f t="shared" si="2"/>
        <v>0.27501888296571508</v>
      </c>
      <c r="AB7" s="76">
        <f t="shared" si="2"/>
        <v>0.26068140565470627</v>
      </c>
      <c r="AC7" s="76">
        <f t="shared" si="2"/>
        <v>0.24709137976749407</v>
      </c>
      <c r="AD7" s="76">
        <f t="shared" si="2"/>
        <v>0.23420983864217451</v>
      </c>
      <c r="AE7" s="76">
        <f t="shared" si="2"/>
        <v>0.22199984705419387</v>
      </c>
      <c r="AF7" s="76">
        <f>AF8*(1+AF6*$B$7)</f>
        <v>0.21042639531203211</v>
      </c>
      <c r="AG7" s="76">
        <f t="shared" ref="AG7:AQ7" si="3">AG8*(1+AG6*$B$7)</f>
        <v>0.1994562988739641</v>
      </c>
      <c r="AH7" s="76">
        <f t="shared" si="3"/>
        <v>0.18905810319807023</v>
      </c>
      <c r="AI7" s="76">
        <f t="shared" si="3"/>
        <v>0.17920199355267322</v>
      </c>
      <c r="AJ7" s="76">
        <f t="shared" si="3"/>
        <v>0.16985970952860022</v>
      </c>
      <c r="AK7" s="76">
        <f t="shared" si="3"/>
        <v>0.16100446400815185</v>
      </c>
      <c r="AL7" s="76">
        <f t="shared" si="3"/>
        <v>0.15261086635843779</v>
      </c>
      <c r="AM7" s="76">
        <f t="shared" si="3"/>
        <v>0.14465484962885097</v>
      </c>
      <c r="AN7" s="76">
        <f t="shared" si="3"/>
        <v>0.13711360154393459</v>
      </c>
      <c r="AO7" s="76">
        <f>AO8*(1+AO6*$B$7)</f>
        <v>0.12996549909377686</v>
      </c>
      <c r="AP7" s="76">
        <f t="shared" si="3"/>
        <v>0.12319004653438566</v>
      </c>
      <c r="AQ7" s="76">
        <f t="shared" si="3"/>
        <v>0.11676781662027079</v>
      </c>
    </row>
    <row r="8" spans="1:43" ht="13.5" thickBot="1">
      <c r="A8" s="88" t="s">
        <v>35</v>
      </c>
      <c r="B8" s="46"/>
      <c r="C8" s="76">
        <v>1</v>
      </c>
      <c r="D8" s="76">
        <f>C8/(1+D6)</f>
        <v>0.94161958568738224</v>
      </c>
      <c r="E8" s="76">
        <f>D8/(1+E6)</f>
        <v>0.88664744415007735</v>
      </c>
      <c r="F8" s="76">
        <f t="shared" ref="F8:AF8" si="4">E8/(1+F6)</f>
        <v>0.83488459901137224</v>
      </c>
      <c r="G8" s="76">
        <f t="shared" si="4"/>
        <v>0.78614369021786457</v>
      </c>
      <c r="H8" s="76">
        <f t="shared" si="4"/>
        <v>0.74024829587369545</v>
      </c>
      <c r="I8" s="76">
        <f t="shared" si="4"/>
        <v>0.70165715248691518</v>
      </c>
      <c r="J8" s="76">
        <f t="shared" si="4"/>
        <v>0.66507786965584381</v>
      </c>
      <c r="K8" s="76">
        <f t="shared" si="4"/>
        <v>0.63040556365482825</v>
      </c>
      <c r="L8" s="76">
        <f t="shared" si="4"/>
        <v>0.59754081863016895</v>
      </c>
      <c r="M8" s="76">
        <f t="shared" si="4"/>
        <v>0.56638940154518391</v>
      </c>
      <c r="N8" s="76">
        <f t="shared" si="4"/>
        <v>0.5368619919859563</v>
      </c>
      <c r="O8" s="76">
        <f t="shared" si="4"/>
        <v>0.50887392605303916</v>
      </c>
      <c r="P8" s="76">
        <f t="shared" si="4"/>
        <v>0.48234495360477647</v>
      </c>
      <c r="Q8" s="76">
        <f t="shared" si="4"/>
        <v>0.45719900815618625</v>
      </c>
      <c r="R8" s="76">
        <f t="shared" si="4"/>
        <v>0.4333639887736363</v>
      </c>
      <c r="S8" s="76">
        <f t="shared" si="4"/>
        <v>0.41077155333993964</v>
      </c>
      <c r="T8" s="76">
        <f t="shared" si="4"/>
        <v>0.3893569225970992</v>
      </c>
      <c r="U8" s="76">
        <f t="shared" si="4"/>
        <v>0.36905869440483341</v>
      </c>
      <c r="V8" s="76">
        <f t="shared" si="4"/>
        <v>0.34981866768230657</v>
      </c>
      <c r="W8" s="76">
        <f t="shared" si="4"/>
        <v>0.33158167552825268</v>
      </c>
      <c r="X8" s="76">
        <f t="shared" si="4"/>
        <v>0.31429542704099783</v>
      </c>
      <c r="Y8" s="76">
        <f t="shared" si="4"/>
        <v>0.29791035738483207</v>
      </c>
      <c r="Z8" s="76">
        <f t="shared" si="4"/>
        <v>0.28237948567282661</v>
      </c>
      <c r="AA8" s="76">
        <f t="shared" si="4"/>
        <v>0.26765828025860344</v>
      </c>
      <c r="AB8" s="76">
        <f t="shared" si="4"/>
        <v>0.25370453105080898</v>
      </c>
      <c r="AC8" s="76">
        <f t="shared" si="4"/>
        <v>0.24047822848417913</v>
      </c>
      <c r="AD8" s="76">
        <f t="shared" si="4"/>
        <v>0.22794144880016981</v>
      </c>
      <c r="AE8" s="76">
        <f t="shared" si="4"/>
        <v>0.21605824530821785</v>
      </c>
      <c r="AF8" s="76">
        <f t="shared" si="4"/>
        <v>0.20479454531584632</v>
      </c>
      <c r="AG8" s="76">
        <f t="shared" ref="AG8" si="5">AF8/(1+AG6)</f>
        <v>0.19411805243208183</v>
      </c>
      <c r="AH8" s="76">
        <f t="shared" ref="AH8" si="6">AG8/(1+AH6)</f>
        <v>0.18399815396405861</v>
      </c>
      <c r="AI8" s="76">
        <f t="shared" ref="AI8" si="7">AH8/(1+AI6)</f>
        <v>0.1744058331412878</v>
      </c>
      <c r="AJ8" s="76">
        <f t="shared" ref="AJ8" si="8">AI8/(1+AJ6)</f>
        <v>0.16531358591591261</v>
      </c>
      <c r="AK8" s="76">
        <f t="shared" ref="AK8" si="9">AJ8/(1+AK6)</f>
        <v>0.1566953421003911</v>
      </c>
      <c r="AL8" s="76">
        <f t="shared" ref="AL8" si="10">AK8/(1+AL6)</f>
        <v>0.14852639061648445</v>
      </c>
      <c r="AM8" s="76">
        <f t="shared" ref="AM8" si="11">AL8/(1+AM6)</f>
        <v>0.14078330864121749</v>
      </c>
      <c r="AN8" s="76">
        <f t="shared" ref="AN8" si="12">AM8/(1+AN6)</f>
        <v>0.13344389444665167</v>
      </c>
      <c r="AO8" s="76">
        <f>AN8/(1+AO6)</f>
        <v>0.12648710374090205</v>
      </c>
      <c r="AP8" s="76">
        <f t="shared" ref="AP8" si="13">AO8/(1+AP6)</f>
        <v>0.11989298932786925</v>
      </c>
      <c r="AQ8" s="76">
        <f>AP8/(1+AQ6)</f>
        <v>0.11364264391267229</v>
      </c>
    </row>
    <row r="9" spans="1:43">
      <c r="A9" s="47"/>
      <c r="B9" s="51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</row>
    <row r="10" spans="1:43">
      <c r="A10" s="56"/>
      <c r="B10" s="55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</row>
    <row r="11" spans="1:43" ht="13.5" thickBot="1">
      <c r="A11" s="47"/>
      <c r="B11" s="51"/>
      <c r="C11" s="57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</row>
    <row r="12" spans="1:43" ht="13.5" thickBot="1">
      <c r="A12" s="47"/>
      <c r="B12" s="51"/>
      <c r="C12" s="143">
        <v>2017</v>
      </c>
      <c r="D12" s="71">
        <f>C12+1</f>
        <v>2018</v>
      </c>
      <c r="E12" s="144">
        <f t="shared" ref="E12:AQ12" si="14">D12+1</f>
        <v>2019</v>
      </c>
      <c r="F12" s="144">
        <f t="shared" si="14"/>
        <v>2020</v>
      </c>
      <c r="G12" s="144">
        <f t="shared" si="14"/>
        <v>2021</v>
      </c>
      <c r="H12" s="144">
        <f t="shared" si="14"/>
        <v>2022</v>
      </c>
      <c r="I12" s="144">
        <f t="shared" si="14"/>
        <v>2023</v>
      </c>
      <c r="J12" s="144">
        <f t="shared" si="14"/>
        <v>2024</v>
      </c>
      <c r="K12" s="144">
        <f t="shared" si="14"/>
        <v>2025</v>
      </c>
      <c r="L12" s="144">
        <f t="shared" si="14"/>
        <v>2026</v>
      </c>
      <c r="M12" s="144">
        <f t="shared" si="14"/>
        <v>2027</v>
      </c>
      <c r="N12" s="144">
        <f t="shared" si="14"/>
        <v>2028</v>
      </c>
      <c r="O12" s="144">
        <f t="shared" si="14"/>
        <v>2029</v>
      </c>
      <c r="P12" s="144">
        <f t="shared" si="14"/>
        <v>2030</v>
      </c>
      <c r="Q12" s="144">
        <f t="shared" si="14"/>
        <v>2031</v>
      </c>
      <c r="R12" s="144">
        <f t="shared" si="14"/>
        <v>2032</v>
      </c>
      <c r="S12" s="144">
        <f t="shared" si="14"/>
        <v>2033</v>
      </c>
      <c r="T12" s="144">
        <f t="shared" si="14"/>
        <v>2034</v>
      </c>
      <c r="U12" s="144">
        <f t="shared" si="14"/>
        <v>2035</v>
      </c>
      <c r="V12" s="144">
        <f t="shared" si="14"/>
        <v>2036</v>
      </c>
      <c r="W12" s="144">
        <f t="shared" si="14"/>
        <v>2037</v>
      </c>
      <c r="X12" s="144">
        <f t="shared" si="14"/>
        <v>2038</v>
      </c>
      <c r="Y12" s="144">
        <f t="shared" si="14"/>
        <v>2039</v>
      </c>
      <c r="Z12" s="144">
        <f t="shared" si="14"/>
        <v>2040</v>
      </c>
      <c r="AA12" s="144">
        <f t="shared" si="14"/>
        <v>2041</v>
      </c>
      <c r="AB12" s="144">
        <f t="shared" si="14"/>
        <v>2042</v>
      </c>
      <c r="AC12" s="144">
        <f t="shared" si="14"/>
        <v>2043</v>
      </c>
      <c r="AD12" s="144">
        <f t="shared" si="14"/>
        <v>2044</v>
      </c>
      <c r="AE12" s="144">
        <f t="shared" si="14"/>
        <v>2045</v>
      </c>
      <c r="AF12" s="144">
        <f t="shared" si="14"/>
        <v>2046</v>
      </c>
      <c r="AG12" s="144">
        <f t="shared" si="14"/>
        <v>2047</v>
      </c>
      <c r="AH12" s="144">
        <f t="shared" si="14"/>
        <v>2048</v>
      </c>
      <c r="AI12" s="144">
        <f t="shared" si="14"/>
        <v>2049</v>
      </c>
      <c r="AJ12" s="144">
        <f t="shared" si="14"/>
        <v>2050</v>
      </c>
      <c r="AK12" s="144">
        <f t="shared" si="14"/>
        <v>2051</v>
      </c>
      <c r="AL12" s="144">
        <f t="shared" si="14"/>
        <v>2052</v>
      </c>
      <c r="AM12" s="144">
        <f t="shared" si="14"/>
        <v>2053</v>
      </c>
      <c r="AN12" s="144">
        <f t="shared" si="14"/>
        <v>2054</v>
      </c>
      <c r="AO12" s="144">
        <f t="shared" si="14"/>
        <v>2055</v>
      </c>
      <c r="AP12" s="144">
        <f t="shared" si="14"/>
        <v>2056</v>
      </c>
      <c r="AQ12" s="144">
        <f t="shared" si="14"/>
        <v>2057</v>
      </c>
    </row>
    <row r="13" spans="1:43" ht="13.5" thickBot="1">
      <c r="A13" s="78"/>
      <c r="B13" s="51"/>
      <c r="C13" s="51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</row>
    <row r="14" spans="1:43" ht="13.5" thickBot="1">
      <c r="A14" s="88" t="s">
        <v>8</v>
      </c>
      <c r="B14" s="51"/>
      <c r="C14" s="89"/>
      <c r="D14" s="72">
        <f>IF(Inputs!$B$101=Inputs!$B$102,Inputs!E56/1000,IF(Inputs!$B$101=Inputs!$B$103,Inputs!E58/1000,IF(Inputs!$B$101=Inputs!$B$104,Inputs!E59/1000,0)))</f>
        <v>11401.718441578843</v>
      </c>
      <c r="E14" s="72">
        <f>IF(Inputs!$B$101=Inputs!$B$102,Inputs!F56/1000,IF(Inputs!$B$101=Inputs!$B$103,Inputs!F58/1000,IF(Inputs!$B$101=Inputs!$B$104,Inputs!F59/1000,0)))</f>
        <v>9629.6841067567657</v>
      </c>
      <c r="F14" s="72">
        <f>IF(Inputs!$B$101=Inputs!$B$102,Inputs!G56/1000,IF(Inputs!$B$101=Inputs!$B$103,Inputs!G58/1000,IF(Inputs!$B$101=Inputs!$B$104,Inputs!G59/1000,0)))</f>
        <v>5912.9323597908779</v>
      </c>
      <c r="G14" s="72">
        <f>IF(Inputs!$B$101=Inputs!$B$102,Inputs!H56/1000,IF(Inputs!$B$101=Inputs!$B$103,Inputs!H58/1000,IF(Inputs!$B$101=Inputs!$B$104,Inputs!H59/1000,0)))</f>
        <v>5857.8233575836375</v>
      </c>
      <c r="H14" s="72">
        <f>IF(Inputs!$B$101=Inputs!$B$102,Inputs!I56/1000,IF(Inputs!$B$101=Inputs!$B$103,Inputs!I58/1000,IF(Inputs!$B$101=Inputs!$B$104,Inputs!I59/1000,0)))</f>
        <v>5838.5889262019437</v>
      </c>
      <c r="I14" s="72">
        <f>IF(Inputs!$B$101=Inputs!$B$102,Inputs!J56/1000,IF(Inputs!$B$101=Inputs!$B$103,Inputs!J58/1000,IF(Inputs!$B$101=Inputs!$B$104,Inputs!J59/1000,0)))</f>
        <v>4137.5733279536835</v>
      </c>
      <c r="J14" s="72">
        <f>IF(Inputs!$B$101=Inputs!$B$102,Inputs!K56/1000,IF(Inputs!$B$101=Inputs!$B$103,Inputs!K58/1000,IF(Inputs!$B$101=Inputs!$B$104,Inputs!K59/1000,0)))</f>
        <v>3243.4777612023895</v>
      </c>
      <c r="K14" s="72">
        <f>IF(Inputs!$B$101=Inputs!$B$102,Inputs!L56/1000,IF(Inputs!$B$101=Inputs!$B$103,Inputs!L58/1000,IF(Inputs!$B$101=Inputs!$B$104,Inputs!L59/1000,0)))</f>
        <v>3217.2918839090075</v>
      </c>
      <c r="L14" s="72">
        <f>IF(Inputs!$B$101=Inputs!$B$102,Inputs!M56/1000,IF(Inputs!$B$101=Inputs!$B$103,Inputs!M58/1000,IF(Inputs!$B$101=Inputs!$B$104,Inputs!M59/1000,0)))</f>
        <v>2781.6059370456314</v>
      </c>
      <c r="M14" s="72">
        <f>IF(Inputs!$B$101=Inputs!$B$102,Inputs!N56/1000,IF(Inputs!$B$101=Inputs!$B$103,Inputs!N58/1000,IF(Inputs!$B$101=Inputs!$B$104,Inputs!N59/1000,0)))</f>
        <v>2750.3891266245942</v>
      </c>
      <c r="N14" s="72">
        <f>IF(Inputs!$B$101=Inputs!$B$102,Inputs!O56/1000,IF(Inputs!$B$101=Inputs!$B$103,Inputs!O58/1000,IF(Inputs!$B$101=Inputs!$B$104,Inputs!O59/1000,0)))</f>
        <v>2874.5079106665899</v>
      </c>
      <c r="O14" s="72">
        <f>IF(Inputs!$B$101=Inputs!$B$102,Inputs!P56/1000,IF(Inputs!$B$101=Inputs!$B$103,Inputs!P58/1000,IF(Inputs!$B$101=Inputs!$B$104,Inputs!P59/1000,0)))</f>
        <v>1927.8766894522639</v>
      </c>
      <c r="P14" s="72">
        <f>IF(Inputs!$B$101=Inputs!$B$102,Inputs!Q56/1000,IF(Inputs!$B$101=Inputs!$B$103,Inputs!Q58/1000,IF(Inputs!$B$101=Inputs!$B$104,Inputs!Q59/1000,0)))</f>
        <v>1923.1371372598785</v>
      </c>
      <c r="Q14" s="72">
        <f>IF(Inputs!$B$101=Inputs!$B$102,Inputs!R56/1000,IF(Inputs!$B$101=Inputs!$B$103,Inputs!R58/1000,IF(Inputs!$B$101=Inputs!$B$104,Inputs!R59/1000,0)))</f>
        <v>1914.6129912190891</v>
      </c>
      <c r="R14" s="72">
        <f>IF(Inputs!$B$101=Inputs!$B$102,Inputs!S56/1000,IF(Inputs!$B$101=Inputs!$B$103,Inputs!S58/1000,IF(Inputs!$B$101=Inputs!$B$104,Inputs!S59/1000,0)))</f>
        <v>1909.8734390267036</v>
      </c>
      <c r="S14" s="72">
        <f>IF(Inputs!$B$101=Inputs!$B$102,Inputs!T56/1000,IF(Inputs!$B$101=Inputs!$B$103,Inputs!T58/1000,IF(Inputs!$B$101=Inputs!$B$104,Inputs!T59/1000,0)))</f>
        <v>1909.4887781557854</v>
      </c>
      <c r="T14" s="72">
        <f>IF(Inputs!$B$101=Inputs!$B$102,Inputs!U56/1000,IF(Inputs!$B$101=Inputs!$B$103,Inputs!U58/1000,IF(Inputs!$B$101=Inputs!$B$104,Inputs!U59/1000,0)))</f>
        <v>1903.9044317277701</v>
      </c>
      <c r="U14" s="72">
        <f>IF(Inputs!$B$101=Inputs!$B$102,Inputs!V56/1000,IF(Inputs!$B$101=Inputs!$B$103,Inputs!V58/1000,IF(Inputs!$B$101=Inputs!$B$104,Inputs!V59/1000,0)))</f>
        <v>1893.0811983882454</v>
      </c>
      <c r="V14" s="72">
        <f>IF(Inputs!$B$101=Inputs!$B$102,Inputs!W56/1000,IF(Inputs!$B$101=Inputs!$B$103,Inputs!W58/1000,IF(Inputs!$B$101=Inputs!$B$104,Inputs!W59/1000,0)))</f>
        <v>1890.7046664454722</v>
      </c>
      <c r="W14" s="72">
        <f>IF(Inputs!$B$101=Inputs!$B$102,Inputs!X56/1000,IF(Inputs!$B$101=Inputs!$B$103,Inputs!X58/1000,IF(Inputs!$B$101=Inputs!$B$104,Inputs!X59/1000,0)))</f>
        <v>2222.1724632563682</v>
      </c>
      <c r="X14" s="72">
        <f>IF(Inputs!$B$101=Inputs!$B$102,Inputs!Y56/1000,IF(Inputs!$B$101=Inputs!$B$103,Inputs!Y58/1000,IF(Inputs!$B$101=Inputs!$B$104,Inputs!Y59/1000,0)))</f>
        <v>2649.8796114851179</v>
      </c>
      <c r="Y14" s="72">
        <f>IF(Inputs!$B$101=Inputs!$B$102,Inputs!Z56/1000,IF(Inputs!$B$101=Inputs!$B$103,Inputs!Z58/1000,IF(Inputs!$B$101=Inputs!$B$104,Inputs!Z59/1000,0)))</f>
        <v>2535.6432444044872</v>
      </c>
      <c r="Z14" s="72">
        <f>IF(Inputs!$B$101=Inputs!$B$102,Inputs!AA56/1000,IF(Inputs!$B$101=Inputs!$B$103,Inputs!AA58/1000,IF(Inputs!$B$101=Inputs!$B$104,Inputs!AA59/1000,0)))</f>
        <v>2176.6794819925135</v>
      </c>
      <c r="AA14" s="72">
        <f>IF(Inputs!$B$101=Inputs!$B$102,Inputs!AB56/1000,IF(Inputs!$B$101=Inputs!$B$103,Inputs!AB58/1000,IF(Inputs!$B$101=Inputs!$B$104,Inputs!AB59/1000,0)))</f>
        <v>2126.6289594489608</v>
      </c>
      <c r="AB14" s="72">
        <f>IF(Inputs!$B$101=Inputs!$B$102,Inputs!AC56/1000,IF(Inputs!$B$101=Inputs!$B$103,Inputs!AC58/1000,IF(Inputs!$B$101=Inputs!$B$104,Inputs!AC59/1000,0)))</f>
        <v>2137.0900672002194</v>
      </c>
      <c r="AC14" s="72">
        <f>IF(Inputs!$B$101=Inputs!$B$102,Inputs!AD56/1000,IF(Inputs!$B$101=Inputs!$B$103,Inputs!AD58/1000,IF(Inputs!$B$101=Inputs!$B$104,Inputs!AD59/1000,0)))</f>
        <v>2289.1998506186173</v>
      </c>
      <c r="AD14" s="72">
        <f>IF(Inputs!$B$101=Inputs!$B$102,Inputs!AE56/1000,IF(Inputs!$B$101=Inputs!$B$103,Inputs!AE58/1000,IF(Inputs!$B$101=Inputs!$B$104,Inputs!AE59/1000,0)))</f>
        <v>2039.7932874650448</v>
      </c>
      <c r="AE14" s="72">
        <f>IF(Inputs!$B$101=Inputs!$B$102,Inputs!AF56/1000,IF(Inputs!$B$101=Inputs!$B$103,Inputs!AF58/1000,IF(Inputs!$B$101=Inputs!$B$104,Inputs!AF59/1000,0)))</f>
        <v>2018.4287514926216</v>
      </c>
      <c r="AF14" s="72">
        <f>IF(Inputs!$B$101=Inputs!$B$102,Inputs!AG56/1000,IF(Inputs!$B$101=Inputs!$B$103,Inputs!AG58/1000,IF(Inputs!$B$101=Inputs!$B$104,Inputs!AG59/1000,0)))</f>
        <v>2018.4287514926216</v>
      </c>
      <c r="AG14" s="72">
        <f>IF(Inputs!$B$101=Inputs!$B$102,Inputs!AH56/1000,IF(Inputs!$B$101=Inputs!$B$103,Inputs!AH58/1000,IF(Inputs!$B$101=Inputs!$B$104,Inputs!AH59/1000,0)))</f>
        <v>2018.4287514926216</v>
      </c>
      <c r="AH14" s="72">
        <f>IF(Inputs!$B$101=Inputs!$B$102,Inputs!AI56/1000,IF(Inputs!$B$101=Inputs!$B$103,Inputs!AI58/1000,IF(Inputs!$B$101=Inputs!$B$104,Inputs!AI59/1000,0)))</f>
        <v>2018.4287514926216</v>
      </c>
      <c r="AI14" s="72">
        <f>IF(Inputs!$B$101=Inputs!$B$102,Inputs!AJ56/1000,IF(Inputs!$B$101=Inputs!$B$103,Inputs!AJ58/1000,IF(Inputs!$B$101=Inputs!$B$104,Inputs!AJ59/1000,0)))</f>
        <v>2018.4287514926216</v>
      </c>
      <c r="AJ14" s="72">
        <f>IF(Inputs!$B$101=Inputs!$B$102,Inputs!AK56/1000,IF(Inputs!$B$101=Inputs!$B$103,Inputs!AK58/1000,IF(Inputs!$B$101=Inputs!$B$104,Inputs!AK59/1000,0)))</f>
        <v>2018.4287514926216</v>
      </c>
      <c r="AK14" s="72">
        <f>IF(Inputs!$B$101=Inputs!$B$102,Inputs!AL56/1000,IF(Inputs!$B$101=Inputs!$B$103,Inputs!AL58/1000,IF(Inputs!$B$101=Inputs!$B$104,Inputs!AL59/1000,0)))</f>
        <v>2018.4287514926216</v>
      </c>
      <c r="AL14" s="72">
        <f>IF(Inputs!$B$101=Inputs!$B$102,Inputs!AM56/1000,IF(Inputs!$B$101=Inputs!$B$103,Inputs!AM58/1000,IF(Inputs!$B$101=Inputs!$B$104,Inputs!AM59/1000,0)))</f>
        <v>2018.4287514926216</v>
      </c>
      <c r="AM14" s="72">
        <f>IF(Inputs!$B$101=Inputs!$B$102,Inputs!AN56/1000,IF(Inputs!$B$101=Inputs!$B$103,Inputs!AN58/1000,IF(Inputs!$B$101=Inputs!$B$104,Inputs!AN59/1000,0)))</f>
        <v>2018.4287514926216</v>
      </c>
      <c r="AN14" s="72">
        <f>IF(Inputs!$B$101=Inputs!$B$102,Inputs!AO56/1000,IF(Inputs!$B$101=Inputs!$B$103,Inputs!AO58/1000,IF(Inputs!$B$101=Inputs!$B$104,Inputs!AO59/1000,0)))</f>
        <v>2018.4287514926216</v>
      </c>
      <c r="AO14" s="72">
        <f>IF(Inputs!$B$101=Inputs!$B$102,Inputs!AP56/1000,IF(Inputs!$B$101=Inputs!$B$103,Inputs!AP58/1000,IF(Inputs!$B$101=Inputs!$B$104,Inputs!AP59/1000,0)))</f>
        <v>2018.4287514926216</v>
      </c>
      <c r="AP14" s="72">
        <f>IF(Inputs!$B$101=Inputs!$B$102,Inputs!AQ56/1000,IF(Inputs!$B$101=Inputs!$B$103,Inputs!AQ58/1000,IF(Inputs!$B$101=Inputs!$B$104,Inputs!AQ59/1000,0)))</f>
        <v>2018.4287514926216</v>
      </c>
      <c r="AQ14" s="72">
        <f>IF(Inputs!$B$101=Inputs!$B$102,Inputs!AR56/1000,IF(Inputs!$B$101=Inputs!$B$103,Inputs!AR58/1000,IF(Inputs!$B$101=Inputs!$B$104,Inputs!AR59/1000,0)))</f>
        <v>2018.4287514926216</v>
      </c>
    </row>
    <row r="15" spans="1:43" ht="13.5" thickBot="1">
      <c r="A15" s="88" t="s">
        <v>0</v>
      </c>
      <c r="B15" s="51"/>
      <c r="C15" s="89"/>
      <c r="D15" s="72">
        <f>IF(Inputs!$B$101=Inputs!$B$102,Inputs!E62/1000,IF(Inputs!$B$101=Inputs!$B$103,Inputs!E64/1000,IF(Inputs!$B$101=Inputs!$B$104,Inputs!E65/1000,0)))</f>
        <v>2129.2006083845777</v>
      </c>
      <c r="E15" s="72">
        <f>IF(Inputs!$B$101=Inputs!$B$102,Inputs!F62/1000,IF(Inputs!$B$101=Inputs!$B$103,Inputs!F64/1000,IF(Inputs!$B$101=Inputs!$B$104,Inputs!F65/1000,0)))</f>
        <v>1580.319756761324</v>
      </c>
      <c r="F15" s="72">
        <f>IF(Inputs!$B$101=Inputs!$B$102,Inputs!G62/1000,IF(Inputs!$B$101=Inputs!$B$103,Inputs!G64/1000,IF(Inputs!$B$101=Inputs!$B$104,Inputs!G65/1000,0)))</f>
        <v>1387.1905868976692</v>
      </c>
      <c r="G15" s="72">
        <f>IF(Inputs!$B$101=Inputs!$B$102,Inputs!H62/1000,IF(Inputs!$B$101=Inputs!$B$103,Inputs!H64/1000,IF(Inputs!$B$101=Inputs!$B$104,Inputs!H65/1000,0)))</f>
        <v>1431.6120754367287</v>
      </c>
      <c r="H15" s="72">
        <f>IF(Inputs!$B$101=Inputs!$B$102,Inputs!I62/1000,IF(Inputs!$B$101=Inputs!$B$103,Inputs!I64/1000,IF(Inputs!$B$101=Inputs!$B$104,Inputs!I65/1000,0)))</f>
        <v>1494.5123060298713</v>
      </c>
      <c r="I15" s="72">
        <f>IF(Inputs!$B$101=Inputs!$B$102,Inputs!J62/1000,IF(Inputs!$B$101=Inputs!$B$103,Inputs!J64/1000,IF(Inputs!$B$101=Inputs!$B$104,Inputs!J65/1000,0)))</f>
        <v>1518.7059095927866</v>
      </c>
      <c r="J15" s="72">
        <f>IF(Inputs!$B$101=Inputs!$B$102,Inputs!K62/1000,IF(Inputs!$B$101=Inputs!$B$103,Inputs!K64/1000,IF(Inputs!$B$101=Inputs!$B$104,Inputs!K65/1000,0)))</f>
        <v>1544.5930654051058</v>
      </c>
      <c r="K15" s="72">
        <f>IF(Inputs!$B$101=Inputs!$B$102,Inputs!L62/1000,IF(Inputs!$B$101=Inputs!$B$103,Inputs!L64/1000,IF(Inputs!$B$101=Inputs!$B$104,Inputs!L65/1000,0)))</f>
        <v>1572.2923221242872</v>
      </c>
      <c r="L15" s="72">
        <f>IF(Inputs!$B$101=Inputs!$B$102,Inputs!M62/1000,IF(Inputs!$B$101=Inputs!$B$103,Inputs!M64/1000,IF(Inputs!$B$101=Inputs!$B$104,Inputs!M65/1000,0)))</f>
        <v>1601.9305268138114</v>
      </c>
      <c r="M15" s="72">
        <f>IF(Inputs!$B$101=Inputs!$B$102,Inputs!N62/1000,IF(Inputs!$B$101=Inputs!$B$103,Inputs!N64/1000,IF(Inputs!$B$101=Inputs!$B$104,Inputs!N65/1000,0)))</f>
        <v>1633.643405831602</v>
      </c>
      <c r="N15" s="72">
        <f>IF(Inputs!$B$101=Inputs!$B$102,Inputs!O62/1000,IF(Inputs!$B$101=Inputs!$B$103,Inputs!O64/1000,IF(Inputs!$B$101=Inputs!$B$104,Inputs!O65/1000,0)))</f>
        <v>1667.5761863806385</v>
      </c>
      <c r="O15" s="72">
        <f>IF(Inputs!$B$101=Inputs!$B$102,Inputs!P62/1000,IF(Inputs!$B$101=Inputs!$B$103,Inputs!P64/1000,IF(Inputs!$B$101=Inputs!$B$104,Inputs!P65/1000,0)))</f>
        <v>1703.8842615681071</v>
      </c>
      <c r="P15" s="72">
        <f>IF(Inputs!$B$101=Inputs!$B$102,Inputs!Q62/1000,IF(Inputs!$B$101=Inputs!$B$103,Inputs!Q64/1000,IF(Inputs!$B$101=Inputs!$B$104,Inputs!Q65/1000,0)))</f>
        <v>1742.7339020186992</v>
      </c>
      <c r="Q15" s="72">
        <f>IF(Inputs!$B$101=Inputs!$B$102,Inputs!R62/1000,IF(Inputs!$B$101=Inputs!$B$103,Inputs!R64/1000,IF(Inputs!$B$101=Inputs!$B$104,Inputs!R65/1000,0)))</f>
        <v>1784.3030173008319</v>
      </c>
      <c r="R15" s="72">
        <f>IF(Inputs!$B$101=Inputs!$B$102,Inputs!S62/1000,IF(Inputs!$B$101=Inputs!$B$103,Inputs!S64/1000,IF(Inputs!$B$101=Inputs!$B$104,Inputs!S65/1000,0)))</f>
        <v>1828.7819706527143</v>
      </c>
      <c r="S15" s="72">
        <f>IF(Inputs!$B$101=Inputs!$B$102,Inputs!T62/1000,IF(Inputs!$B$101=Inputs!$B$103,Inputs!T64/1000,IF(Inputs!$B$101=Inputs!$B$104,Inputs!T65/1000,0)))</f>
        <v>1876.3744507392282</v>
      </c>
      <c r="T15" s="72">
        <f>IF(Inputs!$B$101=Inputs!$B$102,Inputs!U62/1000,IF(Inputs!$B$101=Inputs!$B$103,Inputs!U64/1000,IF(Inputs!$B$101=Inputs!$B$104,Inputs!U65/1000,0)))</f>
        <v>1927.2984044317984</v>
      </c>
      <c r="U15" s="72">
        <f>IF(Inputs!$B$101=Inputs!$B$102,Inputs!V62/1000,IF(Inputs!$B$101=Inputs!$B$103,Inputs!V64/1000,IF(Inputs!$B$101=Inputs!$B$104,Inputs!V65/1000,0)))</f>
        <v>1981.7870348828478</v>
      </c>
      <c r="V15" s="72">
        <f>IF(Inputs!$B$101=Inputs!$B$102,Inputs!W62/1000,IF(Inputs!$B$101=Inputs!$B$103,Inputs!W64/1000,IF(Inputs!$B$101=Inputs!$B$104,Inputs!W65/1000,0)))</f>
        <v>2040.0898694654718</v>
      </c>
      <c r="W15" s="72">
        <f>IF(Inputs!$B$101=Inputs!$B$102,Inputs!X62/1000,IF(Inputs!$B$101=Inputs!$B$103,Inputs!X64/1000,IF(Inputs!$B$101=Inputs!$B$104,Inputs!X65/1000,0)))</f>
        <v>2102.4739024688788</v>
      </c>
      <c r="X15" s="72">
        <f>IF(Inputs!$B$101=Inputs!$B$102,Inputs!Y62/1000,IF(Inputs!$B$101=Inputs!$B$103,Inputs!Y64/1000,IF(Inputs!$B$101=Inputs!$B$104,Inputs!Y65/1000,0)))</f>
        <v>2169.2248177825245</v>
      </c>
      <c r="Y15" s="72">
        <f>IF(Inputs!$B$101=Inputs!$B$102,Inputs!Z62/1000,IF(Inputs!$B$101=Inputs!$B$103,Inputs!Z64/1000,IF(Inputs!$B$101=Inputs!$B$104,Inputs!Z65/1000,0)))</f>
        <v>2240.6482971681253</v>
      </c>
      <c r="Z15" s="72">
        <f>IF(Inputs!$B$101=Inputs!$B$102,Inputs!AA62/1000,IF(Inputs!$B$101=Inputs!$B$103,Inputs!AA64/1000,IF(Inputs!$B$101=Inputs!$B$104,Inputs!AA65/1000,0)))</f>
        <v>2317.0714201107185</v>
      </c>
      <c r="AA15" s="72">
        <f>IF(Inputs!$B$101=Inputs!$B$102,Inputs!AB62/1000,IF(Inputs!$B$101=Inputs!$B$103,Inputs!AB64/1000,IF(Inputs!$B$101=Inputs!$B$104,Inputs!AB65/1000,0)))</f>
        <v>2398.8441616592922</v>
      </c>
      <c r="AB15" s="72">
        <f>IF(Inputs!$B$101=Inputs!$B$102,Inputs!AC62/1000,IF(Inputs!$B$101=Inputs!$B$103,Inputs!AC64/1000,IF(Inputs!$B$101=Inputs!$B$104,Inputs!AC65/1000,0)))</f>
        <v>2486.340995116268</v>
      </c>
      <c r="AC15" s="72">
        <f>IF(Inputs!$B$101=Inputs!$B$102,Inputs!AD62/1000,IF(Inputs!$B$101=Inputs!$B$103,Inputs!AD64/1000,IF(Inputs!$B$101=Inputs!$B$104,Inputs!AD65/1000,0)))</f>
        <v>2579.9626069152305</v>
      </c>
      <c r="AD15" s="72">
        <f>IF(Inputs!$B$101=Inputs!$B$102,Inputs!AE62/1000,IF(Inputs!$B$101=Inputs!$B$103,Inputs!AE64/1000,IF(Inputs!$B$101=Inputs!$B$104,Inputs!AE65/1000,0)))</f>
        <v>2680.1377315401205</v>
      </c>
      <c r="AE15" s="72">
        <f>IF(Inputs!$B$101=Inputs!$B$102,Inputs!AF62/1000,IF(Inputs!$B$101=Inputs!$B$103,Inputs!AF64/1000,IF(Inputs!$B$101=Inputs!$B$104,Inputs!AF65/1000,0)))</f>
        <v>2787.3251148887534</v>
      </c>
      <c r="AF15" s="72">
        <f>IF(Inputs!$B$101=Inputs!$B$102,Inputs!AG62/1000,IF(Inputs!$B$101=Inputs!$B$103,Inputs!AG64/1000,IF(Inputs!$B$101=Inputs!$B$104,Inputs!AG65/1000,0)))</f>
        <v>2902.0156150717903</v>
      </c>
      <c r="AG15" s="72">
        <f>IF(Inputs!$B$101=Inputs!$B$102,Inputs!AH62/1000,IF(Inputs!$B$101=Inputs!$B$103,Inputs!AH64/1000,IF(Inputs!$B$101=Inputs!$B$104,Inputs!AH65/1000,0)))</f>
        <v>3024.7344502676397</v>
      </c>
      <c r="AH15" s="72">
        <f>IF(Inputs!$B$101=Inputs!$B$102,Inputs!AI62/1000,IF(Inputs!$B$101=Inputs!$B$103,Inputs!AI64/1000,IF(Inputs!$B$101=Inputs!$B$104,Inputs!AI65/1000,0)))</f>
        <v>3156.043603927199</v>
      </c>
      <c r="AI15" s="72">
        <f>IF(Inputs!$B$101=Inputs!$B$102,Inputs!AJ62/1000,IF(Inputs!$B$101=Inputs!$B$103,Inputs!AJ64/1000,IF(Inputs!$B$101=Inputs!$B$104,Inputs!AJ65/1000,0)))</f>
        <v>3296.5443983429273</v>
      </c>
      <c r="AJ15" s="72">
        <f>IF(Inputs!$B$101=Inputs!$B$102,Inputs!AK62/1000,IF(Inputs!$B$101=Inputs!$B$103,Inputs!AK64/1000,IF(Inputs!$B$101=Inputs!$B$104,Inputs!AK65/1000,0)))</f>
        <v>3446.8802483677559</v>
      </c>
      <c r="AK15" s="72">
        <f>IF(Inputs!$B$101=Inputs!$B$102,Inputs!AL62/1000,IF(Inputs!$B$101=Inputs!$B$103,Inputs!AL64/1000,IF(Inputs!$B$101=Inputs!$B$104,Inputs!AL65/1000,0)))</f>
        <v>3607.7396078943239</v>
      </c>
      <c r="AL15" s="72">
        <f>IF(Inputs!$B$101=Inputs!$B$102,Inputs!AM62/1000,IF(Inputs!$B$101=Inputs!$B$103,Inputs!AM64/1000,IF(Inputs!$B$101=Inputs!$B$104,Inputs!AM65/1000,0)))</f>
        <v>3779.8591225877503</v>
      </c>
      <c r="AM15" s="72">
        <f>IF(Inputs!$B$101=Inputs!$B$102,Inputs!AN62/1000,IF(Inputs!$B$101=Inputs!$B$103,Inputs!AN64/1000,IF(Inputs!$B$101=Inputs!$B$104,Inputs!AN65/1000,0)))</f>
        <v>3964.0270033097167</v>
      </c>
      <c r="AN15" s="72">
        <f>IF(Inputs!$B$101=Inputs!$B$102,Inputs!AO62/1000,IF(Inputs!$B$101=Inputs!$B$103,Inputs!AO64/1000,IF(Inputs!$B$101=Inputs!$B$104,Inputs!AO65/1000,0)))</f>
        <v>4161.0866356822207</v>
      </c>
      <c r="AO15" s="72">
        <f>IF(Inputs!$B$101=Inputs!$B$102,Inputs!AP62/1000,IF(Inputs!$B$101=Inputs!$B$103,Inputs!AP64/1000,IF(Inputs!$B$101=Inputs!$B$104,Inputs!AP65/1000,0)))</f>
        <v>4371.9404423208016</v>
      </c>
      <c r="AP15" s="72">
        <f>IF(Inputs!$B$101=Inputs!$B$102,Inputs!AQ62/1000,IF(Inputs!$B$101=Inputs!$B$103,Inputs!AQ64/1000,IF(Inputs!$B$101=Inputs!$B$104,Inputs!AQ65/1000,0)))</f>
        <v>4597.5540154240816</v>
      </c>
      <c r="AQ15" s="72">
        <f>IF(Inputs!$B$101=Inputs!$B$102,Inputs!AR62/1000,IF(Inputs!$B$101=Inputs!$B$103,Inputs!AR64/1000,IF(Inputs!$B$101=Inputs!$B$104,Inputs!AR65/1000,0)))</f>
        <v>4838.9605386445919</v>
      </c>
    </row>
    <row r="16" spans="1:43" ht="13.5" thickBot="1">
      <c r="A16" s="88" t="s">
        <v>36</v>
      </c>
      <c r="B16" s="51"/>
      <c r="C16" s="89"/>
      <c r="D16" s="72">
        <f t="shared" ref="D16:AQ16" si="15">SUM(D17:D19)</f>
        <v>24873.157631238799</v>
      </c>
      <c r="E16" s="72">
        <f t="shared" si="15"/>
        <v>34264.27205660184</v>
      </c>
      <c r="F16" s="72">
        <f t="shared" si="15"/>
        <v>34884.607902322503</v>
      </c>
      <c r="G16" s="72">
        <f t="shared" si="15"/>
        <v>35520.408565880163</v>
      </c>
      <c r="H16" s="72">
        <f t="shared" si="15"/>
        <v>36136.602014417032</v>
      </c>
      <c r="I16" s="72">
        <f t="shared" si="15"/>
        <v>36699.299553842902</v>
      </c>
      <c r="J16" s="72">
        <f t="shared" si="15"/>
        <v>37292.900597237269</v>
      </c>
      <c r="K16" s="72">
        <f t="shared" si="15"/>
        <v>37893.850952677421</v>
      </c>
      <c r="L16" s="72">
        <f t="shared" si="15"/>
        <v>38503.057799372502</v>
      </c>
      <c r="M16" s="72">
        <f t="shared" si="15"/>
        <v>39121.989114966949</v>
      </c>
      <c r="N16" s="72">
        <f t="shared" si="15"/>
        <v>39775.365715115171</v>
      </c>
      <c r="O16" s="72">
        <f t="shared" si="15"/>
        <v>40388.634529748495</v>
      </c>
      <c r="P16" s="72">
        <f t="shared" si="15"/>
        <v>41001.935005485255</v>
      </c>
      <c r="Q16" s="72">
        <f t="shared" si="15"/>
        <v>41615.267935462558</v>
      </c>
      <c r="R16" s="72">
        <f t="shared" si="15"/>
        <v>42228.633859138499</v>
      </c>
      <c r="S16" s="72">
        <f t="shared" si="15"/>
        <v>42842.033324938086</v>
      </c>
      <c r="T16" s="72">
        <f t="shared" si="15"/>
        <v>43455.46689040232</v>
      </c>
      <c r="U16" s="72">
        <f t="shared" si="15"/>
        <v>44068.935122339717</v>
      </c>
      <c r="V16" s="72">
        <f t="shared" si="15"/>
        <v>30820.283124358732</v>
      </c>
      <c r="W16" s="72">
        <f t="shared" si="15"/>
        <v>31431.63112637775</v>
      </c>
      <c r="X16" s="72">
        <f t="shared" si="15"/>
        <v>31942.051128396764</v>
      </c>
      <c r="Y16" s="72">
        <f t="shared" si="15"/>
        <v>32452.471130415775</v>
      </c>
      <c r="Z16" s="72">
        <f t="shared" si="15"/>
        <v>32962.891132434794</v>
      </c>
      <c r="AA16" s="72">
        <f t="shared" si="15"/>
        <v>33473.311134453805</v>
      </c>
      <c r="AB16" s="72">
        <f t="shared" si="15"/>
        <v>33983.731136472823</v>
      </c>
      <c r="AC16" s="72">
        <f t="shared" si="15"/>
        <v>34494.151138491841</v>
      </c>
      <c r="AD16" s="72">
        <f t="shared" si="15"/>
        <v>35004.57114051086</v>
      </c>
      <c r="AE16" s="72">
        <f t="shared" si="15"/>
        <v>35514.991142529871</v>
      </c>
      <c r="AF16" s="72">
        <f t="shared" si="15"/>
        <v>36025.411144548889</v>
      </c>
      <c r="AG16" s="72">
        <f t="shared" si="15"/>
        <v>36535.8311465679</v>
      </c>
      <c r="AH16" s="72">
        <f t="shared" si="15"/>
        <v>36734.901273294716</v>
      </c>
      <c r="AI16" s="72">
        <f t="shared" si="15"/>
        <v>36892.354935511321</v>
      </c>
      <c r="AJ16" s="72">
        <f t="shared" si="15"/>
        <v>37044.908269979889</v>
      </c>
      <c r="AK16" s="72">
        <f t="shared" si="15"/>
        <v>37197.46160444845</v>
      </c>
      <c r="AL16" s="72">
        <f t="shared" si="15"/>
        <v>37350.014938917011</v>
      </c>
      <c r="AM16" s="72">
        <f t="shared" si="15"/>
        <v>37502.568273385579</v>
      </c>
      <c r="AN16" s="72">
        <f t="shared" si="15"/>
        <v>37655.121607854147</v>
      </c>
      <c r="AO16" s="72">
        <f t="shared" si="15"/>
        <v>37655.121607854147</v>
      </c>
      <c r="AP16" s="72">
        <f t="shared" si="15"/>
        <v>37655.121607854147</v>
      </c>
      <c r="AQ16" s="72">
        <f t="shared" si="15"/>
        <v>37655.121607854147</v>
      </c>
    </row>
    <row r="17" spans="1:43" ht="13.5" outlineLevel="1" thickBot="1">
      <c r="A17" s="145" t="s">
        <v>97</v>
      </c>
      <c r="B17" s="43"/>
      <c r="C17" s="43"/>
      <c r="D17" s="73">
        <f>IF(Inputs!$B$101=Inputs!$B$102,Inputs!E69/1000,IF(Inputs!$B$101=Inputs!$B$103,Inputs!E77/1000,IF(Inputs!$B$101=Inputs!$B$104,Inputs!E85/1000,0)))</f>
        <v>895.51189743589725</v>
      </c>
      <c r="E17" s="73">
        <f>IF(Inputs!$B$101=Inputs!$B$102,Inputs!F69/1000,IF(Inputs!$B$101=Inputs!$B$103,Inputs!F77/1000,IF(Inputs!$B$101=Inputs!$B$104,Inputs!F85/1000,0)))</f>
        <v>1622.0473600207774</v>
      </c>
      <c r="F17" s="73">
        <f>IF(Inputs!$B$101=Inputs!$B$102,Inputs!G69/1000,IF(Inputs!$B$101=Inputs!$B$103,Inputs!G77/1000,IF(Inputs!$B$101=Inputs!$B$104,Inputs!G85/1000,0)))</f>
        <v>2155.9103174451229</v>
      </c>
      <c r="G17" s="73">
        <f>IF(Inputs!$B$101=Inputs!$B$102,Inputs!H69/1000,IF(Inputs!$B$101=Inputs!$B$103,Inputs!H77/1000,IF(Inputs!$B$101=Inputs!$B$104,Inputs!H85/1000,0)))</f>
        <v>2713.0727660401612</v>
      </c>
      <c r="H17" s="73">
        <f>IF(Inputs!$B$101=Inputs!$B$102,Inputs!I69/1000,IF(Inputs!$B$101=Inputs!$B$103,Inputs!I77/1000,IF(Inputs!$B$101=Inputs!$B$104,Inputs!I85/1000,0)))</f>
        <v>3261.1427302759048</v>
      </c>
      <c r="I17" s="73">
        <f>IF(Inputs!$B$101=Inputs!$B$102,Inputs!J69/1000,IF(Inputs!$B$101=Inputs!$B$103,Inputs!J77/1000,IF(Inputs!$B$101=Inputs!$B$104,Inputs!J85/1000,0)))</f>
        <v>3744.6779326044566</v>
      </c>
      <c r="J17" s="73">
        <f>IF(Inputs!$B$101=Inputs!$B$102,Inputs!K69/1000,IF(Inputs!$B$101=Inputs!$B$103,Inputs!K77/1000,IF(Inputs!$B$101=Inputs!$B$104,Inputs!K85/1000,0)))</f>
        <v>4238.7188403019809</v>
      </c>
      <c r="K17" s="73">
        <f>IF(Inputs!$B$101=Inputs!$B$102,Inputs!L69/1000,IF(Inputs!$B$101=Inputs!$B$103,Inputs!L77/1000,IF(Inputs!$B$101=Inputs!$B$104,Inputs!L85/1000,0)))</f>
        <v>4739.0183106679833</v>
      </c>
      <c r="L17" s="73">
        <f>IF(Inputs!$B$101=Inputs!$B$102,Inputs!M69/1000,IF(Inputs!$B$101=Inputs!$B$103,Inputs!M77/1000,IF(Inputs!$B$101=Inputs!$B$104,Inputs!M85/1000,0)))</f>
        <v>5239.3177810339857</v>
      </c>
      <c r="M17" s="73">
        <f>IF(Inputs!$B$101=Inputs!$B$102,Inputs!N69/1000,IF(Inputs!$B$101=Inputs!$B$103,Inputs!N77/1000,IF(Inputs!$B$101=Inputs!$B$104,Inputs!N85/1000,0)))</f>
        <v>5739.6172513999882</v>
      </c>
      <c r="N17" s="73">
        <f>IF(Inputs!$B$101=Inputs!$B$102,Inputs!O69/1000,IF(Inputs!$B$101=Inputs!$B$103,Inputs!O77/1000,IF(Inputs!$B$101=Inputs!$B$104,Inputs!O85/1000,0)))</f>
        <v>6300.47352176599</v>
      </c>
      <c r="O17" s="73">
        <f>IF(Inputs!$B$101=Inputs!$B$102,Inputs!P69/1000,IF(Inputs!$B$101=Inputs!$B$103,Inputs!P77/1000,IF(Inputs!$B$101=Inputs!$B$104,Inputs!P85/1000,0)))</f>
        <v>6861.3297921319927</v>
      </c>
      <c r="P17" s="73">
        <f>IF(Inputs!$B$101=Inputs!$B$102,Inputs!Q69/1000,IF(Inputs!$B$101=Inputs!$B$103,Inputs!Q77/1000,IF(Inputs!$B$101=Inputs!$B$104,Inputs!Q85/1000,0)))</f>
        <v>7422.1860624979954</v>
      </c>
      <c r="Q17" s="73">
        <f>IF(Inputs!$B$101=Inputs!$B$102,Inputs!R69/1000,IF(Inputs!$B$101=Inputs!$B$103,Inputs!R77/1000,IF(Inputs!$B$101=Inputs!$B$104,Inputs!R85/1000,0)))</f>
        <v>7983.0423328639972</v>
      </c>
      <c r="R17" s="73">
        <f>IF(Inputs!$B$101=Inputs!$B$102,Inputs!S69/1000,IF(Inputs!$B$101=Inputs!$B$103,Inputs!S77/1000,IF(Inputs!$B$101=Inputs!$B$104,Inputs!S85/1000,0)))</f>
        <v>8543.8986032299999</v>
      </c>
      <c r="S17" s="73">
        <f>IF(Inputs!$B$101=Inputs!$B$102,Inputs!T69/1000,IF(Inputs!$B$101=Inputs!$B$103,Inputs!T77/1000,IF(Inputs!$B$101=Inputs!$B$104,Inputs!T85/1000,0)))</f>
        <v>9104.7548735960008</v>
      </c>
      <c r="T17" s="73">
        <f>IF(Inputs!$B$101=Inputs!$B$102,Inputs!U69/1000,IF(Inputs!$B$101=Inputs!$B$103,Inputs!U77/1000,IF(Inputs!$B$101=Inputs!$B$104,Inputs!U85/1000,0)))</f>
        <v>9665.6111439620054</v>
      </c>
      <c r="U17" s="73">
        <f>IF(Inputs!$B$101=Inputs!$B$102,Inputs!V69/1000,IF(Inputs!$B$101=Inputs!$B$103,Inputs!V77/1000,IF(Inputs!$B$101=Inputs!$B$104,Inputs!V85/1000,0)))</f>
        <v>10226.467414328008</v>
      </c>
      <c r="V17" s="73">
        <f>IF(Inputs!$B$101=Inputs!$B$102,Inputs!W69/1000,IF(Inputs!$B$101=Inputs!$B$103,Inputs!W77/1000,IF(Inputs!$B$101=Inputs!$B$104,Inputs!W85/1000,0)))</f>
        <v>10787.323684694009</v>
      </c>
      <c r="W17" s="73">
        <f>IF(Inputs!$B$101=Inputs!$B$102,Inputs!X69/1000,IF(Inputs!$B$101=Inputs!$B$103,Inputs!X77/1000,IF(Inputs!$B$101=Inputs!$B$104,Inputs!X85/1000,0)))</f>
        <v>11348.179955060014</v>
      </c>
      <c r="X17" s="73">
        <f>IF(Inputs!$B$101=Inputs!$B$102,Inputs!Y69/1000,IF(Inputs!$B$101=Inputs!$B$103,Inputs!Y77/1000,IF(Inputs!$B$101=Inputs!$B$104,Inputs!Y85/1000,0)))</f>
        <v>11808.108225426015</v>
      </c>
      <c r="Y17" s="73">
        <f>IF(Inputs!$B$101=Inputs!$B$102,Inputs!Z69/1000,IF(Inputs!$B$101=Inputs!$B$103,Inputs!Z77/1000,IF(Inputs!$B$101=Inputs!$B$104,Inputs!Z85/1000,0)))</f>
        <v>12268.036495792016</v>
      </c>
      <c r="Z17" s="73">
        <f>IF(Inputs!$B$101=Inputs!$B$102,Inputs!AA69/1000,IF(Inputs!$B$101=Inputs!$B$103,Inputs!AA77/1000,IF(Inputs!$B$101=Inputs!$B$104,Inputs!AA85/1000,0)))</f>
        <v>12727.964766158018</v>
      </c>
      <c r="AA17" s="73">
        <f>IF(Inputs!$B$101=Inputs!$B$102,Inputs!AB69/1000,IF(Inputs!$B$101=Inputs!$B$103,Inputs!AB77/1000,IF(Inputs!$B$101=Inputs!$B$104,Inputs!AB85/1000,0)))</f>
        <v>13187.893036524021</v>
      </c>
      <c r="AB17" s="73">
        <f>IF(Inputs!$B$101=Inputs!$B$102,Inputs!AC69/1000,IF(Inputs!$B$101=Inputs!$B$103,Inputs!AC77/1000,IF(Inputs!$B$101=Inputs!$B$104,Inputs!AC85/1000,0)))</f>
        <v>13647.821306890026</v>
      </c>
      <c r="AC17" s="73">
        <f>IF(Inputs!$B$101=Inputs!$B$102,Inputs!AD69/1000,IF(Inputs!$B$101=Inputs!$B$103,Inputs!AD77/1000,IF(Inputs!$B$101=Inputs!$B$104,Inputs!AD85/1000,0)))</f>
        <v>14107.749577256027</v>
      </c>
      <c r="AD17" s="73">
        <f>IF(Inputs!$B$101=Inputs!$B$102,Inputs!AE69/1000,IF(Inputs!$B$101=Inputs!$B$103,Inputs!AE77/1000,IF(Inputs!$B$101=Inputs!$B$104,Inputs!AE85/1000,0)))</f>
        <v>14567.677847622032</v>
      </c>
      <c r="AE17" s="73">
        <f>IF(Inputs!$B$101=Inputs!$B$102,Inputs!AF69/1000,IF(Inputs!$B$101=Inputs!$B$103,Inputs!AF77/1000,IF(Inputs!$B$101=Inputs!$B$104,Inputs!AF85/1000,0)))</f>
        <v>15027.606117988031</v>
      </c>
      <c r="AF17" s="73">
        <f>IF(Inputs!$B$101=Inputs!$B$102,Inputs!AG69/1000,IF(Inputs!$B$101=Inputs!$B$103,Inputs!AG77/1000,IF(Inputs!$B$101=Inputs!$B$104,Inputs!AG85/1000,0)))</f>
        <v>15487.534388354037</v>
      </c>
      <c r="AG17" s="73">
        <f>IF(Inputs!$B$101=Inputs!$B$102,Inputs!AH69/1000,IF(Inputs!$B$101=Inputs!$B$103,Inputs!AH77/1000,IF(Inputs!$B$101=Inputs!$B$104,Inputs!AH85/1000,0)))</f>
        <v>15947.462658720035</v>
      </c>
      <c r="AH17" s="73">
        <f>IF(Inputs!$B$101=Inputs!$B$102,Inputs!AI69/1000,IF(Inputs!$B$101=Inputs!$B$103,Inputs!AI77/1000,IF(Inputs!$B$101=Inputs!$B$104,Inputs!AI85/1000,0)))</f>
        <v>16100.015993188603</v>
      </c>
      <c r="AI17" s="73">
        <f>IF(Inputs!$B$101=Inputs!$B$102,Inputs!AJ69/1000,IF(Inputs!$B$101=Inputs!$B$103,Inputs!AJ77/1000,IF(Inputs!$B$101=Inputs!$B$104,Inputs!AJ85/1000,0)))</f>
        <v>16252.569327657171</v>
      </c>
      <c r="AJ17" s="73">
        <f>IF(Inputs!$B$101=Inputs!$B$102,Inputs!AK69/1000,IF(Inputs!$B$101=Inputs!$B$103,Inputs!AK77/1000,IF(Inputs!$B$101=Inputs!$B$104,Inputs!AK85/1000,0)))</f>
        <v>16405.122662125737</v>
      </c>
      <c r="AK17" s="73">
        <f>IF(Inputs!$B$101=Inputs!$B$102,Inputs!AL69/1000,IF(Inputs!$B$101=Inputs!$B$103,Inputs!AL77/1000,IF(Inputs!$B$101=Inputs!$B$104,Inputs!AL85/1000,0)))</f>
        <v>16557.675996594302</v>
      </c>
      <c r="AL17" s="73">
        <f>IF(Inputs!$B$101=Inputs!$B$102,Inputs!AM69/1000,IF(Inputs!$B$101=Inputs!$B$103,Inputs!AM77/1000,IF(Inputs!$B$101=Inputs!$B$104,Inputs!AM85/1000,0)))</f>
        <v>16710.229331062867</v>
      </c>
      <c r="AM17" s="73">
        <f>IF(Inputs!$B$101=Inputs!$B$102,Inputs!AN69/1000,IF(Inputs!$B$101=Inputs!$B$103,Inputs!AN77/1000,IF(Inputs!$B$101=Inputs!$B$104,Inputs!AN85/1000,0)))</f>
        <v>16862.782665531435</v>
      </c>
      <c r="AN17" s="73">
        <f>IF(Inputs!$B$101=Inputs!$B$102,Inputs!AO69/1000,IF(Inputs!$B$101=Inputs!$B$103,Inputs!AO77/1000,IF(Inputs!$B$101=Inputs!$B$104,Inputs!AO85/1000,0)))</f>
        <v>17015.335999999999</v>
      </c>
      <c r="AO17" s="73">
        <f>IF(Inputs!$B$101=Inputs!$B$102,Inputs!AP69/1000,IF(Inputs!$B$101=Inputs!$B$103,Inputs!AP77/1000,IF(Inputs!$B$101=Inputs!$B$104,Inputs!AP85/1000,0)))</f>
        <v>17015.335999999999</v>
      </c>
      <c r="AP17" s="73">
        <f>IF(Inputs!$B$101=Inputs!$B$102,Inputs!AQ69/1000,IF(Inputs!$B$101=Inputs!$B$103,Inputs!AQ77/1000,IF(Inputs!$B$101=Inputs!$B$104,Inputs!AQ85/1000,0)))</f>
        <v>17015.335999999999</v>
      </c>
      <c r="AQ17" s="73">
        <f>IF(Inputs!$B$101=Inputs!$B$102,Inputs!AR69/1000,IF(Inputs!$B$101=Inputs!$B$103,Inputs!AR77/1000,IF(Inputs!$B$101=Inputs!$B$104,Inputs!AR85/1000,0)))</f>
        <v>17015.335999999999</v>
      </c>
    </row>
    <row r="18" spans="1:43" ht="13.5" outlineLevel="1" thickBot="1">
      <c r="A18" s="92" t="s">
        <v>100</v>
      </c>
      <c r="B18" s="43"/>
      <c r="C18" s="43"/>
      <c r="D18" s="73">
        <f>IF(Inputs!$B$101=Inputs!$B$102,SUM(Inputs!E70:E72)/1000,IF(Inputs!$B$101=Inputs!$B$103,Inputs!E78/1000,IF(Inputs!$B$101=Inputs!$B$104,Inputs!E86/1000,0)))</f>
        <v>2.0583993326874999</v>
      </c>
      <c r="E18" s="73">
        <f>IF(Inputs!$B$101=Inputs!$B$102,SUM(Inputs!F70:F72)/1000,IF(Inputs!$B$101=Inputs!$B$103,Inputs!F78/1000,IF(Inputs!$B$101=Inputs!$B$104,Inputs!F86/1000,0)))</f>
        <v>39.324696581062497</v>
      </c>
      <c r="F18" s="73">
        <f>IF(Inputs!$B$101=Inputs!$B$102,SUM(Inputs!G70:G72)/1000,IF(Inputs!$B$101=Inputs!$B$103,Inputs!G78/1000,IF(Inputs!$B$101=Inputs!$B$104,Inputs!G86/1000,0)))</f>
        <v>125.79758487737497</v>
      </c>
      <c r="G18" s="73">
        <f>IF(Inputs!$B$101=Inputs!$B$102,SUM(Inputs!H70:H72)/1000,IF(Inputs!$B$101=Inputs!$B$103,Inputs!H78/1000,IF(Inputs!$B$101=Inputs!$B$104,Inputs!H86/1000,0)))</f>
        <v>204.4357998399999</v>
      </c>
      <c r="H18" s="73">
        <f>IF(Inputs!$B$101=Inputs!$B$102,SUM(Inputs!I70:I72)/1000,IF(Inputs!$B$101=Inputs!$B$103,Inputs!I78/1000,IF(Inputs!$B$101=Inputs!$B$104,Inputs!I86/1000,0)))</f>
        <v>272.55928414112492</v>
      </c>
      <c r="I18" s="73">
        <f>IF(Inputs!$B$101=Inputs!$B$102,SUM(Inputs!J70:J72)/1000,IF(Inputs!$B$101=Inputs!$B$103,Inputs!J78/1000,IF(Inputs!$B$101=Inputs!$B$104,Inputs!J86/1000,0)))</f>
        <v>351.72162123844578</v>
      </c>
      <c r="J18" s="73">
        <f>IF(Inputs!$B$101=Inputs!$B$102,SUM(Inputs!K70:K72)/1000,IF(Inputs!$B$101=Inputs!$B$103,Inputs!K78/1000,IF(Inputs!$B$101=Inputs!$B$104,Inputs!K86/1000,0)))</f>
        <v>451.28175693528323</v>
      </c>
      <c r="K18" s="73">
        <f>IF(Inputs!$B$101=Inputs!$B$102,SUM(Inputs!L70:L72)/1000,IF(Inputs!$B$101=Inputs!$B$103,Inputs!L78/1000,IF(Inputs!$B$101=Inputs!$B$104,Inputs!L86/1000,0)))</f>
        <v>551.93264200943634</v>
      </c>
      <c r="L18" s="73">
        <f>IF(Inputs!$B$101=Inputs!$B$102,SUM(Inputs!M70:M72)/1000,IF(Inputs!$B$101=Inputs!$B$103,Inputs!M78/1000,IF(Inputs!$B$101=Inputs!$B$104,Inputs!M86/1000,0)))</f>
        <v>660.84001833851642</v>
      </c>
      <c r="M18" s="73">
        <f>IF(Inputs!$B$101=Inputs!$B$102,SUM(Inputs!N70:N72)/1000,IF(Inputs!$B$101=Inputs!$B$103,Inputs!N78/1000,IF(Inputs!$B$101=Inputs!$B$104,Inputs!N86/1000,0)))</f>
        <v>779.47186356695681</v>
      </c>
      <c r="N18" s="73">
        <f>IF(Inputs!$B$101=Inputs!$B$102,SUM(Inputs!O70:O72)/1000,IF(Inputs!$B$101=Inputs!$B$103,Inputs!O78/1000,IF(Inputs!$B$101=Inputs!$B$104,Inputs!O86/1000,0)))</f>
        <v>871.99219334917757</v>
      </c>
      <c r="O18" s="73">
        <f>IF(Inputs!$B$101=Inputs!$B$102,SUM(Inputs!P70:P72)/1000,IF(Inputs!$B$101=Inputs!$B$103,Inputs!P78/1000,IF(Inputs!$B$101=Inputs!$B$104,Inputs!P86/1000,0)))</f>
        <v>924.40473761649901</v>
      </c>
      <c r="P18" s="73">
        <f>IF(Inputs!$B$101=Inputs!$B$102,SUM(Inputs!Q70:Q72)/1000,IF(Inputs!$B$101=Inputs!$B$103,Inputs!Q78/1000,IF(Inputs!$B$101=Inputs!$B$104,Inputs!Q86/1000,0)))</f>
        <v>976.84894298725658</v>
      </c>
      <c r="Q18" s="73">
        <f>IF(Inputs!$B$101=Inputs!$B$102,SUM(Inputs!R70:R72)/1000,IF(Inputs!$B$101=Inputs!$B$103,Inputs!R78/1000,IF(Inputs!$B$101=Inputs!$B$104,Inputs!R86/1000,0)))</f>
        <v>1029.3256025985615</v>
      </c>
      <c r="R18" s="73">
        <f>IF(Inputs!$B$101=Inputs!$B$102,SUM(Inputs!S70:S72)/1000,IF(Inputs!$B$101=Inputs!$B$103,Inputs!S78/1000,IF(Inputs!$B$101=Inputs!$B$104,Inputs!S86/1000,0)))</f>
        <v>1081.8352559084979</v>
      </c>
      <c r="S18" s="73">
        <f>IF(Inputs!$B$101=Inputs!$B$102,SUM(Inputs!T70:T72)/1000,IF(Inputs!$B$101=Inputs!$B$103,Inputs!T78/1000,IF(Inputs!$B$101=Inputs!$B$104,Inputs!T86/1000,0)))</f>
        <v>1134.3784513420828</v>
      </c>
      <c r="T18" s="73">
        <f>IF(Inputs!$B$101=Inputs!$B$102,SUM(Inputs!U70:U72)/1000,IF(Inputs!$B$101=Inputs!$B$103,Inputs!U78/1000,IF(Inputs!$B$101=Inputs!$B$104,Inputs!U86/1000,0)))</f>
        <v>1186.9557464403158</v>
      </c>
      <c r="U18" s="73">
        <f>IF(Inputs!$B$101=Inputs!$B$102,SUM(Inputs!V70:V72)/1000,IF(Inputs!$B$101=Inputs!$B$103,Inputs!V78/1000,IF(Inputs!$B$101=Inputs!$B$104,Inputs!V86/1000,0)))</f>
        <v>1239.5677080117086</v>
      </c>
      <c r="V18" s="73">
        <f>IF(Inputs!$B$101=Inputs!$B$102,SUM(Inputs!W70:W72)/1000,IF(Inputs!$B$101=Inputs!$B$103,Inputs!W78/1000,IF(Inputs!$B$101=Inputs!$B$104,Inputs!W86/1000,0)))</f>
        <v>1290.0594396647214</v>
      </c>
      <c r="W18" s="73">
        <f>IF(Inputs!$B$101=Inputs!$B$102,SUM(Inputs!X70:X72)/1000,IF(Inputs!$B$101=Inputs!$B$103,Inputs!X78/1000,IF(Inputs!$B$101=Inputs!$B$104,Inputs!X86/1000,0)))</f>
        <v>1340.5511713177341</v>
      </c>
      <c r="X18" s="73">
        <f>IF(Inputs!$B$101=Inputs!$B$102,SUM(Inputs!Y70:Y72)/1000,IF(Inputs!$B$101=Inputs!$B$103,Inputs!Y78/1000,IF(Inputs!$B$101=Inputs!$B$104,Inputs!Y86/1000,0)))</f>
        <v>1391.0429029707468</v>
      </c>
      <c r="Y18" s="73">
        <f>IF(Inputs!$B$101=Inputs!$B$102,SUM(Inputs!Z70:Z72)/1000,IF(Inputs!$B$101=Inputs!$B$103,Inputs!Z78/1000,IF(Inputs!$B$101=Inputs!$B$104,Inputs!Z86/1000,0)))</f>
        <v>1441.5346346237598</v>
      </c>
      <c r="Z18" s="73">
        <f>IF(Inputs!$B$101=Inputs!$B$102,SUM(Inputs!AA70:AA72)/1000,IF(Inputs!$B$101=Inputs!$B$103,Inputs!AA78/1000,IF(Inputs!$B$101=Inputs!$B$104,Inputs!AA86/1000,0)))</f>
        <v>1492.026366276772</v>
      </c>
      <c r="AA18" s="73">
        <f>IF(Inputs!$B$101=Inputs!$B$102,SUM(Inputs!AB70:AB72)/1000,IF(Inputs!$B$101=Inputs!$B$103,Inputs!AB78/1000,IF(Inputs!$B$101=Inputs!$B$104,Inputs!AB86/1000,0)))</f>
        <v>1542.5180979297847</v>
      </c>
      <c r="AB18" s="73">
        <f>IF(Inputs!$B$101=Inputs!$B$102,SUM(Inputs!AC70:AC72)/1000,IF(Inputs!$B$101=Inputs!$B$103,Inputs!AC78/1000,IF(Inputs!$B$101=Inputs!$B$104,Inputs!AC86/1000,0)))</f>
        <v>1593.0098295827975</v>
      </c>
      <c r="AC18" s="73">
        <f>IF(Inputs!$B$101=Inputs!$B$102,SUM(Inputs!AD70:AD72)/1000,IF(Inputs!$B$101=Inputs!$B$103,Inputs!AD78/1000,IF(Inputs!$B$101=Inputs!$B$104,Inputs!AD86/1000,0)))</f>
        <v>1643.5015612358106</v>
      </c>
      <c r="AD18" s="73">
        <f>IF(Inputs!$B$101=Inputs!$B$102,SUM(Inputs!AE70:AE72)/1000,IF(Inputs!$B$101=Inputs!$B$103,Inputs!AE78/1000,IF(Inputs!$B$101=Inputs!$B$104,Inputs!AE86/1000,0)))</f>
        <v>1693.9932928888234</v>
      </c>
      <c r="AE18" s="73">
        <f>IF(Inputs!$B$101=Inputs!$B$102,SUM(Inputs!AF70:AF72)/1000,IF(Inputs!$B$101=Inputs!$B$103,Inputs!AF78/1000,IF(Inputs!$B$101=Inputs!$B$104,Inputs!AF86/1000,0)))</f>
        <v>1744.485024541837</v>
      </c>
      <c r="AF18" s="73">
        <f>IF(Inputs!$B$101=Inputs!$B$102,SUM(Inputs!AG70:AG72)/1000,IF(Inputs!$B$101=Inputs!$B$103,Inputs!AG78/1000,IF(Inputs!$B$101=Inputs!$B$104,Inputs!AG86/1000,0)))</f>
        <v>1794.9767561948502</v>
      </c>
      <c r="AG18" s="73">
        <f>IF(Inputs!$B$101=Inputs!$B$102,SUM(Inputs!AH70:AH72)/1000,IF(Inputs!$B$101=Inputs!$B$103,Inputs!AH78/1000,IF(Inputs!$B$101=Inputs!$B$104,Inputs!AH86/1000,0)))</f>
        <v>1845.4684878478633</v>
      </c>
      <c r="AH18" s="73">
        <f>IF(Inputs!$B$101=Inputs!$B$102,SUM(Inputs!AI70:AI72)/1000,IF(Inputs!$B$101=Inputs!$B$103,Inputs!AI78/1000,IF(Inputs!$B$101=Inputs!$B$104,Inputs!AI86/1000,0)))</f>
        <v>1891.9852801061159</v>
      </c>
      <c r="AI18" s="73">
        <f>IF(Inputs!$B$101=Inputs!$B$102,SUM(Inputs!AJ70:AJ72)/1000,IF(Inputs!$B$101=Inputs!$B$103,Inputs!AJ78/1000,IF(Inputs!$B$101=Inputs!$B$104,Inputs!AJ86/1000,0)))</f>
        <v>1896.8856078541482</v>
      </c>
      <c r="AJ18" s="73">
        <f>IF(Inputs!$B$101=Inputs!$B$102,SUM(Inputs!AK70:AK72)/1000,IF(Inputs!$B$101=Inputs!$B$103,Inputs!AK78/1000,IF(Inputs!$B$101=Inputs!$B$104,Inputs!AK86/1000,0)))</f>
        <v>1896.8856078541482</v>
      </c>
      <c r="AK18" s="73">
        <f>IF(Inputs!$B$101=Inputs!$B$102,SUM(Inputs!AL70:AL72)/1000,IF(Inputs!$B$101=Inputs!$B$103,Inputs!AL78/1000,IF(Inputs!$B$101=Inputs!$B$104,Inputs!AL86/1000,0)))</f>
        <v>1896.8856078541482</v>
      </c>
      <c r="AL18" s="73">
        <f>IF(Inputs!$B$101=Inputs!$B$102,SUM(Inputs!AM70:AM72)/1000,IF(Inputs!$B$101=Inputs!$B$103,Inputs!AM78/1000,IF(Inputs!$B$101=Inputs!$B$104,Inputs!AM86/1000,0)))</f>
        <v>1896.8856078541482</v>
      </c>
      <c r="AM18" s="73">
        <f>IF(Inputs!$B$101=Inputs!$B$102,SUM(Inputs!AN70:AN72)/1000,IF(Inputs!$B$101=Inputs!$B$103,Inputs!AN78/1000,IF(Inputs!$B$101=Inputs!$B$104,Inputs!AN86/1000,0)))</f>
        <v>1896.8856078541482</v>
      </c>
      <c r="AN18" s="73">
        <f>IF(Inputs!$B$101=Inputs!$B$102,SUM(Inputs!AO70:AO72)/1000,IF(Inputs!$B$101=Inputs!$B$103,Inputs!AO78/1000,IF(Inputs!$B$101=Inputs!$B$104,Inputs!AO86/1000,0)))</f>
        <v>1896.8856078541482</v>
      </c>
      <c r="AO18" s="73">
        <f>IF(Inputs!$B$101=Inputs!$B$102,SUM(Inputs!AP70:AP72)/1000,IF(Inputs!$B$101=Inputs!$B$103,Inputs!AP78/1000,IF(Inputs!$B$101=Inputs!$B$104,Inputs!AP86/1000,0)))</f>
        <v>1896.8856078541482</v>
      </c>
      <c r="AP18" s="73">
        <f>IF(Inputs!$B$101=Inputs!$B$102,SUM(Inputs!AQ70:AQ72)/1000,IF(Inputs!$B$101=Inputs!$B$103,Inputs!AQ78/1000,IF(Inputs!$B$101=Inputs!$B$104,Inputs!AQ86/1000,0)))</f>
        <v>1896.8856078541482</v>
      </c>
      <c r="AQ18" s="73">
        <f>IF(Inputs!$B$101=Inputs!$B$102,SUM(Inputs!AR70:AR72)/1000,IF(Inputs!$B$101=Inputs!$B$103,Inputs!AR78/1000,IF(Inputs!$B$101=Inputs!$B$104,Inputs!AR86/1000,0)))</f>
        <v>1896.8856078541482</v>
      </c>
    </row>
    <row r="19" spans="1:43" ht="13.5" outlineLevel="1" thickBot="1">
      <c r="A19" s="145" t="s">
        <v>101</v>
      </c>
      <c r="B19" s="43"/>
      <c r="C19" s="43"/>
      <c r="D19" s="73">
        <f>IF(Inputs!$B$101=Inputs!$B$102,SUM(Inputs!E73:E74)/1000,IF(Inputs!$B$101=Inputs!$B$103,SUM(Inputs!E80:E82)/1000,IF(Inputs!$B$101=Inputs!$B$104,Inputs!E89/1000,0)))</f>
        <v>23975.587334470216</v>
      </c>
      <c r="E19" s="73">
        <f>IF(Inputs!$B$101=Inputs!$B$102,SUM(Inputs!F73:F74)/1000,IF(Inputs!$B$101=Inputs!$B$103,SUM(Inputs!F80:F82)/1000,IF(Inputs!$B$101=Inputs!$B$104,Inputs!F89/1000,0)))</f>
        <v>32602.9</v>
      </c>
      <c r="F19" s="73">
        <f>IF(Inputs!$B$101=Inputs!$B$102,SUM(Inputs!G73:G74)/1000,IF(Inputs!$B$101=Inputs!$B$103,SUM(Inputs!G80:G82)/1000,IF(Inputs!$B$101=Inputs!$B$104,Inputs!G89/1000,0)))</f>
        <v>32602.9</v>
      </c>
      <c r="G19" s="73">
        <f>IF(Inputs!$B$101=Inputs!$B$102,SUM(Inputs!H73:H74)/1000,IF(Inputs!$B$101=Inputs!$B$103,SUM(Inputs!H80:H82)/1000,IF(Inputs!$B$101=Inputs!$B$104,Inputs!H89/1000,0)))</f>
        <v>32602.9</v>
      </c>
      <c r="H19" s="73">
        <f>IF(Inputs!$B$101=Inputs!$B$102,SUM(Inputs!I73:I74)/1000,IF(Inputs!$B$101=Inputs!$B$103,SUM(Inputs!I80:I82)/1000,IF(Inputs!$B$101=Inputs!$B$104,Inputs!I89/1000,0)))</f>
        <v>32602.9</v>
      </c>
      <c r="I19" s="73">
        <f>IF(Inputs!$B$101=Inputs!$B$102,SUM(Inputs!J73:J74)/1000,IF(Inputs!$B$101=Inputs!$B$103,SUM(Inputs!J80:J82)/1000,IF(Inputs!$B$101=Inputs!$B$104,Inputs!J89/1000,0)))</f>
        <v>32602.9</v>
      </c>
      <c r="J19" s="73">
        <f>IF(Inputs!$B$101=Inputs!$B$102,SUM(Inputs!K73:K74)/1000,IF(Inputs!$B$101=Inputs!$B$103,SUM(Inputs!K80:K82)/1000,IF(Inputs!$B$101=Inputs!$B$104,Inputs!K89/1000,0)))</f>
        <v>32602.9</v>
      </c>
      <c r="K19" s="73">
        <f>IF(Inputs!$B$101=Inputs!$B$102,SUM(Inputs!L73:L74)/1000,IF(Inputs!$B$101=Inputs!$B$103,SUM(Inputs!L80:L82)/1000,IF(Inputs!$B$101=Inputs!$B$104,Inputs!L89/1000,0)))</f>
        <v>32602.9</v>
      </c>
      <c r="L19" s="73">
        <f>IF(Inputs!$B$101=Inputs!$B$102,SUM(Inputs!M73:M74)/1000,IF(Inputs!$B$101=Inputs!$B$103,SUM(Inputs!M80:M82)/1000,IF(Inputs!$B$101=Inputs!$B$104,Inputs!M89/1000,0)))</f>
        <v>32602.9</v>
      </c>
      <c r="M19" s="73">
        <f>IF(Inputs!$B$101=Inputs!$B$102,SUM(Inputs!N73:N74)/1000,IF(Inputs!$B$101=Inputs!$B$103,SUM(Inputs!N80:N82)/1000,IF(Inputs!$B$101=Inputs!$B$104,Inputs!N89/1000,0)))</f>
        <v>32602.9</v>
      </c>
      <c r="N19" s="73">
        <f>IF(Inputs!$B$101=Inputs!$B$102,SUM(Inputs!O73:O74)/1000,IF(Inputs!$B$101=Inputs!$B$103,SUM(Inputs!O80:O82)/1000,IF(Inputs!$B$101=Inputs!$B$104,Inputs!O89/1000,0)))</f>
        <v>32602.9</v>
      </c>
      <c r="O19" s="73">
        <f>IF(Inputs!$B$101=Inputs!$B$102,SUM(Inputs!P73:P74)/1000,IF(Inputs!$B$101=Inputs!$B$103,SUM(Inputs!P80:P82)/1000,IF(Inputs!$B$101=Inputs!$B$104,Inputs!P89/1000,0)))</f>
        <v>32602.9</v>
      </c>
      <c r="P19" s="73">
        <f>IF(Inputs!$B$101=Inputs!$B$102,SUM(Inputs!Q73:Q74)/1000,IF(Inputs!$B$101=Inputs!$B$103,SUM(Inputs!Q80:Q82)/1000,IF(Inputs!$B$101=Inputs!$B$104,Inputs!Q89/1000,0)))</f>
        <v>32602.9</v>
      </c>
      <c r="Q19" s="73">
        <f>IF(Inputs!$B$101=Inputs!$B$102,SUM(Inputs!R73:R74)/1000,IF(Inputs!$B$101=Inputs!$B$103,SUM(Inputs!R80:R82)/1000,IF(Inputs!$B$101=Inputs!$B$104,Inputs!R89/1000,0)))</f>
        <v>32602.9</v>
      </c>
      <c r="R19" s="73">
        <f>IF(Inputs!$B$101=Inputs!$B$102,SUM(Inputs!S73:S74)/1000,IF(Inputs!$B$101=Inputs!$B$103,SUM(Inputs!S80:S82)/1000,IF(Inputs!$B$101=Inputs!$B$104,Inputs!S89/1000,0)))</f>
        <v>32602.9</v>
      </c>
      <c r="S19" s="73">
        <f>IF(Inputs!$B$101=Inputs!$B$102,SUM(Inputs!T73:T74)/1000,IF(Inputs!$B$101=Inputs!$B$103,SUM(Inputs!T80:T82)/1000,IF(Inputs!$B$101=Inputs!$B$104,Inputs!T89/1000,0)))</f>
        <v>32602.9</v>
      </c>
      <c r="T19" s="73">
        <f>IF(Inputs!$B$101=Inputs!$B$102,SUM(Inputs!U73:U74)/1000,IF(Inputs!$B$101=Inputs!$B$103,SUM(Inputs!U80:U82)/1000,IF(Inputs!$B$101=Inputs!$B$104,Inputs!U89/1000,0)))</f>
        <v>32602.9</v>
      </c>
      <c r="U19" s="73">
        <f>IF(Inputs!$B$101=Inputs!$B$102,SUM(Inputs!V73:V74)/1000,IF(Inputs!$B$101=Inputs!$B$103,SUM(Inputs!V80:V82)/1000,IF(Inputs!$B$101=Inputs!$B$104,Inputs!V89/1000,0)))</f>
        <v>32602.9</v>
      </c>
      <c r="V19" s="73">
        <f>IF(Inputs!$B$101=Inputs!$B$102,SUM(Inputs!W73:W74)/1000,IF(Inputs!$B$101=Inputs!$B$103,SUM(Inputs!W80:W82)/1000,IF(Inputs!$B$101=Inputs!$B$104,Inputs!W89/1000,0)))</f>
        <v>18742.900000000001</v>
      </c>
      <c r="W19" s="73">
        <f>IF(Inputs!$B$101=Inputs!$B$102,SUM(Inputs!X73:X74)/1000,IF(Inputs!$B$101=Inputs!$B$103,SUM(Inputs!X80:X82)/1000,IF(Inputs!$B$101=Inputs!$B$104,Inputs!X89/1000,0)))</f>
        <v>18742.900000000001</v>
      </c>
      <c r="X19" s="73">
        <f>IF(Inputs!$B$101=Inputs!$B$102,SUM(Inputs!Y73:Y74)/1000,IF(Inputs!$B$101=Inputs!$B$103,SUM(Inputs!Y80:Y82)/1000,IF(Inputs!$B$101=Inputs!$B$104,Inputs!Y89/1000,0)))</f>
        <v>18742.900000000001</v>
      </c>
      <c r="Y19" s="73">
        <f>IF(Inputs!$B$101=Inputs!$B$102,SUM(Inputs!Z73:Z74)/1000,IF(Inputs!$B$101=Inputs!$B$103,SUM(Inputs!Z80:Z82)/1000,IF(Inputs!$B$101=Inputs!$B$104,Inputs!Z89/1000,0)))</f>
        <v>18742.900000000001</v>
      </c>
      <c r="Z19" s="73">
        <f>IF(Inputs!$B$101=Inputs!$B$102,SUM(Inputs!AA73:AA74)/1000,IF(Inputs!$B$101=Inputs!$B$103,SUM(Inputs!AA80:AA82)/1000,IF(Inputs!$B$101=Inputs!$B$104,Inputs!AA89/1000,0)))</f>
        <v>18742.900000000001</v>
      </c>
      <c r="AA19" s="73">
        <f>IF(Inputs!$B$101=Inputs!$B$102,SUM(Inputs!AB73:AB74)/1000,IF(Inputs!$B$101=Inputs!$B$103,SUM(Inputs!AB80:AB82)/1000,IF(Inputs!$B$101=Inputs!$B$104,Inputs!AB89/1000,0)))</f>
        <v>18742.900000000001</v>
      </c>
      <c r="AB19" s="73">
        <f>IF(Inputs!$B$101=Inputs!$B$102,SUM(Inputs!AC73:AC74)/1000,IF(Inputs!$B$101=Inputs!$B$103,SUM(Inputs!AC80:AC82)/1000,IF(Inputs!$B$101=Inputs!$B$104,Inputs!AC89/1000,0)))</f>
        <v>18742.900000000001</v>
      </c>
      <c r="AC19" s="73">
        <f>IF(Inputs!$B$101=Inputs!$B$102,SUM(Inputs!AD73:AD74)/1000,IF(Inputs!$B$101=Inputs!$B$103,SUM(Inputs!AD80:AD82)/1000,IF(Inputs!$B$101=Inputs!$B$104,Inputs!AD89/1000,0)))</f>
        <v>18742.900000000001</v>
      </c>
      <c r="AD19" s="73">
        <f>IF(Inputs!$B$101=Inputs!$B$102,SUM(Inputs!AE73:AE74)/1000,IF(Inputs!$B$101=Inputs!$B$103,SUM(Inputs!AE80:AE82)/1000,IF(Inputs!$B$101=Inputs!$B$104,Inputs!AE89/1000,0)))</f>
        <v>18742.900000000001</v>
      </c>
      <c r="AE19" s="73">
        <f>IF(Inputs!$B$101=Inputs!$B$102,SUM(Inputs!AF73:AF74)/1000,IF(Inputs!$B$101=Inputs!$B$103,SUM(Inputs!AF80:AF82)/1000,IF(Inputs!$B$101=Inputs!$B$104,Inputs!AF89/1000,0)))</f>
        <v>18742.900000000001</v>
      </c>
      <c r="AF19" s="73">
        <f>IF(Inputs!$B$101=Inputs!$B$102,SUM(Inputs!AG73:AG74)/1000,IF(Inputs!$B$101=Inputs!$B$103,SUM(Inputs!AG80:AG82)/1000,IF(Inputs!$B$101=Inputs!$B$104,Inputs!AG89/1000,0)))</f>
        <v>18742.900000000001</v>
      </c>
      <c r="AG19" s="73">
        <f>IF(Inputs!$B$101=Inputs!$B$102,SUM(Inputs!AH73:AH74)/1000,IF(Inputs!$B$101=Inputs!$B$103,SUM(Inputs!AH80:AH82)/1000,IF(Inputs!$B$101=Inputs!$B$104,Inputs!AH89/1000,0)))</f>
        <v>18742.900000000001</v>
      </c>
      <c r="AH19" s="73">
        <f>IF(Inputs!$B$101=Inputs!$B$102,SUM(Inputs!AI73:AI74)/1000,IF(Inputs!$B$101=Inputs!$B$103,SUM(Inputs!AI80:AI82)/1000,IF(Inputs!$B$101=Inputs!$B$104,Inputs!AI89/1000,0)))</f>
        <v>18742.900000000001</v>
      </c>
      <c r="AI19" s="73">
        <f>IF(Inputs!$B$101=Inputs!$B$102,SUM(Inputs!AJ73:AJ74)/1000,IF(Inputs!$B$101=Inputs!$B$103,SUM(Inputs!AJ80:AJ82)/1000,IF(Inputs!$B$101=Inputs!$B$104,Inputs!AJ89/1000,0)))</f>
        <v>18742.900000000001</v>
      </c>
      <c r="AJ19" s="73">
        <f>IF(Inputs!$B$101=Inputs!$B$102,SUM(Inputs!AK73:AK74)/1000,IF(Inputs!$B$101=Inputs!$B$103,SUM(Inputs!AK80:AK82)/1000,IF(Inputs!$B$101=Inputs!$B$104,Inputs!AK89/1000,0)))</f>
        <v>18742.900000000001</v>
      </c>
      <c r="AK19" s="73">
        <f>IF(Inputs!$B$101=Inputs!$B$102,SUM(Inputs!AL73:AL74)/1000,IF(Inputs!$B$101=Inputs!$B$103,SUM(Inputs!AL80:AL82)/1000,IF(Inputs!$B$101=Inputs!$B$104,Inputs!AL89/1000,0)))</f>
        <v>18742.900000000001</v>
      </c>
      <c r="AL19" s="73">
        <f>IF(Inputs!$B$101=Inputs!$B$102,SUM(Inputs!AM73:AM74)/1000,IF(Inputs!$B$101=Inputs!$B$103,SUM(Inputs!AM80:AM82)/1000,IF(Inputs!$B$101=Inputs!$B$104,Inputs!AM89/1000,0)))</f>
        <v>18742.900000000001</v>
      </c>
      <c r="AM19" s="73">
        <f>IF(Inputs!$B$101=Inputs!$B$102,SUM(Inputs!AN73:AN74)/1000,IF(Inputs!$B$101=Inputs!$B$103,SUM(Inputs!AN80:AN82)/1000,IF(Inputs!$B$101=Inputs!$B$104,Inputs!AN89/1000,0)))</f>
        <v>18742.900000000001</v>
      </c>
      <c r="AN19" s="73">
        <f>IF(Inputs!$B$101=Inputs!$B$102,SUM(Inputs!AO73:AO74)/1000,IF(Inputs!$B$101=Inputs!$B$103,SUM(Inputs!AO80:AO82)/1000,IF(Inputs!$B$101=Inputs!$B$104,Inputs!AO89/1000,0)))</f>
        <v>18742.900000000001</v>
      </c>
      <c r="AO19" s="73">
        <f>IF(Inputs!$B$101=Inputs!$B$102,SUM(Inputs!AP73:AP74)/1000,IF(Inputs!$B$101=Inputs!$B$103,SUM(Inputs!AP80:AP82)/1000,IF(Inputs!$B$101=Inputs!$B$104,Inputs!AP89/1000,0)))</f>
        <v>18742.900000000001</v>
      </c>
      <c r="AP19" s="73">
        <f>IF(Inputs!$B$101=Inputs!$B$102,SUM(Inputs!AQ73:AQ74)/1000,IF(Inputs!$B$101=Inputs!$B$103,SUM(Inputs!AQ80:AQ82)/1000,IF(Inputs!$B$101=Inputs!$B$104,Inputs!AQ89/1000,0)))</f>
        <v>18742.900000000001</v>
      </c>
      <c r="AQ19" s="73">
        <f>IF(Inputs!$B$101=Inputs!$B$102,SUM(Inputs!AR73:AR74)/1000,IF(Inputs!$B$101=Inputs!$B$103,SUM(Inputs!AR80:AR82)/1000,IF(Inputs!$B$101=Inputs!$B$104,Inputs!AR89/1000,0)))</f>
        <v>18742.900000000001</v>
      </c>
    </row>
    <row r="20" spans="1:43" ht="13.5" thickBot="1">
      <c r="A20" s="88" t="s">
        <v>37</v>
      </c>
      <c r="B20" s="51"/>
      <c r="C20" s="51"/>
      <c r="D20" s="95">
        <f>D21/Inputs!D1*Inputs!D2</f>
        <v>0.32261534391522456</v>
      </c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</row>
    <row r="21" spans="1:43" ht="13.5" thickBot="1">
      <c r="A21" s="145" t="s">
        <v>98</v>
      </c>
      <c r="B21" s="51"/>
      <c r="C21" s="72"/>
      <c r="D21" s="81">
        <v>0.32073603123222327</v>
      </c>
      <c r="E21" s="74">
        <f>D21</f>
        <v>0.32073603123222327</v>
      </c>
      <c r="F21" s="74">
        <f t="shared" ref="F21:AQ23" si="16">E21</f>
        <v>0.32073603123222327</v>
      </c>
      <c r="G21" s="74">
        <f t="shared" si="16"/>
        <v>0.32073603123222327</v>
      </c>
      <c r="H21" s="74">
        <f t="shared" si="16"/>
        <v>0.32073603123222327</v>
      </c>
      <c r="I21" s="74">
        <f t="shared" si="16"/>
        <v>0.32073603123222327</v>
      </c>
      <c r="J21" s="74">
        <f t="shared" si="16"/>
        <v>0.32073603123222327</v>
      </c>
      <c r="K21" s="74">
        <f t="shared" si="16"/>
        <v>0.32073603123222327</v>
      </c>
      <c r="L21" s="74">
        <f t="shared" si="16"/>
        <v>0.32073603123222327</v>
      </c>
      <c r="M21" s="74">
        <f t="shared" si="16"/>
        <v>0.32073603123222327</v>
      </c>
      <c r="N21" s="74">
        <f t="shared" si="16"/>
        <v>0.32073603123222327</v>
      </c>
      <c r="O21" s="74">
        <f t="shared" si="16"/>
        <v>0.32073603123222327</v>
      </c>
      <c r="P21" s="74">
        <f t="shared" si="16"/>
        <v>0.32073603123222327</v>
      </c>
      <c r="Q21" s="74">
        <f t="shared" si="16"/>
        <v>0.32073603123222327</v>
      </c>
      <c r="R21" s="74">
        <f t="shared" si="16"/>
        <v>0.32073603123222327</v>
      </c>
      <c r="S21" s="74">
        <f t="shared" si="16"/>
        <v>0.32073603123222327</v>
      </c>
      <c r="T21" s="74">
        <f t="shared" si="16"/>
        <v>0.32073603123222327</v>
      </c>
      <c r="U21" s="74">
        <f t="shared" si="16"/>
        <v>0.32073603123222327</v>
      </c>
      <c r="V21" s="74">
        <f t="shared" si="16"/>
        <v>0.32073603123222327</v>
      </c>
      <c r="W21" s="74">
        <f t="shared" si="16"/>
        <v>0.32073603123222327</v>
      </c>
      <c r="X21" s="74">
        <f t="shared" si="16"/>
        <v>0.32073603123222327</v>
      </c>
      <c r="Y21" s="74">
        <f t="shared" si="16"/>
        <v>0.32073603123222327</v>
      </c>
      <c r="Z21" s="74">
        <f t="shared" si="16"/>
        <v>0.32073603123222327</v>
      </c>
      <c r="AA21" s="74">
        <f t="shared" si="16"/>
        <v>0.32073603123222327</v>
      </c>
      <c r="AB21" s="74">
        <f t="shared" si="16"/>
        <v>0.32073603123222327</v>
      </c>
      <c r="AC21" s="74">
        <f t="shared" si="16"/>
        <v>0.32073603123222327</v>
      </c>
      <c r="AD21" s="74">
        <f t="shared" si="16"/>
        <v>0.32073603123222327</v>
      </c>
      <c r="AE21" s="74">
        <f t="shared" si="16"/>
        <v>0.32073603123222327</v>
      </c>
      <c r="AF21" s="74">
        <f t="shared" si="16"/>
        <v>0.32073603123222327</v>
      </c>
      <c r="AG21" s="74">
        <f t="shared" si="16"/>
        <v>0.32073603123222327</v>
      </c>
      <c r="AH21" s="74">
        <f t="shared" si="16"/>
        <v>0.32073603123222327</v>
      </c>
      <c r="AI21" s="74">
        <f t="shared" si="16"/>
        <v>0.32073603123222327</v>
      </c>
      <c r="AJ21" s="74">
        <f t="shared" si="16"/>
        <v>0.32073603123222327</v>
      </c>
      <c r="AK21" s="74">
        <f t="shared" si="16"/>
        <v>0.32073603123222327</v>
      </c>
      <c r="AL21" s="74">
        <f t="shared" si="16"/>
        <v>0.32073603123222327</v>
      </c>
      <c r="AM21" s="74">
        <f t="shared" si="16"/>
        <v>0.32073603123222327</v>
      </c>
      <c r="AN21" s="74">
        <f t="shared" si="16"/>
        <v>0.32073603123222327</v>
      </c>
      <c r="AO21" s="74">
        <f t="shared" si="16"/>
        <v>0.32073603123222327</v>
      </c>
      <c r="AP21" s="74">
        <f t="shared" si="16"/>
        <v>0.32073603123222327</v>
      </c>
      <c r="AQ21" s="74">
        <f t="shared" si="16"/>
        <v>0.32073603123222327</v>
      </c>
    </row>
    <row r="22" spans="1:43" ht="13.5" thickBot="1">
      <c r="A22" s="145" t="s">
        <v>102</v>
      </c>
      <c r="B22" s="89"/>
      <c r="C22" s="147">
        <v>0.97980071266166846</v>
      </c>
      <c r="D22" s="74">
        <f>$D$21*C22</f>
        <v>0.31425739197760749</v>
      </c>
      <c r="E22" s="74">
        <f t="shared" ref="E22:T23" si="17">D22</f>
        <v>0.31425739197760749</v>
      </c>
      <c r="F22" s="74">
        <f t="shared" si="17"/>
        <v>0.31425739197760749</v>
      </c>
      <c r="G22" s="74">
        <f t="shared" si="17"/>
        <v>0.31425739197760749</v>
      </c>
      <c r="H22" s="74">
        <f t="shared" si="17"/>
        <v>0.31425739197760749</v>
      </c>
      <c r="I22" s="74">
        <f t="shared" si="17"/>
        <v>0.31425739197760749</v>
      </c>
      <c r="J22" s="74">
        <f t="shared" si="17"/>
        <v>0.31425739197760749</v>
      </c>
      <c r="K22" s="74">
        <f t="shared" si="17"/>
        <v>0.31425739197760749</v>
      </c>
      <c r="L22" s="74">
        <f t="shared" si="17"/>
        <v>0.31425739197760749</v>
      </c>
      <c r="M22" s="74">
        <f t="shared" si="17"/>
        <v>0.31425739197760749</v>
      </c>
      <c r="N22" s="74">
        <f t="shared" si="17"/>
        <v>0.31425739197760749</v>
      </c>
      <c r="O22" s="74">
        <f t="shared" si="17"/>
        <v>0.31425739197760749</v>
      </c>
      <c r="P22" s="74">
        <f t="shared" si="17"/>
        <v>0.31425739197760749</v>
      </c>
      <c r="Q22" s="74">
        <f t="shared" si="17"/>
        <v>0.31425739197760749</v>
      </c>
      <c r="R22" s="74">
        <f t="shared" si="17"/>
        <v>0.31425739197760749</v>
      </c>
      <c r="S22" s="74">
        <f t="shared" si="17"/>
        <v>0.31425739197760749</v>
      </c>
      <c r="T22" s="74">
        <f t="shared" si="17"/>
        <v>0.31425739197760749</v>
      </c>
      <c r="U22" s="74">
        <f t="shared" si="16"/>
        <v>0.31425739197760749</v>
      </c>
      <c r="V22" s="74">
        <f t="shared" si="16"/>
        <v>0.31425739197760749</v>
      </c>
      <c r="W22" s="74">
        <f t="shared" si="16"/>
        <v>0.31425739197760749</v>
      </c>
      <c r="X22" s="74">
        <f t="shared" si="16"/>
        <v>0.31425739197760749</v>
      </c>
      <c r="Y22" s="74">
        <f t="shared" si="16"/>
        <v>0.31425739197760749</v>
      </c>
      <c r="Z22" s="74">
        <f t="shared" si="16"/>
        <v>0.31425739197760749</v>
      </c>
      <c r="AA22" s="74">
        <f t="shared" si="16"/>
        <v>0.31425739197760749</v>
      </c>
      <c r="AB22" s="74">
        <f t="shared" si="16"/>
        <v>0.31425739197760749</v>
      </c>
      <c r="AC22" s="74">
        <f t="shared" si="16"/>
        <v>0.31425739197760749</v>
      </c>
      <c r="AD22" s="74">
        <f t="shared" si="16"/>
        <v>0.31425739197760749</v>
      </c>
      <c r="AE22" s="74">
        <f t="shared" si="16"/>
        <v>0.31425739197760749</v>
      </c>
      <c r="AF22" s="74">
        <f t="shared" si="16"/>
        <v>0.31425739197760749</v>
      </c>
      <c r="AG22" s="74">
        <f t="shared" si="16"/>
        <v>0.31425739197760749</v>
      </c>
      <c r="AH22" s="74">
        <f t="shared" si="16"/>
        <v>0.31425739197760749</v>
      </c>
      <c r="AI22" s="74">
        <f t="shared" si="16"/>
        <v>0.31425739197760749</v>
      </c>
      <c r="AJ22" s="74">
        <f t="shared" si="16"/>
        <v>0.31425739197760749</v>
      </c>
      <c r="AK22" s="74">
        <f t="shared" si="16"/>
        <v>0.31425739197760749</v>
      </c>
      <c r="AL22" s="74">
        <f t="shared" si="16"/>
        <v>0.31425739197760749</v>
      </c>
      <c r="AM22" s="74">
        <f t="shared" si="16"/>
        <v>0.31425739197760749</v>
      </c>
      <c r="AN22" s="74">
        <f t="shared" si="16"/>
        <v>0.31425739197760749</v>
      </c>
      <c r="AO22" s="74">
        <f t="shared" si="16"/>
        <v>0.31425739197760749</v>
      </c>
      <c r="AP22" s="74">
        <f t="shared" si="16"/>
        <v>0.31425739197760749</v>
      </c>
      <c r="AQ22" s="74">
        <f t="shared" si="16"/>
        <v>0.31425739197760749</v>
      </c>
    </row>
    <row r="23" spans="1:43" ht="13.5" thickBot="1">
      <c r="A23" s="145" t="s">
        <v>99</v>
      </c>
      <c r="B23" s="89"/>
      <c r="C23" s="147">
        <v>0.38336025715001437</v>
      </c>
      <c r="D23" s="74">
        <f>$D$21*C23</f>
        <v>0.12295744741046015</v>
      </c>
      <c r="E23" s="74">
        <f t="shared" si="17"/>
        <v>0.12295744741046015</v>
      </c>
      <c r="F23" s="74">
        <f t="shared" si="16"/>
        <v>0.12295744741046015</v>
      </c>
      <c r="G23" s="74">
        <f t="shared" si="16"/>
        <v>0.12295744741046015</v>
      </c>
      <c r="H23" s="74">
        <f t="shared" si="16"/>
        <v>0.12295744741046015</v>
      </c>
      <c r="I23" s="74">
        <f t="shared" si="16"/>
        <v>0.12295744741046015</v>
      </c>
      <c r="J23" s="74">
        <f t="shared" si="16"/>
        <v>0.12295744741046015</v>
      </c>
      <c r="K23" s="74">
        <f t="shared" si="16"/>
        <v>0.12295744741046015</v>
      </c>
      <c r="L23" s="74">
        <f t="shared" si="16"/>
        <v>0.12295744741046015</v>
      </c>
      <c r="M23" s="74">
        <f t="shared" si="16"/>
        <v>0.12295744741046015</v>
      </c>
      <c r="N23" s="74">
        <f t="shared" si="16"/>
        <v>0.12295744741046015</v>
      </c>
      <c r="O23" s="74">
        <f t="shared" si="16"/>
        <v>0.12295744741046015</v>
      </c>
      <c r="P23" s="74">
        <f t="shared" si="16"/>
        <v>0.12295744741046015</v>
      </c>
      <c r="Q23" s="74">
        <f t="shared" si="16"/>
        <v>0.12295744741046015</v>
      </c>
      <c r="R23" s="74">
        <f t="shared" si="16"/>
        <v>0.12295744741046015</v>
      </c>
      <c r="S23" s="74">
        <f t="shared" si="16"/>
        <v>0.12295744741046015</v>
      </c>
      <c r="T23" s="74">
        <f t="shared" si="16"/>
        <v>0.12295744741046015</v>
      </c>
      <c r="U23" s="74">
        <f t="shared" si="16"/>
        <v>0.12295744741046015</v>
      </c>
      <c r="V23" s="74">
        <f t="shared" si="16"/>
        <v>0.12295744741046015</v>
      </c>
      <c r="W23" s="74">
        <f t="shared" si="16"/>
        <v>0.12295744741046015</v>
      </c>
      <c r="X23" s="74">
        <f t="shared" si="16"/>
        <v>0.12295744741046015</v>
      </c>
      <c r="Y23" s="74">
        <f t="shared" si="16"/>
        <v>0.12295744741046015</v>
      </c>
      <c r="Z23" s="74">
        <f t="shared" si="16"/>
        <v>0.12295744741046015</v>
      </c>
      <c r="AA23" s="74">
        <f t="shared" si="16"/>
        <v>0.12295744741046015</v>
      </c>
      <c r="AB23" s="74">
        <f t="shared" si="16"/>
        <v>0.12295744741046015</v>
      </c>
      <c r="AC23" s="74">
        <f t="shared" si="16"/>
        <v>0.12295744741046015</v>
      </c>
      <c r="AD23" s="74">
        <f t="shared" si="16"/>
        <v>0.12295744741046015</v>
      </c>
      <c r="AE23" s="74">
        <f t="shared" si="16"/>
        <v>0.12295744741046015</v>
      </c>
      <c r="AF23" s="74">
        <f t="shared" si="16"/>
        <v>0.12295744741046015</v>
      </c>
      <c r="AG23" s="74">
        <f t="shared" si="16"/>
        <v>0.12295744741046015</v>
      </c>
      <c r="AH23" s="74">
        <f t="shared" si="16"/>
        <v>0.12295744741046015</v>
      </c>
      <c r="AI23" s="74">
        <f t="shared" si="16"/>
        <v>0.12295744741046015</v>
      </c>
      <c r="AJ23" s="74">
        <f t="shared" si="16"/>
        <v>0.12295744741046015</v>
      </c>
      <c r="AK23" s="74">
        <f t="shared" si="16"/>
        <v>0.12295744741046015</v>
      </c>
      <c r="AL23" s="74">
        <f t="shared" si="16"/>
        <v>0.12295744741046015</v>
      </c>
      <c r="AM23" s="74">
        <f t="shared" si="16"/>
        <v>0.12295744741046015</v>
      </c>
      <c r="AN23" s="74">
        <f t="shared" si="16"/>
        <v>0.12295744741046015</v>
      </c>
      <c r="AO23" s="74">
        <f t="shared" si="16"/>
        <v>0.12295744741046015</v>
      </c>
      <c r="AP23" s="74">
        <f t="shared" si="16"/>
        <v>0.12295744741046015</v>
      </c>
      <c r="AQ23" s="74">
        <f t="shared" si="16"/>
        <v>0.12295744741046015</v>
      </c>
    </row>
    <row r="24" spans="1:43" ht="13.5" thickBot="1">
      <c r="A24" s="78"/>
      <c r="B24" s="70"/>
      <c r="C24" s="70"/>
      <c r="D24" s="142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</row>
    <row r="25" spans="1:43" ht="13.5" customHeight="1">
      <c r="A25" s="169" t="s">
        <v>38</v>
      </c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</row>
    <row r="26" spans="1:43" ht="13.5" thickBot="1">
      <c r="A26" s="78"/>
      <c r="B26" s="51"/>
      <c r="C26" s="51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</row>
    <row r="27" spans="1:43" s="64" customFormat="1" ht="13.5" thickBot="1">
      <c r="A27" s="88" t="s">
        <v>39</v>
      </c>
      <c r="B27" s="36"/>
      <c r="C27" s="89"/>
      <c r="D27" s="77">
        <f t="shared" ref="D27:AQ27" si="18">SUMPRODUCT(D21:D23,D17:D19)</f>
        <v>3235.8468179237825</v>
      </c>
      <c r="E27" s="77">
        <f t="shared" si="18"/>
        <v>4541.3764714901363</v>
      </c>
      <c r="F27" s="77">
        <f t="shared" si="18"/>
        <v>4739.7803020290885</v>
      </c>
      <c r="G27" s="77">
        <f t="shared" si="18"/>
        <v>4943.1950148870174</v>
      </c>
      <c r="H27" s="77">
        <f t="shared" si="18"/>
        <v>5140.3891085624755</v>
      </c>
      <c r="I27" s="77">
        <f t="shared" si="18"/>
        <v>5320.3536199174614</v>
      </c>
      <c r="J27" s="77">
        <f t="shared" si="18"/>
        <v>5510.0978485077558</v>
      </c>
      <c r="K27" s="77">
        <f t="shared" si="18"/>
        <v>5702.1921997041718</v>
      </c>
      <c r="L27" s="77">
        <f t="shared" si="18"/>
        <v>5896.8812143092473</v>
      </c>
      <c r="M27" s="77">
        <f t="shared" si="18"/>
        <v>6094.6262151490027</v>
      </c>
      <c r="N27" s="77">
        <f t="shared" si="18"/>
        <v>6303.58822694017</v>
      </c>
      <c r="O27" s="77">
        <f t="shared" si="18"/>
        <v>6499.9460706574282</v>
      </c>
      <c r="P27" s="77">
        <f t="shared" si="18"/>
        <v>6696.3138641104779</v>
      </c>
      <c r="Q27" s="77">
        <f t="shared" si="18"/>
        <v>6892.6918565485221</v>
      </c>
      <c r="R27" s="77">
        <f t="shared" si="18"/>
        <v>7089.08021750025</v>
      </c>
      <c r="S27" s="77">
        <f t="shared" si="18"/>
        <v>7285.4791193122755</v>
      </c>
      <c r="T27" s="77">
        <f t="shared" si="18"/>
        <v>7481.8887371959827</v>
      </c>
      <c r="U27" s="77">
        <f t="shared" si="18"/>
        <v>7678.309249275133</v>
      </c>
      <c r="V27" s="77">
        <f t="shared" si="18"/>
        <v>6169.8732423207621</v>
      </c>
      <c r="W27" s="77">
        <f t="shared" si="18"/>
        <v>6365.6274564753712</v>
      </c>
      <c r="X27" s="77">
        <f t="shared" si="18"/>
        <v>6529.0104244697714</v>
      </c>
      <c r="Y27" s="77">
        <f t="shared" si="18"/>
        <v>6692.3933924641733</v>
      </c>
      <c r="Z27" s="77">
        <f t="shared" si="18"/>
        <v>6855.7763604585743</v>
      </c>
      <c r="AA27" s="77">
        <f t="shared" si="18"/>
        <v>7019.1593284529763</v>
      </c>
      <c r="AB27" s="77">
        <f t="shared" si="18"/>
        <v>7182.5422964473782</v>
      </c>
      <c r="AC27" s="77">
        <f t="shared" si="18"/>
        <v>7345.9252644417793</v>
      </c>
      <c r="AD27" s="77">
        <f t="shared" si="18"/>
        <v>7509.3082324361812</v>
      </c>
      <c r="AE27" s="77">
        <f t="shared" si="18"/>
        <v>7672.6912004305823</v>
      </c>
      <c r="AF27" s="77">
        <f t="shared" si="18"/>
        <v>7836.0741684249851</v>
      </c>
      <c r="AG27" s="77">
        <f t="shared" si="18"/>
        <v>7999.4571364193853</v>
      </c>
      <c r="AH27" s="77">
        <f t="shared" si="18"/>
        <v>8063.0047332863187</v>
      </c>
      <c r="AI27" s="77">
        <f t="shared" si="18"/>
        <v>8113.474048552941</v>
      </c>
      <c r="AJ27" s="77">
        <f t="shared" si="18"/>
        <v>8162.4033996016315</v>
      </c>
      <c r="AK27" s="77">
        <f t="shared" si="18"/>
        <v>8211.3327506503192</v>
      </c>
      <c r="AL27" s="77">
        <f t="shared" si="18"/>
        <v>8260.2621016990088</v>
      </c>
      <c r="AM27" s="77">
        <f t="shared" si="18"/>
        <v>8309.1914527477002</v>
      </c>
      <c r="AN27" s="77">
        <f t="shared" si="18"/>
        <v>8358.1208037963897</v>
      </c>
      <c r="AO27" s="77">
        <f t="shared" si="18"/>
        <v>8358.1208037963897</v>
      </c>
      <c r="AP27" s="77">
        <f t="shared" si="18"/>
        <v>8358.1208037963897</v>
      </c>
      <c r="AQ27" s="77">
        <f t="shared" si="18"/>
        <v>8358.1208037963897</v>
      </c>
    </row>
    <row r="28" spans="1:43" ht="13.5" thickBot="1">
      <c r="A28" s="87" t="s">
        <v>8</v>
      </c>
      <c r="B28" s="51"/>
      <c r="C28" s="89"/>
      <c r="D28" s="91">
        <f t="shared" ref="D28:V28" si="19">-D14</f>
        <v>-11401.718441578843</v>
      </c>
      <c r="E28" s="91">
        <f t="shared" si="19"/>
        <v>-9629.6841067567657</v>
      </c>
      <c r="F28" s="91">
        <f t="shared" si="19"/>
        <v>-5912.9323597908779</v>
      </c>
      <c r="G28" s="91">
        <f t="shared" si="19"/>
        <v>-5857.8233575836375</v>
      </c>
      <c r="H28" s="91">
        <f t="shared" si="19"/>
        <v>-5838.5889262019437</v>
      </c>
      <c r="I28" s="91">
        <f t="shared" si="19"/>
        <v>-4137.5733279536835</v>
      </c>
      <c r="J28" s="91">
        <f t="shared" si="19"/>
        <v>-3243.4777612023895</v>
      </c>
      <c r="K28" s="91">
        <f t="shared" si="19"/>
        <v>-3217.2918839090075</v>
      </c>
      <c r="L28" s="91">
        <f t="shared" si="19"/>
        <v>-2781.6059370456314</v>
      </c>
      <c r="M28" s="91">
        <f t="shared" si="19"/>
        <v>-2750.3891266245942</v>
      </c>
      <c r="N28" s="91">
        <f t="shared" si="19"/>
        <v>-2874.5079106665899</v>
      </c>
      <c r="O28" s="91">
        <f t="shared" si="19"/>
        <v>-1927.8766894522639</v>
      </c>
      <c r="P28" s="91">
        <f t="shared" si="19"/>
        <v>-1923.1371372598785</v>
      </c>
      <c r="Q28" s="91">
        <f t="shared" si="19"/>
        <v>-1914.6129912190891</v>
      </c>
      <c r="R28" s="91">
        <f t="shared" si="19"/>
        <v>-1909.8734390267036</v>
      </c>
      <c r="S28" s="91">
        <f t="shared" si="19"/>
        <v>-1909.4887781557854</v>
      </c>
      <c r="T28" s="91">
        <f t="shared" si="19"/>
        <v>-1903.9044317277701</v>
      </c>
      <c r="U28" s="91">
        <f t="shared" si="19"/>
        <v>-1893.0811983882454</v>
      </c>
      <c r="V28" s="91">
        <f t="shared" si="19"/>
        <v>-1890.7046664454722</v>
      </c>
      <c r="W28" s="91">
        <f t="shared" ref="W28:AQ28" si="20">-W14</f>
        <v>-2222.1724632563682</v>
      </c>
      <c r="X28" s="91">
        <f t="shared" si="20"/>
        <v>-2649.8796114851179</v>
      </c>
      <c r="Y28" s="91">
        <f t="shared" si="20"/>
        <v>-2535.6432444044872</v>
      </c>
      <c r="Z28" s="91">
        <f t="shared" si="20"/>
        <v>-2176.6794819925135</v>
      </c>
      <c r="AA28" s="91">
        <f t="shared" si="20"/>
        <v>-2126.6289594489608</v>
      </c>
      <c r="AB28" s="91">
        <f t="shared" si="20"/>
        <v>-2137.0900672002194</v>
      </c>
      <c r="AC28" s="91">
        <f t="shared" si="20"/>
        <v>-2289.1998506186173</v>
      </c>
      <c r="AD28" s="91">
        <f t="shared" si="20"/>
        <v>-2039.7932874650448</v>
      </c>
      <c r="AE28" s="91">
        <f t="shared" si="20"/>
        <v>-2018.4287514926216</v>
      </c>
      <c r="AF28" s="91">
        <f t="shared" si="20"/>
        <v>-2018.4287514926216</v>
      </c>
      <c r="AG28" s="91">
        <f t="shared" si="20"/>
        <v>-2018.4287514926216</v>
      </c>
      <c r="AH28" s="91">
        <f t="shared" si="20"/>
        <v>-2018.4287514926216</v>
      </c>
      <c r="AI28" s="91">
        <f t="shared" si="20"/>
        <v>-2018.4287514926216</v>
      </c>
      <c r="AJ28" s="91">
        <f t="shared" si="20"/>
        <v>-2018.4287514926216</v>
      </c>
      <c r="AK28" s="91">
        <f t="shared" si="20"/>
        <v>-2018.4287514926216</v>
      </c>
      <c r="AL28" s="91">
        <f t="shared" si="20"/>
        <v>-2018.4287514926216</v>
      </c>
      <c r="AM28" s="91">
        <f t="shared" si="20"/>
        <v>-2018.4287514926216</v>
      </c>
      <c r="AN28" s="91">
        <f t="shared" si="20"/>
        <v>-2018.4287514926216</v>
      </c>
      <c r="AO28" s="91">
        <f t="shared" si="20"/>
        <v>-2018.4287514926216</v>
      </c>
      <c r="AP28" s="91">
        <f t="shared" si="20"/>
        <v>-2018.4287514926216</v>
      </c>
      <c r="AQ28" s="91">
        <f t="shared" si="20"/>
        <v>-2018.4287514926216</v>
      </c>
    </row>
    <row r="29" spans="1:43" ht="13.5" thickBot="1">
      <c r="A29" s="87" t="s">
        <v>0</v>
      </c>
      <c r="B29" s="51"/>
      <c r="C29" s="89"/>
      <c r="D29" s="91">
        <f t="shared" ref="D29:V29" si="21">-D15</f>
        <v>-2129.2006083845777</v>
      </c>
      <c r="E29" s="91">
        <f t="shared" si="21"/>
        <v>-1580.319756761324</v>
      </c>
      <c r="F29" s="91">
        <f t="shared" si="21"/>
        <v>-1387.1905868976692</v>
      </c>
      <c r="G29" s="91">
        <f t="shared" si="21"/>
        <v>-1431.6120754367287</v>
      </c>
      <c r="H29" s="91">
        <f t="shared" si="21"/>
        <v>-1494.5123060298713</v>
      </c>
      <c r="I29" s="91">
        <f t="shared" si="21"/>
        <v>-1518.7059095927866</v>
      </c>
      <c r="J29" s="91">
        <f t="shared" si="21"/>
        <v>-1544.5930654051058</v>
      </c>
      <c r="K29" s="91">
        <f t="shared" si="21"/>
        <v>-1572.2923221242872</v>
      </c>
      <c r="L29" s="91">
        <f t="shared" si="21"/>
        <v>-1601.9305268138114</v>
      </c>
      <c r="M29" s="91">
        <f t="shared" si="21"/>
        <v>-1633.643405831602</v>
      </c>
      <c r="N29" s="91">
        <f t="shared" si="21"/>
        <v>-1667.5761863806385</v>
      </c>
      <c r="O29" s="91">
        <f t="shared" si="21"/>
        <v>-1703.8842615681071</v>
      </c>
      <c r="P29" s="91">
        <f t="shared" si="21"/>
        <v>-1742.7339020186992</v>
      </c>
      <c r="Q29" s="91">
        <f t="shared" si="21"/>
        <v>-1784.3030173008319</v>
      </c>
      <c r="R29" s="91">
        <f t="shared" si="21"/>
        <v>-1828.7819706527143</v>
      </c>
      <c r="S29" s="91">
        <f t="shared" si="21"/>
        <v>-1876.3744507392282</v>
      </c>
      <c r="T29" s="91">
        <f t="shared" si="21"/>
        <v>-1927.2984044317984</v>
      </c>
      <c r="U29" s="91">
        <f t="shared" si="21"/>
        <v>-1981.7870348828478</v>
      </c>
      <c r="V29" s="91">
        <f t="shared" si="21"/>
        <v>-2040.0898694654718</v>
      </c>
      <c r="W29" s="91">
        <f t="shared" ref="W29:AQ29" si="22">-W15</f>
        <v>-2102.4739024688788</v>
      </c>
      <c r="X29" s="91">
        <f t="shared" si="22"/>
        <v>-2169.2248177825245</v>
      </c>
      <c r="Y29" s="91">
        <f t="shared" si="22"/>
        <v>-2240.6482971681253</v>
      </c>
      <c r="Z29" s="91">
        <f t="shared" si="22"/>
        <v>-2317.0714201107185</v>
      </c>
      <c r="AA29" s="91">
        <f t="shared" si="22"/>
        <v>-2398.8441616592922</v>
      </c>
      <c r="AB29" s="91">
        <f t="shared" si="22"/>
        <v>-2486.340995116268</v>
      </c>
      <c r="AC29" s="91">
        <f t="shared" si="22"/>
        <v>-2579.9626069152305</v>
      </c>
      <c r="AD29" s="91">
        <f t="shared" si="22"/>
        <v>-2680.1377315401205</v>
      </c>
      <c r="AE29" s="91">
        <f t="shared" si="22"/>
        <v>-2787.3251148887534</v>
      </c>
      <c r="AF29" s="91">
        <f t="shared" si="22"/>
        <v>-2902.0156150717903</v>
      </c>
      <c r="AG29" s="91">
        <f t="shared" si="22"/>
        <v>-3024.7344502676397</v>
      </c>
      <c r="AH29" s="91">
        <f t="shared" si="22"/>
        <v>-3156.043603927199</v>
      </c>
      <c r="AI29" s="91">
        <f t="shared" si="22"/>
        <v>-3296.5443983429273</v>
      </c>
      <c r="AJ29" s="91">
        <f t="shared" si="22"/>
        <v>-3446.8802483677559</v>
      </c>
      <c r="AK29" s="91">
        <f t="shared" si="22"/>
        <v>-3607.7396078943239</v>
      </c>
      <c r="AL29" s="91">
        <f t="shared" si="22"/>
        <v>-3779.8591225877503</v>
      </c>
      <c r="AM29" s="91">
        <f t="shared" si="22"/>
        <v>-3964.0270033097167</v>
      </c>
      <c r="AN29" s="91">
        <f t="shared" si="22"/>
        <v>-4161.0866356822207</v>
      </c>
      <c r="AO29" s="91">
        <f t="shared" si="22"/>
        <v>-4371.9404423208016</v>
      </c>
      <c r="AP29" s="91">
        <f t="shared" si="22"/>
        <v>-4597.5540154240816</v>
      </c>
      <c r="AQ29" s="91">
        <f t="shared" si="22"/>
        <v>-4838.9605386445919</v>
      </c>
    </row>
    <row r="30" spans="1:43" ht="13.5" thickBot="1">
      <c r="A30" s="78"/>
      <c r="B30" s="51"/>
      <c r="C30" s="51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</row>
    <row r="31" spans="1:43" ht="13.5" customHeight="1" thickBot="1">
      <c r="A31" s="88" t="s">
        <v>40</v>
      </c>
      <c r="B31" s="51"/>
      <c r="C31" s="89"/>
      <c r="D31" s="91">
        <f t="shared" ref="D31:AP31" si="23">SUM(D27:D30)</f>
        <v>-10295.072232039638</v>
      </c>
      <c r="E31" s="91">
        <f t="shared" si="23"/>
        <v>-6668.6273920279536</v>
      </c>
      <c r="F31" s="91">
        <f t="shared" si="23"/>
        <v>-2560.3426446594585</v>
      </c>
      <c r="G31" s="91">
        <f t="shared" si="23"/>
        <v>-2346.2404181333486</v>
      </c>
      <c r="H31" s="91">
        <f t="shared" si="23"/>
        <v>-2192.7121236693392</v>
      </c>
      <c r="I31" s="91">
        <f t="shared" si="23"/>
        <v>-335.92561762900868</v>
      </c>
      <c r="J31" s="91">
        <f t="shared" si="23"/>
        <v>722.02702190026048</v>
      </c>
      <c r="K31" s="91">
        <f t="shared" si="23"/>
        <v>912.60799367087702</v>
      </c>
      <c r="L31" s="91">
        <f>SUM(L27:L30)</f>
        <v>1513.3447504498045</v>
      </c>
      <c r="M31" s="91">
        <f t="shared" si="23"/>
        <v>1710.5936826928066</v>
      </c>
      <c r="N31" s="91">
        <f t="shared" si="23"/>
        <v>1761.5041298929416</v>
      </c>
      <c r="O31" s="91">
        <f t="shared" si="23"/>
        <v>2868.1851196370571</v>
      </c>
      <c r="P31" s="91">
        <f t="shared" si="23"/>
        <v>3030.4428248319</v>
      </c>
      <c r="Q31" s="91">
        <f t="shared" si="23"/>
        <v>3193.7758480286011</v>
      </c>
      <c r="R31" s="91">
        <f t="shared" si="23"/>
        <v>3350.424807820832</v>
      </c>
      <c r="S31" s="91">
        <f t="shared" si="23"/>
        <v>3499.6158904172617</v>
      </c>
      <c r="T31" s="91">
        <f t="shared" si="23"/>
        <v>3650.6859010364142</v>
      </c>
      <c r="U31" s="91">
        <f>SUM(U27:U30)</f>
        <v>3803.4410160040402</v>
      </c>
      <c r="V31" s="91">
        <f t="shared" si="23"/>
        <v>2239.0787064098186</v>
      </c>
      <c r="W31" s="91">
        <f t="shared" si="23"/>
        <v>2040.9810907501242</v>
      </c>
      <c r="X31" s="91">
        <f t="shared" si="23"/>
        <v>1709.9059952021289</v>
      </c>
      <c r="Y31" s="91">
        <f t="shared" si="23"/>
        <v>1916.1018508915604</v>
      </c>
      <c r="Z31" s="91">
        <f t="shared" si="23"/>
        <v>2362.0254583553424</v>
      </c>
      <c r="AA31" s="91">
        <f t="shared" si="23"/>
        <v>2493.6862073447232</v>
      </c>
      <c r="AB31" s="91">
        <f t="shared" si="23"/>
        <v>2559.1112341308913</v>
      </c>
      <c r="AC31" s="91">
        <f t="shared" si="23"/>
        <v>2476.7628069079315</v>
      </c>
      <c r="AD31" s="91">
        <f t="shared" si="23"/>
        <v>2789.3772134310157</v>
      </c>
      <c r="AE31" s="91">
        <f t="shared" si="23"/>
        <v>2866.937334049207</v>
      </c>
      <c r="AF31" s="91">
        <f t="shared" si="23"/>
        <v>2915.629801860573</v>
      </c>
      <c r="AG31" s="91">
        <f t="shared" si="23"/>
        <v>2956.2939346591238</v>
      </c>
      <c r="AH31" s="91">
        <f t="shared" si="23"/>
        <v>2888.5323778664979</v>
      </c>
      <c r="AI31" s="91">
        <f t="shared" si="23"/>
        <v>2798.5008987173919</v>
      </c>
      <c r="AJ31" s="91">
        <f t="shared" si="23"/>
        <v>2697.0943997412537</v>
      </c>
      <c r="AK31" s="91">
        <f t="shared" si="23"/>
        <v>2585.1643912633735</v>
      </c>
      <c r="AL31" s="91">
        <f t="shared" si="23"/>
        <v>2461.9742276186366</v>
      </c>
      <c r="AM31" s="91">
        <f t="shared" si="23"/>
        <v>2326.7356979453616</v>
      </c>
      <c r="AN31" s="91">
        <f t="shared" si="23"/>
        <v>2178.6054166215472</v>
      </c>
      <c r="AO31" s="91">
        <f t="shared" si="23"/>
        <v>1967.7516099829663</v>
      </c>
      <c r="AP31" s="91">
        <f t="shared" si="23"/>
        <v>1742.1380368796863</v>
      </c>
      <c r="AQ31" s="91">
        <f>SUM(AQ27:AQ30)</f>
        <v>1500.731513659176</v>
      </c>
    </row>
    <row r="32" spans="1:43" ht="13.5" thickBot="1">
      <c r="A32" s="78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</row>
    <row r="33" spans="1:43">
      <c r="A33" s="175"/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</row>
    <row r="34" spans="1:43" ht="13.5" thickBot="1">
      <c r="A34" s="78"/>
      <c r="B34" s="51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</row>
    <row r="35" spans="1:43" s="64" customFormat="1" ht="13.5" thickBot="1">
      <c r="A35" s="88" t="s">
        <v>41</v>
      </c>
      <c r="B35" s="89"/>
      <c r="C35" s="77">
        <f>SUM(D35:AQ35)</f>
        <v>3603.4761114481962</v>
      </c>
      <c r="D35" s="77">
        <f t="shared" ref="D35:AQ35" si="24">D31*D7</f>
        <v>-9994.5569408972369</v>
      </c>
      <c r="E35" s="77">
        <f t="shared" si="24"/>
        <v>-6096.015797557834</v>
      </c>
      <c r="F35" s="77">
        <f t="shared" si="24"/>
        <v>-2203.8559521269931</v>
      </c>
      <c r="G35" s="77">
        <f t="shared" si="24"/>
        <v>-1901.6610455635955</v>
      </c>
      <c r="H35" s="77">
        <f t="shared" si="24"/>
        <v>-1673.4691066873422</v>
      </c>
      <c r="I35" s="77">
        <f t="shared" si="24"/>
        <v>-242.18648915158545</v>
      </c>
      <c r="J35" s="77">
        <f t="shared" si="24"/>
        <v>493.40980888226147</v>
      </c>
      <c r="K35" s="77">
        <f t="shared" si="24"/>
        <v>591.13426845375602</v>
      </c>
      <c r="L35" s="77">
        <f t="shared" si="24"/>
        <v>929.15310573241459</v>
      </c>
      <c r="M35" s="77">
        <f t="shared" si="24"/>
        <v>995.50584086360311</v>
      </c>
      <c r="N35" s="77">
        <f t="shared" si="24"/>
        <v>971.69094300762333</v>
      </c>
      <c r="O35" s="77">
        <f t="shared" si="24"/>
        <v>1499.6820995947221</v>
      </c>
      <c r="P35" s="77">
        <f t="shared" si="24"/>
        <v>1501.9160708484712</v>
      </c>
      <c r="Q35" s="77">
        <f t="shared" si="24"/>
        <v>1500.3464066166352</v>
      </c>
      <c r="R35" s="77">
        <f t="shared" si="24"/>
        <v>1491.8821789204726</v>
      </c>
      <c r="S35" s="77">
        <f t="shared" si="24"/>
        <v>1477.0750784233301</v>
      </c>
      <c r="T35" s="77">
        <f t="shared" si="24"/>
        <v>1460.508873060551</v>
      </c>
      <c r="U35" s="77">
        <f t="shared" si="24"/>
        <v>1442.2945324415809</v>
      </c>
      <c r="V35" s="77">
        <f t="shared" si="24"/>
        <v>804.81149698468812</v>
      </c>
      <c r="W35" s="77">
        <f t="shared" si="24"/>
        <v>695.36260786169817</v>
      </c>
      <c r="X35" s="77">
        <f t="shared" si="24"/>
        <v>552.19456492347092</v>
      </c>
      <c r="Y35" s="77">
        <f t="shared" si="24"/>
        <v>586.52431833242622</v>
      </c>
      <c r="Z35" s="77">
        <f t="shared" si="24"/>
        <v>685.32969126360808</v>
      </c>
      <c r="AA35" s="77">
        <f t="shared" si="24"/>
        <v>685.81079521095637</v>
      </c>
      <c r="AB35" s="77">
        <f t="shared" si="24"/>
        <v>667.1127137399908</v>
      </c>
      <c r="AC35" s="77">
        <f t="shared" si="24"/>
        <v>611.98673931569226</v>
      </c>
      <c r="AD35" s="77">
        <f t="shared" si="24"/>
        <v>653.29958706983655</v>
      </c>
      <c r="AE35" s="77">
        <f t="shared" si="24"/>
        <v>636.45964967288228</v>
      </c>
      <c r="AF35" s="77">
        <f t="shared" si="24"/>
        <v>613.52546926985474</v>
      </c>
      <c r="AG35" s="77">
        <f t="shared" si="24"/>
        <v>589.65144659065754</v>
      </c>
      <c r="AH35" s="77">
        <f t="shared" si="24"/>
        <v>546.10045238565158</v>
      </c>
      <c r="AI35" s="77">
        <f t="shared" si="24"/>
        <v>501.49694000910426</v>
      </c>
      <c r="AJ35" s="77">
        <f t="shared" si="24"/>
        <v>458.12767131126373</v>
      </c>
      <c r="AK35" s="77">
        <f t="shared" si="24"/>
        <v>416.22300718831963</v>
      </c>
      <c r="AL35" s="77">
        <f t="shared" si="24"/>
        <v>375.72401982902585</v>
      </c>
      <c r="AM35" s="77">
        <f t="shared" si="24"/>
        <v>336.57360251236588</v>
      </c>
      <c r="AN35" s="77">
        <f t="shared" si="24"/>
        <v>298.71643501610447</v>
      </c>
      <c r="AO35" s="77">
        <f t="shared" si="24"/>
        <v>255.73982008401916</v>
      </c>
      <c r="AP35" s="77">
        <f t="shared" si="24"/>
        <v>214.61406583253182</v>
      </c>
      <c r="AQ35" s="77">
        <f t="shared" si="24"/>
        <v>175.23714218321606</v>
      </c>
    </row>
    <row r="36" spans="1:43">
      <c r="A36" s="47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</row>
    <row r="37" spans="1:43">
      <c r="A37" s="167"/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</row>
    <row r="38" spans="1:43" ht="13.5" thickBot="1">
      <c r="A38" s="78"/>
      <c r="B38" s="51"/>
      <c r="C38" s="51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</row>
    <row r="39" spans="1:43" s="21" customFormat="1" ht="13.5" thickBot="1">
      <c r="A39" s="88" t="s">
        <v>42</v>
      </c>
      <c r="B39" s="44"/>
      <c r="C39" s="89"/>
      <c r="D39" s="77">
        <f>DAV!E34/1000</f>
        <v>17664.465890775336</v>
      </c>
      <c r="E39" s="77">
        <f>DAV!F34/1000</f>
        <v>26382.965592901288</v>
      </c>
      <c r="F39" s="77">
        <f>DAV!G34/1000</f>
        <v>31146.909704057602</v>
      </c>
      <c r="G39" s="77">
        <f>DAV!H34/1000</f>
        <v>35621.308117138804</v>
      </c>
      <c r="H39" s="77">
        <f>DAV!I34/1000</f>
        <v>39842.553763956639</v>
      </c>
      <c r="I39" s="77">
        <f>DAV!J34/1000</f>
        <v>42293.470101058912</v>
      </c>
      <c r="J39" s="77">
        <f>DAV!K34/1000</f>
        <v>43813.048699832885</v>
      </c>
      <c r="K39" s="77">
        <f>DAV!L34/1000</f>
        <v>45270.147510452087</v>
      </c>
      <c r="L39" s="77">
        <f>DAV!M34/1000</f>
        <v>46266.962241345063</v>
      </c>
      <c r="M39" s="77">
        <f>DAV!N34/1000</f>
        <v>47208.871051741378</v>
      </c>
      <c r="N39" s="77">
        <f>DAV!O34/1000</f>
        <v>48187.798491654292</v>
      </c>
      <c r="O39" s="77">
        <f>DAV!P34/1000</f>
        <v>48157.388969546046</v>
      </c>
      <c r="P39" s="77">
        <f>DAV!Q34/1000</f>
        <v>48059.711618472276</v>
      </c>
      <c r="Q39" s="77">
        <f>DAV!R34/1000</f>
        <v>47891.369920307079</v>
      </c>
      <c r="R39" s="77">
        <f>DAV!S34/1000</f>
        <v>47656.325932932545</v>
      </c>
      <c r="S39" s="77">
        <f>DAV!T34/1000</f>
        <v>47427.272774595462</v>
      </c>
      <c r="T39" s="77">
        <f>DAV!U34/1000</f>
        <v>47192.238002739788</v>
      </c>
      <c r="U39" s="77">
        <f>DAV!V34/1000</f>
        <v>46923.256235129185</v>
      </c>
      <c r="V39" s="77">
        <f>DAV!W34/1000</f>
        <v>46626.305506122386</v>
      </c>
      <c r="W39" s="77">
        <f>DAV!X34/1000</f>
        <v>46613.68618990657</v>
      </c>
      <c r="X39" s="77">
        <f>DAV!Y34/1000</f>
        <v>46955.031085316943</v>
      </c>
      <c r="Y39" s="77">
        <f>DAV!Z34/1000</f>
        <v>47099.226938158514</v>
      </c>
      <c r="Z39" s="77">
        <f>DAV!AA34/1000</f>
        <v>46824.173013624284</v>
      </c>
      <c r="AA39" s="77">
        <f>DAV!AB34/1000</f>
        <v>46439.852598862431</v>
      </c>
      <c r="AB39" s="77">
        <f>DAV!AC34/1000</f>
        <v>46005.132120652124</v>
      </c>
      <c r="AC39" s="77">
        <f>DAV!AD34/1000</f>
        <v>45652.3235198439</v>
      </c>
      <c r="AD39" s="77">
        <f>DAV!AE34/1000</f>
        <v>44995.322157832648</v>
      </c>
      <c r="AE39" s="77">
        <f>DAV!AF34/1000</f>
        <v>44263.413744734193</v>
      </c>
      <c r="AF39" s="77">
        <f>DAV!AG34/1000</f>
        <v>43477.682861206602</v>
      </c>
      <c r="AG39" s="77">
        <f>DAV!AH34/1000</f>
        <v>42638.03514688366</v>
      </c>
      <c r="AH39" s="77">
        <f>DAV!AI34/1000</f>
        <v>41744.470601765366</v>
      </c>
      <c r="AI39" s="77">
        <f>DAV!AJ34/1000</f>
        <v>40796.862328584531</v>
      </c>
      <c r="AJ39" s="77">
        <f>DAV!AK34/1000</f>
        <v>39794.861425126321</v>
      </c>
      <c r="AK39" s="77">
        <f>DAV!AL34/1000</f>
        <v>38738.442477924997</v>
      </c>
      <c r="AL39" s="77">
        <f>DAV!AM34/1000</f>
        <v>37649.737508552796</v>
      </c>
      <c r="AM39" s="77">
        <f>DAV!AN34/1000</f>
        <v>36571.826382039086</v>
      </c>
      <c r="AN39" s="77">
        <f>DAV!AO34/1000</f>
        <v>35497.494032164424</v>
      </c>
      <c r="AO39" s="77">
        <f>DAV!AP34/1000</f>
        <v>34402.968937851634</v>
      </c>
      <c r="AP39" s="77">
        <f>DAV!AQ34/1000</f>
        <v>33285.315089183765</v>
      </c>
      <c r="AQ39" s="77">
        <f>DAV!AR34/1000</f>
        <v>32145.25553740227</v>
      </c>
    </row>
    <row r="40" spans="1:43">
      <c r="A40" s="47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</row>
    <row r="41" spans="1:43">
      <c r="A41" s="167"/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68"/>
      <c r="AN41" s="168"/>
      <c r="AO41" s="168"/>
      <c r="AP41" s="168"/>
      <c r="AQ41" s="168"/>
    </row>
    <row r="42" spans="1:43" ht="13.5" thickBot="1">
      <c r="A42" s="78"/>
      <c r="B42" s="51"/>
      <c r="C42" s="70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</row>
    <row r="43" spans="1:43" ht="13.5" thickBot="1">
      <c r="A43" s="87" t="s">
        <v>43</v>
      </c>
      <c r="B43" s="89"/>
      <c r="C43" s="91">
        <f>-C59</f>
        <v>-7256.5479399670876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</row>
    <row r="44" spans="1:43" ht="13.5" thickBot="1">
      <c r="A44" s="87" t="s">
        <v>57</v>
      </c>
      <c r="B44" s="89"/>
      <c r="C44" s="91">
        <f>AQ39*AQ8</f>
        <v>3653.0718285188632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</row>
    <row r="45" spans="1:43" ht="13.5" thickBot="1">
      <c r="A45" s="88" t="s">
        <v>44</v>
      </c>
      <c r="B45" s="89"/>
      <c r="C45" s="80">
        <f>SUM(C35:C44)</f>
        <v>-2.8194335754960775E-11</v>
      </c>
      <c r="D45" s="20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</row>
    <row r="46" spans="1:43">
      <c r="A46" s="47"/>
      <c r="B46" s="51"/>
      <c r="C46" s="19"/>
      <c r="D46" s="20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</row>
    <row r="47" spans="1:43">
      <c r="A47" s="167"/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8"/>
      <c r="AK47" s="168"/>
      <c r="AL47" s="168"/>
      <c r="AM47" s="168"/>
      <c r="AN47" s="168"/>
      <c r="AO47" s="168"/>
      <c r="AP47" s="168"/>
      <c r="AQ47" s="168"/>
    </row>
    <row r="48" spans="1:43" ht="13.5" thickBot="1">
      <c r="A48" s="78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</row>
    <row r="49" spans="1:43">
      <c r="A49" s="169" t="s">
        <v>45</v>
      </c>
      <c r="B49" s="170"/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  <c r="AF49" s="170"/>
      <c r="AG49" s="170"/>
      <c r="AH49" s="170"/>
      <c r="AI49" s="170"/>
      <c r="AJ49" s="170"/>
      <c r="AK49" s="170"/>
      <c r="AL49" s="170"/>
      <c r="AM49" s="170"/>
      <c r="AN49" s="170"/>
      <c r="AO49" s="170"/>
      <c r="AP49" s="170"/>
      <c r="AQ49" s="170"/>
    </row>
    <row r="50" spans="1:43" ht="13.5" thickBot="1">
      <c r="A50" s="47"/>
      <c r="B50" s="70"/>
      <c r="C50" s="51"/>
      <c r="D50" s="51"/>
      <c r="E50" s="51"/>
      <c r="F50" s="51"/>
      <c r="G50" s="51"/>
      <c r="H50" s="70"/>
      <c r="I50" s="51"/>
      <c r="J50" s="51"/>
      <c r="K50" s="51"/>
      <c r="L50" s="51"/>
      <c r="M50" s="70"/>
      <c r="N50" s="51"/>
      <c r="O50" s="51"/>
      <c r="P50" s="51"/>
      <c r="Q50" s="51"/>
      <c r="R50" s="70"/>
      <c r="S50" s="51"/>
      <c r="T50" s="51"/>
      <c r="U50" s="51"/>
      <c r="V50" s="3"/>
      <c r="W50" s="70"/>
      <c r="X50" s="51"/>
      <c r="Y50" s="3"/>
      <c r="Z50" s="3"/>
      <c r="AA50" s="3"/>
      <c r="AB50" s="70"/>
      <c r="AC50" s="51"/>
      <c r="AD50" s="3"/>
      <c r="AE50" s="42"/>
      <c r="AF50" s="42"/>
      <c r="AG50" s="70"/>
      <c r="AH50" s="51"/>
      <c r="AI50" s="42"/>
      <c r="AJ50" s="42"/>
      <c r="AK50" s="42"/>
      <c r="AL50" s="70"/>
      <c r="AM50" s="51"/>
      <c r="AN50" s="42"/>
      <c r="AO50" s="42"/>
      <c r="AP50" s="42"/>
      <c r="AQ50" s="70"/>
    </row>
    <row r="51" spans="1:43" ht="13.5" thickBot="1">
      <c r="A51" s="79"/>
      <c r="B51" s="69" t="s">
        <v>46</v>
      </c>
      <c r="C51" s="51"/>
      <c r="D51" s="51"/>
      <c r="E51" s="51"/>
      <c r="F51" s="51"/>
      <c r="G51" s="89"/>
      <c r="H51" s="77">
        <f>H61+H63</f>
        <v>39346.401667055936</v>
      </c>
      <c r="I51" s="51"/>
      <c r="J51" s="51"/>
      <c r="K51" s="51"/>
      <c r="L51" s="89"/>
      <c r="M51" s="77">
        <f>M61+M63</f>
        <v>46538.812654524627</v>
      </c>
      <c r="N51" s="51"/>
      <c r="O51" s="51"/>
      <c r="P51" s="51"/>
      <c r="Q51" s="89"/>
      <c r="R51" s="77">
        <f>R61+R63</f>
        <v>44751.232339154434</v>
      </c>
      <c r="S51" s="51"/>
      <c r="T51" s="51"/>
      <c r="U51" s="13"/>
      <c r="V51" s="89"/>
      <c r="W51" s="77">
        <f>W61+W63</f>
        <v>40754.724876551365</v>
      </c>
      <c r="X51" s="51"/>
      <c r="Y51" s="13"/>
      <c r="Z51" s="13"/>
      <c r="AA51" s="89"/>
      <c r="AB51" s="77">
        <f>AB61+AB63</f>
        <v>40742.464606275898</v>
      </c>
      <c r="AC51" s="51"/>
      <c r="AD51" s="13"/>
      <c r="AE51" s="42"/>
      <c r="AF51" s="89"/>
      <c r="AG51" s="77">
        <f>AG61+AG63</f>
        <v>37253.747883137723</v>
      </c>
      <c r="AH51" s="51"/>
      <c r="AI51" s="42"/>
      <c r="AJ51" s="42"/>
      <c r="AK51" s="89"/>
      <c r="AL51" s="77">
        <f>AL61+AL63</f>
        <v>33219.36844804413</v>
      </c>
      <c r="AM51" s="51"/>
      <c r="AN51" s="42"/>
      <c r="AO51" s="42"/>
      <c r="AP51" s="89"/>
      <c r="AQ51" s="77">
        <f>AQ61+AQ63</f>
        <v>32145.255537402452</v>
      </c>
    </row>
    <row r="52" spans="1:43">
      <c r="A52" s="47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42"/>
      <c r="AJ52" s="42"/>
      <c r="AK52" s="42"/>
      <c r="AL52" s="42"/>
      <c r="AM52" s="51"/>
      <c r="AN52" s="42"/>
      <c r="AO52" s="42"/>
      <c r="AP52" s="42"/>
      <c r="AQ52" s="51"/>
    </row>
    <row r="53" spans="1:43">
      <c r="A53" s="47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42"/>
      <c r="AJ53" s="42"/>
      <c r="AK53" s="42"/>
      <c r="AL53" s="42"/>
      <c r="AM53" s="51"/>
      <c r="AN53" s="42"/>
      <c r="AO53" s="42"/>
      <c r="AP53" s="42"/>
      <c r="AQ53" s="51"/>
    </row>
    <row r="54" spans="1:43" ht="13.5" thickBot="1">
      <c r="A54" s="78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</row>
    <row r="55" spans="1:43">
      <c r="A55" s="136" t="s">
        <v>47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</row>
    <row r="56" spans="1:43" ht="13.5" thickBot="1">
      <c r="A56" s="47"/>
      <c r="B56" s="70"/>
      <c r="C56" s="51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</row>
    <row r="57" spans="1:43" ht="13.5" thickBot="1">
      <c r="A57" s="79"/>
      <c r="B57" s="69" t="s">
        <v>48</v>
      </c>
      <c r="C57" s="89"/>
      <c r="D57" s="65">
        <f>D31*(1+$H$6*$B$7)*(1+$H$6)^($H$12-D12)</f>
        <v>-13501.627760048978</v>
      </c>
      <c r="E57" s="65">
        <f>E31*(1+$H$6*$B$7)*(1+$H$6)^($H$12-E12)</f>
        <v>-8235.0960232375382</v>
      </c>
      <c r="F57" s="65">
        <f>F31*(1+$H$6*$B$7)*(1+$H$6)^($H$12-F12)</f>
        <v>-2977.1847695047245</v>
      </c>
      <c r="G57" s="65">
        <f>G31*(1+$H$6*$B$7)*(1+$H$6)^($H$12-G12)</f>
        <v>-2568.950251103402</v>
      </c>
      <c r="H57" s="65">
        <f>H31*(1+$H$6*$B$7)*(1+$H$6)^($H$12-H12)</f>
        <v>-2260.6861995030886</v>
      </c>
      <c r="I57" s="65">
        <f>I31*(1+$M$6*$B$7)*(1+$M$6)^($M$12-I12)</f>
        <v>-427.59714163236316</v>
      </c>
      <c r="J57" s="65">
        <f>J31*(1+$M$6*$B$7)*(1+$M$6)^($M$12-J12)</f>
        <v>871.14943806535803</v>
      </c>
      <c r="K57" s="65">
        <f>K31*(1+$M$6*$B$7)*(1+$M$6)^($M$12-K12)</f>
        <v>1043.688788739805</v>
      </c>
      <c r="L57" s="65">
        <f>L31*(1+$M$6*$B$7)*(1+$M$6)^($M$12-L12)</f>
        <v>1640.4846262969688</v>
      </c>
      <c r="M57" s="65">
        <f>M31*(1+$M$6*$B$7)*(1+$M$6)^($M$12-M12)</f>
        <v>1757.635008966859</v>
      </c>
      <c r="N57" s="65">
        <f>N31*(1+$R$6*$B$7)*(1+$R$6)^($R$12-N12)</f>
        <v>2242.2050935920684</v>
      </c>
      <c r="O57" s="65">
        <f>O31*(1+$R$6*$B$7)*(1+$R$6)^($R$12-O12)</f>
        <v>3460.560033699679</v>
      </c>
      <c r="P57" s="65">
        <f>P31*(1+$R$6*$B$7)*(1+$R$6)^($R$12-P12)</f>
        <v>3465.7149872990103</v>
      </c>
      <c r="Q57" s="65">
        <f>Q31*(1+$R$6*$B$7)*(1+$R$6)^($R$12-Q12)</f>
        <v>3462.0929414611041</v>
      </c>
      <c r="R57" s="65">
        <f>R31*(1+$R$6*$B$7)*(1+$R$6)^($R$12-R12)</f>
        <v>3442.5614900359051</v>
      </c>
      <c r="S57" s="65">
        <f>S31*(1+$W$6*$B$7)*(1+$W$6)^($W$12-S12)</f>
        <v>4454.6342196689784</v>
      </c>
      <c r="T57" s="65">
        <f>T31*(1+$W$6*$B$7)*(1+$W$6)^($W$12-T12)</f>
        <v>4404.6730590095804</v>
      </c>
      <c r="U57" s="65">
        <f>U31*(1+$W$6*$B$7)*(1+$W$6)^($W$12-U12)</f>
        <v>4349.741372600939</v>
      </c>
      <c r="V57" s="65">
        <f>V31*(1+$W$6*$B$7)*(1+$W$6)^($W$12-V12)</f>
        <v>2427.1893062320737</v>
      </c>
      <c r="W57" s="65">
        <f>W31*(1+$W$6*$B$7)*(1+$W$6)^($W$12-W12)</f>
        <v>2097.1080707457527</v>
      </c>
      <c r="X57" s="65">
        <f>X31*(1+$AB$6*$B$7)*(1+$AB$6)^($AB$12-X12)</f>
        <v>2176.5262237783363</v>
      </c>
      <c r="Y57" s="65">
        <f>Y31*(1+$AB$6*$B$7)*(1+$AB$6)^($AB$12-Y12)</f>
        <v>2311.840139011802</v>
      </c>
      <c r="Z57" s="65">
        <f>Z31*(1+$AB$6*$B$7)*(1+$AB$6)^($AB$12-Z12)</f>
        <v>2701.2907038950684</v>
      </c>
      <c r="AA57" s="65">
        <f>AA31*(1+$AB$6*$B$7)*(1+$AB$6)^($AB$12-AA12)</f>
        <v>2703.1870198392717</v>
      </c>
      <c r="AB57" s="65">
        <f>AB31*(1+$AB$6*$B$7)*(1+$AB$6)^($AB$12-AB12)</f>
        <v>2629.4867930694909</v>
      </c>
      <c r="AC57" s="65">
        <f>AC31*(1+$AG$6*$B$7)*(1+$AG$6)^($AG$12-AC12)</f>
        <v>3152.6523764698018</v>
      </c>
      <c r="AD57" s="65">
        <f>AD31*(1+$AG$6*$B$7)*(1+$AG$6)^($AG$12-AD12)</f>
        <v>3365.475693191459</v>
      </c>
      <c r="AE57" s="65">
        <f>AE31*(1+$AG$6*$B$7)*(1+$AG$6)^($AG$12-AE12)</f>
        <v>3278.724681701447</v>
      </c>
      <c r="AF57" s="65">
        <f>AF31*(1+$AG$6*$B$7)*(1+$AG$6)^($AG$12-AF12)</f>
        <v>3160.5791505893844</v>
      </c>
      <c r="AG57" s="65">
        <f>AG31*(1+$AG$6*$B$7)*(1+$AG$6)^($AG$12-AG12)</f>
        <v>3037.59201786225</v>
      </c>
      <c r="AH57" s="65">
        <f>AH31*(1+$AL$6*$B$7)*(1+$AL$6)^($AL$12-AH12)</f>
        <v>3676.790704459775</v>
      </c>
      <c r="AI57" s="65">
        <f>AI31*(1+$AL$6*$B$7)*(1+$AL$6)^($AL$12-AI12)</f>
        <v>3376.4837206879834</v>
      </c>
      <c r="AJ57" s="65">
        <f>AJ31*(1+$AL$6*$B$7)*(1+$AL$6)^($AL$12-AJ12)</f>
        <v>3084.4866653644895</v>
      </c>
      <c r="AK57" s="65">
        <f>AK31*(1+$AL$6*$B$7)*(1+$AL$6)^($AL$12-AK12)</f>
        <v>2802.3505146843877</v>
      </c>
      <c r="AL57" s="65">
        <f>AL31*(1+$AL$6*$B$7)*(1+$AL$6)^($AL$12-AL12)</f>
        <v>2529.6785188781491</v>
      </c>
      <c r="AM57" s="65">
        <f>AM31*(1+$AQ$6*$B$7)*(1+$AQ$6)^($AQ$12-AM12)</f>
        <v>2961.6840204017344</v>
      </c>
      <c r="AN57" s="65">
        <f>AN31*(1+$AQ$6*$B$7)*(1+$AQ$6)^($AQ$12-AN12)</f>
        <v>2628.5593570460269</v>
      </c>
      <c r="AO57" s="65">
        <f>AO31*(1+$AQ$6*$B$7)*(1+$AQ$6)^($AQ$12-AO12)</f>
        <v>2250.3860459330767</v>
      </c>
      <c r="AP57" s="65">
        <f>AP31*(1+$AQ$6*$B$7)*(1+$AQ$6)^($AQ$12-AP12)</f>
        <v>1888.4994087030409</v>
      </c>
      <c r="AQ57" s="65">
        <f>AQ31*(1+$AQ$6*$B$7)*(1+$AQ$6)^($AQ$12-AQ12)</f>
        <v>1542.0016302848035</v>
      </c>
    </row>
    <row r="58" spans="1:43" ht="4.5" customHeight="1" thickBot="1">
      <c r="A58" s="47"/>
      <c r="B58" s="70"/>
      <c r="C58" s="70"/>
      <c r="D58" s="63"/>
      <c r="E58" s="63"/>
      <c r="F58" s="63"/>
      <c r="G58" s="63"/>
      <c r="H58" s="10"/>
      <c r="I58" s="63"/>
      <c r="J58" s="63"/>
      <c r="K58" s="63"/>
      <c r="L58" s="63"/>
      <c r="M58" s="10"/>
      <c r="N58" s="63"/>
      <c r="O58" s="63"/>
      <c r="P58" s="63"/>
      <c r="Q58" s="63"/>
      <c r="R58" s="10"/>
      <c r="S58" s="63"/>
      <c r="T58" s="63"/>
      <c r="U58" s="63"/>
      <c r="V58" s="63"/>
      <c r="W58" s="10"/>
      <c r="X58" s="63"/>
      <c r="Y58" s="63"/>
      <c r="Z58" s="63"/>
      <c r="AA58" s="63"/>
      <c r="AB58" s="10"/>
      <c r="AC58" s="63"/>
      <c r="AD58" s="63"/>
      <c r="AE58" s="42"/>
      <c r="AF58" s="63"/>
      <c r="AG58" s="10"/>
      <c r="AH58" s="63"/>
      <c r="AI58" s="42"/>
      <c r="AJ58" s="42"/>
      <c r="AK58" s="63"/>
      <c r="AL58" s="10"/>
      <c r="AM58" s="63"/>
      <c r="AN58" s="42"/>
      <c r="AO58" s="42"/>
      <c r="AP58" s="63"/>
      <c r="AQ58" s="10"/>
    </row>
    <row r="59" spans="1:43" ht="13.5" thickBot="1">
      <c r="A59" s="79"/>
      <c r="B59" s="69" t="s">
        <v>49</v>
      </c>
      <c r="C59" s="77">
        <f>Inputs!D97/1000</f>
        <v>7256.5479399670876</v>
      </c>
      <c r="D59" s="63"/>
      <c r="E59" s="40"/>
      <c r="F59" s="40"/>
      <c r="G59" s="39"/>
      <c r="H59" s="65">
        <f>-$C$59*(1+H6)^(H12-C12)</f>
        <v>-9802.8566636582054</v>
      </c>
      <c r="I59" s="40"/>
      <c r="J59" s="40"/>
      <c r="K59" s="40"/>
      <c r="L59" s="39"/>
      <c r="M59" s="65">
        <f>-H51*(1+M6)^(M12-H12)</f>
        <v>-51424.173374961254</v>
      </c>
      <c r="N59" s="63"/>
      <c r="O59" s="63"/>
      <c r="P59" s="40"/>
      <c r="Q59" s="39"/>
      <c r="R59" s="65">
        <f>-M51*(1+R6)^(R12-M12)</f>
        <v>-60824.366885242198</v>
      </c>
      <c r="S59" s="63"/>
      <c r="T59" s="40"/>
      <c r="U59" s="40"/>
      <c r="V59" s="39"/>
      <c r="W59" s="65">
        <f>-R51*(1+W6)^(W12-R12)</f>
        <v>-58488.070904808694</v>
      </c>
      <c r="X59" s="63"/>
      <c r="Y59" s="40"/>
      <c r="Z59" s="40"/>
      <c r="AA59" s="39"/>
      <c r="AB59" s="65">
        <f>-W51*(1+AB6)^(AB12-W12)</f>
        <v>-53264.795485869872</v>
      </c>
      <c r="AC59" s="63"/>
      <c r="AD59" s="40"/>
      <c r="AE59" s="42"/>
      <c r="AF59" s="39"/>
      <c r="AG59" s="65">
        <f>-AB51*(1+AG6)^(AG12-AB12)</f>
        <v>-53248.771802952069</v>
      </c>
      <c r="AH59" s="63"/>
      <c r="AI59" s="42"/>
      <c r="AJ59" s="42"/>
      <c r="AK59" s="39"/>
      <c r="AL59" s="65">
        <f>-AG51*(1+AL6)^(AL12-AG12)</f>
        <v>-48689.158572118911</v>
      </c>
      <c r="AM59" s="63"/>
      <c r="AN59" s="42"/>
      <c r="AO59" s="42"/>
      <c r="AP59" s="39"/>
      <c r="AQ59" s="65">
        <f>-AL51*(1+AQ6)^(AQ12-AL12)</f>
        <v>-43416.385999771133</v>
      </c>
    </row>
    <row r="60" spans="1:43" ht="4.5" customHeight="1" thickBot="1">
      <c r="A60" s="47"/>
      <c r="B60" s="18"/>
      <c r="C60" s="51"/>
      <c r="D60" s="63"/>
      <c r="E60" s="63"/>
      <c r="F60" s="63"/>
      <c r="G60" s="63"/>
      <c r="H60" s="10"/>
      <c r="I60" s="63"/>
      <c r="J60" s="63"/>
      <c r="K60" s="63"/>
      <c r="L60" s="63"/>
      <c r="M60" s="10"/>
      <c r="N60" s="63"/>
      <c r="O60" s="63"/>
      <c r="P60" s="63"/>
      <c r="Q60" s="63"/>
      <c r="R60" s="10"/>
      <c r="S60" s="63"/>
      <c r="T60" s="63"/>
      <c r="U60" s="63"/>
      <c r="V60" s="63"/>
      <c r="W60" s="10"/>
      <c r="X60" s="63"/>
      <c r="Y60" s="63"/>
      <c r="Z60" s="63"/>
      <c r="AA60" s="63"/>
      <c r="AB60" s="10"/>
      <c r="AC60" s="63"/>
      <c r="AD60" s="63"/>
      <c r="AE60" s="42"/>
      <c r="AF60" s="63"/>
      <c r="AG60" s="10"/>
      <c r="AH60" s="63"/>
      <c r="AI60" s="42"/>
      <c r="AJ60" s="42"/>
      <c r="AK60" s="63"/>
      <c r="AL60" s="10"/>
      <c r="AM60" s="63"/>
      <c r="AN60" s="42"/>
      <c r="AO60" s="42"/>
      <c r="AP60" s="63"/>
      <c r="AQ60" s="10"/>
    </row>
    <row r="61" spans="1:43" ht="13.5" thickBot="1">
      <c r="A61" s="47"/>
      <c r="B61" s="69" t="s">
        <v>28</v>
      </c>
      <c r="C61" s="51"/>
      <c r="D61" s="63"/>
      <c r="E61" s="146"/>
      <c r="F61" s="40"/>
      <c r="G61" s="39"/>
      <c r="H61" s="65">
        <f>H39</f>
        <v>39842.553763956639</v>
      </c>
      <c r="I61" s="40"/>
      <c r="J61" s="40"/>
      <c r="K61" s="40"/>
      <c r="L61" s="39"/>
      <c r="M61" s="65">
        <f>M39</f>
        <v>47208.871051741378</v>
      </c>
      <c r="N61" s="63"/>
      <c r="O61" s="63"/>
      <c r="P61" s="40"/>
      <c r="Q61" s="39"/>
      <c r="R61" s="65">
        <f>R39</f>
        <v>47656.325932932545</v>
      </c>
      <c r="S61" s="63"/>
      <c r="T61" s="40"/>
      <c r="U61" s="40"/>
      <c r="V61" s="39"/>
      <c r="W61" s="65">
        <f>W39</f>
        <v>46613.68618990657</v>
      </c>
      <c r="X61" s="63"/>
      <c r="Y61" s="40"/>
      <c r="Z61" s="40"/>
      <c r="AA61" s="39"/>
      <c r="AB61" s="65">
        <f>AB39</f>
        <v>46005.132120652124</v>
      </c>
      <c r="AC61" s="63"/>
      <c r="AD61" s="40"/>
      <c r="AE61" s="42"/>
      <c r="AF61" s="39"/>
      <c r="AG61" s="65">
        <f>AG39</f>
        <v>42638.03514688366</v>
      </c>
      <c r="AH61" s="63"/>
      <c r="AI61" s="42"/>
      <c r="AJ61" s="42"/>
      <c r="AK61" s="39"/>
      <c r="AL61" s="65">
        <f>AL39</f>
        <v>37649.737508552796</v>
      </c>
      <c r="AM61" s="63"/>
      <c r="AN61" s="42"/>
      <c r="AO61" s="42"/>
      <c r="AP61" s="39"/>
      <c r="AQ61" s="65">
        <f>AQ39</f>
        <v>32145.25553740227</v>
      </c>
    </row>
    <row r="62" spans="1:43" ht="6" customHeight="1" thickBot="1">
      <c r="A62" s="47"/>
      <c r="B62" s="18"/>
      <c r="C62" s="51"/>
      <c r="D62" s="63"/>
      <c r="E62" s="63"/>
      <c r="F62" s="63"/>
      <c r="G62" s="63"/>
      <c r="H62" s="10"/>
      <c r="I62" s="63"/>
      <c r="J62" s="63"/>
      <c r="K62" s="63"/>
      <c r="L62" s="63"/>
      <c r="M62" s="10"/>
      <c r="N62" s="63"/>
      <c r="O62" s="63"/>
      <c r="P62" s="63"/>
      <c r="Q62" s="63"/>
      <c r="R62" s="10"/>
      <c r="S62" s="63"/>
      <c r="T62" s="63"/>
      <c r="U62" s="63"/>
      <c r="V62" s="63"/>
      <c r="W62" s="10"/>
      <c r="X62" s="63"/>
      <c r="Y62" s="63"/>
      <c r="Z62" s="63"/>
      <c r="AA62" s="63"/>
      <c r="AB62" s="10"/>
      <c r="AC62" s="63"/>
      <c r="AD62" s="63"/>
      <c r="AE62" s="42"/>
      <c r="AF62" s="63"/>
      <c r="AG62" s="10"/>
      <c r="AH62" s="63"/>
      <c r="AI62" s="42"/>
      <c r="AJ62" s="42"/>
      <c r="AK62" s="63"/>
      <c r="AL62" s="10"/>
      <c r="AM62" s="63"/>
      <c r="AN62" s="42"/>
      <c r="AO62" s="42"/>
      <c r="AP62" s="63"/>
      <c r="AQ62" s="10"/>
    </row>
    <row r="63" spans="1:43" ht="13.5" thickBot="1">
      <c r="A63" s="47"/>
      <c r="B63" s="69" t="s">
        <v>50</v>
      </c>
      <c r="C63" s="51"/>
      <c r="D63" s="63"/>
      <c r="E63" s="40"/>
      <c r="F63" s="40"/>
      <c r="G63" s="39"/>
      <c r="H63" s="65">
        <f>-SUM(D57:H62)</f>
        <v>-496.15209690070333</v>
      </c>
      <c r="I63" s="40"/>
      <c r="J63" s="40"/>
      <c r="K63" s="40"/>
      <c r="L63" s="39"/>
      <c r="M63" s="65">
        <f>-SUM(I57:M62)</f>
        <v>-670.05839721675147</v>
      </c>
      <c r="N63" s="63"/>
      <c r="O63" s="63"/>
      <c r="P63" s="40"/>
      <c r="Q63" s="39"/>
      <c r="R63" s="65">
        <f>-SUM(N57:R62)</f>
        <v>-2905.0935937781105</v>
      </c>
      <c r="S63" s="63"/>
      <c r="T63" s="40"/>
      <c r="U63" s="40"/>
      <c r="V63" s="39"/>
      <c r="W63" s="65">
        <f>-SUM(S57:W62)</f>
        <v>-5858.9613133552048</v>
      </c>
      <c r="X63" s="63"/>
      <c r="Y63" s="40"/>
      <c r="Z63" s="40"/>
      <c r="AA63" s="39"/>
      <c r="AB63" s="65">
        <f>-SUM(X57:AB62)</f>
        <v>-5262.6675143762259</v>
      </c>
      <c r="AC63" s="63"/>
      <c r="AD63" s="40"/>
      <c r="AE63" s="42"/>
      <c r="AF63" s="39"/>
      <c r="AG63" s="65">
        <f>-SUM(AC57:AG62)</f>
        <v>-5384.2872637459368</v>
      </c>
      <c r="AH63" s="63"/>
      <c r="AI63" s="42"/>
      <c r="AJ63" s="42"/>
      <c r="AK63" s="39"/>
      <c r="AL63" s="65">
        <f>-SUM(AH57:AL62)</f>
        <v>-4430.3690605086667</v>
      </c>
      <c r="AM63" s="63"/>
      <c r="AN63" s="42"/>
      <c r="AO63" s="42"/>
      <c r="AP63" s="39"/>
      <c r="AQ63" s="65">
        <f>-SUM(AM57:AQ62)</f>
        <v>1.8189894035458565E-10</v>
      </c>
    </row>
    <row r="64" spans="1:43" s="15" customFormat="1" ht="13.5" thickBot="1">
      <c r="A64" s="17"/>
      <c r="B64" s="16" t="s">
        <v>21</v>
      </c>
      <c r="C64" s="16"/>
      <c r="D64" s="38"/>
      <c r="E64" s="38"/>
      <c r="F64" s="38"/>
      <c r="G64" s="38"/>
      <c r="H64" s="38">
        <f>SUM(D57:H63)</f>
        <v>0</v>
      </c>
      <c r="I64" s="38"/>
      <c r="J64" s="38"/>
      <c r="K64" s="38"/>
      <c r="L64" s="38"/>
      <c r="M64" s="38">
        <f>SUM(I57:M63)</f>
        <v>0</v>
      </c>
      <c r="N64" s="37"/>
      <c r="O64" s="37"/>
      <c r="P64" s="38"/>
      <c r="Q64" s="38"/>
      <c r="R64" s="38">
        <f>SUM(N57:R63)</f>
        <v>0</v>
      </c>
      <c r="S64" s="37"/>
      <c r="T64" s="37"/>
      <c r="U64" s="37"/>
      <c r="V64" s="38"/>
      <c r="W64" s="38">
        <f>SUM(S57:W63)</f>
        <v>0</v>
      </c>
      <c r="X64" s="37"/>
      <c r="Y64" s="37"/>
      <c r="Z64" s="37"/>
      <c r="AA64" s="38"/>
      <c r="AB64" s="38">
        <f>SUM(X57:AB63)</f>
        <v>0</v>
      </c>
      <c r="AC64" s="37"/>
      <c r="AD64" s="37"/>
      <c r="AE64" s="37"/>
      <c r="AF64" s="38"/>
      <c r="AG64" s="38">
        <f>SUM(AC57:AG63)</f>
        <v>0</v>
      </c>
      <c r="AH64" s="37"/>
      <c r="AI64" s="38"/>
      <c r="AJ64" s="38"/>
      <c r="AK64" s="38"/>
      <c r="AL64" s="38">
        <f>SUM(AH57:AL63)</f>
        <v>0</v>
      </c>
      <c r="AM64" s="37"/>
      <c r="AN64" s="38"/>
      <c r="AO64" s="38"/>
      <c r="AP64" s="38"/>
      <c r="AQ64" s="38">
        <f>SUM(AM57:AQ63)</f>
        <v>0</v>
      </c>
    </row>
    <row r="66" spans="43:43">
      <c r="AQ66" s="138"/>
    </row>
  </sheetData>
  <dataConsolidate/>
  <mergeCells count="8">
    <mergeCell ref="A41:AQ41"/>
    <mergeCell ref="A47:AQ47"/>
    <mergeCell ref="A49:AQ49"/>
    <mergeCell ref="A2:C2"/>
    <mergeCell ref="D2:E2"/>
    <mergeCell ref="A25:AQ25"/>
    <mergeCell ref="A33:AQ33"/>
    <mergeCell ref="A37:AQ37"/>
  </mergeCells>
  <pageMargins left="0.70866141732283472" right="0.70866141732283472" top="0.74803149606299213" bottom="0.74803149606299213" header="0.31496062992125984" footer="0.31496062992125984"/>
  <pageSetup paperSize="8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Inputs</vt:lpstr>
      <vt:lpstr>DAV</vt:lpstr>
      <vt:lpstr>GD17 Pi's Calc - 40 yrs</vt:lpstr>
      <vt:lpstr>Inputs!Print_Area</vt:lpstr>
      <vt:lpstr>Inputs!Print_Titles</vt:lpstr>
    </vt:vector>
  </TitlesOfParts>
  <Company>DFP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Jonny Millar</dc:creator>
  <cp:lastModifiedBy>Naoimh McGovern</cp:lastModifiedBy>
  <cp:lastPrinted>2015-12-02T14:46:36Z</cp:lastPrinted>
  <dcterms:created xsi:type="dcterms:W3CDTF">2015-10-30T11:13:08Z</dcterms:created>
  <dcterms:modified xsi:type="dcterms:W3CDTF">2016-03-16T12:13:54Z</dcterms:modified>
</cp:coreProperties>
</file>